
<file path=[Content_Types].xml><?xml version="1.0" encoding="utf-8"?>
<Types xmlns="http://schemas.openxmlformats.org/package/2006/content-types">
  <Default Extension="bin" ContentType="application/vnd.openxmlformats-officedocument.spreadsheetml.printerSettings"/>
  <Default Extension="emf" ContentType="image/x-emf"/>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hreadedComments/threadedComment1.xml" ContentType="application/vnd.ms-excel.threadedcomments+xml"/>
  <Override PartName="/xl/comments2.xml" ContentType="application/vnd.openxmlformats-officedocument.spreadsheetml.comments+xml"/>
  <Override PartName="/xl/threadedComments/threadedComment2.xml" ContentType="application/vnd.ms-excel.threadedcomments+xml"/>
  <Override PartName="/xl/comments3.xml" ContentType="application/vnd.openxmlformats-officedocument.spreadsheetml.comments+xml"/>
  <Override PartName="/xl/drawings/drawing1.xml" ContentType="application/vnd.openxmlformats-officedocument.drawing+xml"/>
  <Override PartName="/xl/persons/person.xml" ContentType="application/vnd.ms-excel.person+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5128"/>
  <workbookPr/>
  <mc:AlternateContent xmlns:mc="http://schemas.openxmlformats.org/markup-compatibility/2006">
    <mc:Choice Requires="x15">
      <x15ac:absPath xmlns:x15ac="http://schemas.microsoft.com/office/spreadsheetml/2010/11/ac" url="C:\Users\olivia\Documents\EPS_Models by Region\RMI\California\CA-eps\"/>
    </mc:Choice>
  </mc:AlternateContent>
  <xr:revisionPtr revIDLastSave="0" documentId="13_ncr:1_{251D682B-2EE8-4551-99BB-EF41153EA5EC}" xr6:coauthVersionLast="47" xr6:coauthVersionMax="47" xr10:uidLastSave="{00000000-0000-0000-0000-000000000000}"/>
  <bookViews>
    <workbookView xWindow="-120" yWindow="-120" windowWidth="29040" windowHeight="17640" tabRatio="936" firstSheet="1" activeTab="7" xr2:uid="{00000000-000D-0000-FFFF-FFFF00000000}"/>
  </bookViews>
  <sheets>
    <sheet name="About" sheetId="10" r:id="rId1"/>
    <sheet name="Policy Characteristics" sheetId="19" r:id="rId2"/>
    <sheet name="RMI customized" sheetId="20" r:id="rId3"/>
    <sheet name="Supporting Data" sheetId="21" r:id="rId4"/>
    <sheet name="Supporting Data from Scripts" sheetId="23" r:id="rId5"/>
    <sheet name="Standard Descriptions" sheetId="22" r:id="rId6"/>
    <sheet name="Repeating Values" sheetId="24" r:id="rId7"/>
    <sheet name="PolicyLevers" sheetId="1" r:id="rId8"/>
    <sheet name="UnitControlCenter" sheetId="18" r:id="rId9"/>
    <sheet name="OutputGraphs" sheetId="8" r:id="rId10"/>
    <sheet name="Output Graph Color Key" sheetId="17" r:id="rId11"/>
    <sheet name="ReferenceScenarios" sheetId="9" r:id="rId12"/>
    <sheet name="Target Calculations" sheetId="15" r:id="rId13"/>
    <sheet name="MaxBoundCalculations" sheetId="13" r:id="rId14"/>
  </sheets>
  <definedNames>
    <definedName name="_xlnm._FilterDatabase" localSheetId="7" hidden="1">PolicyLevers!$A$1:$R$1226</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F5" i="8" l="1"/>
  <c r="F33" i="8"/>
  <c r="J112" i="1" l="1"/>
  <c r="F115" i="8"/>
  <c r="F109" i="8"/>
  <c r="K36" i="20"/>
  <c r="C1" i="24" l="1"/>
  <c r="C77" i="21" s="1"/>
  <c r="N144" i="20"/>
  <c r="N142" i="20"/>
  <c r="N141" i="20"/>
  <c r="N140" i="20"/>
  <c r="N139" i="20"/>
  <c r="K139" i="20"/>
  <c r="N138" i="20"/>
  <c r="N137" i="20"/>
  <c r="K137" i="20"/>
  <c r="N136" i="20"/>
  <c r="K136" i="20"/>
  <c r="N135" i="20"/>
  <c r="K135" i="20"/>
  <c r="N134" i="20"/>
  <c r="K134" i="20"/>
  <c r="N133" i="20"/>
  <c r="K133" i="20"/>
  <c r="N132" i="20"/>
  <c r="K132" i="20"/>
  <c r="N131" i="20"/>
  <c r="N130" i="20"/>
  <c r="N129" i="20"/>
  <c r="N127" i="20"/>
  <c r="N126" i="20"/>
  <c r="N125" i="20"/>
  <c r="N124" i="20"/>
  <c r="N123" i="20"/>
  <c r="N122" i="20"/>
  <c r="N121" i="20"/>
  <c r="N120" i="20"/>
  <c r="N119" i="20"/>
  <c r="N118" i="20"/>
  <c r="N117" i="20"/>
  <c r="N116" i="20"/>
  <c r="N115" i="20"/>
  <c r="N114" i="20"/>
  <c r="N112" i="20"/>
  <c r="N110" i="20"/>
  <c r="N108" i="20"/>
  <c r="N106" i="20"/>
  <c r="N104" i="20"/>
  <c r="N102" i="20"/>
  <c r="N101" i="20"/>
  <c r="N100" i="20"/>
  <c r="N99" i="20"/>
  <c r="N98" i="20"/>
  <c r="N97" i="20"/>
  <c r="N96" i="20"/>
  <c r="N95" i="20"/>
  <c r="N94" i="20"/>
  <c r="N93" i="20"/>
  <c r="N92" i="20"/>
  <c r="N91" i="20"/>
  <c r="N90" i="20"/>
  <c r="N89" i="20"/>
  <c r="N88" i="20"/>
  <c r="N87" i="20"/>
  <c r="K87" i="20"/>
  <c r="N86" i="20"/>
  <c r="N84" i="20"/>
  <c r="N83" i="20"/>
  <c r="N82" i="20"/>
  <c r="N81" i="20"/>
  <c r="N80" i="20"/>
  <c r="N79" i="20"/>
  <c r="N78" i="20"/>
  <c r="N77" i="20"/>
  <c r="N76" i="20"/>
  <c r="N75" i="20"/>
  <c r="N74" i="20"/>
  <c r="N73" i="20"/>
  <c r="N72" i="20"/>
  <c r="N71" i="20"/>
  <c r="N70" i="20"/>
  <c r="N69" i="20"/>
  <c r="N68" i="20"/>
  <c r="N67" i="20"/>
  <c r="N66" i="20"/>
  <c r="N64" i="20"/>
  <c r="N63" i="20"/>
  <c r="N62" i="20"/>
  <c r="N61" i="20"/>
  <c r="N60" i="20"/>
  <c r="N59" i="20"/>
  <c r="N58" i="20"/>
  <c r="N57" i="20"/>
  <c r="N56" i="20"/>
  <c r="N55" i="20"/>
  <c r="N54" i="20"/>
  <c r="N53" i="20"/>
  <c r="N52" i="20"/>
  <c r="N51" i="20"/>
  <c r="N50" i="20"/>
  <c r="N49" i="20"/>
  <c r="N47" i="20"/>
  <c r="N46" i="20"/>
  <c r="N45" i="20"/>
  <c r="N44" i="20"/>
  <c r="N43" i="20"/>
  <c r="N42" i="20"/>
  <c r="N41" i="20"/>
  <c r="N40" i="20"/>
  <c r="N39" i="20"/>
  <c r="N38" i="20"/>
  <c r="N37" i="20"/>
  <c r="N36" i="20"/>
  <c r="N35" i="20"/>
  <c r="N33" i="20"/>
  <c r="N32" i="20"/>
  <c r="N31" i="20"/>
  <c r="N30" i="20"/>
  <c r="N29" i="20"/>
  <c r="N28" i="20"/>
  <c r="K28" i="20"/>
  <c r="N27" i="20"/>
  <c r="N26" i="20"/>
  <c r="N25" i="20"/>
  <c r="N24" i="20"/>
  <c r="N23" i="20"/>
  <c r="N22" i="20"/>
  <c r="N21" i="20"/>
  <c r="H7" i="24"/>
  <c r="H6" i="24"/>
  <c r="Y29" i="23"/>
  <c r="X29" i="23"/>
  <c r="W29" i="23"/>
  <c r="V29" i="23"/>
  <c r="U29" i="23"/>
  <c r="T29" i="23"/>
  <c r="S29" i="23"/>
  <c r="R29" i="23"/>
  <c r="Y73" i="21"/>
  <c r="X73" i="21"/>
  <c r="W73" i="21"/>
  <c r="V73" i="21"/>
  <c r="U73" i="21"/>
  <c r="T73" i="21"/>
  <c r="Y72" i="21"/>
  <c r="X72" i="21"/>
  <c r="W72" i="21"/>
  <c r="V72" i="21"/>
  <c r="U72" i="21"/>
  <c r="T72" i="21"/>
  <c r="S72" i="21"/>
  <c r="R72" i="21"/>
  <c r="Y71" i="21"/>
  <c r="X71" i="21"/>
  <c r="W71" i="21"/>
  <c r="V71" i="21"/>
  <c r="U71" i="21"/>
  <c r="T71" i="21"/>
  <c r="S71" i="21"/>
  <c r="R71" i="21"/>
  <c r="Y70" i="21"/>
  <c r="X70" i="21"/>
  <c r="W70" i="21"/>
  <c r="V70" i="21"/>
  <c r="U70" i="21"/>
  <c r="T70" i="21"/>
  <c r="S70" i="21"/>
  <c r="R70" i="21"/>
  <c r="Y69" i="21"/>
  <c r="X69" i="21"/>
  <c r="W69" i="21"/>
  <c r="V69" i="21"/>
  <c r="U69" i="21"/>
  <c r="T69" i="21"/>
  <c r="S69" i="21"/>
  <c r="R69" i="21"/>
  <c r="Y68" i="21"/>
  <c r="X68" i="21"/>
  <c r="W68" i="21"/>
  <c r="V68" i="21"/>
  <c r="U68" i="21"/>
  <c r="T68" i="21"/>
  <c r="S68" i="21"/>
  <c r="R68" i="21"/>
  <c r="Y67" i="21"/>
  <c r="X67" i="21"/>
  <c r="W67" i="21"/>
  <c r="V67" i="21"/>
  <c r="U67" i="21"/>
  <c r="T67" i="21"/>
  <c r="S67" i="21"/>
  <c r="R67" i="21"/>
  <c r="Y66" i="21"/>
  <c r="X66" i="21"/>
  <c r="W66" i="21"/>
  <c r="V66" i="21"/>
  <c r="U66" i="21"/>
  <c r="T66" i="21"/>
  <c r="S66" i="21"/>
  <c r="R66" i="21"/>
  <c r="Y65" i="21"/>
  <c r="X65" i="21"/>
  <c r="W65" i="21"/>
  <c r="V65" i="21"/>
  <c r="U65" i="21"/>
  <c r="T65" i="21"/>
  <c r="S65" i="21"/>
  <c r="R65" i="21"/>
  <c r="Y64" i="21"/>
  <c r="X64" i="21"/>
  <c r="W64" i="21"/>
  <c r="V64" i="21"/>
  <c r="U64" i="21"/>
  <c r="T64" i="21"/>
  <c r="S64" i="21"/>
  <c r="R64" i="21"/>
  <c r="N57" i="21"/>
  <c r="M57" i="21"/>
  <c r="D57" i="21"/>
  <c r="N56" i="21"/>
  <c r="M56" i="21"/>
  <c r="D56" i="21"/>
  <c r="N55" i="21"/>
  <c r="M55" i="21"/>
  <c r="D55" i="21"/>
  <c r="N54" i="21"/>
  <c r="M54" i="21"/>
  <c r="D54" i="21"/>
  <c r="N53" i="21"/>
  <c r="M53" i="21"/>
  <c r="D53" i="21"/>
  <c r="N52" i="21"/>
  <c r="M52" i="21"/>
  <c r="D52" i="21"/>
  <c r="N51" i="21"/>
  <c r="M51" i="21"/>
  <c r="D51" i="21"/>
  <c r="N50" i="21"/>
  <c r="M50" i="21"/>
  <c r="D50" i="21"/>
  <c r="N49" i="21"/>
  <c r="M49" i="21"/>
  <c r="D49" i="21"/>
  <c r="N48" i="21"/>
  <c r="M48" i="21"/>
  <c r="D48" i="21"/>
  <c r="N47" i="21"/>
  <c r="M47" i="21"/>
  <c r="D47" i="21"/>
  <c r="N46" i="21"/>
  <c r="M46" i="21"/>
  <c r="D46" i="21"/>
  <c r="N45" i="21"/>
  <c r="M45" i="21"/>
  <c r="D45" i="21"/>
  <c r="N44" i="21"/>
  <c r="M44" i="21"/>
  <c r="D44" i="21"/>
  <c r="N43" i="21"/>
  <c r="M43" i="21"/>
  <c r="D43" i="21"/>
  <c r="N42" i="21"/>
  <c r="M42" i="21"/>
  <c r="D42" i="21"/>
  <c r="N41" i="21"/>
  <c r="M41" i="21"/>
  <c r="D41" i="21"/>
  <c r="N40" i="21"/>
  <c r="M40" i="21"/>
  <c r="D40" i="21"/>
  <c r="N39" i="21"/>
  <c r="M39" i="21"/>
  <c r="D39" i="21"/>
  <c r="N38" i="21"/>
  <c r="M38" i="21"/>
  <c r="D38" i="21"/>
  <c r="N37" i="21"/>
  <c r="M37" i="21"/>
  <c r="D37" i="21"/>
  <c r="N36" i="21"/>
  <c r="M36" i="21"/>
  <c r="D36" i="21"/>
  <c r="N35" i="21"/>
  <c r="M35" i="21"/>
  <c r="D35" i="21"/>
  <c r="N34" i="21"/>
  <c r="M34" i="21"/>
  <c r="D34" i="21"/>
  <c r="N33" i="21"/>
  <c r="M33" i="21"/>
  <c r="D33" i="21"/>
  <c r="N32" i="21"/>
  <c r="M32" i="21"/>
  <c r="D32" i="21"/>
  <c r="N31" i="21"/>
  <c r="M31" i="21"/>
  <c r="D31" i="21"/>
  <c r="N30" i="21"/>
  <c r="M30" i="21"/>
  <c r="D30" i="21"/>
  <c r="N29" i="21"/>
  <c r="M29" i="21"/>
  <c r="D29" i="21"/>
  <c r="N28" i="21"/>
  <c r="M28" i="21"/>
  <c r="D28" i="21"/>
  <c r="N27" i="21"/>
  <c r="M27" i="21"/>
  <c r="D27" i="21"/>
  <c r="N26" i="21"/>
  <c r="M26" i="21"/>
  <c r="D26" i="21"/>
  <c r="N25" i="21"/>
  <c r="M25" i="21"/>
  <c r="D25" i="21"/>
  <c r="N24" i="21"/>
  <c r="M24" i="21"/>
  <c r="D24" i="21"/>
  <c r="N23" i="21"/>
  <c r="M23" i="21"/>
  <c r="D23" i="21"/>
  <c r="N22" i="21"/>
  <c r="M22" i="21"/>
  <c r="D22" i="21"/>
  <c r="N21" i="21"/>
  <c r="M21" i="21"/>
  <c r="D21" i="21"/>
  <c r="N20" i="21"/>
  <c r="M20" i="21"/>
  <c r="D20" i="21"/>
  <c r="N19" i="21"/>
  <c r="M19" i="21"/>
  <c r="D19" i="21"/>
  <c r="N18" i="21"/>
  <c r="M18" i="21"/>
  <c r="D18" i="21"/>
  <c r="N17" i="21"/>
  <c r="M17" i="21"/>
  <c r="D17" i="21"/>
  <c r="N16" i="21"/>
  <c r="M16" i="21"/>
  <c r="D16" i="21"/>
  <c r="D15" i="21"/>
  <c r="N14" i="21"/>
  <c r="M14" i="21"/>
  <c r="D14" i="21"/>
  <c r="N13" i="21"/>
  <c r="M13" i="21"/>
  <c r="D13" i="21"/>
  <c r="N12" i="21"/>
  <c r="M12" i="21"/>
  <c r="D12" i="21"/>
  <c r="N11" i="21"/>
  <c r="M11" i="21"/>
  <c r="D11" i="21"/>
  <c r="N10" i="21"/>
  <c r="M10" i="21"/>
  <c r="D10" i="21"/>
  <c r="N9" i="21"/>
  <c r="M9" i="21"/>
  <c r="D9" i="21"/>
  <c r="N8" i="21"/>
  <c r="M8" i="21"/>
  <c r="D8" i="21"/>
  <c r="N7" i="21"/>
  <c r="M7" i="21"/>
  <c r="D7" i="21"/>
  <c r="E3" i="21"/>
  <c r="Q144" i="20"/>
  <c r="S142" i="20"/>
  <c r="Q142" i="20"/>
  <c r="R142" i="20" s="1"/>
  <c r="S141" i="20"/>
  <c r="Q141" i="20"/>
  <c r="R141" i="20" s="1"/>
  <c r="S140" i="20"/>
  <c r="Q140" i="20"/>
  <c r="R140" i="20" s="1"/>
  <c r="Q139" i="20"/>
  <c r="R139" i="20" s="1"/>
  <c r="S139" i="20" s="1"/>
  <c r="S138" i="20"/>
  <c r="Q138" i="20"/>
  <c r="R138" i="20" s="1"/>
  <c r="Q137" i="20"/>
  <c r="R137" i="20" s="1"/>
  <c r="S137" i="20" s="1"/>
  <c r="Q136" i="20"/>
  <c r="R136" i="20" s="1"/>
  <c r="S135" i="20"/>
  <c r="R135" i="20"/>
  <c r="Q135" i="20"/>
  <c r="S134" i="20"/>
  <c r="R134" i="20"/>
  <c r="Q134" i="20"/>
  <c r="S133" i="20"/>
  <c r="Q133" i="20"/>
  <c r="R133" i="20" s="1"/>
  <c r="R132" i="20"/>
  <c r="Q132" i="20"/>
  <c r="S131" i="20"/>
  <c r="R131" i="20"/>
  <c r="Q131" i="20"/>
  <c r="S130" i="20"/>
  <c r="Q130" i="20"/>
  <c r="R130" i="20" s="1"/>
  <c r="S129" i="20"/>
  <c r="R129" i="20"/>
  <c r="D129" i="20"/>
  <c r="S127" i="20"/>
  <c r="R127" i="20"/>
  <c r="Q127" i="20"/>
  <c r="S126" i="20"/>
  <c r="R126" i="20"/>
  <c r="Q126" i="20"/>
  <c r="S125" i="20"/>
  <c r="R125" i="20"/>
  <c r="Q125" i="20"/>
  <c r="R124" i="20"/>
  <c r="Q124" i="20"/>
  <c r="S123" i="20"/>
  <c r="Q123" i="20"/>
  <c r="R123" i="20" s="1"/>
  <c r="Q122" i="20"/>
  <c r="R122" i="20" s="1"/>
  <c r="S122" i="20" s="1"/>
  <c r="Q121" i="20"/>
  <c r="R121" i="20" s="1"/>
  <c r="S121" i="20" s="1"/>
  <c r="Q120" i="20"/>
  <c r="R120" i="20" s="1"/>
  <c r="Q119" i="20"/>
  <c r="R119" i="20" s="1"/>
  <c r="S118" i="20"/>
  <c r="Q118" i="20"/>
  <c r="R118" i="20" s="1"/>
  <c r="R117" i="20"/>
  <c r="S117" i="20" s="1"/>
  <c r="Q117" i="20"/>
  <c r="S116" i="20"/>
  <c r="Q116" i="20"/>
  <c r="R116" i="20" s="1"/>
  <c r="S115" i="20"/>
  <c r="R115" i="20"/>
  <c r="Q115" i="20"/>
  <c r="S114" i="20"/>
  <c r="D114" i="20"/>
  <c r="Q112" i="20"/>
  <c r="Q110" i="20"/>
  <c r="R108" i="20"/>
  <c r="Q106" i="20"/>
  <c r="Q104" i="20"/>
  <c r="S102" i="20"/>
  <c r="Q102" i="20"/>
  <c r="R102" i="20" s="1"/>
  <c r="S101" i="20"/>
  <c r="R101" i="20"/>
  <c r="Q101" i="20"/>
  <c r="S100" i="20"/>
  <c r="Q100" i="20"/>
  <c r="R100" i="20" s="1"/>
  <c r="S99" i="20"/>
  <c r="R99" i="20"/>
  <c r="Q99" i="20"/>
  <c r="Q98" i="20"/>
  <c r="R98" i="20" s="1"/>
  <c r="S98" i="20" s="1"/>
  <c r="S97" i="20"/>
  <c r="R97" i="20"/>
  <c r="Q97" i="20"/>
  <c r="S96" i="20"/>
  <c r="Q96" i="20"/>
  <c r="R96" i="20" s="1"/>
  <c r="S95" i="20"/>
  <c r="R95" i="20"/>
  <c r="Q95" i="20"/>
  <c r="S94" i="20"/>
  <c r="Q94" i="20"/>
  <c r="R94" i="20" s="1"/>
  <c r="S93" i="20"/>
  <c r="R93" i="20"/>
  <c r="Q93" i="20"/>
  <c r="S92" i="20"/>
  <c r="Q92" i="20"/>
  <c r="R92" i="20" s="1"/>
  <c r="S91" i="20"/>
  <c r="R91" i="20"/>
  <c r="Q91" i="20"/>
  <c r="Q90" i="20"/>
  <c r="R90" i="20" s="1"/>
  <c r="S90" i="20" s="1"/>
  <c r="R89" i="20"/>
  <c r="S89" i="20" s="1"/>
  <c r="Q89" i="20"/>
  <c r="Q88" i="20"/>
  <c r="R88" i="20" s="1"/>
  <c r="S88" i="20" s="1"/>
  <c r="R87" i="20"/>
  <c r="Q87" i="20"/>
  <c r="S86" i="20"/>
  <c r="R86" i="20"/>
  <c r="D86" i="20"/>
  <c r="Q84" i="20"/>
  <c r="R84" i="20" s="1"/>
  <c r="Q83" i="20"/>
  <c r="R83" i="20" s="1"/>
  <c r="Q82" i="20"/>
  <c r="R82" i="20" s="1"/>
  <c r="Q81" i="20"/>
  <c r="R81" i="20" s="1"/>
  <c r="R80" i="20"/>
  <c r="Q80" i="20"/>
  <c r="R79" i="20"/>
  <c r="Q79" i="20"/>
  <c r="R78" i="20"/>
  <c r="Q78" i="20"/>
  <c r="R77" i="20"/>
  <c r="Q77" i="20"/>
  <c r="Q76" i="20"/>
  <c r="R76" i="20" s="1"/>
  <c r="Q75" i="20"/>
  <c r="R75" i="20" s="1"/>
  <c r="Q74" i="20"/>
  <c r="R74" i="20" s="1"/>
  <c r="Q73" i="20"/>
  <c r="R73" i="20" s="1"/>
  <c r="R72" i="20"/>
  <c r="Q72" i="20"/>
  <c r="R71" i="20"/>
  <c r="Q71" i="20"/>
  <c r="R70" i="20"/>
  <c r="Q70" i="20"/>
  <c r="R69" i="20"/>
  <c r="Q69" i="20"/>
  <c r="Q68" i="20"/>
  <c r="R68" i="20" s="1"/>
  <c r="Q67" i="20"/>
  <c r="R67" i="20" s="1"/>
  <c r="S66" i="20"/>
  <c r="R66" i="20"/>
  <c r="D66" i="20"/>
  <c r="Q64" i="20"/>
  <c r="R64" i="20" s="1"/>
  <c r="R63" i="20"/>
  <c r="Q63" i="20"/>
  <c r="S62" i="20"/>
  <c r="R62" i="20"/>
  <c r="Q62" i="20"/>
  <c r="S61" i="20"/>
  <c r="Q61" i="20"/>
  <c r="R61" i="20" s="1"/>
  <c r="R60" i="20"/>
  <c r="Q60" i="20"/>
  <c r="Q59" i="20"/>
  <c r="R59" i="20" s="1"/>
  <c r="S59" i="20" s="1"/>
  <c r="Q58" i="20"/>
  <c r="R58" i="20" s="1"/>
  <c r="S57" i="20"/>
  <c r="R57" i="20"/>
  <c r="Q57" i="20"/>
  <c r="S56" i="20"/>
  <c r="R56" i="20"/>
  <c r="Q56" i="20"/>
  <c r="R55" i="20"/>
  <c r="Q55" i="20"/>
  <c r="S54" i="20"/>
  <c r="R54" i="20"/>
  <c r="Q54" i="20"/>
  <c r="Q53" i="20"/>
  <c r="R53" i="20" s="1"/>
  <c r="S52" i="20"/>
  <c r="Q52" i="20"/>
  <c r="R52" i="20" s="1"/>
  <c r="S51" i="20"/>
  <c r="R51" i="20"/>
  <c r="Q51" i="20"/>
  <c r="Q50" i="20"/>
  <c r="R50" i="20" s="1"/>
  <c r="S49" i="20"/>
  <c r="R49" i="20"/>
  <c r="D49" i="20"/>
  <c r="S47" i="20"/>
  <c r="R47" i="20"/>
  <c r="Q47" i="20"/>
  <c r="S46" i="20"/>
  <c r="R46" i="20"/>
  <c r="Q46" i="20"/>
  <c r="S45" i="20"/>
  <c r="R45" i="20"/>
  <c r="Q45" i="20"/>
  <c r="S44" i="20"/>
  <c r="R44" i="20"/>
  <c r="Q44" i="20"/>
  <c r="S43" i="20"/>
  <c r="R43" i="20"/>
  <c r="Q43" i="20"/>
  <c r="S42" i="20"/>
  <c r="R42" i="20"/>
  <c r="Q42" i="20"/>
  <c r="S41" i="20"/>
  <c r="R41" i="20"/>
  <c r="Q41" i="20"/>
  <c r="S40" i="20"/>
  <c r="R40" i="20"/>
  <c r="Q40" i="20"/>
  <c r="S39" i="20"/>
  <c r="R39" i="20"/>
  <c r="Q39" i="20"/>
  <c r="S38" i="20"/>
  <c r="R38" i="20"/>
  <c r="Q38" i="20"/>
  <c r="S37" i="20"/>
  <c r="R37" i="20"/>
  <c r="Q37" i="20"/>
  <c r="R36" i="20"/>
  <c r="Q36" i="20"/>
  <c r="S35" i="20"/>
  <c r="R35" i="20"/>
  <c r="D35" i="20"/>
  <c r="S33" i="20"/>
  <c r="Q33" i="20"/>
  <c r="R33" i="20" s="1"/>
  <c r="R32" i="20"/>
  <c r="S32" i="20" s="1"/>
  <c r="Q32" i="20"/>
  <c r="Q31" i="20"/>
  <c r="R31" i="20" s="1"/>
  <c r="S31" i="20" s="1"/>
  <c r="R30" i="20"/>
  <c r="S30" i="20" s="1"/>
  <c r="Q30" i="20"/>
  <c r="Q29" i="20"/>
  <c r="R29" i="20" s="1"/>
  <c r="Q28" i="20"/>
  <c r="R28" i="20" s="1"/>
  <c r="R27" i="20"/>
  <c r="S27" i="20" s="1"/>
  <c r="Q27" i="20"/>
  <c r="R26" i="20"/>
  <c r="S26" i="20" s="1"/>
  <c r="Q26" i="20"/>
  <c r="R25" i="20"/>
  <c r="S25" i="20" s="1"/>
  <c r="Q25" i="20"/>
  <c r="R24" i="20"/>
  <c r="S24" i="20" s="1"/>
  <c r="Q24" i="20"/>
  <c r="R23" i="20"/>
  <c r="S23" i="20" s="1"/>
  <c r="Q23" i="20"/>
  <c r="R22" i="20"/>
  <c r="Q22" i="20"/>
  <c r="S21" i="20"/>
  <c r="R21" i="20"/>
  <c r="D21" i="20"/>
  <c r="B18" i="10" a="1"/>
  <c r="B18" i="10" s="1"/>
  <c r="A1228" i="1"/>
  <c r="B1228" i="1"/>
  <c r="J1228" i="1"/>
  <c r="K1228" i="1"/>
  <c r="L1228" i="1"/>
  <c r="M1228" i="1"/>
  <c r="N1228" i="1"/>
  <c r="O1228" i="1"/>
  <c r="P1228" i="1"/>
  <c r="Q1228" i="1"/>
  <c r="R1228" i="1"/>
  <c r="F138" i="8"/>
  <c r="F128" i="8"/>
  <c r="F125" i="8"/>
  <c r="F120" i="8"/>
  <c r="C333" i="1"/>
  <c r="A333" i="1" s="1"/>
  <c r="C334" i="1"/>
  <c r="B334" i="1" s="1"/>
  <c r="C335" i="1"/>
  <c r="L335" i="1" s="1"/>
  <c r="C365" i="1"/>
  <c r="J365" i="1" s="1"/>
  <c r="C366" i="1"/>
  <c r="M366" i="1" s="1"/>
  <c r="C367" i="1"/>
  <c r="L367" i="1" s="1"/>
  <c r="C368" i="1"/>
  <c r="K368" i="1" s="1"/>
  <c r="C369" i="1"/>
  <c r="J369" i="1" s="1"/>
  <c r="C370" i="1"/>
  <c r="M370" i="1" s="1"/>
  <c r="C371" i="1"/>
  <c r="L371" i="1" s="1"/>
  <c r="C372" i="1"/>
  <c r="K372" i="1" s="1"/>
  <c r="C373" i="1"/>
  <c r="J373" i="1" s="1"/>
  <c r="C374" i="1"/>
  <c r="A374" i="1" s="1"/>
  <c r="C375" i="1"/>
  <c r="A375" i="1" s="1"/>
  <c r="C376" i="1"/>
  <c r="A376" i="1" s="1"/>
  <c r="C363" i="1"/>
  <c r="J363" i="1" s="1"/>
  <c r="C364" i="1"/>
  <c r="M364" i="1" s="1"/>
  <c r="C377" i="1"/>
  <c r="L377" i="1" s="1"/>
  <c r="C378" i="1"/>
  <c r="K378" i="1" s="1"/>
  <c r="C379" i="1"/>
  <c r="J379" i="1" s="1"/>
  <c r="C380" i="1"/>
  <c r="M380" i="1" s="1"/>
  <c r="C381" i="1"/>
  <c r="L381" i="1" s="1"/>
  <c r="C382" i="1"/>
  <c r="K382" i="1" s="1"/>
  <c r="C383" i="1"/>
  <c r="J383" i="1" s="1"/>
  <c r="C384" i="1"/>
  <c r="M384" i="1" s="1"/>
  <c r="C385" i="1"/>
  <c r="L385" i="1" s="1"/>
  <c r="C386" i="1"/>
  <c r="K386" i="1" s="1"/>
  <c r="C387" i="1"/>
  <c r="J387" i="1" s="1"/>
  <c r="C388" i="1"/>
  <c r="M388" i="1" s="1"/>
  <c r="C354" i="1"/>
  <c r="J354" i="1" s="1"/>
  <c r="C355" i="1"/>
  <c r="M355" i="1" s="1"/>
  <c r="C356" i="1"/>
  <c r="M356" i="1" s="1"/>
  <c r="C357" i="1"/>
  <c r="L357" i="1" s="1"/>
  <c r="C358" i="1"/>
  <c r="J358" i="1" s="1"/>
  <c r="C359" i="1"/>
  <c r="M359" i="1" s="1"/>
  <c r="C360" i="1"/>
  <c r="M360" i="1" s="1"/>
  <c r="C361" i="1"/>
  <c r="L361" i="1" s="1"/>
  <c r="C362" i="1"/>
  <c r="K362" i="1" s="1"/>
  <c r="J686" i="15"/>
  <c r="J687" i="15"/>
  <c r="J688" i="15"/>
  <c r="J689" i="15"/>
  <c r="J690" i="15"/>
  <c r="J691" i="15"/>
  <c r="J692" i="15"/>
  <c r="J685" i="15"/>
  <c r="C687" i="15"/>
  <c r="D687" i="15"/>
  <c r="E687" i="15"/>
  <c r="F687" i="15"/>
  <c r="G687" i="15"/>
  <c r="H687" i="15"/>
  <c r="I687" i="15"/>
  <c r="B687" i="15"/>
  <c r="C676" i="15"/>
  <c r="D676" i="15"/>
  <c r="E676" i="15"/>
  <c r="F676" i="15"/>
  <c r="G676" i="15"/>
  <c r="H676" i="15"/>
  <c r="B676" i="15"/>
  <c r="E691" i="15"/>
  <c r="D691" i="15"/>
  <c r="C691" i="15"/>
  <c r="B692" i="15"/>
  <c r="B691" i="15"/>
  <c r="B690" i="15"/>
  <c r="B689" i="15"/>
  <c r="B688" i="15"/>
  <c r="B686" i="15"/>
  <c r="B685" i="15"/>
  <c r="B670" i="15"/>
  <c r="B629" i="15"/>
  <c r="B597" i="15"/>
  <c r="B510" i="15"/>
  <c r="B464" i="15"/>
  <c r="B59" i="15"/>
  <c r="S28" i="20" l="1"/>
  <c r="S87" i="20"/>
  <c r="A63" i="21"/>
  <c r="E85" i="21" a="1"/>
  <c r="E85" i="21" s="1"/>
  <c r="D85" i="21" a="1"/>
  <c r="D85" i="21" s="1"/>
  <c r="D79" i="21" a="1"/>
  <c r="D79" i="21" s="1"/>
  <c r="D83" i="21" a="1"/>
  <c r="D83" i="21" s="1"/>
  <c r="A6" i="21"/>
  <c r="AO6" i="21" s="1"/>
  <c r="S132" i="20"/>
  <c r="S136" i="20"/>
  <c r="D6" i="24"/>
  <c r="J6" i="21"/>
  <c r="R6" i="21"/>
  <c r="AH6" i="21"/>
  <c r="AP6" i="21"/>
  <c r="O63" i="21"/>
  <c r="W63" i="21"/>
  <c r="E79" i="21" a="1"/>
  <c r="E79" i="21" s="1"/>
  <c r="E81" i="21" a="1"/>
  <c r="E81" i="21" s="1"/>
  <c r="E83" i="21" a="1"/>
  <c r="E83" i="21" s="1"/>
  <c r="C6" i="21"/>
  <c r="K6" i="21"/>
  <c r="AI6" i="21"/>
  <c r="AQ6" i="21"/>
  <c r="K144" i="20" s="1"/>
  <c r="S144" i="20" s="1"/>
  <c r="AY6" i="21"/>
  <c r="I6" i="21"/>
  <c r="Y6" i="21"/>
  <c r="AW6" i="21"/>
  <c r="T6" i="21"/>
  <c r="AB6" i="21"/>
  <c r="AJ6" i="21"/>
  <c r="AR6" i="21"/>
  <c r="AZ6" i="21"/>
  <c r="S36" i="20" s="1"/>
  <c r="T35" i="20" s="1"/>
  <c r="K5" i="20" s="1"/>
  <c r="P76" i="1" s="1"/>
  <c r="D78" i="21" a="1"/>
  <c r="D78" i="21" s="1"/>
  <c r="D80" i="21" a="1"/>
  <c r="D80" i="21" s="1"/>
  <c r="D82" i="21" a="1"/>
  <c r="D82" i="21" s="1"/>
  <c r="J83" i="21"/>
  <c r="Q6" i="21"/>
  <c r="AG6" i="21"/>
  <c r="Q63" i="21"/>
  <c r="U6" i="21"/>
  <c r="AK6" i="21"/>
  <c r="B63" i="21"/>
  <c r="J63" i="21"/>
  <c r="R63" i="21"/>
  <c r="D84" i="21" a="1"/>
  <c r="D84" i="21" s="1"/>
  <c r="K60" i="20" s="1"/>
  <c r="S60" i="20" s="1"/>
  <c r="D86" i="21" a="1"/>
  <c r="D86" i="21" s="1"/>
  <c r="E78" i="21" a="1"/>
  <c r="E78" i="21" s="1"/>
  <c r="E80" i="21" a="1"/>
  <c r="E80" i="21" s="1"/>
  <c r="E82" i="21" a="1"/>
  <c r="E82" i="21" s="1"/>
  <c r="I63" i="21"/>
  <c r="Y63" i="21"/>
  <c r="E6" i="21"/>
  <c r="K22" i="20" s="1"/>
  <c r="S22" i="20" s="1"/>
  <c r="M6" i="21"/>
  <c r="K108" i="20" s="1"/>
  <c r="S108" i="20" s="1"/>
  <c r="T108" i="20" s="1"/>
  <c r="K11" i="20" s="1"/>
  <c r="P206" i="1" s="1"/>
  <c r="AC6" i="21"/>
  <c r="AS6" i="21"/>
  <c r="F6" i="21"/>
  <c r="N6" i="21"/>
  <c r="K106" i="20" s="1"/>
  <c r="S106" i="20" s="1"/>
  <c r="T106" i="20" s="1"/>
  <c r="K10" i="20" s="1"/>
  <c r="P205" i="1" s="1"/>
  <c r="V6" i="21"/>
  <c r="AD6" i="21"/>
  <c r="AL6" i="21"/>
  <c r="AT6" i="21"/>
  <c r="C63" i="21"/>
  <c r="K63" i="21"/>
  <c r="S63" i="21"/>
  <c r="G6" i="21"/>
  <c r="O6" i="21"/>
  <c r="W6" i="21"/>
  <c r="AE6" i="21"/>
  <c r="AM6" i="21"/>
  <c r="D63" i="21"/>
  <c r="L63" i="21"/>
  <c r="E84" i="21" a="1"/>
  <c r="E84" i="21" s="1"/>
  <c r="E86" i="21" a="1"/>
  <c r="E86" i="21" s="1"/>
  <c r="D81" i="21" a="1"/>
  <c r="D81" i="21" s="1"/>
  <c r="T129" i="20"/>
  <c r="K15" i="20" s="1"/>
  <c r="P372" i="1" s="1"/>
  <c r="T144" i="20"/>
  <c r="K16" i="20" s="1"/>
  <c r="P993" i="1" s="1"/>
  <c r="T86" i="20"/>
  <c r="K8" i="20" s="1"/>
  <c r="P172" i="1" s="1"/>
  <c r="R334" i="1"/>
  <c r="B335" i="1"/>
  <c r="L334" i="1"/>
  <c r="J334" i="1"/>
  <c r="R335" i="1"/>
  <c r="Q335" i="1"/>
  <c r="O335" i="1"/>
  <c r="R368" i="1"/>
  <c r="K335" i="1"/>
  <c r="M333" i="1"/>
  <c r="R372" i="1"/>
  <c r="J335" i="1"/>
  <c r="K334" i="1"/>
  <c r="L333" i="1"/>
  <c r="K333" i="1"/>
  <c r="Q334" i="1"/>
  <c r="R333" i="1"/>
  <c r="J333" i="1"/>
  <c r="Q333" i="1"/>
  <c r="A335" i="1"/>
  <c r="N335" i="1"/>
  <c r="O334" i="1"/>
  <c r="M335" i="1"/>
  <c r="N334" i="1"/>
  <c r="O333" i="1"/>
  <c r="A334" i="1"/>
  <c r="M334" i="1"/>
  <c r="N333" i="1"/>
  <c r="B333" i="1"/>
  <c r="A368" i="1"/>
  <c r="N372" i="1"/>
  <c r="N371" i="1"/>
  <c r="N368" i="1"/>
  <c r="N367" i="1"/>
  <c r="A370" i="1"/>
  <c r="R374" i="1"/>
  <c r="A372" i="1"/>
  <c r="B367" i="1"/>
  <c r="J372" i="1"/>
  <c r="K371" i="1"/>
  <c r="L370" i="1"/>
  <c r="J368" i="1"/>
  <c r="K367" i="1"/>
  <c r="L366" i="1"/>
  <c r="Q374" i="1"/>
  <c r="B371" i="1"/>
  <c r="A366" i="1"/>
  <c r="R371" i="1"/>
  <c r="J371" i="1"/>
  <c r="K370" i="1"/>
  <c r="R367" i="1"/>
  <c r="J367" i="1"/>
  <c r="K366" i="1"/>
  <c r="B373" i="1"/>
  <c r="B369" i="1"/>
  <c r="P373" i="1"/>
  <c r="M372" i="1"/>
  <c r="L369" i="1"/>
  <c r="Q368" i="1"/>
  <c r="M368" i="1"/>
  <c r="L365" i="1"/>
  <c r="Q373" i="1"/>
  <c r="M373" i="1"/>
  <c r="Q365" i="1"/>
  <c r="B365" i="1"/>
  <c r="Q372" i="1"/>
  <c r="B356" i="1"/>
  <c r="N375" i="1"/>
  <c r="A373" i="1"/>
  <c r="A371" i="1"/>
  <c r="A369" i="1"/>
  <c r="A367" i="1"/>
  <c r="A365" i="1"/>
  <c r="K373" i="1"/>
  <c r="L372" i="1"/>
  <c r="Q371" i="1"/>
  <c r="M371" i="1"/>
  <c r="R370" i="1"/>
  <c r="N370" i="1"/>
  <c r="J370" i="1"/>
  <c r="K369" i="1"/>
  <c r="L368" i="1"/>
  <c r="Q367" i="1"/>
  <c r="M367" i="1"/>
  <c r="R366" i="1"/>
  <c r="N366" i="1"/>
  <c r="J366" i="1"/>
  <c r="K365" i="1"/>
  <c r="Q369" i="1"/>
  <c r="M369" i="1"/>
  <c r="M365" i="1"/>
  <c r="Q375" i="1"/>
  <c r="L373" i="1"/>
  <c r="R376" i="1"/>
  <c r="M375" i="1"/>
  <c r="B372" i="1"/>
  <c r="B370" i="1"/>
  <c r="B368" i="1"/>
  <c r="B366" i="1"/>
  <c r="R373" i="1"/>
  <c r="N373" i="1"/>
  <c r="Q370" i="1"/>
  <c r="R369" i="1"/>
  <c r="N369" i="1"/>
  <c r="Q366" i="1"/>
  <c r="R365" i="1"/>
  <c r="N365" i="1"/>
  <c r="Q376" i="1"/>
  <c r="R375" i="1"/>
  <c r="J375" i="1"/>
  <c r="N374" i="1"/>
  <c r="L383" i="1"/>
  <c r="N376" i="1"/>
  <c r="J374" i="1"/>
  <c r="B360" i="1"/>
  <c r="M379" i="1"/>
  <c r="J376" i="1"/>
  <c r="B380" i="1"/>
  <c r="K384" i="1"/>
  <c r="L380" i="1"/>
  <c r="P364" i="1"/>
  <c r="A380" i="1"/>
  <c r="A356" i="1"/>
  <c r="M387" i="1"/>
  <c r="Q383" i="1"/>
  <c r="M363" i="1"/>
  <c r="K357" i="1"/>
  <c r="M376" i="1"/>
  <c r="M374" i="1"/>
  <c r="B388" i="1"/>
  <c r="B362" i="1"/>
  <c r="K385" i="1"/>
  <c r="A388" i="1"/>
  <c r="L388" i="1"/>
  <c r="K377" i="1"/>
  <c r="K361" i="1"/>
  <c r="B384" i="1"/>
  <c r="B364" i="1"/>
  <c r="A360" i="1"/>
  <c r="B354" i="1"/>
  <c r="K388" i="1"/>
  <c r="L387" i="1"/>
  <c r="P383" i="1"/>
  <c r="K381" i="1"/>
  <c r="K380" i="1"/>
  <c r="L379" i="1"/>
  <c r="L364" i="1"/>
  <c r="N362" i="1"/>
  <c r="P360" i="1"/>
  <c r="P376" i="1"/>
  <c r="L376" i="1"/>
  <c r="B376" i="1"/>
  <c r="L375" i="1"/>
  <c r="B375" i="1"/>
  <c r="P374" i="1"/>
  <c r="L374" i="1"/>
  <c r="B374" i="1"/>
  <c r="R362" i="1"/>
  <c r="A384" i="1"/>
  <c r="A364" i="1"/>
  <c r="B358" i="1"/>
  <c r="Q387" i="1"/>
  <c r="L384" i="1"/>
  <c r="M383" i="1"/>
  <c r="Q379" i="1"/>
  <c r="Q363" i="1"/>
  <c r="J362" i="1"/>
  <c r="L360" i="1"/>
  <c r="L356" i="1"/>
  <c r="K376" i="1"/>
  <c r="K375" i="1"/>
  <c r="K374" i="1"/>
  <c r="B382" i="1"/>
  <c r="R382" i="1"/>
  <c r="N382" i="1"/>
  <c r="J382" i="1"/>
  <c r="A378" i="1"/>
  <c r="A354" i="1"/>
  <c r="Q378" i="1"/>
  <c r="M378" i="1"/>
  <c r="R377" i="1"/>
  <c r="N377" i="1"/>
  <c r="J377" i="1"/>
  <c r="K364" i="1"/>
  <c r="P363" i="1"/>
  <c r="L363" i="1"/>
  <c r="Q362" i="1"/>
  <c r="M362" i="1"/>
  <c r="R361" i="1"/>
  <c r="N361" i="1"/>
  <c r="J361" i="1"/>
  <c r="K360" i="1"/>
  <c r="P359" i="1"/>
  <c r="L359" i="1"/>
  <c r="Q358" i="1"/>
  <c r="M358" i="1"/>
  <c r="R357" i="1"/>
  <c r="N357" i="1"/>
  <c r="J357" i="1"/>
  <c r="K356" i="1"/>
  <c r="P355" i="1"/>
  <c r="L355" i="1"/>
  <c r="Q354" i="1"/>
  <c r="M354" i="1"/>
  <c r="B378" i="1"/>
  <c r="A382" i="1"/>
  <c r="A358" i="1"/>
  <c r="Q382" i="1"/>
  <c r="M382" i="1"/>
  <c r="R381" i="1"/>
  <c r="N381" i="1"/>
  <c r="J381" i="1"/>
  <c r="B387" i="1"/>
  <c r="B385" i="1"/>
  <c r="B383" i="1"/>
  <c r="B381" i="1"/>
  <c r="B379" i="1"/>
  <c r="B377" i="1"/>
  <c r="B363" i="1"/>
  <c r="B361" i="1"/>
  <c r="B359" i="1"/>
  <c r="B357" i="1"/>
  <c r="B355" i="1"/>
  <c r="R388" i="1"/>
  <c r="N388" i="1"/>
  <c r="J388" i="1"/>
  <c r="K387" i="1"/>
  <c r="L386" i="1"/>
  <c r="Q385" i="1"/>
  <c r="M385" i="1"/>
  <c r="R384" i="1"/>
  <c r="N384" i="1"/>
  <c r="J384" i="1"/>
  <c r="K383" i="1"/>
  <c r="L382" i="1"/>
  <c r="Q381" i="1"/>
  <c r="M381" i="1"/>
  <c r="R380" i="1"/>
  <c r="N380" i="1"/>
  <c r="J380" i="1"/>
  <c r="K379" i="1"/>
  <c r="L378" i="1"/>
  <c r="Q377" i="1"/>
  <c r="M377" i="1"/>
  <c r="R364" i="1"/>
  <c r="N364" i="1"/>
  <c r="J364" i="1"/>
  <c r="K363" i="1"/>
  <c r="L362" i="1"/>
  <c r="Q361" i="1"/>
  <c r="M361" i="1"/>
  <c r="R360" i="1"/>
  <c r="N360" i="1"/>
  <c r="J360" i="1"/>
  <c r="K359" i="1"/>
  <c r="L358" i="1"/>
  <c r="Q357" i="1"/>
  <c r="M357" i="1"/>
  <c r="R356" i="1"/>
  <c r="N356" i="1"/>
  <c r="J356" i="1"/>
  <c r="K355" i="1"/>
  <c r="L354" i="1"/>
  <c r="B386" i="1"/>
  <c r="R386" i="1"/>
  <c r="N386" i="1"/>
  <c r="J386" i="1"/>
  <c r="R378" i="1"/>
  <c r="N378" i="1"/>
  <c r="J378" i="1"/>
  <c r="A386" i="1"/>
  <c r="A362" i="1"/>
  <c r="Q386" i="1"/>
  <c r="M386" i="1"/>
  <c r="R385" i="1"/>
  <c r="N385" i="1"/>
  <c r="J385" i="1"/>
  <c r="A387" i="1"/>
  <c r="A385" i="1"/>
  <c r="A383" i="1"/>
  <c r="A381" i="1"/>
  <c r="A379" i="1"/>
  <c r="A377" i="1"/>
  <c r="A363" i="1"/>
  <c r="A361" i="1"/>
  <c r="A359" i="1"/>
  <c r="A357" i="1"/>
  <c r="A355" i="1"/>
  <c r="Q388" i="1"/>
  <c r="R387" i="1"/>
  <c r="N387" i="1"/>
  <c r="Q384" i="1"/>
  <c r="R383" i="1"/>
  <c r="N383" i="1"/>
  <c r="Q380" i="1"/>
  <c r="R379" i="1"/>
  <c r="N379" i="1"/>
  <c r="Q364" i="1"/>
  <c r="R363" i="1"/>
  <c r="N363" i="1"/>
  <c r="Q360" i="1"/>
  <c r="R359" i="1"/>
  <c r="N359" i="1"/>
  <c r="J359" i="1"/>
  <c r="K358" i="1"/>
  <c r="Q356" i="1"/>
  <c r="R355" i="1"/>
  <c r="N355" i="1"/>
  <c r="J355" i="1"/>
  <c r="K354" i="1"/>
  <c r="Q359" i="1"/>
  <c r="R358" i="1"/>
  <c r="N358" i="1"/>
  <c r="Q355" i="1"/>
  <c r="R354" i="1"/>
  <c r="N354" i="1"/>
  <c r="B697" i="15"/>
  <c r="B61" i="15"/>
  <c r="B666" i="15"/>
  <c r="J983" i="1"/>
  <c r="K983" i="1"/>
  <c r="L983" i="1"/>
  <c r="M983" i="1"/>
  <c r="N983" i="1"/>
  <c r="O983" i="1"/>
  <c r="P983" i="1"/>
  <c r="Q983" i="1"/>
  <c r="R983" i="1"/>
  <c r="A983" i="1"/>
  <c r="B983" i="1"/>
  <c r="F59" i="8"/>
  <c r="A62" i="1"/>
  <c r="B62" i="1"/>
  <c r="A63" i="1"/>
  <c r="B63" i="1"/>
  <c r="A64" i="1"/>
  <c r="B64" i="1"/>
  <c r="A76" i="1"/>
  <c r="B76" i="1"/>
  <c r="A88" i="1"/>
  <c r="B88" i="1"/>
  <c r="A89" i="1"/>
  <c r="B89" i="1"/>
  <c r="A101" i="1"/>
  <c r="B101" i="1"/>
  <c r="A113" i="1"/>
  <c r="B113" i="1"/>
  <c r="A114" i="1"/>
  <c r="B114" i="1"/>
  <c r="A126" i="1"/>
  <c r="B126" i="1"/>
  <c r="A141" i="1"/>
  <c r="B141" i="1"/>
  <c r="A159" i="1"/>
  <c r="B159" i="1"/>
  <c r="A160" i="1"/>
  <c r="B160" i="1"/>
  <c r="A161" i="1"/>
  <c r="B161" i="1"/>
  <c r="A162" i="1"/>
  <c r="B162" i="1"/>
  <c r="A163" i="1"/>
  <c r="B163" i="1"/>
  <c r="A166" i="1"/>
  <c r="B166" i="1"/>
  <c r="A172" i="1"/>
  <c r="B172" i="1"/>
  <c r="A188" i="1"/>
  <c r="B188" i="1"/>
  <c r="A204" i="1"/>
  <c r="B204" i="1"/>
  <c r="A205" i="1"/>
  <c r="B205" i="1"/>
  <c r="A206" i="1"/>
  <c r="B206" i="1"/>
  <c r="A222" i="1"/>
  <c r="B222" i="1"/>
  <c r="A223" i="1"/>
  <c r="B223" i="1"/>
  <c r="A224" i="1"/>
  <c r="B224" i="1"/>
  <c r="A240" i="1"/>
  <c r="B240" i="1"/>
  <c r="A241" i="1"/>
  <c r="B241" i="1"/>
  <c r="A242" i="1"/>
  <c r="B242" i="1"/>
  <c r="A258" i="1"/>
  <c r="B258" i="1"/>
  <c r="A274" i="1"/>
  <c r="B274" i="1"/>
  <c r="A275" i="1"/>
  <c r="B275" i="1"/>
  <c r="A276" i="1"/>
  <c r="B276" i="1"/>
  <c r="A321" i="1"/>
  <c r="B321" i="1"/>
  <c r="A324" i="1"/>
  <c r="B324" i="1"/>
  <c r="A325" i="1"/>
  <c r="B325" i="1"/>
  <c r="A341" i="1"/>
  <c r="B341" i="1"/>
  <c r="A389" i="1"/>
  <c r="B389" i="1"/>
  <c r="A414" i="1"/>
  <c r="B414" i="1"/>
  <c r="A464" i="1"/>
  <c r="B464" i="1"/>
  <c r="A465" i="1"/>
  <c r="B465" i="1"/>
  <c r="A466" i="1"/>
  <c r="B466" i="1"/>
  <c r="A722" i="1"/>
  <c r="B722" i="1"/>
  <c r="A721" i="1"/>
  <c r="B721" i="1"/>
  <c r="A467" i="1"/>
  <c r="B467" i="1"/>
  <c r="A717" i="1"/>
  <c r="B717" i="1"/>
  <c r="A718" i="1"/>
  <c r="B718" i="1"/>
  <c r="A719" i="1"/>
  <c r="B719" i="1"/>
  <c r="A720" i="1"/>
  <c r="B720" i="1"/>
  <c r="A972" i="1"/>
  <c r="B972" i="1"/>
  <c r="A975" i="1"/>
  <c r="B975" i="1"/>
  <c r="A979" i="1"/>
  <c r="B979" i="1"/>
  <c r="A984" i="1"/>
  <c r="B984" i="1"/>
  <c r="A993" i="1"/>
  <c r="B993" i="1"/>
  <c r="A994" i="1"/>
  <c r="B994" i="1"/>
  <c r="A995" i="1"/>
  <c r="B995" i="1"/>
  <c r="A996" i="1"/>
  <c r="B996" i="1"/>
  <c r="A997" i="1"/>
  <c r="B997" i="1"/>
  <c r="A998" i="1"/>
  <c r="B998" i="1"/>
  <c r="A999" i="1"/>
  <c r="B999" i="1"/>
  <c r="A1000" i="1"/>
  <c r="B1000" i="1"/>
  <c r="A1001" i="1"/>
  <c r="B1001" i="1"/>
  <c r="A1002" i="1"/>
  <c r="B1002" i="1"/>
  <c r="A1003" i="1"/>
  <c r="B1003" i="1"/>
  <c r="A1004" i="1"/>
  <c r="B1004" i="1"/>
  <c r="A1005" i="1"/>
  <c r="B1005" i="1"/>
  <c r="A1011" i="1"/>
  <c r="B1011" i="1"/>
  <c r="A1032" i="1"/>
  <c r="B1032" i="1"/>
  <c r="A1033" i="1"/>
  <c r="B1033" i="1"/>
  <c r="A1034" i="1"/>
  <c r="B1034" i="1"/>
  <c r="A1037" i="1"/>
  <c r="B1037" i="1"/>
  <c r="A1049" i="1"/>
  <c r="B1049" i="1"/>
  <c r="A1064" i="1"/>
  <c r="B1064" i="1"/>
  <c r="A1081" i="1"/>
  <c r="B1081" i="1"/>
  <c r="A1131" i="1"/>
  <c r="B1131" i="1"/>
  <c r="A1132" i="1"/>
  <c r="B1132" i="1"/>
  <c r="A1227" i="1"/>
  <c r="B1227" i="1"/>
  <c r="A1182" i="1"/>
  <c r="B1182" i="1"/>
  <c r="A1187" i="1"/>
  <c r="B1187" i="1"/>
  <c r="A1192" i="1"/>
  <c r="B1192" i="1"/>
  <c r="A1197" i="1"/>
  <c r="B1197" i="1"/>
  <c r="A1202" i="1"/>
  <c r="B1202" i="1"/>
  <c r="A1207" i="1"/>
  <c r="B1207" i="1"/>
  <c r="A1212" i="1"/>
  <c r="B1212" i="1"/>
  <c r="A1217" i="1"/>
  <c r="B1217" i="1"/>
  <c r="A1222" i="1"/>
  <c r="B1222" i="1"/>
  <c r="J62" i="1"/>
  <c r="K62" i="1"/>
  <c r="L62" i="1"/>
  <c r="M62" i="1"/>
  <c r="N62" i="1"/>
  <c r="O62" i="1"/>
  <c r="P62" i="1"/>
  <c r="Q62" i="1"/>
  <c r="R62" i="1"/>
  <c r="J63" i="1"/>
  <c r="K63" i="1"/>
  <c r="L63" i="1"/>
  <c r="M63" i="1"/>
  <c r="N63" i="1"/>
  <c r="O63" i="1"/>
  <c r="P63" i="1"/>
  <c r="Q63" i="1"/>
  <c r="R63" i="1"/>
  <c r="J64" i="1"/>
  <c r="K64" i="1"/>
  <c r="L64" i="1"/>
  <c r="M64" i="1"/>
  <c r="N64" i="1"/>
  <c r="O64" i="1"/>
  <c r="Q64" i="1"/>
  <c r="R64" i="1"/>
  <c r="J76" i="1"/>
  <c r="K76" i="1"/>
  <c r="L76" i="1"/>
  <c r="M76" i="1"/>
  <c r="N76" i="1"/>
  <c r="O76" i="1"/>
  <c r="Q76" i="1"/>
  <c r="R76" i="1"/>
  <c r="J88" i="1"/>
  <c r="K88" i="1"/>
  <c r="L88" i="1"/>
  <c r="M88" i="1"/>
  <c r="N88" i="1"/>
  <c r="O88" i="1"/>
  <c r="P88" i="1"/>
  <c r="Q88" i="1"/>
  <c r="R88" i="1"/>
  <c r="J89" i="1"/>
  <c r="K89" i="1"/>
  <c r="L89" i="1"/>
  <c r="N89" i="1"/>
  <c r="O89" i="1"/>
  <c r="P89" i="1"/>
  <c r="Q89" i="1"/>
  <c r="R89" i="1"/>
  <c r="J101" i="1"/>
  <c r="K101" i="1"/>
  <c r="L101" i="1"/>
  <c r="M101" i="1"/>
  <c r="N101" i="1"/>
  <c r="O101" i="1"/>
  <c r="P101" i="1"/>
  <c r="Q101" i="1"/>
  <c r="R101" i="1"/>
  <c r="J113" i="1"/>
  <c r="K113" i="1"/>
  <c r="L113" i="1"/>
  <c r="M113" i="1"/>
  <c r="N113" i="1"/>
  <c r="O113" i="1"/>
  <c r="P113" i="1"/>
  <c r="Q113" i="1"/>
  <c r="R113" i="1"/>
  <c r="J114" i="1"/>
  <c r="K114" i="1"/>
  <c r="L114" i="1"/>
  <c r="N114" i="1"/>
  <c r="O114" i="1"/>
  <c r="P114" i="1"/>
  <c r="Q114" i="1"/>
  <c r="R114" i="1"/>
  <c r="J126" i="1"/>
  <c r="K126" i="1"/>
  <c r="L126" i="1"/>
  <c r="M126" i="1"/>
  <c r="N126" i="1"/>
  <c r="O126" i="1"/>
  <c r="Q126" i="1"/>
  <c r="R126" i="1"/>
  <c r="J141" i="1"/>
  <c r="K141" i="1"/>
  <c r="L141" i="1"/>
  <c r="M141" i="1"/>
  <c r="N141" i="1"/>
  <c r="O141" i="1"/>
  <c r="Q141" i="1"/>
  <c r="R141" i="1"/>
  <c r="J159" i="1"/>
  <c r="K159" i="1"/>
  <c r="L159" i="1"/>
  <c r="M159" i="1"/>
  <c r="N159" i="1"/>
  <c r="O159" i="1"/>
  <c r="P159" i="1"/>
  <c r="Q159" i="1"/>
  <c r="R159" i="1"/>
  <c r="J160" i="1"/>
  <c r="K160" i="1"/>
  <c r="L160" i="1"/>
  <c r="N160" i="1"/>
  <c r="O160" i="1"/>
  <c r="P160" i="1"/>
  <c r="Q160" i="1"/>
  <c r="R160" i="1"/>
  <c r="J161" i="1"/>
  <c r="K161" i="1"/>
  <c r="L161" i="1"/>
  <c r="M161" i="1"/>
  <c r="N161" i="1"/>
  <c r="O161" i="1"/>
  <c r="P161" i="1"/>
  <c r="Q161" i="1"/>
  <c r="R161" i="1"/>
  <c r="J162" i="1"/>
  <c r="K162" i="1"/>
  <c r="L162" i="1"/>
  <c r="M162" i="1"/>
  <c r="N162" i="1"/>
  <c r="O162" i="1"/>
  <c r="P162" i="1"/>
  <c r="Q162" i="1"/>
  <c r="R162" i="1"/>
  <c r="J163" i="1"/>
  <c r="K163" i="1"/>
  <c r="L163" i="1"/>
  <c r="M163" i="1"/>
  <c r="N163" i="1"/>
  <c r="O163" i="1"/>
  <c r="P163" i="1"/>
  <c r="Q163" i="1"/>
  <c r="R163" i="1"/>
  <c r="J166" i="1"/>
  <c r="K166" i="1"/>
  <c r="L166" i="1"/>
  <c r="M166" i="1"/>
  <c r="N166" i="1"/>
  <c r="O166" i="1"/>
  <c r="P166" i="1"/>
  <c r="Q166" i="1"/>
  <c r="R166" i="1"/>
  <c r="J172" i="1"/>
  <c r="K172" i="1"/>
  <c r="L172" i="1"/>
  <c r="M172" i="1"/>
  <c r="N172" i="1"/>
  <c r="O172" i="1"/>
  <c r="Q172" i="1"/>
  <c r="R172" i="1"/>
  <c r="J188" i="1"/>
  <c r="K188" i="1"/>
  <c r="L188" i="1"/>
  <c r="M188" i="1"/>
  <c r="N188" i="1"/>
  <c r="O188" i="1"/>
  <c r="P188" i="1"/>
  <c r="Q188" i="1"/>
  <c r="R188" i="1"/>
  <c r="J204" i="1"/>
  <c r="K204" i="1"/>
  <c r="L204" i="1"/>
  <c r="M204" i="1"/>
  <c r="N204" i="1"/>
  <c r="O204" i="1"/>
  <c r="Q204" i="1"/>
  <c r="R204" i="1"/>
  <c r="J205" i="1"/>
  <c r="K205" i="1"/>
  <c r="L205" i="1"/>
  <c r="M205" i="1"/>
  <c r="N205" i="1"/>
  <c r="O205" i="1"/>
  <c r="Q205" i="1"/>
  <c r="R205" i="1"/>
  <c r="J206" i="1"/>
  <c r="K206" i="1"/>
  <c r="L206" i="1"/>
  <c r="M206" i="1"/>
  <c r="N206" i="1"/>
  <c r="O206" i="1"/>
  <c r="Q206" i="1"/>
  <c r="R206" i="1"/>
  <c r="J222" i="1"/>
  <c r="K222" i="1"/>
  <c r="L222" i="1"/>
  <c r="M222" i="1"/>
  <c r="N222" i="1"/>
  <c r="O222" i="1"/>
  <c r="P222" i="1"/>
  <c r="Q222" i="1"/>
  <c r="R222" i="1"/>
  <c r="J223" i="1"/>
  <c r="K223" i="1"/>
  <c r="L223" i="1"/>
  <c r="M223" i="1"/>
  <c r="N223" i="1"/>
  <c r="O223" i="1"/>
  <c r="Q223" i="1"/>
  <c r="R223" i="1"/>
  <c r="J224" i="1"/>
  <c r="K224" i="1"/>
  <c r="L224" i="1"/>
  <c r="M224" i="1"/>
  <c r="N224" i="1"/>
  <c r="O224" i="1"/>
  <c r="P224" i="1"/>
  <c r="Q224" i="1"/>
  <c r="R224" i="1"/>
  <c r="J240" i="1"/>
  <c r="K240" i="1"/>
  <c r="L240" i="1"/>
  <c r="M240" i="1"/>
  <c r="N240" i="1"/>
  <c r="O240" i="1"/>
  <c r="Q240" i="1"/>
  <c r="R240" i="1"/>
  <c r="J241" i="1"/>
  <c r="K241" i="1"/>
  <c r="L241" i="1"/>
  <c r="N241" i="1"/>
  <c r="O241" i="1"/>
  <c r="P241" i="1"/>
  <c r="Q241" i="1"/>
  <c r="R241" i="1"/>
  <c r="J242" i="1"/>
  <c r="K242" i="1"/>
  <c r="L242" i="1"/>
  <c r="M242" i="1"/>
  <c r="N242" i="1"/>
  <c r="O242" i="1"/>
  <c r="P242" i="1"/>
  <c r="Q242" i="1"/>
  <c r="R242" i="1"/>
  <c r="J258" i="1"/>
  <c r="K258" i="1"/>
  <c r="L258" i="1"/>
  <c r="M258" i="1"/>
  <c r="N258" i="1"/>
  <c r="O258" i="1"/>
  <c r="P258" i="1"/>
  <c r="Q258" i="1"/>
  <c r="R258" i="1"/>
  <c r="J274" i="1"/>
  <c r="K274" i="1"/>
  <c r="L274" i="1"/>
  <c r="M274" i="1"/>
  <c r="N274" i="1"/>
  <c r="O274" i="1"/>
  <c r="P274" i="1"/>
  <c r="Q274" i="1"/>
  <c r="R274" i="1"/>
  <c r="J275" i="1"/>
  <c r="K275" i="1"/>
  <c r="L275" i="1"/>
  <c r="M275" i="1"/>
  <c r="N275" i="1"/>
  <c r="O275" i="1"/>
  <c r="P275" i="1"/>
  <c r="Q275" i="1"/>
  <c r="R275" i="1"/>
  <c r="J276" i="1"/>
  <c r="K276" i="1"/>
  <c r="L276" i="1"/>
  <c r="M276" i="1"/>
  <c r="N276" i="1"/>
  <c r="O276" i="1"/>
  <c r="P276" i="1"/>
  <c r="Q276" i="1"/>
  <c r="R276" i="1"/>
  <c r="J321" i="1"/>
  <c r="K321" i="1"/>
  <c r="L321" i="1"/>
  <c r="M321" i="1"/>
  <c r="N321" i="1"/>
  <c r="O321" i="1"/>
  <c r="P321" i="1"/>
  <c r="Q321" i="1"/>
  <c r="R321" i="1"/>
  <c r="J324" i="1"/>
  <c r="K324" i="1"/>
  <c r="L324" i="1"/>
  <c r="M324" i="1"/>
  <c r="N324" i="1"/>
  <c r="O324" i="1"/>
  <c r="P324" i="1"/>
  <c r="Q324" i="1"/>
  <c r="R324" i="1"/>
  <c r="J325" i="1"/>
  <c r="K325" i="1"/>
  <c r="L325" i="1"/>
  <c r="M325" i="1"/>
  <c r="N325" i="1"/>
  <c r="O325" i="1"/>
  <c r="Q325" i="1"/>
  <c r="R325" i="1"/>
  <c r="J341" i="1"/>
  <c r="K341" i="1"/>
  <c r="L341" i="1"/>
  <c r="M341" i="1"/>
  <c r="N341" i="1"/>
  <c r="Q341" i="1"/>
  <c r="R341" i="1"/>
  <c r="J389" i="1"/>
  <c r="K389" i="1"/>
  <c r="L389" i="1"/>
  <c r="M389" i="1"/>
  <c r="N389" i="1"/>
  <c r="O389" i="1"/>
  <c r="P389" i="1"/>
  <c r="Q389" i="1"/>
  <c r="R389" i="1"/>
  <c r="J414" i="1"/>
  <c r="K414" i="1"/>
  <c r="L414" i="1"/>
  <c r="M414" i="1"/>
  <c r="N414" i="1"/>
  <c r="O414" i="1"/>
  <c r="P414" i="1"/>
  <c r="Q414" i="1"/>
  <c r="R414" i="1"/>
  <c r="J464" i="1"/>
  <c r="K464" i="1"/>
  <c r="L464" i="1"/>
  <c r="M464" i="1"/>
  <c r="N464" i="1"/>
  <c r="O464" i="1"/>
  <c r="P464" i="1"/>
  <c r="Q464" i="1"/>
  <c r="R464" i="1"/>
  <c r="J465" i="1"/>
  <c r="K465" i="1"/>
  <c r="L465" i="1"/>
  <c r="M465" i="1"/>
  <c r="N465" i="1"/>
  <c r="O465" i="1"/>
  <c r="P465" i="1"/>
  <c r="Q465" i="1"/>
  <c r="R465" i="1"/>
  <c r="J466" i="1"/>
  <c r="K466" i="1"/>
  <c r="L466" i="1"/>
  <c r="M466" i="1"/>
  <c r="N466" i="1"/>
  <c r="O466" i="1"/>
  <c r="P466" i="1"/>
  <c r="Q466" i="1"/>
  <c r="R466" i="1"/>
  <c r="J722" i="1"/>
  <c r="K722" i="1"/>
  <c r="L722" i="1"/>
  <c r="M722" i="1"/>
  <c r="N722" i="1"/>
  <c r="O722" i="1"/>
  <c r="P722" i="1"/>
  <c r="Q722" i="1"/>
  <c r="R722" i="1"/>
  <c r="J721" i="1"/>
  <c r="K721" i="1"/>
  <c r="L721" i="1"/>
  <c r="M721" i="1"/>
  <c r="N721" i="1"/>
  <c r="O721" i="1"/>
  <c r="P721" i="1"/>
  <c r="Q721" i="1"/>
  <c r="R721" i="1"/>
  <c r="J467" i="1"/>
  <c r="K467" i="1"/>
  <c r="L467" i="1"/>
  <c r="M467" i="1"/>
  <c r="N467" i="1"/>
  <c r="O467" i="1"/>
  <c r="P467" i="1"/>
  <c r="Q467" i="1"/>
  <c r="R467" i="1"/>
  <c r="J717" i="1"/>
  <c r="K717" i="1"/>
  <c r="L717" i="1"/>
  <c r="M717" i="1"/>
  <c r="N717" i="1"/>
  <c r="O717" i="1"/>
  <c r="P717" i="1"/>
  <c r="Q717" i="1"/>
  <c r="R717" i="1"/>
  <c r="J718" i="1"/>
  <c r="K718" i="1"/>
  <c r="L718" i="1"/>
  <c r="M718" i="1"/>
  <c r="N718" i="1"/>
  <c r="O718" i="1"/>
  <c r="P718" i="1"/>
  <c r="Q718" i="1"/>
  <c r="R718" i="1"/>
  <c r="J719" i="1"/>
  <c r="K719" i="1"/>
  <c r="L719" i="1"/>
  <c r="M719" i="1"/>
  <c r="N719" i="1"/>
  <c r="O719" i="1"/>
  <c r="P719" i="1"/>
  <c r="Q719" i="1"/>
  <c r="R719" i="1"/>
  <c r="J720" i="1"/>
  <c r="K720" i="1"/>
  <c r="L720" i="1"/>
  <c r="M720" i="1"/>
  <c r="N720" i="1"/>
  <c r="O720" i="1"/>
  <c r="P720" i="1"/>
  <c r="Q720" i="1"/>
  <c r="R720" i="1"/>
  <c r="J972" i="1"/>
  <c r="K972" i="1"/>
  <c r="L972" i="1"/>
  <c r="M972" i="1"/>
  <c r="N972" i="1"/>
  <c r="O972" i="1"/>
  <c r="P972" i="1"/>
  <c r="Q972" i="1"/>
  <c r="R972" i="1"/>
  <c r="J975" i="1"/>
  <c r="K975" i="1"/>
  <c r="L975" i="1"/>
  <c r="M975" i="1"/>
  <c r="N975" i="1"/>
  <c r="O975" i="1"/>
  <c r="P975" i="1"/>
  <c r="Q975" i="1"/>
  <c r="R975" i="1"/>
  <c r="J979" i="1"/>
  <c r="K979" i="1"/>
  <c r="L979" i="1"/>
  <c r="M979" i="1"/>
  <c r="N979" i="1"/>
  <c r="O979" i="1"/>
  <c r="P979" i="1"/>
  <c r="Q979" i="1"/>
  <c r="R979" i="1"/>
  <c r="J984" i="1"/>
  <c r="K984" i="1"/>
  <c r="L984" i="1"/>
  <c r="M984" i="1"/>
  <c r="N984" i="1"/>
  <c r="O984" i="1"/>
  <c r="P984" i="1"/>
  <c r="Q984" i="1"/>
  <c r="R984" i="1"/>
  <c r="J993" i="1"/>
  <c r="K993" i="1"/>
  <c r="L993" i="1"/>
  <c r="M993" i="1"/>
  <c r="N993" i="1"/>
  <c r="O993" i="1"/>
  <c r="Q993" i="1"/>
  <c r="R993" i="1"/>
  <c r="J994" i="1"/>
  <c r="K994" i="1"/>
  <c r="L994" i="1"/>
  <c r="M994" i="1"/>
  <c r="N994" i="1"/>
  <c r="O994" i="1"/>
  <c r="P994" i="1"/>
  <c r="Q994" i="1"/>
  <c r="R994" i="1"/>
  <c r="J995" i="1"/>
  <c r="K995" i="1"/>
  <c r="L995" i="1"/>
  <c r="M995" i="1"/>
  <c r="N995" i="1"/>
  <c r="O995" i="1"/>
  <c r="P995" i="1"/>
  <c r="Q995" i="1"/>
  <c r="R995" i="1"/>
  <c r="J996" i="1"/>
  <c r="K996" i="1"/>
  <c r="L996" i="1"/>
  <c r="M996" i="1"/>
  <c r="N996" i="1"/>
  <c r="O996" i="1"/>
  <c r="P996" i="1"/>
  <c r="Q996" i="1"/>
  <c r="R996" i="1"/>
  <c r="J997" i="1"/>
  <c r="K997" i="1"/>
  <c r="L997" i="1"/>
  <c r="M997" i="1"/>
  <c r="N997" i="1"/>
  <c r="O997" i="1"/>
  <c r="P997" i="1"/>
  <c r="Q997" i="1"/>
  <c r="R997" i="1"/>
  <c r="J998" i="1"/>
  <c r="K998" i="1"/>
  <c r="L998" i="1"/>
  <c r="M998" i="1"/>
  <c r="N998" i="1"/>
  <c r="O998" i="1"/>
  <c r="P998" i="1"/>
  <c r="Q998" i="1"/>
  <c r="R998" i="1"/>
  <c r="J999" i="1"/>
  <c r="K999" i="1"/>
  <c r="L999" i="1"/>
  <c r="M999" i="1"/>
  <c r="N999" i="1"/>
  <c r="O999" i="1"/>
  <c r="P999" i="1"/>
  <c r="Q999" i="1"/>
  <c r="R999" i="1"/>
  <c r="J1000" i="1"/>
  <c r="K1000" i="1"/>
  <c r="L1000" i="1"/>
  <c r="M1000" i="1"/>
  <c r="N1000" i="1"/>
  <c r="O1000" i="1"/>
  <c r="P1000" i="1"/>
  <c r="Q1000" i="1"/>
  <c r="R1000" i="1"/>
  <c r="J1001" i="1"/>
  <c r="K1001" i="1"/>
  <c r="L1001" i="1"/>
  <c r="M1001" i="1"/>
  <c r="N1001" i="1"/>
  <c r="O1001" i="1"/>
  <c r="P1001" i="1"/>
  <c r="Q1001" i="1"/>
  <c r="R1001" i="1"/>
  <c r="J1002" i="1"/>
  <c r="K1002" i="1"/>
  <c r="L1002" i="1"/>
  <c r="M1002" i="1"/>
  <c r="N1002" i="1"/>
  <c r="O1002" i="1"/>
  <c r="P1002" i="1"/>
  <c r="Q1002" i="1"/>
  <c r="R1002" i="1"/>
  <c r="J1003" i="1"/>
  <c r="K1003" i="1"/>
  <c r="L1003" i="1"/>
  <c r="M1003" i="1"/>
  <c r="N1003" i="1"/>
  <c r="O1003" i="1"/>
  <c r="P1003" i="1"/>
  <c r="Q1003" i="1"/>
  <c r="R1003" i="1"/>
  <c r="J1004" i="1"/>
  <c r="K1004" i="1"/>
  <c r="L1004" i="1"/>
  <c r="M1004" i="1"/>
  <c r="N1004" i="1"/>
  <c r="O1004" i="1"/>
  <c r="P1004" i="1"/>
  <c r="Q1004" i="1"/>
  <c r="R1004" i="1"/>
  <c r="J1005" i="1"/>
  <c r="K1005" i="1"/>
  <c r="L1005" i="1"/>
  <c r="M1005" i="1"/>
  <c r="N1005" i="1"/>
  <c r="P1005" i="1"/>
  <c r="Q1005" i="1"/>
  <c r="R1005" i="1"/>
  <c r="J1011" i="1"/>
  <c r="K1011" i="1"/>
  <c r="L1011" i="1"/>
  <c r="M1011" i="1"/>
  <c r="N1011" i="1"/>
  <c r="O1011" i="1"/>
  <c r="P1011" i="1"/>
  <c r="Q1011" i="1"/>
  <c r="R1011" i="1"/>
  <c r="J1032" i="1"/>
  <c r="K1032" i="1"/>
  <c r="L1032" i="1"/>
  <c r="M1032" i="1"/>
  <c r="N1032" i="1"/>
  <c r="O1032" i="1"/>
  <c r="P1032" i="1"/>
  <c r="Q1032" i="1"/>
  <c r="R1032" i="1"/>
  <c r="J1033" i="1"/>
  <c r="K1033" i="1"/>
  <c r="L1033" i="1"/>
  <c r="M1033" i="1"/>
  <c r="N1033" i="1"/>
  <c r="O1033" i="1"/>
  <c r="P1033" i="1"/>
  <c r="Q1033" i="1"/>
  <c r="R1033" i="1"/>
  <c r="J1034" i="1"/>
  <c r="K1034" i="1"/>
  <c r="L1034" i="1"/>
  <c r="M1034" i="1"/>
  <c r="N1034" i="1"/>
  <c r="O1034" i="1"/>
  <c r="P1034" i="1"/>
  <c r="Q1034" i="1"/>
  <c r="R1034" i="1"/>
  <c r="J1037" i="1"/>
  <c r="K1037" i="1"/>
  <c r="L1037" i="1"/>
  <c r="M1037" i="1"/>
  <c r="N1037" i="1"/>
  <c r="O1037" i="1"/>
  <c r="P1037" i="1"/>
  <c r="Q1037" i="1"/>
  <c r="R1037" i="1"/>
  <c r="J1049" i="1"/>
  <c r="K1049" i="1"/>
  <c r="L1049" i="1"/>
  <c r="M1049" i="1"/>
  <c r="N1049" i="1"/>
  <c r="O1049" i="1"/>
  <c r="P1049" i="1"/>
  <c r="Q1049" i="1"/>
  <c r="R1049" i="1"/>
  <c r="J1064" i="1"/>
  <c r="K1064" i="1"/>
  <c r="L1064" i="1"/>
  <c r="M1064" i="1"/>
  <c r="N1064" i="1"/>
  <c r="O1064" i="1"/>
  <c r="P1064" i="1"/>
  <c r="Q1064" i="1"/>
  <c r="R1064" i="1"/>
  <c r="J1081" i="1"/>
  <c r="K1081" i="1"/>
  <c r="L1081" i="1"/>
  <c r="M1081" i="1"/>
  <c r="N1081" i="1"/>
  <c r="O1081" i="1"/>
  <c r="P1081" i="1"/>
  <c r="Q1081" i="1"/>
  <c r="R1081" i="1"/>
  <c r="K1087" i="1"/>
  <c r="K1088" i="1"/>
  <c r="K1099" i="1"/>
  <c r="K1124" i="1"/>
  <c r="J1131" i="1"/>
  <c r="K1131" i="1"/>
  <c r="L1131" i="1"/>
  <c r="M1131" i="1"/>
  <c r="N1131" i="1"/>
  <c r="O1131" i="1"/>
  <c r="P1131" i="1"/>
  <c r="Q1131" i="1"/>
  <c r="R1131" i="1"/>
  <c r="J1132" i="1"/>
  <c r="K1132" i="1"/>
  <c r="L1132" i="1"/>
  <c r="M1132" i="1"/>
  <c r="N1132" i="1"/>
  <c r="O1132" i="1"/>
  <c r="P1132" i="1"/>
  <c r="Q1132" i="1"/>
  <c r="R1132" i="1"/>
  <c r="K1138" i="1"/>
  <c r="K1139" i="1"/>
  <c r="K1150" i="1"/>
  <c r="K1175" i="1"/>
  <c r="J1227" i="1"/>
  <c r="K1227" i="1"/>
  <c r="L1227" i="1"/>
  <c r="M1227" i="1"/>
  <c r="N1227" i="1"/>
  <c r="O1227" i="1"/>
  <c r="P1227" i="1"/>
  <c r="Q1227" i="1"/>
  <c r="R1227" i="1"/>
  <c r="J1182" i="1"/>
  <c r="K1182" i="1"/>
  <c r="L1182" i="1"/>
  <c r="M1182" i="1"/>
  <c r="N1182" i="1"/>
  <c r="O1182" i="1"/>
  <c r="P1182" i="1"/>
  <c r="Q1182" i="1"/>
  <c r="R1182" i="1"/>
  <c r="J1187" i="1"/>
  <c r="K1187" i="1"/>
  <c r="L1187" i="1"/>
  <c r="M1187" i="1"/>
  <c r="N1187" i="1"/>
  <c r="O1187" i="1"/>
  <c r="R1187" i="1"/>
  <c r="J1192" i="1"/>
  <c r="K1192" i="1"/>
  <c r="L1192" i="1"/>
  <c r="M1192" i="1"/>
  <c r="N1192" i="1"/>
  <c r="O1192" i="1"/>
  <c r="R1192" i="1"/>
  <c r="J1197" i="1"/>
  <c r="K1197" i="1"/>
  <c r="L1197" i="1"/>
  <c r="M1197" i="1"/>
  <c r="N1197" i="1"/>
  <c r="O1197" i="1"/>
  <c r="R1197" i="1"/>
  <c r="J1202" i="1"/>
  <c r="K1202" i="1"/>
  <c r="L1202" i="1"/>
  <c r="M1202" i="1"/>
  <c r="N1202" i="1"/>
  <c r="O1202" i="1"/>
  <c r="R1202" i="1"/>
  <c r="J1207" i="1"/>
  <c r="K1207" i="1"/>
  <c r="L1207" i="1"/>
  <c r="M1207" i="1"/>
  <c r="N1207" i="1"/>
  <c r="O1207" i="1"/>
  <c r="R1207" i="1"/>
  <c r="J1212" i="1"/>
  <c r="K1212" i="1"/>
  <c r="L1212" i="1"/>
  <c r="M1212" i="1"/>
  <c r="N1212" i="1"/>
  <c r="O1212" i="1"/>
  <c r="R1212" i="1"/>
  <c r="J1217" i="1"/>
  <c r="K1217" i="1"/>
  <c r="L1217" i="1"/>
  <c r="M1217" i="1"/>
  <c r="N1217" i="1"/>
  <c r="O1217" i="1"/>
  <c r="R1217" i="1"/>
  <c r="J1222" i="1"/>
  <c r="K1222" i="1"/>
  <c r="L1222" i="1"/>
  <c r="M1222" i="1"/>
  <c r="N1222" i="1"/>
  <c r="O1222" i="1"/>
  <c r="R1222" i="1"/>
  <c r="K2" i="1"/>
  <c r="L2" i="1"/>
  <c r="M2" i="1"/>
  <c r="N2" i="1"/>
  <c r="O2" i="1"/>
  <c r="P2" i="1"/>
  <c r="Q2" i="1"/>
  <c r="R2" i="1"/>
  <c r="J2" i="1"/>
  <c r="B2" i="1"/>
  <c r="A2" i="1"/>
  <c r="K96" i="19"/>
  <c r="Q1222" i="1" s="1"/>
  <c r="K95" i="19"/>
  <c r="Q1217" i="1" s="1"/>
  <c r="K94" i="19"/>
  <c r="Q1212" i="1" s="1"/>
  <c r="K93" i="19"/>
  <c r="Q1207" i="1" s="1"/>
  <c r="K92" i="19"/>
  <c r="Q1202" i="1" s="1"/>
  <c r="K91" i="19"/>
  <c r="Q1197" i="1" s="1"/>
  <c r="K90" i="19"/>
  <c r="Q1192" i="1" s="1"/>
  <c r="K89" i="19"/>
  <c r="Q1187" i="1" s="1"/>
  <c r="J96" i="19"/>
  <c r="P1222" i="1" s="1"/>
  <c r="J95" i="19"/>
  <c r="P1217" i="1" s="1"/>
  <c r="J94" i="19"/>
  <c r="P1212" i="1" s="1"/>
  <c r="J93" i="19"/>
  <c r="P1207" i="1" s="1"/>
  <c r="J92" i="19"/>
  <c r="P1202" i="1" s="1"/>
  <c r="J91" i="19"/>
  <c r="P1197" i="1" s="1"/>
  <c r="J90" i="19"/>
  <c r="P1192" i="1" s="1"/>
  <c r="J89" i="19"/>
  <c r="P1187" i="1" s="1"/>
  <c r="L87" i="19"/>
  <c r="R1175" i="1" s="1"/>
  <c r="K87" i="19"/>
  <c r="Q1175" i="1" s="1"/>
  <c r="J87" i="19"/>
  <c r="P1175" i="1" s="1"/>
  <c r="I87" i="19"/>
  <c r="O1175" i="1" s="1"/>
  <c r="H87" i="19"/>
  <c r="N1175" i="1" s="1"/>
  <c r="G87" i="19"/>
  <c r="M1175" i="1" s="1"/>
  <c r="F87" i="19"/>
  <c r="L1175" i="1" s="1"/>
  <c r="D87" i="19"/>
  <c r="J1175" i="1" s="1"/>
  <c r="L86" i="19"/>
  <c r="R1150" i="1" s="1"/>
  <c r="K86" i="19"/>
  <c r="Q1150" i="1" s="1"/>
  <c r="J86" i="19"/>
  <c r="P1150" i="1" s="1"/>
  <c r="I86" i="19"/>
  <c r="O1150" i="1" s="1"/>
  <c r="H86" i="19"/>
  <c r="N1150" i="1" s="1"/>
  <c r="G86" i="19"/>
  <c r="M1150" i="1" s="1"/>
  <c r="F86" i="19"/>
  <c r="L1150" i="1" s="1"/>
  <c r="D86" i="19"/>
  <c r="J1150" i="1" s="1"/>
  <c r="L85" i="19"/>
  <c r="R1139" i="1" s="1"/>
  <c r="K85" i="19"/>
  <c r="Q1139" i="1" s="1"/>
  <c r="J85" i="19"/>
  <c r="P1139" i="1" s="1"/>
  <c r="I85" i="19"/>
  <c r="O1139" i="1" s="1"/>
  <c r="H85" i="19"/>
  <c r="N1139" i="1" s="1"/>
  <c r="G85" i="19"/>
  <c r="M1139" i="1" s="1"/>
  <c r="F85" i="19"/>
  <c r="L1139" i="1" s="1"/>
  <c r="D85" i="19"/>
  <c r="J1139" i="1" s="1"/>
  <c r="L84" i="19"/>
  <c r="R1138" i="1" s="1"/>
  <c r="K84" i="19"/>
  <c r="Q1138" i="1" s="1"/>
  <c r="J84" i="19"/>
  <c r="P1138" i="1" s="1"/>
  <c r="I84" i="19"/>
  <c r="O1138" i="1" s="1"/>
  <c r="H84" i="19"/>
  <c r="N1138" i="1" s="1"/>
  <c r="G84" i="19"/>
  <c r="M1138" i="1" s="1"/>
  <c r="F84" i="19"/>
  <c r="L1138" i="1" s="1"/>
  <c r="D84" i="19"/>
  <c r="J1138" i="1" s="1"/>
  <c r="B84" i="19"/>
  <c r="B1138" i="1" s="1"/>
  <c r="B85" i="19"/>
  <c r="B1139" i="1" s="1"/>
  <c r="B86" i="19"/>
  <c r="B1150" i="1" s="1"/>
  <c r="B87" i="19"/>
  <c r="B1175" i="1" s="1"/>
  <c r="A85" i="19"/>
  <c r="A1139" i="1" s="1"/>
  <c r="A86" i="19"/>
  <c r="A1150" i="1" s="1"/>
  <c r="A87" i="19"/>
  <c r="A1175" i="1" s="1"/>
  <c r="A84" i="19"/>
  <c r="A1138" i="1" s="1"/>
  <c r="L81" i="19"/>
  <c r="R1124" i="1" s="1"/>
  <c r="K81" i="19"/>
  <c r="Q1124" i="1" s="1"/>
  <c r="J81" i="19"/>
  <c r="P1124" i="1" s="1"/>
  <c r="I81" i="19"/>
  <c r="O1124" i="1" s="1"/>
  <c r="H81" i="19"/>
  <c r="N1124" i="1" s="1"/>
  <c r="G81" i="19"/>
  <c r="M1124" i="1" s="1"/>
  <c r="F81" i="19"/>
  <c r="L1124" i="1" s="1"/>
  <c r="D81" i="19"/>
  <c r="J1124" i="1" s="1"/>
  <c r="L80" i="19"/>
  <c r="R1099" i="1" s="1"/>
  <c r="K80" i="19"/>
  <c r="Q1099" i="1" s="1"/>
  <c r="J80" i="19"/>
  <c r="P1099" i="1" s="1"/>
  <c r="I80" i="19"/>
  <c r="O1099" i="1" s="1"/>
  <c r="H80" i="19"/>
  <c r="N1099" i="1" s="1"/>
  <c r="G80" i="19"/>
  <c r="M1099" i="1" s="1"/>
  <c r="F80" i="19"/>
  <c r="L1099" i="1" s="1"/>
  <c r="D80" i="19"/>
  <c r="J1099" i="1" s="1"/>
  <c r="L79" i="19"/>
  <c r="R1088" i="1" s="1"/>
  <c r="K79" i="19"/>
  <c r="Q1088" i="1" s="1"/>
  <c r="J79" i="19"/>
  <c r="P1088" i="1" s="1"/>
  <c r="I79" i="19"/>
  <c r="O1088" i="1" s="1"/>
  <c r="H79" i="19"/>
  <c r="N1088" i="1" s="1"/>
  <c r="G79" i="19"/>
  <c r="M1088" i="1" s="1"/>
  <c r="F79" i="19"/>
  <c r="L1088" i="1" s="1"/>
  <c r="D79" i="19"/>
  <c r="J1088" i="1" s="1"/>
  <c r="L78" i="19"/>
  <c r="R1087" i="1" s="1"/>
  <c r="K78" i="19"/>
  <c r="Q1087" i="1" s="1"/>
  <c r="J78" i="19"/>
  <c r="P1087" i="1" s="1"/>
  <c r="I78" i="19"/>
  <c r="O1087" i="1" s="1"/>
  <c r="H78" i="19"/>
  <c r="N1087" i="1" s="1"/>
  <c r="G78" i="19"/>
  <c r="M1087" i="1" s="1"/>
  <c r="F78" i="19"/>
  <c r="L1087" i="1" s="1"/>
  <c r="D78" i="19"/>
  <c r="J1087" i="1" s="1"/>
  <c r="B81" i="19"/>
  <c r="B1124" i="1" s="1"/>
  <c r="A81" i="19"/>
  <c r="A1124" i="1" s="1"/>
  <c r="B80" i="19"/>
  <c r="B1099" i="1" s="1"/>
  <c r="A80" i="19"/>
  <c r="A1099" i="1" s="1"/>
  <c r="B79" i="19"/>
  <c r="B1088" i="1" s="1"/>
  <c r="A79" i="19"/>
  <c r="A1088" i="1" s="1"/>
  <c r="B78" i="19"/>
  <c r="B1087" i="1" s="1"/>
  <c r="A78" i="19"/>
  <c r="A1087" i="1" s="1"/>
  <c r="I70" i="19"/>
  <c r="O1005" i="1" s="1"/>
  <c r="I40" i="19"/>
  <c r="G31" i="19"/>
  <c r="M241" i="1" s="1"/>
  <c r="G17" i="19"/>
  <c r="M160" i="1" s="1"/>
  <c r="G13" i="19"/>
  <c r="M114" i="1" s="1"/>
  <c r="G10" i="19"/>
  <c r="M89" i="1" s="1"/>
  <c r="C391" i="1"/>
  <c r="C392" i="1"/>
  <c r="C393" i="1"/>
  <c r="C394" i="1"/>
  <c r="C395" i="1"/>
  <c r="C396" i="1"/>
  <c r="C397" i="1"/>
  <c r="C398" i="1"/>
  <c r="C399" i="1"/>
  <c r="C400" i="1"/>
  <c r="C401" i="1"/>
  <c r="C402" i="1"/>
  <c r="C403" i="1"/>
  <c r="C404" i="1"/>
  <c r="C405" i="1"/>
  <c r="C406" i="1"/>
  <c r="C407" i="1"/>
  <c r="C408" i="1"/>
  <c r="C409" i="1"/>
  <c r="C410" i="1"/>
  <c r="C411" i="1"/>
  <c r="C412" i="1"/>
  <c r="C413" i="1"/>
  <c r="C390" i="1"/>
  <c r="F79" i="8"/>
  <c r="F85" i="8"/>
  <c r="F83" i="8"/>
  <c r="F81" i="8"/>
  <c r="F82" i="8"/>
  <c r="F84" i="8"/>
  <c r="F86" i="8"/>
  <c r="F51" i="8"/>
  <c r="F53" i="8"/>
  <c r="F55" i="8"/>
  <c r="F57" i="8"/>
  <c r="F80" i="8"/>
  <c r="F50" i="8"/>
  <c r="F52" i="8"/>
  <c r="F54" i="8"/>
  <c r="F56" i="8"/>
  <c r="K63" i="20" l="1"/>
  <c r="S63" i="20" s="1"/>
  <c r="H63" i="21"/>
  <c r="F63" i="21"/>
  <c r="X63" i="21"/>
  <c r="E63" i="21"/>
  <c r="V63" i="21"/>
  <c r="T63" i="21"/>
  <c r="U63" i="21"/>
  <c r="P63" i="21"/>
  <c r="N63" i="21"/>
  <c r="M63" i="21"/>
  <c r="G63" i="21"/>
  <c r="AX6" i="21"/>
  <c r="K104" i="20" s="1"/>
  <c r="S104" i="20" s="1"/>
  <c r="T104" i="20" s="1"/>
  <c r="K9" i="20" s="1"/>
  <c r="P204" i="1" s="1"/>
  <c r="P370" i="1"/>
  <c r="P366" i="1"/>
  <c r="P381" i="1"/>
  <c r="P361" i="1"/>
  <c r="P375" i="1"/>
  <c r="P341" i="1"/>
  <c r="P387" i="1"/>
  <c r="P371" i="1"/>
  <c r="P369" i="1"/>
  <c r="K53" i="20"/>
  <c r="S53" i="20" s="1"/>
  <c r="L6" i="21"/>
  <c r="AA6" i="21"/>
  <c r="B6" i="21"/>
  <c r="P357" i="1"/>
  <c r="P354" i="1"/>
  <c r="P358" i="1"/>
  <c r="P362" i="1"/>
  <c r="P378" i="1"/>
  <c r="P382" i="1"/>
  <c r="P386" i="1"/>
  <c r="P380" i="1"/>
  <c r="K50" i="20"/>
  <c r="S50" i="20" s="1"/>
  <c r="K64" i="20"/>
  <c r="S64" i="20" s="1"/>
  <c r="D6" i="21"/>
  <c r="S6" i="21"/>
  <c r="K55" i="20"/>
  <c r="S55" i="20" s="1"/>
  <c r="K84" i="20"/>
  <c r="S84" i="20" s="1"/>
  <c r="K80" i="20"/>
  <c r="S80" i="20" s="1"/>
  <c r="K76" i="20"/>
  <c r="S76" i="20" s="1"/>
  <c r="K72" i="20"/>
  <c r="S72" i="20" s="1"/>
  <c r="K68" i="20"/>
  <c r="S68" i="20" s="1"/>
  <c r="K83" i="20"/>
  <c r="S83" i="20" s="1"/>
  <c r="K79" i="20"/>
  <c r="S79" i="20" s="1"/>
  <c r="K75" i="20"/>
  <c r="S75" i="20" s="1"/>
  <c r="K71" i="20"/>
  <c r="S71" i="20" s="1"/>
  <c r="K67" i="20"/>
  <c r="S67" i="20" s="1"/>
  <c r="K82" i="20"/>
  <c r="S82" i="20" s="1"/>
  <c r="K78" i="20"/>
  <c r="S78" i="20" s="1"/>
  <c r="K74" i="20"/>
  <c r="S74" i="20" s="1"/>
  <c r="K70" i="20"/>
  <c r="S70" i="20" s="1"/>
  <c r="K73" i="20"/>
  <c r="S73" i="20" s="1"/>
  <c r="K81" i="20"/>
  <c r="S81" i="20" s="1"/>
  <c r="K77" i="20"/>
  <c r="S77" i="20" s="1"/>
  <c r="K69" i="20"/>
  <c r="S69" i="20" s="1"/>
  <c r="P6" i="21"/>
  <c r="H6" i="21"/>
  <c r="AU6" i="21"/>
  <c r="K110" i="20" s="1"/>
  <c r="S110" i="20" s="1"/>
  <c r="T110" i="20" s="1"/>
  <c r="K12" i="20" s="1"/>
  <c r="P223" i="1" s="1"/>
  <c r="AV6" i="21"/>
  <c r="X6" i="21"/>
  <c r="K120" i="20"/>
  <c r="S120" i="20" s="1"/>
  <c r="AN6" i="21"/>
  <c r="K119" i="20"/>
  <c r="S119" i="20" s="1"/>
  <c r="K29" i="20"/>
  <c r="S29" i="20" s="1"/>
  <c r="T21" i="20" s="1"/>
  <c r="K4" i="20" s="1"/>
  <c r="P64" i="1" s="1"/>
  <c r="AF6" i="21"/>
  <c r="K124" i="20"/>
  <c r="S124" i="20" s="1"/>
  <c r="P377" i="1"/>
  <c r="P385" i="1"/>
  <c r="P356" i="1"/>
  <c r="P384" i="1"/>
  <c r="K112" i="20"/>
  <c r="S112" i="20" s="1"/>
  <c r="T112" i="20" s="1"/>
  <c r="K13" i="20" s="1"/>
  <c r="P240" i="1" s="1"/>
  <c r="K58" i="20"/>
  <c r="S58" i="20" s="1"/>
  <c r="P367" i="1"/>
  <c r="P365" i="1"/>
  <c r="P388" i="1"/>
  <c r="P379" i="1"/>
  <c r="P368" i="1"/>
  <c r="Z6" i="21"/>
  <c r="R87" i="21" a="1"/>
  <c r="R87" i="21" s="1"/>
  <c r="N87" i="21" a="1"/>
  <c r="N87" i="21" s="1"/>
  <c r="R86" i="21" a="1"/>
  <c r="R86" i="21" s="1"/>
  <c r="R88" i="21" s="1"/>
  <c r="N86" i="21" a="1"/>
  <c r="N86" i="21" s="1"/>
  <c r="L87" i="21" a="1"/>
  <c r="L87" i="21" s="1"/>
  <c r="Q87" i="21" a="1"/>
  <c r="Q87" i="21" s="1"/>
  <c r="M87" i="21" a="1"/>
  <c r="M87" i="21" s="1"/>
  <c r="Q86" i="21" a="1"/>
  <c r="Q86" i="21" s="1"/>
  <c r="M86" i="21" a="1"/>
  <c r="M86" i="21" s="1"/>
  <c r="P86" i="21" a="1"/>
  <c r="P86" i="21" s="1"/>
  <c r="P87" i="21" a="1"/>
  <c r="P87" i="21" s="1"/>
  <c r="L86" i="21" a="1"/>
  <c r="L86" i="21" s="1"/>
  <c r="L88" i="21" s="1"/>
  <c r="O87" i="21" a="1"/>
  <c r="O87" i="21" s="1"/>
  <c r="K87" i="21" a="1"/>
  <c r="K87" i="21" s="1"/>
  <c r="O86" i="21" a="1"/>
  <c r="O86" i="21" s="1"/>
  <c r="K86" i="21" a="1"/>
  <c r="K86" i="21" s="1"/>
  <c r="O341" i="1"/>
  <c r="O367" i="1"/>
  <c r="O371" i="1"/>
  <c r="O386" i="1"/>
  <c r="O355" i="1"/>
  <c r="O374" i="1"/>
  <c r="O380" i="1"/>
  <c r="O362" i="1"/>
  <c r="O359" i="1"/>
  <c r="O356" i="1"/>
  <c r="O377" i="1"/>
  <c r="O363" i="1"/>
  <c r="O360" i="1"/>
  <c r="O375" i="1"/>
  <c r="O357" i="1"/>
  <c r="O365" i="1"/>
  <c r="O370" i="1"/>
  <c r="O358" i="1"/>
  <c r="O382" i="1"/>
  <c r="O379" i="1"/>
  <c r="O364" i="1"/>
  <c r="O372" i="1"/>
  <c r="O369" i="1"/>
  <c r="O354" i="1"/>
  <c r="O383" i="1"/>
  <c r="O376" i="1"/>
  <c r="O361" i="1"/>
  <c r="O373" i="1"/>
  <c r="O387" i="1"/>
  <c r="O381" i="1"/>
  <c r="O378" i="1"/>
  <c r="O385" i="1"/>
  <c r="O388" i="1"/>
  <c r="O368" i="1"/>
  <c r="O384" i="1"/>
  <c r="O366" i="1"/>
  <c r="A399" i="1"/>
  <c r="B399" i="1"/>
  <c r="P399" i="1"/>
  <c r="Q399" i="1"/>
  <c r="J399" i="1"/>
  <c r="R399" i="1"/>
  <c r="K399" i="1"/>
  <c r="L399" i="1"/>
  <c r="M399" i="1"/>
  <c r="N399" i="1"/>
  <c r="O399" i="1"/>
  <c r="B411" i="1"/>
  <c r="A411" i="1"/>
  <c r="L411" i="1"/>
  <c r="M411" i="1"/>
  <c r="N411" i="1"/>
  <c r="O411" i="1"/>
  <c r="P411" i="1"/>
  <c r="Q411" i="1"/>
  <c r="J411" i="1"/>
  <c r="R411" i="1"/>
  <c r="K411" i="1"/>
  <c r="A395" i="1"/>
  <c r="B395" i="1"/>
  <c r="L395" i="1"/>
  <c r="M395" i="1"/>
  <c r="N395" i="1"/>
  <c r="O395" i="1"/>
  <c r="P395" i="1"/>
  <c r="Q395" i="1"/>
  <c r="J395" i="1"/>
  <c r="R395" i="1"/>
  <c r="K395" i="1"/>
  <c r="A409" i="1"/>
  <c r="B409" i="1"/>
  <c r="N409" i="1"/>
  <c r="O409" i="1"/>
  <c r="P409" i="1"/>
  <c r="Q409" i="1"/>
  <c r="J409" i="1"/>
  <c r="R409" i="1"/>
  <c r="K409" i="1"/>
  <c r="L409" i="1"/>
  <c r="M409" i="1"/>
  <c r="A401" i="1"/>
  <c r="B401" i="1"/>
  <c r="N401" i="1"/>
  <c r="O401" i="1"/>
  <c r="P401" i="1"/>
  <c r="Q401" i="1"/>
  <c r="J401" i="1"/>
  <c r="R401" i="1"/>
  <c r="K401" i="1"/>
  <c r="L401" i="1"/>
  <c r="M401" i="1"/>
  <c r="A393" i="1"/>
  <c r="B393" i="1"/>
  <c r="N393" i="1"/>
  <c r="O393" i="1"/>
  <c r="P393" i="1"/>
  <c r="Q393" i="1"/>
  <c r="J393" i="1"/>
  <c r="R393" i="1"/>
  <c r="K393" i="1"/>
  <c r="L393" i="1"/>
  <c r="M393" i="1"/>
  <c r="A391" i="1"/>
  <c r="B391" i="1"/>
  <c r="P391" i="1"/>
  <c r="Q391" i="1"/>
  <c r="J391" i="1"/>
  <c r="R391" i="1"/>
  <c r="K391" i="1"/>
  <c r="L391" i="1"/>
  <c r="M391" i="1"/>
  <c r="N391" i="1"/>
  <c r="O391" i="1"/>
  <c r="A403" i="1"/>
  <c r="B403" i="1"/>
  <c r="L403" i="1"/>
  <c r="M403" i="1"/>
  <c r="N403" i="1"/>
  <c r="O403" i="1"/>
  <c r="P403" i="1"/>
  <c r="Q403" i="1"/>
  <c r="J403" i="1"/>
  <c r="R403" i="1"/>
  <c r="K403" i="1"/>
  <c r="B410" i="1"/>
  <c r="A410" i="1"/>
  <c r="M410" i="1"/>
  <c r="N410" i="1"/>
  <c r="O410" i="1"/>
  <c r="P410" i="1"/>
  <c r="Q410" i="1"/>
  <c r="J410" i="1"/>
  <c r="R410" i="1"/>
  <c r="K410" i="1"/>
  <c r="L410" i="1"/>
  <c r="B402" i="1"/>
  <c r="A402" i="1"/>
  <c r="M402" i="1"/>
  <c r="N402" i="1"/>
  <c r="O402" i="1"/>
  <c r="P402" i="1"/>
  <c r="Q402" i="1"/>
  <c r="J402" i="1"/>
  <c r="R402" i="1"/>
  <c r="K402" i="1"/>
  <c r="L402" i="1"/>
  <c r="B394" i="1"/>
  <c r="A394" i="1"/>
  <c r="M394" i="1"/>
  <c r="N394" i="1"/>
  <c r="O394" i="1"/>
  <c r="P394" i="1"/>
  <c r="Q394" i="1"/>
  <c r="J394" i="1"/>
  <c r="R394" i="1"/>
  <c r="K394" i="1"/>
  <c r="L394" i="1"/>
  <c r="A408" i="1"/>
  <c r="B408" i="1"/>
  <c r="O408" i="1"/>
  <c r="P408" i="1"/>
  <c r="Q408" i="1"/>
  <c r="J408" i="1"/>
  <c r="R408" i="1"/>
  <c r="K408" i="1"/>
  <c r="L408" i="1"/>
  <c r="M408" i="1"/>
  <c r="N408" i="1"/>
  <c r="B400" i="1"/>
  <c r="A400" i="1"/>
  <c r="O400" i="1"/>
  <c r="P400" i="1"/>
  <c r="Q400" i="1"/>
  <c r="J400" i="1"/>
  <c r="R400" i="1"/>
  <c r="K400" i="1"/>
  <c r="L400" i="1"/>
  <c r="M400" i="1"/>
  <c r="N400" i="1"/>
  <c r="B392" i="1"/>
  <c r="A392" i="1"/>
  <c r="O392" i="1"/>
  <c r="P392" i="1"/>
  <c r="Q392" i="1"/>
  <c r="J392" i="1"/>
  <c r="R392" i="1"/>
  <c r="K392" i="1"/>
  <c r="L392" i="1"/>
  <c r="M392" i="1"/>
  <c r="N392" i="1"/>
  <c r="B407" i="1"/>
  <c r="A407" i="1"/>
  <c r="P407" i="1"/>
  <c r="Q407" i="1"/>
  <c r="J407" i="1"/>
  <c r="R407" i="1"/>
  <c r="K407" i="1"/>
  <c r="L407" i="1"/>
  <c r="M407" i="1"/>
  <c r="N407" i="1"/>
  <c r="O407" i="1"/>
  <c r="B390" i="1"/>
  <c r="A390" i="1"/>
  <c r="Q390" i="1"/>
  <c r="J390" i="1"/>
  <c r="R390" i="1"/>
  <c r="K390" i="1"/>
  <c r="L390" i="1"/>
  <c r="M390" i="1"/>
  <c r="N390" i="1"/>
  <c r="O390" i="1"/>
  <c r="P390" i="1"/>
  <c r="B406" i="1"/>
  <c r="A406" i="1"/>
  <c r="Q406" i="1"/>
  <c r="J406" i="1"/>
  <c r="R406" i="1"/>
  <c r="K406" i="1"/>
  <c r="L406" i="1"/>
  <c r="M406" i="1"/>
  <c r="N406" i="1"/>
  <c r="O406" i="1"/>
  <c r="P406" i="1"/>
  <c r="B398" i="1"/>
  <c r="A398" i="1"/>
  <c r="Q398" i="1"/>
  <c r="J398" i="1"/>
  <c r="R398" i="1"/>
  <c r="K398" i="1"/>
  <c r="L398" i="1"/>
  <c r="M398" i="1"/>
  <c r="N398" i="1"/>
  <c r="O398" i="1"/>
  <c r="P398" i="1"/>
  <c r="A413" i="1"/>
  <c r="B413" i="1"/>
  <c r="J413" i="1"/>
  <c r="R413" i="1"/>
  <c r="K413" i="1"/>
  <c r="L413" i="1"/>
  <c r="M413" i="1"/>
  <c r="N413" i="1"/>
  <c r="O413" i="1"/>
  <c r="P413" i="1"/>
  <c r="Q413" i="1"/>
  <c r="A405" i="1"/>
  <c r="B405" i="1"/>
  <c r="J405" i="1"/>
  <c r="R405" i="1"/>
  <c r="K405" i="1"/>
  <c r="L405" i="1"/>
  <c r="M405" i="1"/>
  <c r="N405" i="1"/>
  <c r="O405" i="1"/>
  <c r="P405" i="1"/>
  <c r="Q405" i="1"/>
  <c r="A397" i="1"/>
  <c r="B397" i="1"/>
  <c r="J397" i="1"/>
  <c r="R397" i="1"/>
  <c r="K397" i="1"/>
  <c r="L397" i="1"/>
  <c r="M397" i="1"/>
  <c r="N397" i="1"/>
  <c r="O397" i="1"/>
  <c r="P397" i="1"/>
  <c r="Q397" i="1"/>
  <c r="A412" i="1"/>
  <c r="B412" i="1"/>
  <c r="K412" i="1"/>
  <c r="L412" i="1"/>
  <c r="M412" i="1"/>
  <c r="N412" i="1"/>
  <c r="O412" i="1"/>
  <c r="P412" i="1"/>
  <c r="Q412" i="1"/>
  <c r="J412" i="1"/>
  <c r="R412" i="1"/>
  <c r="B404" i="1"/>
  <c r="A404" i="1"/>
  <c r="K404" i="1"/>
  <c r="L404" i="1"/>
  <c r="M404" i="1"/>
  <c r="N404" i="1"/>
  <c r="O404" i="1"/>
  <c r="P404" i="1"/>
  <c r="Q404" i="1"/>
  <c r="J404" i="1"/>
  <c r="R404" i="1"/>
  <c r="A396" i="1"/>
  <c r="B396" i="1"/>
  <c r="K396" i="1"/>
  <c r="L396" i="1"/>
  <c r="M396" i="1"/>
  <c r="N396" i="1"/>
  <c r="O396" i="1"/>
  <c r="P396" i="1"/>
  <c r="Q396" i="1"/>
  <c r="J396" i="1"/>
  <c r="R396" i="1"/>
  <c r="H59" i="15"/>
  <c r="E670" i="15"/>
  <c r="F670" i="15"/>
  <c r="G670" i="15"/>
  <c r="H670" i="15"/>
  <c r="C65" i="15"/>
  <c r="C670" i="15" s="1"/>
  <c r="D65" i="15"/>
  <c r="D670" i="15" s="1"/>
  <c r="B65" i="15"/>
  <c r="D63" i="15"/>
  <c r="C63" i="15"/>
  <c r="B63" i="15"/>
  <c r="C61" i="15"/>
  <c r="D61" i="15"/>
  <c r="M88" i="21" l="1"/>
  <c r="K88" i="21"/>
  <c r="Q88" i="21"/>
  <c r="T114" i="20"/>
  <c r="K14" i="20" s="1"/>
  <c r="T66" i="20"/>
  <c r="K7" i="20" s="1"/>
  <c r="P141" i="1" s="1"/>
  <c r="T49" i="20"/>
  <c r="K6" i="20" s="1"/>
  <c r="P126" i="1" s="1"/>
  <c r="O88" i="21"/>
  <c r="N88" i="21"/>
  <c r="P88" i="21"/>
  <c r="H692" i="15"/>
  <c r="I692" i="15"/>
  <c r="H688" i="15"/>
  <c r="I688" i="15"/>
  <c r="H689" i="15"/>
  <c r="H690" i="15"/>
  <c r="I690" i="15"/>
  <c r="H691" i="15"/>
  <c r="I691" i="15"/>
  <c r="I686" i="15"/>
  <c r="H686" i="15"/>
  <c r="H685" i="15"/>
  <c r="C666" i="15"/>
  <c r="D666" i="15"/>
  <c r="C668" i="15"/>
  <c r="D668" i="15"/>
  <c r="B668" i="15"/>
  <c r="C60" i="15"/>
  <c r="C665" i="15" s="1"/>
  <c r="C686" i="15" s="1"/>
  <c r="D60" i="15"/>
  <c r="D665" i="15" s="1"/>
  <c r="D686" i="15" s="1"/>
  <c r="E60" i="15"/>
  <c r="E665" i="15" s="1"/>
  <c r="E686" i="15" s="1"/>
  <c r="F60" i="15"/>
  <c r="F665" i="15" s="1"/>
  <c r="F686" i="15" s="1"/>
  <c r="G60" i="15"/>
  <c r="G665" i="15" s="1"/>
  <c r="G686" i="15" s="1"/>
  <c r="H60" i="15"/>
  <c r="H665" i="15" s="1"/>
  <c r="E61" i="15"/>
  <c r="E666" i="15" s="1"/>
  <c r="F61" i="15"/>
  <c r="F666" i="15" s="1"/>
  <c r="G61" i="15"/>
  <c r="G666" i="15" s="1"/>
  <c r="H61" i="15"/>
  <c r="H666" i="15" s="1"/>
  <c r="C62" i="15"/>
  <c r="C667" i="15" s="1"/>
  <c r="C688" i="15" s="1"/>
  <c r="D62" i="15"/>
  <c r="D667" i="15" s="1"/>
  <c r="D688" i="15" s="1"/>
  <c r="E62" i="15"/>
  <c r="E667" i="15" s="1"/>
  <c r="E688" i="15" s="1"/>
  <c r="F62" i="15"/>
  <c r="F667" i="15" s="1"/>
  <c r="F688" i="15" s="1"/>
  <c r="G62" i="15"/>
  <c r="G667" i="15" s="1"/>
  <c r="G688" i="15" s="1"/>
  <c r="H62" i="15"/>
  <c r="H667" i="15" s="1"/>
  <c r="E63" i="15"/>
  <c r="E668" i="15" s="1"/>
  <c r="F63" i="15"/>
  <c r="F668" i="15" s="1"/>
  <c r="G63" i="15"/>
  <c r="G668" i="15" s="1"/>
  <c r="H63" i="15"/>
  <c r="H668" i="15" s="1"/>
  <c r="C64" i="15"/>
  <c r="C669" i="15" s="1"/>
  <c r="D64" i="15"/>
  <c r="D669" i="15" s="1"/>
  <c r="E64" i="15"/>
  <c r="E669" i="15" s="1"/>
  <c r="F64" i="15"/>
  <c r="F669" i="15" s="1"/>
  <c r="G64" i="15"/>
  <c r="G669" i="15" s="1"/>
  <c r="H64" i="15"/>
  <c r="H669" i="15" s="1"/>
  <c r="B64" i="15"/>
  <c r="B669" i="15" s="1"/>
  <c r="B62" i="15"/>
  <c r="B667" i="15" s="1"/>
  <c r="B60" i="15"/>
  <c r="B665" i="15" s="1"/>
  <c r="P334" i="1" l="1"/>
  <c r="P325" i="1"/>
  <c r="P335" i="1"/>
  <c r="P333" i="1"/>
  <c r="B699" i="15"/>
  <c r="C1158" i="1" l="1"/>
  <c r="C1159" i="1"/>
  <c r="C1160" i="1"/>
  <c r="C1161" i="1"/>
  <c r="C1162" i="1"/>
  <c r="C1163" i="1"/>
  <c r="C1164" i="1"/>
  <c r="C1165" i="1"/>
  <c r="C1166" i="1"/>
  <c r="C1167" i="1"/>
  <c r="C1168" i="1"/>
  <c r="C1169" i="1"/>
  <c r="C1170" i="1"/>
  <c r="C1171" i="1"/>
  <c r="C1172" i="1"/>
  <c r="C1173" i="1"/>
  <c r="C1174" i="1"/>
  <c r="C1107" i="1"/>
  <c r="C1108" i="1"/>
  <c r="C1109" i="1"/>
  <c r="C1110" i="1"/>
  <c r="C1111" i="1"/>
  <c r="C1112" i="1"/>
  <c r="C1113" i="1"/>
  <c r="C1114" i="1"/>
  <c r="C1115" i="1"/>
  <c r="C1116" i="1"/>
  <c r="C1117" i="1"/>
  <c r="C1118" i="1"/>
  <c r="C1119" i="1"/>
  <c r="C1120" i="1"/>
  <c r="C1121" i="1"/>
  <c r="C1122" i="1"/>
  <c r="C1123" i="1"/>
  <c r="B1112" i="1" l="1"/>
  <c r="A1112" i="1"/>
  <c r="J1112" i="1"/>
  <c r="R1112" i="1"/>
  <c r="K1112" i="1"/>
  <c r="L1112" i="1"/>
  <c r="M1112" i="1"/>
  <c r="N1112" i="1"/>
  <c r="O1112" i="1"/>
  <c r="P1112" i="1"/>
  <c r="Q1112" i="1"/>
  <c r="B1172" i="1"/>
  <c r="A1172" i="1"/>
  <c r="P1172" i="1"/>
  <c r="Q1172" i="1"/>
  <c r="J1172" i="1"/>
  <c r="R1172" i="1"/>
  <c r="K1172" i="1"/>
  <c r="L1172" i="1"/>
  <c r="M1172" i="1"/>
  <c r="N1172" i="1"/>
  <c r="O1172" i="1"/>
  <c r="B1164" i="1"/>
  <c r="A1164" i="1"/>
  <c r="P1164" i="1"/>
  <c r="Q1164" i="1"/>
  <c r="J1164" i="1"/>
  <c r="R1164" i="1"/>
  <c r="K1164" i="1"/>
  <c r="L1164" i="1"/>
  <c r="M1164" i="1"/>
  <c r="N1164" i="1"/>
  <c r="O1164" i="1"/>
  <c r="A1111" i="1"/>
  <c r="B1111" i="1"/>
  <c r="K1111" i="1"/>
  <c r="L1111" i="1"/>
  <c r="M1111" i="1"/>
  <c r="N1111" i="1"/>
  <c r="O1111" i="1"/>
  <c r="P1111" i="1"/>
  <c r="Q1111" i="1"/>
  <c r="J1111" i="1"/>
  <c r="R1111" i="1"/>
  <c r="A1171" i="1"/>
  <c r="B1171" i="1"/>
  <c r="Q1171" i="1"/>
  <c r="J1171" i="1"/>
  <c r="R1171" i="1"/>
  <c r="K1171" i="1"/>
  <c r="L1171" i="1"/>
  <c r="M1171" i="1"/>
  <c r="N1171" i="1"/>
  <c r="O1171" i="1"/>
  <c r="P1171" i="1"/>
  <c r="A1163" i="1"/>
  <c r="B1163" i="1"/>
  <c r="Q1163" i="1"/>
  <c r="J1163" i="1"/>
  <c r="R1163" i="1"/>
  <c r="K1163" i="1"/>
  <c r="L1163" i="1"/>
  <c r="M1163" i="1"/>
  <c r="N1163" i="1"/>
  <c r="O1163" i="1"/>
  <c r="P1163" i="1"/>
  <c r="A1118" i="1"/>
  <c r="B1118" i="1"/>
  <c r="L1118" i="1"/>
  <c r="M1118" i="1"/>
  <c r="N1118" i="1"/>
  <c r="O1118" i="1"/>
  <c r="P1118" i="1"/>
  <c r="Q1118" i="1"/>
  <c r="J1118" i="1"/>
  <c r="R1118" i="1"/>
  <c r="K1118" i="1"/>
  <c r="A1110" i="1"/>
  <c r="B1110" i="1"/>
  <c r="L1110" i="1"/>
  <c r="M1110" i="1"/>
  <c r="N1110" i="1"/>
  <c r="O1110" i="1"/>
  <c r="P1110" i="1"/>
  <c r="Q1110" i="1"/>
  <c r="J1110" i="1"/>
  <c r="R1110" i="1"/>
  <c r="K1110" i="1"/>
  <c r="A1170" i="1"/>
  <c r="B1170" i="1"/>
  <c r="J1170" i="1"/>
  <c r="R1170" i="1"/>
  <c r="K1170" i="1"/>
  <c r="L1170" i="1"/>
  <c r="M1170" i="1"/>
  <c r="N1170" i="1"/>
  <c r="O1170" i="1"/>
  <c r="P1170" i="1"/>
  <c r="Q1170" i="1"/>
  <c r="A1162" i="1"/>
  <c r="B1162" i="1"/>
  <c r="J1162" i="1"/>
  <c r="R1162" i="1"/>
  <c r="K1162" i="1"/>
  <c r="L1162" i="1"/>
  <c r="M1162" i="1"/>
  <c r="N1162" i="1"/>
  <c r="O1162" i="1"/>
  <c r="P1162" i="1"/>
  <c r="Q1162" i="1"/>
  <c r="A1113" i="1"/>
  <c r="B1113" i="1"/>
  <c r="Q1113" i="1"/>
  <c r="J1113" i="1"/>
  <c r="R1113" i="1"/>
  <c r="K1113" i="1"/>
  <c r="L1113" i="1"/>
  <c r="M1113" i="1"/>
  <c r="N1113" i="1"/>
  <c r="O1113" i="1"/>
  <c r="P1113" i="1"/>
  <c r="B1120" i="1"/>
  <c r="A1120" i="1"/>
  <c r="J1120" i="1"/>
  <c r="R1120" i="1"/>
  <c r="K1120" i="1"/>
  <c r="L1120" i="1"/>
  <c r="M1120" i="1"/>
  <c r="N1120" i="1"/>
  <c r="O1120" i="1"/>
  <c r="P1120" i="1"/>
  <c r="Q1120" i="1"/>
  <c r="A1117" i="1"/>
  <c r="B1117" i="1"/>
  <c r="M1117" i="1"/>
  <c r="N1117" i="1"/>
  <c r="O1117" i="1"/>
  <c r="P1117" i="1"/>
  <c r="Q1117" i="1"/>
  <c r="J1117" i="1"/>
  <c r="R1117" i="1"/>
  <c r="K1117" i="1"/>
  <c r="L1117" i="1"/>
  <c r="A1161" i="1"/>
  <c r="B1161" i="1"/>
  <c r="K1161" i="1"/>
  <c r="L1161" i="1"/>
  <c r="M1161" i="1"/>
  <c r="N1161" i="1"/>
  <c r="O1161" i="1"/>
  <c r="P1161" i="1"/>
  <c r="Q1161" i="1"/>
  <c r="J1161" i="1"/>
  <c r="R1161" i="1"/>
  <c r="A1121" i="1"/>
  <c r="B1121" i="1"/>
  <c r="Q1121" i="1"/>
  <c r="J1121" i="1"/>
  <c r="R1121" i="1"/>
  <c r="K1121" i="1"/>
  <c r="L1121" i="1"/>
  <c r="M1121" i="1"/>
  <c r="N1121" i="1"/>
  <c r="O1121" i="1"/>
  <c r="P1121" i="1"/>
  <c r="A1165" i="1"/>
  <c r="B1165" i="1"/>
  <c r="O1165" i="1"/>
  <c r="P1165" i="1"/>
  <c r="Q1165" i="1"/>
  <c r="J1165" i="1"/>
  <c r="R1165" i="1"/>
  <c r="K1165" i="1"/>
  <c r="L1165" i="1"/>
  <c r="M1165" i="1"/>
  <c r="N1165" i="1"/>
  <c r="A1119" i="1"/>
  <c r="B1119" i="1"/>
  <c r="K1119" i="1"/>
  <c r="L1119" i="1"/>
  <c r="M1119" i="1"/>
  <c r="N1119" i="1"/>
  <c r="O1119" i="1"/>
  <c r="P1119" i="1"/>
  <c r="Q1119" i="1"/>
  <c r="J1119" i="1"/>
  <c r="R1119" i="1"/>
  <c r="A1109" i="1"/>
  <c r="B1109" i="1"/>
  <c r="M1109" i="1"/>
  <c r="N1109" i="1"/>
  <c r="O1109" i="1"/>
  <c r="P1109" i="1"/>
  <c r="Q1109" i="1"/>
  <c r="J1109" i="1"/>
  <c r="R1109" i="1"/>
  <c r="K1109" i="1"/>
  <c r="L1109" i="1"/>
  <c r="A1169" i="1"/>
  <c r="B1169" i="1"/>
  <c r="K1169" i="1"/>
  <c r="L1169" i="1"/>
  <c r="M1169" i="1"/>
  <c r="N1169" i="1"/>
  <c r="O1169" i="1"/>
  <c r="P1169" i="1"/>
  <c r="Q1169" i="1"/>
  <c r="J1169" i="1"/>
  <c r="R1169" i="1"/>
  <c r="B1116" i="1"/>
  <c r="A1116" i="1"/>
  <c r="N1116" i="1"/>
  <c r="O1116" i="1"/>
  <c r="P1116" i="1"/>
  <c r="Q1116" i="1"/>
  <c r="J1116" i="1"/>
  <c r="R1116" i="1"/>
  <c r="K1116" i="1"/>
  <c r="L1116" i="1"/>
  <c r="M1116" i="1"/>
  <c r="B1108" i="1"/>
  <c r="A1108" i="1"/>
  <c r="N1108" i="1"/>
  <c r="O1108" i="1"/>
  <c r="P1108" i="1"/>
  <c r="Q1108" i="1"/>
  <c r="J1108" i="1"/>
  <c r="R1108" i="1"/>
  <c r="K1108" i="1"/>
  <c r="L1108" i="1"/>
  <c r="M1108" i="1"/>
  <c r="B1168" i="1"/>
  <c r="A1168" i="1"/>
  <c r="L1168" i="1"/>
  <c r="M1168" i="1"/>
  <c r="N1168" i="1"/>
  <c r="O1168" i="1"/>
  <c r="P1168" i="1"/>
  <c r="Q1168" i="1"/>
  <c r="J1168" i="1"/>
  <c r="R1168" i="1"/>
  <c r="K1168" i="1"/>
  <c r="B1160" i="1"/>
  <c r="A1160" i="1"/>
  <c r="L1160" i="1"/>
  <c r="M1160" i="1"/>
  <c r="N1160" i="1"/>
  <c r="O1160" i="1"/>
  <c r="P1160" i="1"/>
  <c r="Q1160" i="1"/>
  <c r="J1160" i="1"/>
  <c r="R1160" i="1"/>
  <c r="K1160" i="1"/>
  <c r="A1173" i="1"/>
  <c r="B1173" i="1"/>
  <c r="O1173" i="1"/>
  <c r="P1173" i="1"/>
  <c r="Q1173" i="1"/>
  <c r="J1173" i="1"/>
  <c r="R1173" i="1"/>
  <c r="K1173" i="1"/>
  <c r="L1173" i="1"/>
  <c r="M1173" i="1"/>
  <c r="N1173" i="1"/>
  <c r="A1123" i="1"/>
  <c r="B1123" i="1"/>
  <c r="O1123" i="1"/>
  <c r="P1123" i="1"/>
  <c r="Q1123" i="1"/>
  <c r="J1123" i="1"/>
  <c r="R1123" i="1"/>
  <c r="K1123" i="1"/>
  <c r="L1123" i="1"/>
  <c r="M1123" i="1"/>
  <c r="N1123" i="1"/>
  <c r="A1115" i="1"/>
  <c r="B1115" i="1"/>
  <c r="O1115" i="1"/>
  <c r="P1115" i="1"/>
  <c r="Q1115" i="1"/>
  <c r="J1115" i="1"/>
  <c r="R1115" i="1"/>
  <c r="K1115" i="1"/>
  <c r="L1115" i="1"/>
  <c r="M1115" i="1"/>
  <c r="N1115" i="1"/>
  <c r="A1107" i="1"/>
  <c r="B1107" i="1"/>
  <c r="O1107" i="1"/>
  <c r="P1107" i="1"/>
  <c r="Q1107" i="1"/>
  <c r="J1107" i="1"/>
  <c r="R1107" i="1"/>
  <c r="K1107" i="1"/>
  <c r="L1107" i="1"/>
  <c r="M1107" i="1"/>
  <c r="N1107" i="1"/>
  <c r="A1167" i="1"/>
  <c r="B1167" i="1"/>
  <c r="M1167" i="1"/>
  <c r="N1167" i="1"/>
  <c r="O1167" i="1"/>
  <c r="P1167" i="1"/>
  <c r="Q1167" i="1"/>
  <c r="J1167" i="1"/>
  <c r="R1167" i="1"/>
  <c r="K1167" i="1"/>
  <c r="L1167" i="1"/>
  <c r="A1159" i="1"/>
  <c r="B1159" i="1"/>
  <c r="M1159" i="1"/>
  <c r="N1159" i="1"/>
  <c r="O1159" i="1"/>
  <c r="P1159" i="1"/>
  <c r="Q1159" i="1"/>
  <c r="J1159" i="1"/>
  <c r="R1159" i="1"/>
  <c r="K1159" i="1"/>
  <c r="L1159" i="1"/>
  <c r="A1122" i="1"/>
  <c r="B1122" i="1"/>
  <c r="P1122" i="1"/>
  <c r="Q1122" i="1"/>
  <c r="J1122" i="1"/>
  <c r="R1122" i="1"/>
  <c r="K1122" i="1"/>
  <c r="L1122" i="1"/>
  <c r="M1122" i="1"/>
  <c r="N1122" i="1"/>
  <c r="O1122" i="1"/>
  <c r="A1114" i="1"/>
  <c r="B1114" i="1"/>
  <c r="P1114" i="1"/>
  <c r="Q1114" i="1"/>
  <c r="J1114" i="1"/>
  <c r="R1114" i="1"/>
  <c r="K1114" i="1"/>
  <c r="L1114" i="1"/>
  <c r="M1114" i="1"/>
  <c r="N1114" i="1"/>
  <c r="O1114" i="1"/>
  <c r="A1174" i="1"/>
  <c r="B1174" i="1"/>
  <c r="N1174" i="1"/>
  <c r="O1174" i="1"/>
  <c r="P1174" i="1"/>
  <c r="Q1174" i="1"/>
  <c r="J1174" i="1"/>
  <c r="R1174" i="1"/>
  <c r="K1174" i="1"/>
  <c r="L1174" i="1"/>
  <c r="M1174" i="1"/>
  <c r="A1166" i="1"/>
  <c r="B1166" i="1"/>
  <c r="N1166" i="1"/>
  <c r="O1166" i="1"/>
  <c r="P1166" i="1"/>
  <c r="Q1166" i="1"/>
  <c r="J1166" i="1"/>
  <c r="R1166" i="1"/>
  <c r="K1166" i="1"/>
  <c r="L1166" i="1"/>
  <c r="M1166" i="1"/>
  <c r="A1158" i="1"/>
  <c r="B1158" i="1"/>
  <c r="N1158" i="1"/>
  <c r="O1158" i="1"/>
  <c r="P1158" i="1"/>
  <c r="Q1158" i="1"/>
  <c r="J1158" i="1"/>
  <c r="R1158" i="1"/>
  <c r="K1158" i="1"/>
  <c r="L1158" i="1"/>
  <c r="M1158" i="1"/>
  <c r="C980" i="1"/>
  <c r="C976" i="1"/>
  <c r="A976" i="1" l="1"/>
  <c r="B976" i="1"/>
  <c r="L976" i="1"/>
  <c r="N976" i="1"/>
  <c r="O976" i="1"/>
  <c r="P976" i="1"/>
  <c r="J976" i="1"/>
  <c r="R976" i="1"/>
  <c r="K976" i="1"/>
  <c r="M976" i="1"/>
  <c r="Q976" i="1"/>
  <c r="A980" i="1"/>
  <c r="B980" i="1"/>
  <c r="J980" i="1"/>
  <c r="R980" i="1"/>
  <c r="K980" i="1"/>
  <c r="L980" i="1"/>
  <c r="N980" i="1"/>
  <c r="M980" i="1"/>
  <c r="O980" i="1"/>
  <c r="P980" i="1"/>
  <c r="Q980" i="1"/>
  <c r="C547" i="1"/>
  <c r="C548" i="1"/>
  <c r="C549" i="1"/>
  <c r="C550" i="1"/>
  <c r="C551" i="1"/>
  <c r="C552" i="1"/>
  <c r="C553" i="1"/>
  <c r="C554" i="1"/>
  <c r="C555" i="1"/>
  <c r="C556" i="1"/>
  <c r="C557" i="1"/>
  <c r="C558" i="1"/>
  <c r="C559" i="1"/>
  <c r="C560" i="1"/>
  <c r="C561" i="1"/>
  <c r="C562" i="1"/>
  <c r="C563" i="1"/>
  <c r="C564" i="1"/>
  <c r="C565" i="1"/>
  <c r="C566" i="1"/>
  <c r="C567" i="1"/>
  <c r="C568" i="1"/>
  <c r="C569" i="1"/>
  <c r="C570" i="1"/>
  <c r="C571" i="1"/>
  <c r="C572" i="1"/>
  <c r="C573" i="1"/>
  <c r="C574" i="1"/>
  <c r="C575" i="1"/>
  <c r="C576" i="1"/>
  <c r="C577" i="1"/>
  <c r="C578" i="1"/>
  <c r="C579" i="1"/>
  <c r="C580" i="1"/>
  <c r="C581" i="1"/>
  <c r="C582" i="1"/>
  <c r="C583" i="1"/>
  <c r="C584" i="1"/>
  <c r="C585" i="1"/>
  <c r="C586" i="1"/>
  <c r="C587" i="1"/>
  <c r="C588" i="1"/>
  <c r="C589" i="1"/>
  <c r="C590" i="1"/>
  <c r="C591" i="1"/>
  <c r="C592" i="1"/>
  <c r="C593" i="1"/>
  <c r="C594" i="1"/>
  <c r="C595" i="1"/>
  <c r="C596" i="1"/>
  <c r="C597" i="1"/>
  <c r="C598" i="1"/>
  <c r="C599" i="1"/>
  <c r="C600" i="1"/>
  <c r="C601" i="1"/>
  <c r="C602" i="1"/>
  <c r="C603" i="1"/>
  <c r="C604" i="1"/>
  <c r="C605" i="1"/>
  <c r="C606" i="1"/>
  <c r="C607" i="1"/>
  <c r="C608" i="1"/>
  <c r="C609" i="1"/>
  <c r="C610" i="1"/>
  <c r="C611" i="1"/>
  <c r="C612" i="1"/>
  <c r="C613" i="1"/>
  <c r="C614" i="1"/>
  <c r="C615" i="1"/>
  <c r="C616" i="1"/>
  <c r="C617" i="1"/>
  <c r="C618" i="1"/>
  <c r="C619" i="1"/>
  <c r="C620" i="1"/>
  <c r="C621" i="1"/>
  <c r="C622" i="1"/>
  <c r="C623" i="1"/>
  <c r="C624" i="1"/>
  <c r="C625" i="1"/>
  <c r="C626" i="1"/>
  <c r="C627" i="1"/>
  <c r="C628" i="1"/>
  <c r="C629" i="1"/>
  <c r="C630" i="1"/>
  <c r="C631" i="1"/>
  <c r="C632" i="1"/>
  <c r="C633" i="1"/>
  <c r="C634" i="1"/>
  <c r="C635" i="1"/>
  <c r="C636" i="1"/>
  <c r="C637" i="1"/>
  <c r="C638" i="1"/>
  <c r="C639" i="1"/>
  <c r="C640" i="1"/>
  <c r="C641" i="1"/>
  <c r="C642" i="1"/>
  <c r="C643" i="1"/>
  <c r="C644" i="1"/>
  <c r="C645" i="1"/>
  <c r="C646" i="1"/>
  <c r="C647" i="1"/>
  <c r="C648" i="1"/>
  <c r="C649" i="1"/>
  <c r="C650" i="1"/>
  <c r="C651" i="1"/>
  <c r="C652" i="1"/>
  <c r="C653" i="1"/>
  <c r="C654" i="1"/>
  <c r="C655" i="1"/>
  <c r="C656" i="1"/>
  <c r="C657" i="1"/>
  <c r="C658" i="1"/>
  <c r="C659" i="1"/>
  <c r="C660" i="1"/>
  <c r="C661" i="1"/>
  <c r="C662" i="1"/>
  <c r="C663" i="1"/>
  <c r="C664" i="1"/>
  <c r="C665" i="1"/>
  <c r="C666" i="1"/>
  <c r="C667" i="1"/>
  <c r="C668" i="1"/>
  <c r="C669" i="1"/>
  <c r="C670" i="1"/>
  <c r="C671" i="1"/>
  <c r="C672" i="1"/>
  <c r="C673" i="1"/>
  <c r="C674" i="1"/>
  <c r="C675" i="1"/>
  <c r="C676" i="1"/>
  <c r="C677" i="1"/>
  <c r="C678" i="1"/>
  <c r="C679" i="1"/>
  <c r="C680" i="1"/>
  <c r="C681" i="1"/>
  <c r="C682" i="1"/>
  <c r="C683" i="1"/>
  <c r="C684" i="1"/>
  <c r="C685" i="1"/>
  <c r="C686" i="1"/>
  <c r="C687" i="1"/>
  <c r="C688" i="1"/>
  <c r="C689" i="1"/>
  <c r="C690" i="1"/>
  <c r="C691" i="1"/>
  <c r="C692" i="1"/>
  <c r="C693" i="1"/>
  <c r="C694" i="1"/>
  <c r="C695" i="1"/>
  <c r="C696" i="1"/>
  <c r="C697" i="1"/>
  <c r="C698" i="1"/>
  <c r="C699" i="1"/>
  <c r="C700" i="1"/>
  <c r="C701" i="1"/>
  <c r="C702" i="1"/>
  <c r="C703" i="1"/>
  <c r="C704" i="1"/>
  <c r="C705" i="1"/>
  <c r="C706" i="1"/>
  <c r="C707" i="1"/>
  <c r="C708" i="1"/>
  <c r="C709" i="1"/>
  <c r="C710" i="1"/>
  <c r="C711" i="1"/>
  <c r="C712" i="1"/>
  <c r="C713" i="1"/>
  <c r="C714" i="1"/>
  <c r="C715" i="1"/>
  <c r="C716" i="1"/>
  <c r="A694" i="1" l="1"/>
  <c r="B694" i="1"/>
  <c r="J694" i="1"/>
  <c r="R694" i="1"/>
  <c r="K694" i="1"/>
  <c r="L694" i="1"/>
  <c r="M694" i="1"/>
  <c r="N694" i="1"/>
  <c r="O694" i="1"/>
  <c r="Q694" i="1"/>
  <c r="P694" i="1"/>
  <c r="A709" i="1"/>
  <c r="B709" i="1"/>
  <c r="K709" i="1"/>
  <c r="L709" i="1"/>
  <c r="M709" i="1"/>
  <c r="N709" i="1"/>
  <c r="O709" i="1"/>
  <c r="P709" i="1"/>
  <c r="J709" i="1"/>
  <c r="R709" i="1"/>
  <c r="Q709" i="1"/>
  <c r="A685" i="1"/>
  <c r="B685" i="1"/>
  <c r="K685" i="1"/>
  <c r="L685" i="1"/>
  <c r="M685" i="1"/>
  <c r="N685" i="1"/>
  <c r="O685" i="1"/>
  <c r="P685" i="1"/>
  <c r="J685" i="1"/>
  <c r="R685" i="1"/>
  <c r="Q685" i="1"/>
  <c r="A661" i="1"/>
  <c r="B661" i="1"/>
  <c r="K661" i="1"/>
  <c r="L661" i="1"/>
  <c r="M661" i="1"/>
  <c r="N661" i="1"/>
  <c r="O661" i="1"/>
  <c r="P661" i="1"/>
  <c r="J661" i="1"/>
  <c r="R661" i="1"/>
  <c r="Q661" i="1"/>
  <c r="A645" i="1"/>
  <c r="B645" i="1"/>
  <c r="K645" i="1"/>
  <c r="L645" i="1"/>
  <c r="M645" i="1"/>
  <c r="N645" i="1"/>
  <c r="O645" i="1"/>
  <c r="P645" i="1"/>
  <c r="J645" i="1"/>
  <c r="R645" i="1"/>
  <c r="Q645" i="1"/>
  <c r="A621" i="1"/>
  <c r="B621" i="1"/>
  <c r="M621" i="1"/>
  <c r="O621" i="1"/>
  <c r="P621" i="1"/>
  <c r="Q621" i="1"/>
  <c r="R621" i="1"/>
  <c r="J621" i="1"/>
  <c r="K621" i="1"/>
  <c r="N621" i="1"/>
  <c r="L621" i="1"/>
  <c r="A613" i="1"/>
  <c r="B613" i="1"/>
  <c r="M613" i="1"/>
  <c r="O613" i="1"/>
  <c r="P613" i="1"/>
  <c r="K613" i="1"/>
  <c r="L613" i="1"/>
  <c r="N613" i="1"/>
  <c r="Q613" i="1"/>
  <c r="R613" i="1"/>
  <c r="J613" i="1"/>
  <c r="A605" i="1"/>
  <c r="B605" i="1"/>
  <c r="M605" i="1"/>
  <c r="O605" i="1"/>
  <c r="P605" i="1"/>
  <c r="J605" i="1"/>
  <c r="K605" i="1"/>
  <c r="L605" i="1"/>
  <c r="N605" i="1"/>
  <c r="R605" i="1"/>
  <c r="Q605" i="1"/>
  <c r="A581" i="1"/>
  <c r="B581" i="1"/>
  <c r="M581" i="1"/>
  <c r="O581" i="1"/>
  <c r="P581" i="1"/>
  <c r="Q581" i="1"/>
  <c r="L581" i="1"/>
  <c r="J581" i="1"/>
  <c r="K581" i="1"/>
  <c r="N581" i="1"/>
  <c r="R581" i="1"/>
  <c r="A573" i="1"/>
  <c r="B573" i="1"/>
  <c r="M573" i="1"/>
  <c r="O573" i="1"/>
  <c r="P573" i="1"/>
  <c r="Q573" i="1"/>
  <c r="L573" i="1"/>
  <c r="J573" i="1"/>
  <c r="K573" i="1"/>
  <c r="N573" i="1"/>
  <c r="R573" i="1"/>
  <c r="A565" i="1"/>
  <c r="B565" i="1"/>
  <c r="M565" i="1"/>
  <c r="O565" i="1"/>
  <c r="P565" i="1"/>
  <c r="Q565" i="1"/>
  <c r="J565" i="1"/>
  <c r="L565" i="1"/>
  <c r="R565" i="1"/>
  <c r="N565" i="1"/>
  <c r="K565" i="1"/>
  <c r="A557" i="1"/>
  <c r="B557" i="1"/>
  <c r="M557" i="1"/>
  <c r="O557" i="1"/>
  <c r="P557" i="1"/>
  <c r="Q557" i="1"/>
  <c r="J557" i="1"/>
  <c r="R557" i="1"/>
  <c r="L557" i="1"/>
  <c r="K557" i="1"/>
  <c r="N557" i="1"/>
  <c r="A549" i="1"/>
  <c r="B549" i="1"/>
  <c r="M549" i="1"/>
  <c r="O549" i="1"/>
  <c r="P549" i="1"/>
  <c r="Q549" i="1"/>
  <c r="J549" i="1"/>
  <c r="R549" i="1"/>
  <c r="L549" i="1"/>
  <c r="K549" i="1"/>
  <c r="N549" i="1"/>
  <c r="A716" i="1"/>
  <c r="B716" i="1"/>
  <c r="L716" i="1"/>
  <c r="M716" i="1"/>
  <c r="N716" i="1"/>
  <c r="O716" i="1"/>
  <c r="P716" i="1"/>
  <c r="Q716" i="1"/>
  <c r="K716" i="1"/>
  <c r="R716" i="1"/>
  <c r="J716" i="1"/>
  <c r="A708" i="1"/>
  <c r="B708" i="1"/>
  <c r="L708" i="1"/>
  <c r="M708" i="1"/>
  <c r="N708" i="1"/>
  <c r="O708" i="1"/>
  <c r="P708" i="1"/>
  <c r="Q708" i="1"/>
  <c r="K708" i="1"/>
  <c r="J708" i="1"/>
  <c r="R708" i="1"/>
  <c r="A700" i="1"/>
  <c r="B700" i="1"/>
  <c r="L700" i="1"/>
  <c r="M700" i="1"/>
  <c r="N700" i="1"/>
  <c r="O700" i="1"/>
  <c r="P700" i="1"/>
  <c r="Q700" i="1"/>
  <c r="K700" i="1"/>
  <c r="J700" i="1"/>
  <c r="R700" i="1"/>
  <c r="A692" i="1"/>
  <c r="B692" i="1"/>
  <c r="L692" i="1"/>
  <c r="M692" i="1"/>
  <c r="N692" i="1"/>
  <c r="O692" i="1"/>
  <c r="P692" i="1"/>
  <c r="Q692" i="1"/>
  <c r="K692" i="1"/>
  <c r="J692" i="1"/>
  <c r="R692" i="1"/>
  <c r="A684" i="1"/>
  <c r="B684" i="1"/>
  <c r="L684" i="1"/>
  <c r="M684" i="1"/>
  <c r="N684" i="1"/>
  <c r="O684" i="1"/>
  <c r="P684" i="1"/>
  <c r="Q684" i="1"/>
  <c r="K684" i="1"/>
  <c r="J684" i="1"/>
  <c r="R684" i="1"/>
  <c r="A676" i="1"/>
  <c r="B676" i="1"/>
  <c r="L676" i="1"/>
  <c r="M676" i="1"/>
  <c r="N676" i="1"/>
  <c r="O676" i="1"/>
  <c r="P676" i="1"/>
  <c r="Q676" i="1"/>
  <c r="K676" i="1"/>
  <c r="J676" i="1"/>
  <c r="R676" i="1"/>
  <c r="A668" i="1"/>
  <c r="B668" i="1"/>
  <c r="L668" i="1"/>
  <c r="M668" i="1"/>
  <c r="N668" i="1"/>
  <c r="O668" i="1"/>
  <c r="P668" i="1"/>
  <c r="Q668" i="1"/>
  <c r="K668" i="1"/>
  <c r="J668" i="1"/>
  <c r="R668" i="1"/>
  <c r="A660" i="1"/>
  <c r="B660" i="1"/>
  <c r="L660" i="1"/>
  <c r="M660" i="1"/>
  <c r="N660" i="1"/>
  <c r="O660" i="1"/>
  <c r="P660" i="1"/>
  <c r="Q660" i="1"/>
  <c r="K660" i="1"/>
  <c r="J660" i="1"/>
  <c r="R660" i="1"/>
  <c r="A652" i="1"/>
  <c r="B652" i="1"/>
  <c r="L652" i="1"/>
  <c r="M652" i="1"/>
  <c r="N652" i="1"/>
  <c r="O652" i="1"/>
  <c r="P652" i="1"/>
  <c r="Q652" i="1"/>
  <c r="K652" i="1"/>
  <c r="R652" i="1"/>
  <c r="J652" i="1"/>
  <c r="A644" i="1"/>
  <c r="B644" i="1"/>
  <c r="L644" i="1"/>
  <c r="M644" i="1"/>
  <c r="N644" i="1"/>
  <c r="O644" i="1"/>
  <c r="P644" i="1"/>
  <c r="Q644" i="1"/>
  <c r="K644" i="1"/>
  <c r="J644" i="1"/>
  <c r="R644" i="1"/>
  <c r="A636" i="1"/>
  <c r="B636" i="1"/>
  <c r="L636" i="1"/>
  <c r="M636" i="1"/>
  <c r="N636" i="1"/>
  <c r="O636" i="1"/>
  <c r="P636" i="1"/>
  <c r="Q636" i="1"/>
  <c r="K636" i="1"/>
  <c r="J636" i="1"/>
  <c r="R636" i="1"/>
  <c r="A628" i="1"/>
  <c r="B628" i="1"/>
  <c r="L628" i="1"/>
  <c r="M628" i="1"/>
  <c r="N628" i="1"/>
  <c r="O628" i="1"/>
  <c r="P628" i="1"/>
  <c r="Q628" i="1"/>
  <c r="K628" i="1"/>
  <c r="J628" i="1"/>
  <c r="R628" i="1"/>
  <c r="A620" i="1"/>
  <c r="B620" i="1"/>
  <c r="N620" i="1"/>
  <c r="P620" i="1"/>
  <c r="Q620" i="1"/>
  <c r="L620" i="1"/>
  <c r="M620" i="1"/>
  <c r="O620" i="1"/>
  <c r="R620" i="1"/>
  <c r="K620" i="1"/>
  <c r="J620" i="1"/>
  <c r="A612" i="1"/>
  <c r="B612" i="1"/>
  <c r="N612" i="1"/>
  <c r="P612" i="1"/>
  <c r="Q612" i="1"/>
  <c r="J612" i="1"/>
  <c r="K612" i="1"/>
  <c r="L612" i="1"/>
  <c r="M612" i="1"/>
  <c r="O612" i="1"/>
  <c r="R612" i="1"/>
  <c r="A604" i="1"/>
  <c r="B604" i="1"/>
  <c r="N604" i="1"/>
  <c r="P604" i="1"/>
  <c r="Q604" i="1"/>
  <c r="J604" i="1"/>
  <c r="R604" i="1"/>
  <c r="M604" i="1"/>
  <c r="O604" i="1"/>
  <c r="L604" i="1"/>
  <c r="K604" i="1"/>
  <c r="A596" i="1"/>
  <c r="B596" i="1"/>
  <c r="N596" i="1"/>
  <c r="P596" i="1"/>
  <c r="Q596" i="1"/>
  <c r="J596" i="1"/>
  <c r="R596" i="1"/>
  <c r="M596" i="1"/>
  <c r="O596" i="1"/>
  <c r="L596" i="1"/>
  <c r="K596" i="1"/>
  <c r="A588" i="1"/>
  <c r="B588" i="1"/>
  <c r="N588" i="1"/>
  <c r="P588" i="1"/>
  <c r="Q588" i="1"/>
  <c r="J588" i="1"/>
  <c r="R588" i="1"/>
  <c r="M588" i="1"/>
  <c r="K588" i="1"/>
  <c r="L588" i="1"/>
  <c r="O588" i="1"/>
  <c r="A580" i="1"/>
  <c r="B580" i="1"/>
  <c r="N580" i="1"/>
  <c r="P580" i="1"/>
  <c r="Q580" i="1"/>
  <c r="J580" i="1"/>
  <c r="R580" i="1"/>
  <c r="M580" i="1"/>
  <c r="K580" i="1"/>
  <c r="L580" i="1"/>
  <c r="O580" i="1"/>
  <c r="A572" i="1"/>
  <c r="B572" i="1"/>
  <c r="N572" i="1"/>
  <c r="P572" i="1"/>
  <c r="Q572" i="1"/>
  <c r="J572" i="1"/>
  <c r="R572" i="1"/>
  <c r="M572" i="1"/>
  <c r="K572" i="1"/>
  <c r="O572" i="1"/>
  <c r="L572" i="1"/>
  <c r="A564" i="1"/>
  <c r="B564" i="1"/>
  <c r="N564" i="1"/>
  <c r="P564" i="1"/>
  <c r="Q564" i="1"/>
  <c r="J564" i="1"/>
  <c r="R564" i="1"/>
  <c r="K564" i="1"/>
  <c r="M564" i="1"/>
  <c r="L564" i="1"/>
  <c r="O564" i="1"/>
  <c r="A556" i="1"/>
  <c r="B556" i="1"/>
  <c r="N556" i="1"/>
  <c r="P556" i="1"/>
  <c r="Q556" i="1"/>
  <c r="J556" i="1"/>
  <c r="R556" i="1"/>
  <c r="K556" i="1"/>
  <c r="M556" i="1"/>
  <c r="L556" i="1"/>
  <c r="O556" i="1"/>
  <c r="A548" i="1"/>
  <c r="B548" i="1"/>
  <c r="N548" i="1"/>
  <c r="P548" i="1"/>
  <c r="Q548" i="1"/>
  <c r="J548" i="1"/>
  <c r="R548" i="1"/>
  <c r="K548" i="1"/>
  <c r="M548" i="1"/>
  <c r="L548" i="1"/>
  <c r="O548" i="1"/>
  <c r="A714" i="1"/>
  <c r="B714" i="1"/>
  <c r="N714" i="1"/>
  <c r="O714" i="1"/>
  <c r="P714" i="1"/>
  <c r="Q714" i="1"/>
  <c r="J714" i="1"/>
  <c r="R714" i="1"/>
  <c r="K714" i="1"/>
  <c r="M714" i="1"/>
  <c r="L714" i="1"/>
  <c r="A706" i="1"/>
  <c r="B706" i="1"/>
  <c r="N706" i="1"/>
  <c r="O706" i="1"/>
  <c r="P706" i="1"/>
  <c r="Q706" i="1"/>
  <c r="J706" i="1"/>
  <c r="R706" i="1"/>
  <c r="K706" i="1"/>
  <c r="M706" i="1"/>
  <c r="L706" i="1"/>
  <c r="A698" i="1"/>
  <c r="B698" i="1"/>
  <c r="N698" i="1"/>
  <c r="O698" i="1"/>
  <c r="P698" i="1"/>
  <c r="Q698" i="1"/>
  <c r="J698" i="1"/>
  <c r="R698" i="1"/>
  <c r="K698" i="1"/>
  <c r="M698" i="1"/>
  <c r="L698" i="1"/>
  <c r="A690" i="1"/>
  <c r="B690" i="1"/>
  <c r="N690" i="1"/>
  <c r="O690" i="1"/>
  <c r="P690" i="1"/>
  <c r="Q690" i="1"/>
  <c r="J690" i="1"/>
  <c r="R690" i="1"/>
  <c r="K690" i="1"/>
  <c r="M690" i="1"/>
  <c r="L690" i="1"/>
  <c r="A682" i="1"/>
  <c r="B682" i="1"/>
  <c r="N682" i="1"/>
  <c r="O682" i="1"/>
  <c r="P682" i="1"/>
  <c r="Q682" i="1"/>
  <c r="J682" i="1"/>
  <c r="R682" i="1"/>
  <c r="K682" i="1"/>
  <c r="M682" i="1"/>
  <c r="L682" i="1"/>
  <c r="A674" i="1"/>
  <c r="B674" i="1"/>
  <c r="N674" i="1"/>
  <c r="O674" i="1"/>
  <c r="P674" i="1"/>
  <c r="Q674" i="1"/>
  <c r="J674" i="1"/>
  <c r="R674" i="1"/>
  <c r="K674" i="1"/>
  <c r="M674" i="1"/>
  <c r="L674" i="1"/>
  <c r="A666" i="1"/>
  <c r="B666" i="1"/>
  <c r="N666" i="1"/>
  <c r="O666" i="1"/>
  <c r="P666" i="1"/>
  <c r="Q666" i="1"/>
  <c r="J666" i="1"/>
  <c r="R666" i="1"/>
  <c r="K666" i="1"/>
  <c r="M666" i="1"/>
  <c r="L666" i="1"/>
  <c r="A658" i="1"/>
  <c r="B658" i="1"/>
  <c r="N658" i="1"/>
  <c r="O658" i="1"/>
  <c r="P658" i="1"/>
  <c r="Q658" i="1"/>
  <c r="J658" i="1"/>
  <c r="R658" i="1"/>
  <c r="K658" i="1"/>
  <c r="M658" i="1"/>
  <c r="L658" i="1"/>
  <c r="A650" i="1"/>
  <c r="B650" i="1"/>
  <c r="N650" i="1"/>
  <c r="O650" i="1"/>
  <c r="P650" i="1"/>
  <c r="Q650" i="1"/>
  <c r="J650" i="1"/>
  <c r="R650" i="1"/>
  <c r="K650" i="1"/>
  <c r="M650" i="1"/>
  <c r="L650" i="1"/>
  <c r="A642" i="1"/>
  <c r="B642" i="1"/>
  <c r="N642" i="1"/>
  <c r="O642" i="1"/>
  <c r="P642" i="1"/>
  <c r="Q642" i="1"/>
  <c r="J642" i="1"/>
  <c r="R642" i="1"/>
  <c r="K642" i="1"/>
  <c r="M642" i="1"/>
  <c r="L642" i="1"/>
  <c r="A634" i="1"/>
  <c r="B634" i="1"/>
  <c r="N634" i="1"/>
  <c r="O634" i="1"/>
  <c r="P634" i="1"/>
  <c r="Q634" i="1"/>
  <c r="J634" i="1"/>
  <c r="R634" i="1"/>
  <c r="K634" i="1"/>
  <c r="M634" i="1"/>
  <c r="L634" i="1"/>
  <c r="A626" i="1"/>
  <c r="B626" i="1"/>
  <c r="J626" i="1"/>
  <c r="R626" i="1"/>
  <c r="M626" i="1"/>
  <c r="N626" i="1"/>
  <c r="O626" i="1"/>
  <c r="P626" i="1"/>
  <c r="Q626" i="1"/>
  <c r="L626" i="1"/>
  <c r="K626" i="1"/>
  <c r="A618" i="1"/>
  <c r="B618" i="1"/>
  <c r="P618" i="1"/>
  <c r="J618" i="1"/>
  <c r="R618" i="1"/>
  <c r="K618" i="1"/>
  <c r="Q618" i="1"/>
  <c r="L618" i="1"/>
  <c r="M618" i="1"/>
  <c r="O618" i="1"/>
  <c r="N618" i="1"/>
  <c r="A610" i="1"/>
  <c r="B610" i="1"/>
  <c r="P610" i="1"/>
  <c r="J610" i="1"/>
  <c r="R610" i="1"/>
  <c r="K610" i="1"/>
  <c r="M610" i="1"/>
  <c r="N610" i="1"/>
  <c r="O610" i="1"/>
  <c r="Q610" i="1"/>
  <c r="L610" i="1"/>
  <c r="A602" i="1"/>
  <c r="B602" i="1"/>
  <c r="P602" i="1"/>
  <c r="J602" i="1"/>
  <c r="R602" i="1"/>
  <c r="K602" i="1"/>
  <c r="L602" i="1"/>
  <c r="O602" i="1"/>
  <c r="Q602" i="1"/>
  <c r="N602" i="1"/>
  <c r="M602" i="1"/>
  <c r="A594" i="1"/>
  <c r="B594" i="1"/>
  <c r="P594" i="1"/>
  <c r="J594" i="1"/>
  <c r="R594" i="1"/>
  <c r="K594" i="1"/>
  <c r="L594" i="1"/>
  <c r="O594" i="1"/>
  <c r="M594" i="1"/>
  <c r="N594" i="1"/>
  <c r="Q594" i="1"/>
  <c r="A586" i="1"/>
  <c r="B586" i="1"/>
  <c r="P586" i="1"/>
  <c r="J586" i="1"/>
  <c r="R586" i="1"/>
  <c r="K586" i="1"/>
  <c r="L586" i="1"/>
  <c r="O586" i="1"/>
  <c r="M586" i="1"/>
  <c r="Q586" i="1"/>
  <c r="N586" i="1"/>
  <c r="A578" i="1"/>
  <c r="B578" i="1"/>
  <c r="P578" i="1"/>
  <c r="J578" i="1"/>
  <c r="R578" i="1"/>
  <c r="K578" i="1"/>
  <c r="L578" i="1"/>
  <c r="O578" i="1"/>
  <c r="M578" i="1"/>
  <c r="N578" i="1"/>
  <c r="Q578" i="1"/>
  <c r="A570" i="1"/>
  <c r="B570" i="1"/>
  <c r="P570" i="1"/>
  <c r="J570" i="1"/>
  <c r="R570" i="1"/>
  <c r="K570" i="1"/>
  <c r="L570" i="1"/>
  <c r="O570" i="1"/>
  <c r="N570" i="1"/>
  <c r="Q570" i="1"/>
  <c r="M570" i="1"/>
  <c r="A562" i="1"/>
  <c r="B562" i="1"/>
  <c r="P562" i="1"/>
  <c r="J562" i="1"/>
  <c r="R562" i="1"/>
  <c r="K562" i="1"/>
  <c r="L562" i="1"/>
  <c r="M562" i="1"/>
  <c r="O562" i="1"/>
  <c r="N562" i="1"/>
  <c r="Q562" i="1"/>
  <c r="A554" i="1"/>
  <c r="B554" i="1"/>
  <c r="P554" i="1"/>
  <c r="J554" i="1"/>
  <c r="R554" i="1"/>
  <c r="K554" i="1"/>
  <c r="L554" i="1"/>
  <c r="M554" i="1"/>
  <c r="O554" i="1"/>
  <c r="Q554" i="1"/>
  <c r="N554" i="1"/>
  <c r="A710" i="1"/>
  <c r="B710" i="1"/>
  <c r="J710" i="1"/>
  <c r="R710" i="1"/>
  <c r="K710" i="1"/>
  <c r="L710" i="1"/>
  <c r="M710" i="1"/>
  <c r="N710" i="1"/>
  <c r="O710" i="1"/>
  <c r="Q710" i="1"/>
  <c r="P710" i="1"/>
  <c r="A686" i="1"/>
  <c r="B686" i="1"/>
  <c r="J686" i="1"/>
  <c r="R686" i="1"/>
  <c r="K686" i="1"/>
  <c r="L686" i="1"/>
  <c r="M686" i="1"/>
  <c r="N686" i="1"/>
  <c r="O686" i="1"/>
  <c r="Q686" i="1"/>
  <c r="P686" i="1"/>
  <c r="A693" i="1"/>
  <c r="B693" i="1"/>
  <c r="K693" i="1"/>
  <c r="L693" i="1"/>
  <c r="M693" i="1"/>
  <c r="N693" i="1"/>
  <c r="O693" i="1"/>
  <c r="P693" i="1"/>
  <c r="J693" i="1"/>
  <c r="R693" i="1"/>
  <c r="Q693" i="1"/>
  <c r="A677" i="1"/>
  <c r="B677" i="1"/>
  <c r="K677" i="1"/>
  <c r="L677" i="1"/>
  <c r="M677" i="1"/>
  <c r="N677" i="1"/>
  <c r="O677" i="1"/>
  <c r="P677" i="1"/>
  <c r="J677" i="1"/>
  <c r="R677" i="1"/>
  <c r="Q677" i="1"/>
  <c r="A653" i="1"/>
  <c r="B653" i="1"/>
  <c r="K653" i="1"/>
  <c r="L653" i="1"/>
  <c r="M653" i="1"/>
  <c r="N653" i="1"/>
  <c r="O653" i="1"/>
  <c r="P653" i="1"/>
  <c r="J653" i="1"/>
  <c r="R653" i="1"/>
  <c r="Q653" i="1"/>
  <c r="A629" i="1"/>
  <c r="B629" i="1"/>
  <c r="K629" i="1"/>
  <c r="L629" i="1"/>
  <c r="M629" i="1"/>
  <c r="N629" i="1"/>
  <c r="O629" i="1"/>
  <c r="P629" i="1"/>
  <c r="J629" i="1"/>
  <c r="R629" i="1"/>
  <c r="Q629" i="1"/>
  <c r="A597" i="1"/>
  <c r="B597" i="1"/>
  <c r="M597" i="1"/>
  <c r="O597" i="1"/>
  <c r="P597" i="1"/>
  <c r="Q597" i="1"/>
  <c r="L597" i="1"/>
  <c r="J597" i="1"/>
  <c r="K597" i="1"/>
  <c r="N597" i="1"/>
  <c r="R597" i="1"/>
  <c r="A715" i="1"/>
  <c r="B715" i="1"/>
  <c r="M715" i="1"/>
  <c r="N715" i="1"/>
  <c r="O715" i="1"/>
  <c r="P715" i="1"/>
  <c r="Q715" i="1"/>
  <c r="J715" i="1"/>
  <c r="R715" i="1"/>
  <c r="L715" i="1"/>
  <c r="K715" i="1"/>
  <c r="A691" i="1"/>
  <c r="B691" i="1"/>
  <c r="M691" i="1"/>
  <c r="N691" i="1"/>
  <c r="O691" i="1"/>
  <c r="P691" i="1"/>
  <c r="Q691" i="1"/>
  <c r="J691" i="1"/>
  <c r="R691" i="1"/>
  <c r="L691" i="1"/>
  <c r="K691" i="1"/>
  <c r="B675" i="1"/>
  <c r="A675" i="1"/>
  <c r="M675" i="1"/>
  <c r="N675" i="1"/>
  <c r="O675" i="1"/>
  <c r="P675" i="1"/>
  <c r="Q675" i="1"/>
  <c r="J675" i="1"/>
  <c r="R675" i="1"/>
  <c r="L675" i="1"/>
  <c r="K675" i="1"/>
  <c r="B659" i="1"/>
  <c r="A659" i="1"/>
  <c r="M659" i="1"/>
  <c r="N659" i="1"/>
  <c r="O659" i="1"/>
  <c r="P659" i="1"/>
  <c r="Q659" i="1"/>
  <c r="J659" i="1"/>
  <c r="R659" i="1"/>
  <c r="L659" i="1"/>
  <c r="K659" i="1"/>
  <c r="B651" i="1"/>
  <c r="A651" i="1"/>
  <c r="M651" i="1"/>
  <c r="N651" i="1"/>
  <c r="O651" i="1"/>
  <c r="P651" i="1"/>
  <c r="Q651" i="1"/>
  <c r="J651" i="1"/>
  <c r="R651" i="1"/>
  <c r="L651" i="1"/>
  <c r="K651" i="1"/>
  <c r="B635" i="1"/>
  <c r="A635" i="1"/>
  <c r="M635" i="1"/>
  <c r="N635" i="1"/>
  <c r="O635" i="1"/>
  <c r="P635" i="1"/>
  <c r="Q635" i="1"/>
  <c r="J635" i="1"/>
  <c r="R635" i="1"/>
  <c r="L635" i="1"/>
  <c r="K635" i="1"/>
  <c r="B627" i="1"/>
  <c r="A627" i="1"/>
  <c r="M627" i="1"/>
  <c r="N627" i="1"/>
  <c r="O627" i="1"/>
  <c r="P627" i="1"/>
  <c r="Q627" i="1"/>
  <c r="J627" i="1"/>
  <c r="R627" i="1"/>
  <c r="L627" i="1"/>
  <c r="K627" i="1"/>
  <c r="B619" i="1"/>
  <c r="A619" i="1"/>
  <c r="O619" i="1"/>
  <c r="Q619" i="1"/>
  <c r="J619" i="1"/>
  <c r="R619" i="1"/>
  <c r="K619" i="1"/>
  <c r="L619" i="1"/>
  <c r="M619" i="1"/>
  <c r="N619" i="1"/>
  <c r="P619" i="1"/>
  <c r="B611" i="1"/>
  <c r="A611" i="1"/>
  <c r="O611" i="1"/>
  <c r="Q611" i="1"/>
  <c r="J611" i="1"/>
  <c r="R611" i="1"/>
  <c r="P611" i="1"/>
  <c r="K611" i="1"/>
  <c r="L611" i="1"/>
  <c r="N611" i="1"/>
  <c r="M611" i="1"/>
  <c r="A595" i="1"/>
  <c r="B595" i="1"/>
  <c r="O595" i="1"/>
  <c r="Q595" i="1"/>
  <c r="J595" i="1"/>
  <c r="R595" i="1"/>
  <c r="K595" i="1"/>
  <c r="N595" i="1"/>
  <c r="L595" i="1"/>
  <c r="M595" i="1"/>
  <c r="P595" i="1"/>
  <c r="A587" i="1"/>
  <c r="B587" i="1"/>
  <c r="O587" i="1"/>
  <c r="Q587" i="1"/>
  <c r="J587" i="1"/>
  <c r="R587" i="1"/>
  <c r="K587" i="1"/>
  <c r="N587" i="1"/>
  <c r="L587" i="1"/>
  <c r="M587" i="1"/>
  <c r="P587" i="1"/>
  <c r="A579" i="1"/>
  <c r="B579" i="1"/>
  <c r="O579" i="1"/>
  <c r="Q579" i="1"/>
  <c r="J579" i="1"/>
  <c r="R579" i="1"/>
  <c r="K579" i="1"/>
  <c r="N579" i="1"/>
  <c r="L579" i="1"/>
  <c r="P579" i="1"/>
  <c r="M579" i="1"/>
  <c r="A571" i="1"/>
  <c r="B571" i="1"/>
  <c r="O571" i="1"/>
  <c r="Q571" i="1"/>
  <c r="J571" i="1"/>
  <c r="R571" i="1"/>
  <c r="K571" i="1"/>
  <c r="N571" i="1"/>
  <c r="L571" i="1"/>
  <c r="M571" i="1"/>
  <c r="P571" i="1"/>
  <c r="A563" i="1"/>
  <c r="B563" i="1"/>
  <c r="O563" i="1"/>
  <c r="Q563" i="1"/>
  <c r="J563" i="1"/>
  <c r="R563" i="1"/>
  <c r="K563" i="1"/>
  <c r="L563" i="1"/>
  <c r="N563" i="1"/>
  <c r="M563" i="1"/>
  <c r="P563" i="1"/>
  <c r="A555" i="1"/>
  <c r="B555" i="1"/>
  <c r="O555" i="1"/>
  <c r="Q555" i="1"/>
  <c r="J555" i="1"/>
  <c r="R555" i="1"/>
  <c r="K555" i="1"/>
  <c r="L555" i="1"/>
  <c r="N555" i="1"/>
  <c r="M555" i="1"/>
  <c r="P555" i="1"/>
  <c r="A547" i="1"/>
  <c r="B547" i="1"/>
  <c r="O547" i="1"/>
  <c r="Q547" i="1"/>
  <c r="J547" i="1"/>
  <c r="R547" i="1"/>
  <c r="K547" i="1"/>
  <c r="L547" i="1"/>
  <c r="N547" i="1"/>
  <c r="P547" i="1"/>
  <c r="M547" i="1"/>
  <c r="A697" i="1"/>
  <c r="B697" i="1"/>
  <c r="O697" i="1"/>
  <c r="P697" i="1"/>
  <c r="Q697" i="1"/>
  <c r="J697" i="1"/>
  <c r="R697" i="1"/>
  <c r="K697" i="1"/>
  <c r="L697" i="1"/>
  <c r="N697" i="1"/>
  <c r="M697" i="1"/>
  <c r="B681" i="1"/>
  <c r="A681" i="1"/>
  <c r="O681" i="1"/>
  <c r="P681" i="1"/>
  <c r="Q681" i="1"/>
  <c r="J681" i="1"/>
  <c r="R681" i="1"/>
  <c r="K681" i="1"/>
  <c r="L681" i="1"/>
  <c r="N681" i="1"/>
  <c r="M681" i="1"/>
  <c r="A673" i="1"/>
  <c r="B673" i="1"/>
  <c r="O673" i="1"/>
  <c r="P673" i="1"/>
  <c r="Q673" i="1"/>
  <c r="J673" i="1"/>
  <c r="R673" i="1"/>
  <c r="K673" i="1"/>
  <c r="L673" i="1"/>
  <c r="N673" i="1"/>
  <c r="M673" i="1"/>
  <c r="A665" i="1"/>
  <c r="B665" i="1"/>
  <c r="O665" i="1"/>
  <c r="P665" i="1"/>
  <c r="Q665" i="1"/>
  <c r="J665" i="1"/>
  <c r="R665" i="1"/>
  <c r="K665" i="1"/>
  <c r="L665" i="1"/>
  <c r="N665" i="1"/>
  <c r="M665" i="1"/>
  <c r="A657" i="1"/>
  <c r="B657" i="1"/>
  <c r="O657" i="1"/>
  <c r="P657" i="1"/>
  <c r="Q657" i="1"/>
  <c r="J657" i="1"/>
  <c r="R657" i="1"/>
  <c r="K657" i="1"/>
  <c r="L657" i="1"/>
  <c r="N657" i="1"/>
  <c r="M657" i="1"/>
  <c r="A649" i="1"/>
  <c r="B649" i="1"/>
  <c r="O649" i="1"/>
  <c r="P649" i="1"/>
  <c r="Q649" i="1"/>
  <c r="J649" i="1"/>
  <c r="R649" i="1"/>
  <c r="K649" i="1"/>
  <c r="L649" i="1"/>
  <c r="N649" i="1"/>
  <c r="M649" i="1"/>
  <c r="A641" i="1"/>
  <c r="B641" i="1"/>
  <c r="O641" i="1"/>
  <c r="P641" i="1"/>
  <c r="Q641" i="1"/>
  <c r="J641" i="1"/>
  <c r="R641" i="1"/>
  <c r="K641" i="1"/>
  <c r="L641" i="1"/>
  <c r="N641" i="1"/>
  <c r="M641" i="1"/>
  <c r="A633" i="1"/>
  <c r="B633" i="1"/>
  <c r="O633" i="1"/>
  <c r="P633" i="1"/>
  <c r="Q633" i="1"/>
  <c r="J633" i="1"/>
  <c r="R633" i="1"/>
  <c r="K633" i="1"/>
  <c r="L633" i="1"/>
  <c r="N633" i="1"/>
  <c r="M633" i="1"/>
  <c r="A625" i="1"/>
  <c r="B625" i="1"/>
  <c r="K625" i="1"/>
  <c r="M625" i="1"/>
  <c r="N625" i="1"/>
  <c r="O625" i="1"/>
  <c r="P625" i="1"/>
  <c r="Q625" i="1"/>
  <c r="R625" i="1"/>
  <c r="L625" i="1"/>
  <c r="J625" i="1"/>
  <c r="A617" i="1"/>
  <c r="B617" i="1"/>
  <c r="Q617" i="1"/>
  <c r="K617" i="1"/>
  <c r="L617" i="1"/>
  <c r="N617" i="1"/>
  <c r="O617" i="1"/>
  <c r="P617" i="1"/>
  <c r="R617" i="1"/>
  <c r="M617" i="1"/>
  <c r="J617" i="1"/>
  <c r="A609" i="1"/>
  <c r="B609" i="1"/>
  <c r="Q609" i="1"/>
  <c r="K609" i="1"/>
  <c r="L609" i="1"/>
  <c r="J609" i="1"/>
  <c r="M609" i="1"/>
  <c r="N609" i="1"/>
  <c r="O609" i="1"/>
  <c r="P609" i="1"/>
  <c r="R609" i="1"/>
  <c r="A601" i="1"/>
  <c r="B601" i="1"/>
  <c r="Q601" i="1"/>
  <c r="K601" i="1"/>
  <c r="L601" i="1"/>
  <c r="M601" i="1"/>
  <c r="J601" i="1"/>
  <c r="N601" i="1"/>
  <c r="O601" i="1"/>
  <c r="P601" i="1"/>
  <c r="R601" i="1"/>
  <c r="A593" i="1"/>
  <c r="B593" i="1"/>
  <c r="Q593" i="1"/>
  <c r="K593" i="1"/>
  <c r="L593" i="1"/>
  <c r="M593" i="1"/>
  <c r="P593" i="1"/>
  <c r="J593" i="1"/>
  <c r="N593" i="1"/>
  <c r="R593" i="1"/>
  <c r="O593" i="1"/>
  <c r="A585" i="1"/>
  <c r="B585" i="1"/>
  <c r="Q585" i="1"/>
  <c r="K585" i="1"/>
  <c r="L585" i="1"/>
  <c r="M585" i="1"/>
  <c r="P585" i="1"/>
  <c r="J585" i="1"/>
  <c r="N585" i="1"/>
  <c r="O585" i="1"/>
  <c r="R585" i="1"/>
  <c r="A577" i="1"/>
  <c r="B577" i="1"/>
  <c r="Q577" i="1"/>
  <c r="K577" i="1"/>
  <c r="L577" i="1"/>
  <c r="M577" i="1"/>
  <c r="P577" i="1"/>
  <c r="O577" i="1"/>
  <c r="R577" i="1"/>
  <c r="N577" i="1"/>
  <c r="J577" i="1"/>
  <c r="A569" i="1"/>
  <c r="B569" i="1"/>
  <c r="Q569" i="1"/>
  <c r="K569" i="1"/>
  <c r="L569" i="1"/>
  <c r="M569" i="1"/>
  <c r="P569" i="1"/>
  <c r="J569" i="1"/>
  <c r="N569" i="1"/>
  <c r="O569" i="1"/>
  <c r="R569" i="1"/>
  <c r="A561" i="1"/>
  <c r="B561" i="1"/>
  <c r="Q561" i="1"/>
  <c r="K561" i="1"/>
  <c r="L561" i="1"/>
  <c r="M561" i="1"/>
  <c r="N561" i="1"/>
  <c r="P561" i="1"/>
  <c r="J561" i="1"/>
  <c r="R561" i="1"/>
  <c r="O561" i="1"/>
  <c r="A553" i="1"/>
  <c r="B553" i="1"/>
  <c r="Q553" i="1"/>
  <c r="K553" i="1"/>
  <c r="L553" i="1"/>
  <c r="M553" i="1"/>
  <c r="N553" i="1"/>
  <c r="P553" i="1"/>
  <c r="J553" i="1"/>
  <c r="O553" i="1"/>
  <c r="R553" i="1"/>
  <c r="A713" i="1"/>
  <c r="B713" i="1"/>
  <c r="O713" i="1"/>
  <c r="P713" i="1"/>
  <c r="Q713" i="1"/>
  <c r="J713" i="1"/>
  <c r="R713" i="1"/>
  <c r="K713" i="1"/>
  <c r="L713" i="1"/>
  <c r="N713" i="1"/>
  <c r="M713" i="1"/>
  <c r="A705" i="1"/>
  <c r="B705" i="1"/>
  <c r="O705" i="1"/>
  <c r="P705" i="1"/>
  <c r="Q705" i="1"/>
  <c r="J705" i="1"/>
  <c r="R705" i="1"/>
  <c r="K705" i="1"/>
  <c r="L705" i="1"/>
  <c r="N705" i="1"/>
  <c r="M705" i="1"/>
  <c r="A689" i="1"/>
  <c r="B689" i="1"/>
  <c r="O689" i="1"/>
  <c r="P689" i="1"/>
  <c r="Q689" i="1"/>
  <c r="J689" i="1"/>
  <c r="R689" i="1"/>
  <c r="K689" i="1"/>
  <c r="L689" i="1"/>
  <c r="N689" i="1"/>
  <c r="M689" i="1"/>
  <c r="A712" i="1"/>
  <c r="B712" i="1"/>
  <c r="P712" i="1"/>
  <c r="Q712" i="1"/>
  <c r="J712" i="1"/>
  <c r="R712" i="1"/>
  <c r="K712" i="1"/>
  <c r="L712" i="1"/>
  <c r="M712" i="1"/>
  <c r="O712" i="1"/>
  <c r="N712" i="1"/>
  <c r="A704" i="1"/>
  <c r="B704" i="1"/>
  <c r="P704" i="1"/>
  <c r="Q704" i="1"/>
  <c r="J704" i="1"/>
  <c r="R704" i="1"/>
  <c r="K704" i="1"/>
  <c r="L704" i="1"/>
  <c r="M704" i="1"/>
  <c r="O704" i="1"/>
  <c r="N704" i="1"/>
  <c r="A696" i="1"/>
  <c r="B696" i="1"/>
  <c r="P696" i="1"/>
  <c r="Q696" i="1"/>
  <c r="J696" i="1"/>
  <c r="R696" i="1"/>
  <c r="K696" i="1"/>
  <c r="L696" i="1"/>
  <c r="M696" i="1"/>
  <c r="O696" i="1"/>
  <c r="N696" i="1"/>
  <c r="A688" i="1"/>
  <c r="B688" i="1"/>
  <c r="P688" i="1"/>
  <c r="Q688" i="1"/>
  <c r="J688" i="1"/>
  <c r="R688" i="1"/>
  <c r="K688" i="1"/>
  <c r="L688" i="1"/>
  <c r="M688" i="1"/>
  <c r="O688" i="1"/>
  <c r="N688" i="1"/>
  <c r="A680" i="1"/>
  <c r="B680" i="1"/>
  <c r="P680" i="1"/>
  <c r="Q680" i="1"/>
  <c r="J680" i="1"/>
  <c r="R680" i="1"/>
  <c r="K680" i="1"/>
  <c r="L680" i="1"/>
  <c r="M680" i="1"/>
  <c r="O680" i="1"/>
  <c r="N680" i="1"/>
  <c r="A672" i="1"/>
  <c r="B672" i="1"/>
  <c r="P672" i="1"/>
  <c r="Q672" i="1"/>
  <c r="J672" i="1"/>
  <c r="R672" i="1"/>
  <c r="K672" i="1"/>
  <c r="L672" i="1"/>
  <c r="M672" i="1"/>
  <c r="O672" i="1"/>
  <c r="N672" i="1"/>
  <c r="A664" i="1"/>
  <c r="B664" i="1"/>
  <c r="P664" i="1"/>
  <c r="Q664" i="1"/>
  <c r="J664" i="1"/>
  <c r="R664" i="1"/>
  <c r="K664" i="1"/>
  <c r="L664" i="1"/>
  <c r="M664" i="1"/>
  <c r="O664" i="1"/>
  <c r="N664" i="1"/>
  <c r="A656" i="1"/>
  <c r="B656" i="1"/>
  <c r="P656" i="1"/>
  <c r="Q656" i="1"/>
  <c r="J656" i="1"/>
  <c r="R656" i="1"/>
  <c r="K656" i="1"/>
  <c r="L656" i="1"/>
  <c r="M656" i="1"/>
  <c r="O656" i="1"/>
  <c r="N656" i="1"/>
  <c r="A648" i="1"/>
  <c r="B648" i="1"/>
  <c r="P648" i="1"/>
  <c r="Q648" i="1"/>
  <c r="J648" i="1"/>
  <c r="R648" i="1"/>
  <c r="K648" i="1"/>
  <c r="L648" i="1"/>
  <c r="M648" i="1"/>
  <c r="O648" i="1"/>
  <c r="N648" i="1"/>
  <c r="A640" i="1"/>
  <c r="B640" i="1"/>
  <c r="P640" i="1"/>
  <c r="Q640" i="1"/>
  <c r="J640" i="1"/>
  <c r="R640" i="1"/>
  <c r="K640" i="1"/>
  <c r="L640" i="1"/>
  <c r="M640" i="1"/>
  <c r="O640" i="1"/>
  <c r="N640" i="1"/>
  <c r="A632" i="1"/>
  <c r="B632" i="1"/>
  <c r="P632" i="1"/>
  <c r="Q632" i="1"/>
  <c r="J632" i="1"/>
  <c r="R632" i="1"/>
  <c r="K632" i="1"/>
  <c r="L632" i="1"/>
  <c r="M632" i="1"/>
  <c r="O632" i="1"/>
  <c r="N632" i="1"/>
  <c r="A624" i="1"/>
  <c r="B624" i="1"/>
  <c r="L624" i="1"/>
  <c r="M624" i="1"/>
  <c r="N624" i="1"/>
  <c r="O624" i="1"/>
  <c r="P624" i="1"/>
  <c r="Q624" i="1"/>
  <c r="R624" i="1"/>
  <c r="K624" i="1"/>
  <c r="J624" i="1"/>
  <c r="A616" i="1"/>
  <c r="B616" i="1"/>
  <c r="J616" i="1"/>
  <c r="R616" i="1"/>
  <c r="L616" i="1"/>
  <c r="M616" i="1"/>
  <c r="K616" i="1"/>
  <c r="N616" i="1"/>
  <c r="O616" i="1"/>
  <c r="P616" i="1"/>
  <c r="Q616" i="1"/>
  <c r="A608" i="1"/>
  <c r="B608" i="1"/>
  <c r="J608" i="1"/>
  <c r="R608" i="1"/>
  <c r="L608" i="1"/>
  <c r="M608" i="1"/>
  <c r="Q608" i="1"/>
  <c r="K608" i="1"/>
  <c r="N608" i="1"/>
  <c r="P608" i="1"/>
  <c r="O608" i="1"/>
  <c r="A600" i="1"/>
  <c r="B600" i="1"/>
  <c r="J600" i="1"/>
  <c r="R600" i="1"/>
  <c r="L600" i="1"/>
  <c r="M600" i="1"/>
  <c r="N600" i="1"/>
  <c r="Q600" i="1"/>
  <c r="K600" i="1"/>
  <c r="P600" i="1"/>
  <c r="O600" i="1"/>
  <c r="A592" i="1"/>
  <c r="B592" i="1"/>
  <c r="J592" i="1"/>
  <c r="R592" i="1"/>
  <c r="L592" i="1"/>
  <c r="M592" i="1"/>
  <c r="N592" i="1"/>
  <c r="Q592" i="1"/>
  <c r="K592" i="1"/>
  <c r="O592" i="1"/>
  <c r="P592" i="1"/>
  <c r="A584" i="1"/>
  <c r="B584" i="1"/>
  <c r="J584" i="1"/>
  <c r="R584" i="1"/>
  <c r="L584" i="1"/>
  <c r="M584" i="1"/>
  <c r="N584" i="1"/>
  <c r="Q584" i="1"/>
  <c r="P584" i="1"/>
  <c r="O584" i="1"/>
  <c r="K584" i="1"/>
  <c r="A576" i="1"/>
  <c r="B576" i="1"/>
  <c r="J576" i="1"/>
  <c r="R576" i="1"/>
  <c r="L576" i="1"/>
  <c r="M576" i="1"/>
  <c r="N576" i="1"/>
  <c r="Q576" i="1"/>
  <c r="K576" i="1"/>
  <c r="O576" i="1"/>
  <c r="P576" i="1"/>
  <c r="A568" i="1"/>
  <c r="B568" i="1"/>
  <c r="J568" i="1"/>
  <c r="R568" i="1"/>
  <c r="L568" i="1"/>
  <c r="M568" i="1"/>
  <c r="N568" i="1"/>
  <c r="Q568" i="1"/>
  <c r="K568" i="1"/>
  <c r="O568" i="1"/>
  <c r="P568" i="1"/>
  <c r="A560" i="1"/>
  <c r="B560" i="1"/>
  <c r="J560" i="1"/>
  <c r="R560" i="1"/>
  <c r="L560" i="1"/>
  <c r="M560" i="1"/>
  <c r="N560" i="1"/>
  <c r="O560" i="1"/>
  <c r="Q560" i="1"/>
  <c r="K560" i="1"/>
  <c r="P560" i="1"/>
  <c r="A552" i="1"/>
  <c r="B552" i="1"/>
  <c r="J552" i="1"/>
  <c r="R552" i="1"/>
  <c r="L552" i="1"/>
  <c r="M552" i="1"/>
  <c r="N552" i="1"/>
  <c r="O552" i="1"/>
  <c r="Q552" i="1"/>
  <c r="K552" i="1"/>
  <c r="P552" i="1"/>
  <c r="A702" i="1"/>
  <c r="B702" i="1"/>
  <c r="J702" i="1"/>
  <c r="R702" i="1"/>
  <c r="K702" i="1"/>
  <c r="L702" i="1"/>
  <c r="M702" i="1"/>
  <c r="N702" i="1"/>
  <c r="O702" i="1"/>
  <c r="Q702" i="1"/>
  <c r="P702" i="1"/>
  <c r="A701" i="1"/>
  <c r="B701" i="1"/>
  <c r="K701" i="1"/>
  <c r="L701" i="1"/>
  <c r="M701" i="1"/>
  <c r="N701" i="1"/>
  <c r="O701" i="1"/>
  <c r="P701" i="1"/>
  <c r="J701" i="1"/>
  <c r="R701" i="1"/>
  <c r="Q701" i="1"/>
  <c r="A669" i="1"/>
  <c r="B669" i="1"/>
  <c r="K669" i="1"/>
  <c r="L669" i="1"/>
  <c r="M669" i="1"/>
  <c r="N669" i="1"/>
  <c r="O669" i="1"/>
  <c r="P669" i="1"/>
  <c r="J669" i="1"/>
  <c r="R669" i="1"/>
  <c r="Q669" i="1"/>
  <c r="A637" i="1"/>
  <c r="B637" i="1"/>
  <c r="K637" i="1"/>
  <c r="L637" i="1"/>
  <c r="M637" i="1"/>
  <c r="N637" i="1"/>
  <c r="O637" i="1"/>
  <c r="P637" i="1"/>
  <c r="J637" i="1"/>
  <c r="R637" i="1"/>
  <c r="Q637" i="1"/>
  <c r="A589" i="1"/>
  <c r="B589" i="1"/>
  <c r="M589" i="1"/>
  <c r="O589" i="1"/>
  <c r="P589" i="1"/>
  <c r="Q589" i="1"/>
  <c r="L589" i="1"/>
  <c r="N589" i="1"/>
  <c r="R589" i="1"/>
  <c r="K589" i="1"/>
  <c r="J589" i="1"/>
  <c r="A707" i="1"/>
  <c r="B707" i="1"/>
  <c r="M707" i="1"/>
  <c r="N707" i="1"/>
  <c r="O707" i="1"/>
  <c r="P707" i="1"/>
  <c r="Q707" i="1"/>
  <c r="J707" i="1"/>
  <c r="R707" i="1"/>
  <c r="L707" i="1"/>
  <c r="K707" i="1"/>
  <c r="A699" i="1"/>
  <c r="B699" i="1"/>
  <c r="M699" i="1"/>
  <c r="N699" i="1"/>
  <c r="O699" i="1"/>
  <c r="P699" i="1"/>
  <c r="Q699" i="1"/>
  <c r="J699" i="1"/>
  <c r="R699" i="1"/>
  <c r="L699" i="1"/>
  <c r="K699" i="1"/>
  <c r="A683" i="1"/>
  <c r="B683" i="1"/>
  <c r="M683" i="1"/>
  <c r="N683" i="1"/>
  <c r="O683" i="1"/>
  <c r="P683" i="1"/>
  <c r="Q683" i="1"/>
  <c r="J683" i="1"/>
  <c r="R683" i="1"/>
  <c r="L683" i="1"/>
  <c r="K683" i="1"/>
  <c r="B667" i="1"/>
  <c r="A667" i="1"/>
  <c r="M667" i="1"/>
  <c r="N667" i="1"/>
  <c r="O667" i="1"/>
  <c r="P667" i="1"/>
  <c r="Q667" i="1"/>
  <c r="J667" i="1"/>
  <c r="R667" i="1"/>
  <c r="L667" i="1"/>
  <c r="K667" i="1"/>
  <c r="B643" i="1"/>
  <c r="A643" i="1"/>
  <c r="M643" i="1"/>
  <c r="N643" i="1"/>
  <c r="O643" i="1"/>
  <c r="P643" i="1"/>
  <c r="Q643" i="1"/>
  <c r="J643" i="1"/>
  <c r="R643" i="1"/>
  <c r="L643" i="1"/>
  <c r="K643" i="1"/>
  <c r="B603" i="1"/>
  <c r="A603" i="1"/>
  <c r="O603" i="1"/>
  <c r="Q603" i="1"/>
  <c r="J603" i="1"/>
  <c r="R603" i="1"/>
  <c r="K603" i="1"/>
  <c r="L603" i="1"/>
  <c r="M603" i="1"/>
  <c r="N603" i="1"/>
  <c r="P603" i="1"/>
  <c r="A711" i="1"/>
  <c r="B711" i="1"/>
  <c r="Q711" i="1"/>
  <c r="J711" i="1"/>
  <c r="R711" i="1"/>
  <c r="K711" i="1"/>
  <c r="L711" i="1"/>
  <c r="M711" i="1"/>
  <c r="N711" i="1"/>
  <c r="P711" i="1"/>
  <c r="O711" i="1"/>
  <c r="A703" i="1"/>
  <c r="B703" i="1"/>
  <c r="Q703" i="1"/>
  <c r="J703" i="1"/>
  <c r="R703" i="1"/>
  <c r="K703" i="1"/>
  <c r="L703" i="1"/>
  <c r="M703" i="1"/>
  <c r="N703" i="1"/>
  <c r="P703" i="1"/>
  <c r="O703" i="1"/>
  <c r="A695" i="1"/>
  <c r="B695" i="1"/>
  <c r="Q695" i="1"/>
  <c r="J695" i="1"/>
  <c r="R695" i="1"/>
  <c r="K695" i="1"/>
  <c r="L695" i="1"/>
  <c r="M695" i="1"/>
  <c r="N695" i="1"/>
  <c r="P695" i="1"/>
  <c r="O695" i="1"/>
  <c r="A687" i="1"/>
  <c r="B687" i="1"/>
  <c r="Q687" i="1"/>
  <c r="J687" i="1"/>
  <c r="R687" i="1"/>
  <c r="K687" i="1"/>
  <c r="L687" i="1"/>
  <c r="M687" i="1"/>
  <c r="N687" i="1"/>
  <c r="P687" i="1"/>
  <c r="O687" i="1"/>
  <c r="B679" i="1"/>
  <c r="A679" i="1"/>
  <c r="Q679" i="1"/>
  <c r="J679" i="1"/>
  <c r="R679" i="1"/>
  <c r="K679" i="1"/>
  <c r="L679" i="1"/>
  <c r="M679" i="1"/>
  <c r="N679" i="1"/>
  <c r="P679" i="1"/>
  <c r="O679" i="1"/>
  <c r="B671" i="1"/>
  <c r="A671" i="1"/>
  <c r="Q671" i="1"/>
  <c r="J671" i="1"/>
  <c r="R671" i="1"/>
  <c r="K671" i="1"/>
  <c r="L671" i="1"/>
  <c r="M671" i="1"/>
  <c r="N671" i="1"/>
  <c r="P671" i="1"/>
  <c r="O671" i="1"/>
  <c r="B663" i="1"/>
  <c r="A663" i="1"/>
  <c r="Q663" i="1"/>
  <c r="J663" i="1"/>
  <c r="R663" i="1"/>
  <c r="K663" i="1"/>
  <c r="L663" i="1"/>
  <c r="M663" i="1"/>
  <c r="N663" i="1"/>
  <c r="P663" i="1"/>
  <c r="O663" i="1"/>
  <c r="B655" i="1"/>
  <c r="A655" i="1"/>
  <c r="Q655" i="1"/>
  <c r="J655" i="1"/>
  <c r="R655" i="1"/>
  <c r="K655" i="1"/>
  <c r="L655" i="1"/>
  <c r="M655" i="1"/>
  <c r="N655" i="1"/>
  <c r="P655" i="1"/>
  <c r="O655" i="1"/>
  <c r="B647" i="1"/>
  <c r="A647" i="1"/>
  <c r="Q647" i="1"/>
  <c r="J647" i="1"/>
  <c r="R647" i="1"/>
  <c r="K647" i="1"/>
  <c r="L647" i="1"/>
  <c r="M647" i="1"/>
  <c r="N647" i="1"/>
  <c r="P647" i="1"/>
  <c r="O647" i="1"/>
  <c r="B639" i="1"/>
  <c r="A639" i="1"/>
  <c r="Q639" i="1"/>
  <c r="J639" i="1"/>
  <c r="R639" i="1"/>
  <c r="K639" i="1"/>
  <c r="L639" i="1"/>
  <c r="M639" i="1"/>
  <c r="N639" i="1"/>
  <c r="P639" i="1"/>
  <c r="O639" i="1"/>
  <c r="B631" i="1"/>
  <c r="A631" i="1"/>
  <c r="Q631" i="1"/>
  <c r="J631" i="1"/>
  <c r="R631" i="1"/>
  <c r="K631" i="1"/>
  <c r="L631" i="1"/>
  <c r="M631" i="1"/>
  <c r="N631" i="1"/>
  <c r="P631" i="1"/>
  <c r="O631" i="1"/>
  <c r="B623" i="1"/>
  <c r="A623" i="1"/>
  <c r="K623" i="1"/>
  <c r="M623" i="1"/>
  <c r="N623" i="1"/>
  <c r="J623" i="1"/>
  <c r="L623" i="1"/>
  <c r="O623" i="1"/>
  <c r="P623" i="1"/>
  <c r="Q623" i="1"/>
  <c r="R623" i="1"/>
  <c r="B615" i="1"/>
  <c r="A615" i="1"/>
  <c r="K615" i="1"/>
  <c r="M615" i="1"/>
  <c r="N615" i="1"/>
  <c r="R615" i="1"/>
  <c r="J615" i="1"/>
  <c r="L615" i="1"/>
  <c r="O615" i="1"/>
  <c r="Q615" i="1"/>
  <c r="P615" i="1"/>
  <c r="B607" i="1"/>
  <c r="A607" i="1"/>
  <c r="K607" i="1"/>
  <c r="M607" i="1"/>
  <c r="N607" i="1"/>
  <c r="O607" i="1"/>
  <c r="P607" i="1"/>
  <c r="Q607" i="1"/>
  <c r="R607" i="1"/>
  <c r="L607" i="1"/>
  <c r="J607" i="1"/>
  <c r="B599" i="1"/>
  <c r="A599" i="1"/>
  <c r="K599" i="1"/>
  <c r="M599" i="1"/>
  <c r="N599" i="1"/>
  <c r="O599" i="1"/>
  <c r="J599" i="1"/>
  <c r="L599" i="1"/>
  <c r="P599" i="1"/>
  <c r="Q599" i="1"/>
  <c r="R599" i="1"/>
  <c r="A591" i="1"/>
  <c r="B591" i="1"/>
  <c r="K591" i="1"/>
  <c r="M591" i="1"/>
  <c r="N591" i="1"/>
  <c r="O591" i="1"/>
  <c r="J591" i="1"/>
  <c r="R591" i="1"/>
  <c r="Q591" i="1"/>
  <c r="P591" i="1"/>
  <c r="L591" i="1"/>
  <c r="A583" i="1"/>
  <c r="B583" i="1"/>
  <c r="K583" i="1"/>
  <c r="M583" i="1"/>
  <c r="N583" i="1"/>
  <c r="O583" i="1"/>
  <c r="J583" i="1"/>
  <c r="R583" i="1"/>
  <c r="L583" i="1"/>
  <c r="P583" i="1"/>
  <c r="Q583" i="1"/>
  <c r="A575" i="1"/>
  <c r="B575" i="1"/>
  <c r="K575" i="1"/>
  <c r="M575" i="1"/>
  <c r="N575" i="1"/>
  <c r="O575" i="1"/>
  <c r="J575" i="1"/>
  <c r="R575" i="1"/>
  <c r="L575" i="1"/>
  <c r="P575" i="1"/>
  <c r="Q575" i="1"/>
  <c r="A567" i="1"/>
  <c r="B567" i="1"/>
  <c r="K567" i="1"/>
  <c r="M567" i="1"/>
  <c r="N567" i="1"/>
  <c r="O567" i="1"/>
  <c r="J567" i="1"/>
  <c r="R567" i="1"/>
  <c r="L567" i="1"/>
  <c r="Q567" i="1"/>
  <c r="P567" i="1"/>
  <c r="A559" i="1"/>
  <c r="B559" i="1"/>
  <c r="K559" i="1"/>
  <c r="M559" i="1"/>
  <c r="N559" i="1"/>
  <c r="O559" i="1"/>
  <c r="P559" i="1"/>
  <c r="J559" i="1"/>
  <c r="R559" i="1"/>
  <c r="L559" i="1"/>
  <c r="Q559" i="1"/>
  <c r="A551" i="1"/>
  <c r="B551" i="1"/>
  <c r="K551" i="1"/>
  <c r="M551" i="1"/>
  <c r="N551" i="1"/>
  <c r="O551" i="1"/>
  <c r="P551" i="1"/>
  <c r="J551" i="1"/>
  <c r="R551" i="1"/>
  <c r="Q551" i="1"/>
  <c r="L551" i="1"/>
  <c r="A678" i="1"/>
  <c r="B678" i="1"/>
  <c r="J678" i="1"/>
  <c r="R678" i="1"/>
  <c r="K678" i="1"/>
  <c r="L678" i="1"/>
  <c r="M678" i="1"/>
  <c r="N678" i="1"/>
  <c r="O678" i="1"/>
  <c r="Q678" i="1"/>
  <c r="P678" i="1"/>
  <c r="A670" i="1"/>
  <c r="B670" i="1"/>
  <c r="J670" i="1"/>
  <c r="R670" i="1"/>
  <c r="K670" i="1"/>
  <c r="L670" i="1"/>
  <c r="M670" i="1"/>
  <c r="N670" i="1"/>
  <c r="O670" i="1"/>
  <c r="Q670" i="1"/>
  <c r="P670" i="1"/>
  <c r="A662" i="1"/>
  <c r="B662" i="1"/>
  <c r="J662" i="1"/>
  <c r="R662" i="1"/>
  <c r="K662" i="1"/>
  <c r="L662" i="1"/>
  <c r="M662" i="1"/>
  <c r="N662" i="1"/>
  <c r="O662" i="1"/>
  <c r="Q662" i="1"/>
  <c r="P662" i="1"/>
  <c r="A654" i="1"/>
  <c r="B654" i="1"/>
  <c r="J654" i="1"/>
  <c r="R654" i="1"/>
  <c r="K654" i="1"/>
  <c r="L654" i="1"/>
  <c r="M654" i="1"/>
  <c r="N654" i="1"/>
  <c r="O654" i="1"/>
  <c r="Q654" i="1"/>
  <c r="P654" i="1"/>
  <c r="A646" i="1"/>
  <c r="B646" i="1"/>
  <c r="J646" i="1"/>
  <c r="R646" i="1"/>
  <c r="K646" i="1"/>
  <c r="L646" i="1"/>
  <c r="M646" i="1"/>
  <c r="N646" i="1"/>
  <c r="O646" i="1"/>
  <c r="Q646" i="1"/>
  <c r="P646" i="1"/>
  <c r="A638" i="1"/>
  <c r="B638" i="1"/>
  <c r="J638" i="1"/>
  <c r="R638" i="1"/>
  <c r="K638" i="1"/>
  <c r="L638" i="1"/>
  <c r="M638" i="1"/>
  <c r="N638" i="1"/>
  <c r="O638" i="1"/>
  <c r="Q638" i="1"/>
  <c r="P638" i="1"/>
  <c r="A630" i="1"/>
  <c r="B630" i="1"/>
  <c r="J630" i="1"/>
  <c r="R630" i="1"/>
  <c r="K630" i="1"/>
  <c r="L630" i="1"/>
  <c r="M630" i="1"/>
  <c r="N630" i="1"/>
  <c r="O630" i="1"/>
  <c r="Q630" i="1"/>
  <c r="P630" i="1"/>
  <c r="A622" i="1"/>
  <c r="B622" i="1"/>
  <c r="L622" i="1"/>
  <c r="N622" i="1"/>
  <c r="O622" i="1"/>
  <c r="J622" i="1"/>
  <c r="K622" i="1"/>
  <c r="M622" i="1"/>
  <c r="P622" i="1"/>
  <c r="R622" i="1"/>
  <c r="Q622" i="1"/>
  <c r="A614" i="1"/>
  <c r="B614" i="1"/>
  <c r="L614" i="1"/>
  <c r="N614" i="1"/>
  <c r="O614" i="1"/>
  <c r="P614" i="1"/>
  <c r="Q614" i="1"/>
  <c r="R614" i="1"/>
  <c r="J614" i="1"/>
  <c r="M614" i="1"/>
  <c r="K614" i="1"/>
  <c r="A606" i="1"/>
  <c r="B606" i="1"/>
  <c r="L606" i="1"/>
  <c r="N606" i="1"/>
  <c r="O606" i="1"/>
  <c r="J606" i="1"/>
  <c r="K606" i="1"/>
  <c r="M606" i="1"/>
  <c r="P606" i="1"/>
  <c r="Q606" i="1"/>
  <c r="R606" i="1"/>
  <c r="A598" i="1"/>
  <c r="B598" i="1"/>
  <c r="L598" i="1"/>
  <c r="N598" i="1"/>
  <c r="O598" i="1"/>
  <c r="P598" i="1"/>
  <c r="K598" i="1"/>
  <c r="R598" i="1"/>
  <c r="J598" i="1"/>
  <c r="Q598" i="1"/>
  <c r="M598" i="1"/>
  <c r="A590" i="1"/>
  <c r="B590" i="1"/>
  <c r="L590" i="1"/>
  <c r="N590" i="1"/>
  <c r="O590" i="1"/>
  <c r="P590" i="1"/>
  <c r="K590" i="1"/>
  <c r="J590" i="1"/>
  <c r="M590" i="1"/>
  <c r="Q590" i="1"/>
  <c r="R590" i="1"/>
  <c r="A582" i="1"/>
  <c r="B582" i="1"/>
  <c r="L582" i="1"/>
  <c r="N582" i="1"/>
  <c r="O582" i="1"/>
  <c r="P582" i="1"/>
  <c r="K582" i="1"/>
  <c r="M582" i="1"/>
  <c r="Q582" i="1"/>
  <c r="R582" i="1"/>
  <c r="J582" i="1"/>
  <c r="A574" i="1"/>
  <c r="B574" i="1"/>
  <c r="L574" i="1"/>
  <c r="N574" i="1"/>
  <c r="O574" i="1"/>
  <c r="P574" i="1"/>
  <c r="K574" i="1"/>
  <c r="J574" i="1"/>
  <c r="M574" i="1"/>
  <c r="R574" i="1"/>
  <c r="Q574" i="1"/>
  <c r="A566" i="1"/>
  <c r="B566" i="1"/>
  <c r="L566" i="1"/>
  <c r="N566" i="1"/>
  <c r="O566" i="1"/>
  <c r="P566" i="1"/>
  <c r="K566" i="1"/>
  <c r="J566" i="1"/>
  <c r="M566" i="1"/>
  <c r="Q566" i="1"/>
  <c r="R566" i="1"/>
  <c r="A558" i="1"/>
  <c r="B558" i="1"/>
  <c r="L558" i="1"/>
  <c r="N558" i="1"/>
  <c r="O558" i="1"/>
  <c r="P558" i="1"/>
  <c r="Q558" i="1"/>
  <c r="K558" i="1"/>
  <c r="R558" i="1"/>
  <c r="M558" i="1"/>
  <c r="J558" i="1"/>
  <c r="A550" i="1"/>
  <c r="B550" i="1"/>
  <c r="L550" i="1"/>
  <c r="N550" i="1"/>
  <c r="O550" i="1"/>
  <c r="P550" i="1"/>
  <c r="Q550" i="1"/>
  <c r="K550" i="1"/>
  <c r="J550" i="1"/>
  <c r="M550" i="1"/>
  <c r="R550" i="1"/>
  <c r="C802" i="1"/>
  <c r="C803" i="1"/>
  <c r="C804" i="1"/>
  <c r="C805" i="1"/>
  <c r="C806" i="1"/>
  <c r="C807" i="1"/>
  <c r="C808" i="1"/>
  <c r="C809" i="1"/>
  <c r="C810" i="1"/>
  <c r="C811" i="1"/>
  <c r="C812" i="1"/>
  <c r="C813" i="1"/>
  <c r="C814" i="1"/>
  <c r="C815" i="1"/>
  <c r="C816" i="1"/>
  <c r="C817" i="1"/>
  <c r="C818" i="1"/>
  <c r="C819" i="1"/>
  <c r="C820" i="1"/>
  <c r="C821" i="1"/>
  <c r="C822" i="1"/>
  <c r="C823" i="1"/>
  <c r="C824" i="1"/>
  <c r="C825" i="1"/>
  <c r="C826" i="1"/>
  <c r="C827" i="1"/>
  <c r="C828" i="1"/>
  <c r="C829" i="1"/>
  <c r="C830" i="1"/>
  <c r="C831" i="1"/>
  <c r="C832" i="1"/>
  <c r="C833" i="1"/>
  <c r="C834" i="1"/>
  <c r="C835" i="1"/>
  <c r="C836" i="1"/>
  <c r="C837" i="1"/>
  <c r="C838" i="1"/>
  <c r="C839" i="1"/>
  <c r="C840" i="1"/>
  <c r="C841" i="1"/>
  <c r="C842" i="1"/>
  <c r="C843" i="1"/>
  <c r="C844" i="1"/>
  <c r="C845" i="1"/>
  <c r="C846" i="1"/>
  <c r="C847" i="1"/>
  <c r="C848" i="1"/>
  <c r="C849" i="1"/>
  <c r="C850" i="1"/>
  <c r="C851" i="1"/>
  <c r="C852" i="1"/>
  <c r="C853" i="1"/>
  <c r="C854" i="1"/>
  <c r="C855" i="1"/>
  <c r="C856" i="1"/>
  <c r="C857" i="1"/>
  <c r="C858" i="1"/>
  <c r="C859" i="1"/>
  <c r="C860" i="1"/>
  <c r="C861" i="1"/>
  <c r="C862" i="1"/>
  <c r="C863" i="1"/>
  <c r="C864" i="1"/>
  <c r="C865" i="1"/>
  <c r="C866" i="1"/>
  <c r="C867" i="1"/>
  <c r="C868" i="1"/>
  <c r="C869" i="1"/>
  <c r="C870" i="1"/>
  <c r="C871" i="1"/>
  <c r="C872" i="1"/>
  <c r="C873" i="1"/>
  <c r="C874" i="1"/>
  <c r="C875" i="1"/>
  <c r="C876" i="1"/>
  <c r="C877" i="1"/>
  <c r="C878" i="1"/>
  <c r="C879" i="1"/>
  <c r="C880" i="1"/>
  <c r="C881" i="1"/>
  <c r="C882" i="1"/>
  <c r="C883" i="1"/>
  <c r="C884" i="1"/>
  <c r="C885" i="1"/>
  <c r="C886" i="1"/>
  <c r="C887" i="1"/>
  <c r="C888" i="1"/>
  <c r="C889" i="1"/>
  <c r="C890" i="1"/>
  <c r="C891" i="1"/>
  <c r="C892" i="1"/>
  <c r="C893" i="1"/>
  <c r="C894" i="1"/>
  <c r="C895" i="1"/>
  <c r="C896" i="1"/>
  <c r="C897" i="1"/>
  <c r="C898" i="1"/>
  <c r="C899" i="1"/>
  <c r="C900" i="1"/>
  <c r="C901" i="1"/>
  <c r="C902" i="1"/>
  <c r="C903" i="1"/>
  <c r="C904" i="1"/>
  <c r="C905" i="1"/>
  <c r="C906" i="1"/>
  <c r="C907" i="1"/>
  <c r="C908" i="1"/>
  <c r="C909" i="1"/>
  <c r="C910" i="1"/>
  <c r="C911" i="1"/>
  <c r="C912" i="1"/>
  <c r="C913" i="1"/>
  <c r="C914" i="1"/>
  <c r="C915" i="1"/>
  <c r="C916" i="1"/>
  <c r="C917" i="1"/>
  <c r="C918" i="1"/>
  <c r="C919" i="1"/>
  <c r="C920" i="1"/>
  <c r="C921" i="1"/>
  <c r="C922" i="1"/>
  <c r="C923" i="1"/>
  <c r="C924" i="1"/>
  <c r="C925" i="1"/>
  <c r="C926" i="1"/>
  <c r="C927" i="1"/>
  <c r="C928" i="1"/>
  <c r="C929" i="1"/>
  <c r="C930" i="1"/>
  <c r="C931" i="1"/>
  <c r="C932" i="1"/>
  <c r="C933" i="1"/>
  <c r="C934" i="1"/>
  <c r="C935" i="1"/>
  <c r="C936" i="1"/>
  <c r="C937" i="1"/>
  <c r="C938" i="1"/>
  <c r="C939" i="1"/>
  <c r="C940" i="1"/>
  <c r="C941" i="1"/>
  <c r="C942" i="1"/>
  <c r="C943" i="1"/>
  <c r="C944" i="1"/>
  <c r="C945" i="1"/>
  <c r="C946" i="1"/>
  <c r="C947" i="1"/>
  <c r="C948" i="1"/>
  <c r="C949" i="1"/>
  <c r="C950" i="1"/>
  <c r="C951" i="1"/>
  <c r="C952" i="1"/>
  <c r="C953" i="1"/>
  <c r="C954" i="1"/>
  <c r="C955" i="1"/>
  <c r="C956" i="1"/>
  <c r="C957" i="1"/>
  <c r="C958" i="1"/>
  <c r="C959" i="1"/>
  <c r="C960" i="1"/>
  <c r="C961" i="1"/>
  <c r="C962" i="1"/>
  <c r="C963" i="1"/>
  <c r="C964" i="1"/>
  <c r="C965" i="1"/>
  <c r="C966" i="1"/>
  <c r="C967" i="1"/>
  <c r="C968" i="1"/>
  <c r="C969" i="1"/>
  <c r="C970" i="1"/>
  <c r="C971" i="1"/>
  <c r="A924" i="1" l="1"/>
  <c r="B924" i="1"/>
  <c r="M924" i="1"/>
  <c r="N924" i="1"/>
  <c r="O924" i="1"/>
  <c r="P924" i="1"/>
  <c r="Q924" i="1"/>
  <c r="J924" i="1"/>
  <c r="R924" i="1"/>
  <c r="K924" i="1"/>
  <c r="L924" i="1"/>
  <c r="A876" i="1"/>
  <c r="B876" i="1"/>
  <c r="K876" i="1"/>
  <c r="M876" i="1"/>
  <c r="N876" i="1"/>
  <c r="Q876" i="1"/>
  <c r="P876" i="1"/>
  <c r="R876" i="1"/>
  <c r="J876" i="1"/>
  <c r="L876" i="1"/>
  <c r="O876" i="1"/>
  <c r="A963" i="1"/>
  <c r="B963" i="1"/>
  <c r="N963" i="1"/>
  <c r="O963" i="1"/>
  <c r="P963" i="1"/>
  <c r="Q963" i="1"/>
  <c r="J963" i="1"/>
  <c r="R963" i="1"/>
  <c r="K963" i="1"/>
  <c r="L963" i="1"/>
  <c r="M963" i="1"/>
  <c r="A883" i="1"/>
  <c r="B883" i="1"/>
  <c r="L883" i="1"/>
  <c r="N883" i="1"/>
  <c r="O883" i="1"/>
  <c r="J883" i="1"/>
  <c r="R883" i="1"/>
  <c r="Q883" i="1"/>
  <c r="K883" i="1"/>
  <c r="M883" i="1"/>
  <c r="P883" i="1"/>
  <c r="A956" i="1"/>
  <c r="B956" i="1"/>
  <c r="M956" i="1"/>
  <c r="N956" i="1"/>
  <c r="O956" i="1"/>
  <c r="P956" i="1"/>
  <c r="Q956" i="1"/>
  <c r="J956" i="1"/>
  <c r="R956" i="1"/>
  <c r="K956" i="1"/>
  <c r="L956" i="1"/>
  <c r="A884" i="1"/>
  <c r="B884" i="1"/>
  <c r="K884" i="1"/>
  <c r="M884" i="1"/>
  <c r="N884" i="1"/>
  <c r="Q884" i="1"/>
  <c r="J884" i="1"/>
  <c r="L884" i="1"/>
  <c r="O884" i="1"/>
  <c r="P884" i="1"/>
  <c r="R884" i="1"/>
  <c r="A836" i="1"/>
  <c r="B836" i="1"/>
  <c r="Q836" i="1"/>
  <c r="K836" i="1"/>
  <c r="R836" i="1"/>
  <c r="J836" i="1"/>
  <c r="L836" i="1"/>
  <c r="O836" i="1"/>
  <c r="N836" i="1"/>
  <c r="P836" i="1"/>
  <c r="M836" i="1"/>
  <c r="A955" i="1"/>
  <c r="B955" i="1"/>
  <c r="N955" i="1"/>
  <c r="O955" i="1"/>
  <c r="P955" i="1"/>
  <c r="Q955" i="1"/>
  <c r="J955" i="1"/>
  <c r="R955" i="1"/>
  <c r="K955" i="1"/>
  <c r="L955" i="1"/>
  <c r="M955" i="1"/>
  <c r="A931" i="1"/>
  <c r="B931" i="1"/>
  <c r="N931" i="1"/>
  <c r="O931" i="1"/>
  <c r="P931" i="1"/>
  <c r="Q931" i="1"/>
  <c r="J931" i="1"/>
  <c r="R931" i="1"/>
  <c r="K931" i="1"/>
  <c r="L931" i="1"/>
  <c r="M931" i="1"/>
  <c r="A915" i="1"/>
  <c r="B915" i="1"/>
  <c r="L915" i="1"/>
  <c r="O915" i="1"/>
  <c r="Q915" i="1"/>
  <c r="R915" i="1"/>
  <c r="J915" i="1"/>
  <c r="K915" i="1"/>
  <c r="M915" i="1"/>
  <c r="N915" i="1"/>
  <c r="P915" i="1"/>
  <c r="A899" i="1"/>
  <c r="B899" i="1"/>
  <c r="L899" i="1"/>
  <c r="N899" i="1"/>
  <c r="O899" i="1"/>
  <c r="J899" i="1"/>
  <c r="R899" i="1"/>
  <c r="Q899" i="1"/>
  <c r="K899" i="1"/>
  <c r="M899" i="1"/>
  <c r="P899" i="1"/>
  <c r="A867" i="1"/>
  <c r="B867" i="1"/>
  <c r="L867" i="1"/>
  <c r="N867" i="1"/>
  <c r="O867" i="1"/>
  <c r="J867" i="1"/>
  <c r="R867" i="1"/>
  <c r="Q867" i="1"/>
  <c r="K867" i="1"/>
  <c r="M867" i="1"/>
  <c r="P867" i="1"/>
  <c r="A843" i="1"/>
  <c r="B843" i="1"/>
  <c r="J843" i="1"/>
  <c r="R843" i="1"/>
  <c r="L843" i="1"/>
  <c r="K843" i="1"/>
  <c r="M843" i="1"/>
  <c r="P843" i="1"/>
  <c r="O843" i="1"/>
  <c r="Q843" i="1"/>
  <c r="N843" i="1"/>
  <c r="A827" i="1"/>
  <c r="B827" i="1"/>
  <c r="J827" i="1"/>
  <c r="R827" i="1"/>
  <c r="L827" i="1"/>
  <c r="N827" i="1"/>
  <c r="P827" i="1"/>
  <c r="Q827" i="1"/>
  <c r="K827" i="1"/>
  <c r="M827" i="1"/>
  <c r="O827" i="1"/>
  <c r="A819" i="1"/>
  <c r="B819" i="1"/>
  <c r="J819" i="1"/>
  <c r="R819" i="1"/>
  <c r="L819" i="1"/>
  <c r="K819" i="1"/>
  <c r="N819" i="1"/>
  <c r="O819" i="1"/>
  <c r="Q819" i="1"/>
  <c r="M819" i="1"/>
  <c r="P819" i="1"/>
  <c r="A970" i="1"/>
  <c r="B970" i="1"/>
  <c r="O970" i="1"/>
  <c r="P970" i="1"/>
  <c r="Q970" i="1"/>
  <c r="J970" i="1"/>
  <c r="R970" i="1"/>
  <c r="K970" i="1"/>
  <c r="L970" i="1"/>
  <c r="M970" i="1"/>
  <c r="N970" i="1"/>
  <c r="A962" i="1"/>
  <c r="B962" i="1"/>
  <c r="O962" i="1"/>
  <c r="P962" i="1"/>
  <c r="Q962" i="1"/>
  <c r="J962" i="1"/>
  <c r="R962" i="1"/>
  <c r="K962" i="1"/>
  <c r="L962" i="1"/>
  <c r="M962" i="1"/>
  <c r="N962" i="1"/>
  <c r="A954" i="1"/>
  <c r="B954" i="1"/>
  <c r="O954" i="1"/>
  <c r="P954" i="1"/>
  <c r="Q954" i="1"/>
  <c r="J954" i="1"/>
  <c r="R954" i="1"/>
  <c r="K954" i="1"/>
  <c r="L954" i="1"/>
  <c r="M954" i="1"/>
  <c r="N954" i="1"/>
  <c r="A946" i="1"/>
  <c r="B946" i="1"/>
  <c r="O946" i="1"/>
  <c r="P946" i="1"/>
  <c r="Q946" i="1"/>
  <c r="J946" i="1"/>
  <c r="R946" i="1"/>
  <c r="K946" i="1"/>
  <c r="L946" i="1"/>
  <c r="M946" i="1"/>
  <c r="N946" i="1"/>
  <c r="A938" i="1"/>
  <c r="B938" i="1"/>
  <c r="O938" i="1"/>
  <c r="P938" i="1"/>
  <c r="Q938" i="1"/>
  <c r="J938" i="1"/>
  <c r="R938" i="1"/>
  <c r="K938" i="1"/>
  <c r="L938" i="1"/>
  <c r="M938" i="1"/>
  <c r="N938" i="1"/>
  <c r="B930" i="1"/>
  <c r="A930" i="1"/>
  <c r="O930" i="1"/>
  <c r="P930" i="1"/>
  <c r="Q930" i="1"/>
  <c r="J930" i="1"/>
  <c r="R930" i="1"/>
  <c r="K930" i="1"/>
  <c r="L930" i="1"/>
  <c r="M930" i="1"/>
  <c r="N930" i="1"/>
  <c r="B922" i="1"/>
  <c r="A922" i="1"/>
  <c r="O922" i="1"/>
  <c r="P922" i="1"/>
  <c r="Q922" i="1"/>
  <c r="J922" i="1"/>
  <c r="R922" i="1"/>
  <c r="K922" i="1"/>
  <c r="L922" i="1"/>
  <c r="M922" i="1"/>
  <c r="N922" i="1"/>
  <c r="B914" i="1"/>
  <c r="A914" i="1"/>
  <c r="M914" i="1"/>
  <c r="P914" i="1"/>
  <c r="O914" i="1"/>
  <c r="Q914" i="1"/>
  <c r="R914" i="1"/>
  <c r="J914" i="1"/>
  <c r="K914" i="1"/>
  <c r="L914" i="1"/>
  <c r="N914" i="1"/>
  <c r="B906" i="1"/>
  <c r="A906" i="1"/>
  <c r="M906" i="1"/>
  <c r="O906" i="1"/>
  <c r="P906" i="1"/>
  <c r="K906" i="1"/>
  <c r="R906" i="1"/>
  <c r="J906" i="1"/>
  <c r="L906" i="1"/>
  <c r="N906" i="1"/>
  <c r="Q906" i="1"/>
  <c r="B898" i="1"/>
  <c r="A898" i="1"/>
  <c r="M898" i="1"/>
  <c r="O898" i="1"/>
  <c r="P898" i="1"/>
  <c r="K898" i="1"/>
  <c r="J898" i="1"/>
  <c r="L898" i="1"/>
  <c r="N898" i="1"/>
  <c r="Q898" i="1"/>
  <c r="R898" i="1"/>
  <c r="B890" i="1"/>
  <c r="A890" i="1"/>
  <c r="M890" i="1"/>
  <c r="O890" i="1"/>
  <c r="P890" i="1"/>
  <c r="K890" i="1"/>
  <c r="R890" i="1"/>
  <c r="J890" i="1"/>
  <c r="L890" i="1"/>
  <c r="N890" i="1"/>
  <c r="Q890" i="1"/>
  <c r="B882" i="1"/>
  <c r="A882" i="1"/>
  <c r="M882" i="1"/>
  <c r="O882" i="1"/>
  <c r="P882" i="1"/>
  <c r="K882" i="1"/>
  <c r="J882" i="1"/>
  <c r="L882" i="1"/>
  <c r="N882" i="1"/>
  <c r="Q882" i="1"/>
  <c r="R882" i="1"/>
  <c r="B874" i="1"/>
  <c r="A874" i="1"/>
  <c r="M874" i="1"/>
  <c r="O874" i="1"/>
  <c r="P874" i="1"/>
  <c r="K874" i="1"/>
  <c r="R874" i="1"/>
  <c r="J874" i="1"/>
  <c r="L874" i="1"/>
  <c r="N874" i="1"/>
  <c r="Q874" i="1"/>
  <c r="B866" i="1"/>
  <c r="A866" i="1"/>
  <c r="M866" i="1"/>
  <c r="O866" i="1"/>
  <c r="P866" i="1"/>
  <c r="K866" i="1"/>
  <c r="J866" i="1"/>
  <c r="L866" i="1"/>
  <c r="N866" i="1"/>
  <c r="Q866" i="1"/>
  <c r="R866" i="1"/>
  <c r="B858" i="1"/>
  <c r="A858" i="1"/>
  <c r="M858" i="1"/>
  <c r="O858" i="1"/>
  <c r="P858" i="1"/>
  <c r="K858" i="1"/>
  <c r="R858" i="1"/>
  <c r="J858" i="1"/>
  <c r="L858" i="1"/>
  <c r="N858" i="1"/>
  <c r="Q858" i="1"/>
  <c r="B850" i="1"/>
  <c r="A850" i="1"/>
  <c r="K850" i="1"/>
  <c r="M850" i="1"/>
  <c r="L850" i="1"/>
  <c r="N850" i="1"/>
  <c r="Q850" i="1"/>
  <c r="P850" i="1"/>
  <c r="R850" i="1"/>
  <c r="J850" i="1"/>
  <c r="O850" i="1"/>
  <c r="B842" i="1"/>
  <c r="A842" i="1"/>
  <c r="K842" i="1"/>
  <c r="M842" i="1"/>
  <c r="Q842" i="1"/>
  <c r="J842" i="1"/>
  <c r="O842" i="1"/>
  <c r="L842" i="1"/>
  <c r="N842" i="1"/>
  <c r="P842" i="1"/>
  <c r="R842" i="1"/>
  <c r="B834" i="1"/>
  <c r="A834" i="1"/>
  <c r="K834" i="1"/>
  <c r="M834" i="1"/>
  <c r="O834" i="1"/>
  <c r="Q834" i="1"/>
  <c r="R834" i="1"/>
  <c r="L834" i="1"/>
  <c r="J834" i="1"/>
  <c r="N834" i="1"/>
  <c r="P834" i="1"/>
  <c r="B826" i="1"/>
  <c r="A826" i="1"/>
  <c r="K826" i="1"/>
  <c r="M826" i="1"/>
  <c r="L826" i="1"/>
  <c r="O826" i="1"/>
  <c r="P826" i="1"/>
  <c r="R826" i="1"/>
  <c r="J826" i="1"/>
  <c r="N826" i="1"/>
  <c r="Q826" i="1"/>
  <c r="B818" i="1"/>
  <c r="A818" i="1"/>
  <c r="K818" i="1"/>
  <c r="M818" i="1"/>
  <c r="L818" i="1"/>
  <c r="N818" i="1"/>
  <c r="Q818" i="1"/>
  <c r="J818" i="1"/>
  <c r="O818" i="1"/>
  <c r="P818" i="1"/>
  <c r="R818" i="1"/>
  <c r="B810" i="1"/>
  <c r="A810" i="1"/>
  <c r="K810" i="1"/>
  <c r="M810" i="1"/>
  <c r="Q810" i="1"/>
  <c r="J810" i="1"/>
  <c r="O810" i="1"/>
  <c r="N810" i="1"/>
  <c r="P810" i="1"/>
  <c r="R810" i="1"/>
  <c r="L810" i="1"/>
  <c r="B802" i="1"/>
  <c r="A802" i="1"/>
  <c r="K802" i="1"/>
  <c r="M802" i="1"/>
  <c r="O802" i="1"/>
  <c r="Q802" i="1"/>
  <c r="R802" i="1"/>
  <c r="L802" i="1"/>
  <c r="J802" i="1"/>
  <c r="N802" i="1"/>
  <c r="P802" i="1"/>
  <c r="A908" i="1"/>
  <c r="B908" i="1"/>
  <c r="K908" i="1"/>
  <c r="M908" i="1"/>
  <c r="N908" i="1"/>
  <c r="Q908" i="1"/>
  <c r="P908" i="1"/>
  <c r="R908" i="1"/>
  <c r="J908" i="1"/>
  <c r="L908" i="1"/>
  <c r="O908" i="1"/>
  <c r="A860" i="1"/>
  <c r="B860" i="1"/>
  <c r="K860" i="1"/>
  <c r="M860" i="1"/>
  <c r="N860" i="1"/>
  <c r="Q860" i="1"/>
  <c r="P860" i="1"/>
  <c r="R860" i="1"/>
  <c r="J860" i="1"/>
  <c r="L860" i="1"/>
  <c r="O860" i="1"/>
  <c r="A923" i="1"/>
  <c r="B923" i="1"/>
  <c r="N923" i="1"/>
  <c r="O923" i="1"/>
  <c r="P923" i="1"/>
  <c r="Q923" i="1"/>
  <c r="J923" i="1"/>
  <c r="R923" i="1"/>
  <c r="K923" i="1"/>
  <c r="L923" i="1"/>
  <c r="M923" i="1"/>
  <c r="A875" i="1"/>
  <c r="B875" i="1"/>
  <c r="L875" i="1"/>
  <c r="N875" i="1"/>
  <c r="O875" i="1"/>
  <c r="J875" i="1"/>
  <c r="R875" i="1"/>
  <c r="K875" i="1"/>
  <c r="M875" i="1"/>
  <c r="P875" i="1"/>
  <c r="Q875" i="1"/>
  <c r="A803" i="1"/>
  <c r="B803" i="1"/>
  <c r="J803" i="1"/>
  <c r="R803" i="1"/>
  <c r="L803" i="1"/>
  <c r="P803" i="1"/>
  <c r="N803" i="1"/>
  <c r="M803" i="1"/>
  <c r="O803" i="1"/>
  <c r="Q803" i="1"/>
  <c r="K803" i="1"/>
  <c r="A969" i="1"/>
  <c r="B969" i="1"/>
  <c r="P969" i="1"/>
  <c r="Q969" i="1"/>
  <c r="J969" i="1"/>
  <c r="R969" i="1"/>
  <c r="K969" i="1"/>
  <c r="L969" i="1"/>
  <c r="M969" i="1"/>
  <c r="N969" i="1"/>
  <c r="O969" i="1"/>
  <c r="B929" i="1"/>
  <c r="A929" i="1"/>
  <c r="P929" i="1"/>
  <c r="Q929" i="1"/>
  <c r="J929" i="1"/>
  <c r="R929" i="1"/>
  <c r="K929" i="1"/>
  <c r="L929" i="1"/>
  <c r="M929" i="1"/>
  <c r="N929" i="1"/>
  <c r="O929" i="1"/>
  <c r="A889" i="1"/>
  <c r="B889" i="1"/>
  <c r="N889" i="1"/>
  <c r="P889" i="1"/>
  <c r="Q889" i="1"/>
  <c r="L889" i="1"/>
  <c r="K889" i="1"/>
  <c r="M889" i="1"/>
  <c r="O889" i="1"/>
  <c r="R889" i="1"/>
  <c r="J889" i="1"/>
  <c r="A849" i="1"/>
  <c r="B849" i="1"/>
  <c r="L849" i="1"/>
  <c r="N849" i="1"/>
  <c r="R849" i="1"/>
  <c r="J849" i="1"/>
  <c r="K849" i="1"/>
  <c r="P849" i="1"/>
  <c r="M849" i="1"/>
  <c r="O849" i="1"/>
  <c r="Q849" i="1"/>
  <c r="A825" i="1"/>
  <c r="B825" i="1"/>
  <c r="L825" i="1"/>
  <c r="N825" i="1"/>
  <c r="J825" i="1"/>
  <c r="M825" i="1"/>
  <c r="O825" i="1"/>
  <c r="R825" i="1"/>
  <c r="K825" i="1"/>
  <c r="P825" i="1"/>
  <c r="Q825" i="1"/>
  <c r="A809" i="1"/>
  <c r="B809" i="1"/>
  <c r="L809" i="1"/>
  <c r="N809" i="1"/>
  <c r="P809" i="1"/>
  <c r="R809" i="1"/>
  <c r="M809" i="1"/>
  <c r="J809" i="1"/>
  <c r="K809" i="1"/>
  <c r="O809" i="1"/>
  <c r="Q809" i="1"/>
  <c r="A940" i="1"/>
  <c r="B940" i="1"/>
  <c r="M940" i="1"/>
  <c r="N940" i="1"/>
  <c r="O940" i="1"/>
  <c r="P940" i="1"/>
  <c r="Q940" i="1"/>
  <c r="J940" i="1"/>
  <c r="R940" i="1"/>
  <c r="K940" i="1"/>
  <c r="L940" i="1"/>
  <c r="A961" i="1"/>
  <c r="B961" i="1"/>
  <c r="P961" i="1"/>
  <c r="Q961" i="1"/>
  <c r="J961" i="1"/>
  <c r="R961" i="1"/>
  <c r="K961" i="1"/>
  <c r="L961" i="1"/>
  <c r="M961" i="1"/>
  <c r="N961" i="1"/>
  <c r="O961" i="1"/>
  <c r="A945" i="1"/>
  <c r="B945" i="1"/>
  <c r="P945" i="1"/>
  <c r="Q945" i="1"/>
  <c r="J945" i="1"/>
  <c r="R945" i="1"/>
  <c r="K945" i="1"/>
  <c r="L945" i="1"/>
  <c r="M945" i="1"/>
  <c r="N945" i="1"/>
  <c r="O945" i="1"/>
  <c r="A921" i="1"/>
  <c r="B921" i="1"/>
  <c r="N921" i="1"/>
  <c r="P921" i="1"/>
  <c r="Q921" i="1"/>
  <c r="R921" i="1"/>
  <c r="J921" i="1"/>
  <c r="K921" i="1"/>
  <c r="L921" i="1"/>
  <c r="M921" i="1"/>
  <c r="O921" i="1"/>
  <c r="A905" i="1"/>
  <c r="B905" i="1"/>
  <c r="N905" i="1"/>
  <c r="P905" i="1"/>
  <c r="Q905" i="1"/>
  <c r="L905" i="1"/>
  <c r="K905" i="1"/>
  <c r="M905" i="1"/>
  <c r="O905" i="1"/>
  <c r="R905" i="1"/>
  <c r="J905" i="1"/>
  <c r="A881" i="1"/>
  <c r="B881" i="1"/>
  <c r="N881" i="1"/>
  <c r="P881" i="1"/>
  <c r="Q881" i="1"/>
  <c r="L881" i="1"/>
  <c r="J881" i="1"/>
  <c r="K881" i="1"/>
  <c r="M881" i="1"/>
  <c r="O881" i="1"/>
  <c r="R881" i="1"/>
  <c r="A865" i="1"/>
  <c r="B865" i="1"/>
  <c r="N865" i="1"/>
  <c r="P865" i="1"/>
  <c r="Q865" i="1"/>
  <c r="L865" i="1"/>
  <c r="J865" i="1"/>
  <c r="K865" i="1"/>
  <c r="M865" i="1"/>
  <c r="O865" i="1"/>
  <c r="R865" i="1"/>
  <c r="A833" i="1"/>
  <c r="B833" i="1"/>
  <c r="L833" i="1"/>
  <c r="N833" i="1"/>
  <c r="M833" i="1"/>
  <c r="P833" i="1"/>
  <c r="Q833" i="1"/>
  <c r="J833" i="1"/>
  <c r="K833" i="1"/>
  <c r="O833" i="1"/>
  <c r="R833" i="1"/>
  <c r="A968" i="1"/>
  <c r="B968" i="1"/>
  <c r="Q968" i="1"/>
  <c r="J968" i="1"/>
  <c r="R968" i="1"/>
  <c r="K968" i="1"/>
  <c r="L968" i="1"/>
  <c r="M968" i="1"/>
  <c r="N968" i="1"/>
  <c r="O968" i="1"/>
  <c r="P968" i="1"/>
  <c r="A960" i="1"/>
  <c r="B960" i="1"/>
  <c r="Q960" i="1"/>
  <c r="J960" i="1"/>
  <c r="R960" i="1"/>
  <c r="K960" i="1"/>
  <c r="L960" i="1"/>
  <c r="M960" i="1"/>
  <c r="N960" i="1"/>
  <c r="O960" i="1"/>
  <c r="P960" i="1"/>
  <c r="A952" i="1"/>
  <c r="B952" i="1"/>
  <c r="Q952" i="1"/>
  <c r="J952" i="1"/>
  <c r="R952" i="1"/>
  <c r="K952" i="1"/>
  <c r="L952" i="1"/>
  <c r="M952" i="1"/>
  <c r="N952" i="1"/>
  <c r="O952" i="1"/>
  <c r="P952" i="1"/>
  <c r="A944" i="1"/>
  <c r="B944" i="1"/>
  <c r="Q944" i="1"/>
  <c r="J944" i="1"/>
  <c r="R944" i="1"/>
  <c r="K944" i="1"/>
  <c r="L944" i="1"/>
  <c r="M944" i="1"/>
  <c r="N944" i="1"/>
  <c r="O944" i="1"/>
  <c r="P944" i="1"/>
  <c r="A936" i="1"/>
  <c r="B936" i="1"/>
  <c r="Q936" i="1"/>
  <c r="J936" i="1"/>
  <c r="R936" i="1"/>
  <c r="K936" i="1"/>
  <c r="L936" i="1"/>
  <c r="M936" i="1"/>
  <c r="N936" i="1"/>
  <c r="O936" i="1"/>
  <c r="P936" i="1"/>
  <c r="A928" i="1"/>
  <c r="B928" i="1"/>
  <c r="Q928" i="1"/>
  <c r="J928" i="1"/>
  <c r="R928" i="1"/>
  <c r="K928" i="1"/>
  <c r="L928" i="1"/>
  <c r="M928" i="1"/>
  <c r="N928" i="1"/>
  <c r="O928" i="1"/>
  <c r="P928" i="1"/>
  <c r="A920" i="1"/>
  <c r="B920" i="1"/>
  <c r="O920" i="1"/>
  <c r="J920" i="1"/>
  <c r="R920" i="1"/>
  <c r="N920" i="1"/>
  <c r="P920" i="1"/>
  <c r="Q920" i="1"/>
  <c r="K920" i="1"/>
  <c r="L920" i="1"/>
  <c r="M920" i="1"/>
  <c r="A912" i="1"/>
  <c r="B912" i="1"/>
  <c r="O912" i="1"/>
  <c r="J912" i="1"/>
  <c r="R912" i="1"/>
  <c r="L912" i="1"/>
  <c r="M912" i="1"/>
  <c r="N912" i="1"/>
  <c r="P912" i="1"/>
  <c r="Q912" i="1"/>
  <c r="K912" i="1"/>
  <c r="A904" i="1"/>
  <c r="B904" i="1"/>
  <c r="O904" i="1"/>
  <c r="Q904" i="1"/>
  <c r="J904" i="1"/>
  <c r="R904" i="1"/>
  <c r="M904" i="1"/>
  <c r="K904" i="1"/>
  <c r="L904" i="1"/>
  <c r="N904" i="1"/>
  <c r="P904" i="1"/>
  <c r="A896" i="1"/>
  <c r="B896" i="1"/>
  <c r="O896" i="1"/>
  <c r="Q896" i="1"/>
  <c r="J896" i="1"/>
  <c r="R896" i="1"/>
  <c r="M896" i="1"/>
  <c r="L896" i="1"/>
  <c r="N896" i="1"/>
  <c r="P896" i="1"/>
  <c r="K896" i="1"/>
  <c r="A888" i="1"/>
  <c r="B888" i="1"/>
  <c r="O888" i="1"/>
  <c r="Q888" i="1"/>
  <c r="J888" i="1"/>
  <c r="R888" i="1"/>
  <c r="M888" i="1"/>
  <c r="K888" i="1"/>
  <c r="L888" i="1"/>
  <c r="N888" i="1"/>
  <c r="P888" i="1"/>
  <c r="A880" i="1"/>
  <c r="B880" i="1"/>
  <c r="O880" i="1"/>
  <c r="Q880" i="1"/>
  <c r="J880" i="1"/>
  <c r="R880" i="1"/>
  <c r="M880" i="1"/>
  <c r="L880" i="1"/>
  <c r="N880" i="1"/>
  <c r="P880" i="1"/>
  <c r="K880" i="1"/>
  <c r="A872" i="1"/>
  <c r="B872" i="1"/>
  <c r="O872" i="1"/>
  <c r="Q872" i="1"/>
  <c r="J872" i="1"/>
  <c r="R872" i="1"/>
  <c r="M872" i="1"/>
  <c r="K872" i="1"/>
  <c r="L872" i="1"/>
  <c r="N872" i="1"/>
  <c r="P872" i="1"/>
  <c r="A864" i="1"/>
  <c r="B864" i="1"/>
  <c r="O864" i="1"/>
  <c r="Q864" i="1"/>
  <c r="J864" i="1"/>
  <c r="R864" i="1"/>
  <c r="M864" i="1"/>
  <c r="L864" i="1"/>
  <c r="N864" i="1"/>
  <c r="P864" i="1"/>
  <c r="K864" i="1"/>
  <c r="A856" i="1"/>
  <c r="B856" i="1"/>
  <c r="M856" i="1"/>
  <c r="N856" i="1"/>
  <c r="P856" i="1"/>
  <c r="Q856" i="1"/>
  <c r="K856" i="1"/>
  <c r="J856" i="1"/>
  <c r="L856" i="1"/>
  <c r="O856" i="1"/>
  <c r="R856" i="1"/>
  <c r="A848" i="1"/>
  <c r="B848" i="1"/>
  <c r="M848" i="1"/>
  <c r="O848" i="1"/>
  <c r="Q848" i="1"/>
  <c r="J848" i="1"/>
  <c r="N848" i="1"/>
  <c r="L848" i="1"/>
  <c r="P848" i="1"/>
  <c r="R848" i="1"/>
  <c r="K848" i="1"/>
  <c r="A840" i="1"/>
  <c r="B840" i="1"/>
  <c r="M840" i="1"/>
  <c r="O840" i="1"/>
  <c r="N840" i="1"/>
  <c r="Q840" i="1"/>
  <c r="R840" i="1"/>
  <c r="K840" i="1"/>
  <c r="J840" i="1"/>
  <c r="L840" i="1"/>
  <c r="P840" i="1"/>
  <c r="A832" i="1"/>
  <c r="B832" i="1"/>
  <c r="M832" i="1"/>
  <c r="O832" i="1"/>
  <c r="K832" i="1"/>
  <c r="N832" i="1"/>
  <c r="P832" i="1"/>
  <c r="J832" i="1"/>
  <c r="L832" i="1"/>
  <c r="Q832" i="1"/>
  <c r="R832" i="1"/>
  <c r="A824" i="1"/>
  <c r="B824" i="1"/>
  <c r="M824" i="1"/>
  <c r="O824" i="1"/>
  <c r="K824" i="1"/>
  <c r="L824" i="1"/>
  <c r="Q824" i="1"/>
  <c r="P824" i="1"/>
  <c r="R824" i="1"/>
  <c r="J824" i="1"/>
  <c r="N824" i="1"/>
  <c r="A816" i="1"/>
  <c r="B816" i="1"/>
  <c r="M816" i="1"/>
  <c r="O816" i="1"/>
  <c r="Q816" i="1"/>
  <c r="J816" i="1"/>
  <c r="N816" i="1"/>
  <c r="K816" i="1"/>
  <c r="L816" i="1"/>
  <c r="P816" i="1"/>
  <c r="R816" i="1"/>
  <c r="A808" i="1"/>
  <c r="B808" i="1"/>
  <c r="M808" i="1"/>
  <c r="O808" i="1"/>
  <c r="N808" i="1"/>
  <c r="Q808" i="1"/>
  <c r="R808" i="1"/>
  <c r="K808" i="1"/>
  <c r="J808" i="1"/>
  <c r="L808" i="1"/>
  <c r="P808" i="1"/>
  <c r="A916" i="1"/>
  <c r="B916" i="1"/>
  <c r="K916" i="1"/>
  <c r="N916" i="1"/>
  <c r="R916" i="1"/>
  <c r="J916" i="1"/>
  <c r="L916" i="1"/>
  <c r="M916" i="1"/>
  <c r="O916" i="1"/>
  <c r="P916" i="1"/>
  <c r="Q916" i="1"/>
  <c r="A868" i="1"/>
  <c r="B868" i="1"/>
  <c r="K868" i="1"/>
  <c r="M868" i="1"/>
  <c r="N868" i="1"/>
  <c r="Q868" i="1"/>
  <c r="J868" i="1"/>
  <c r="L868" i="1"/>
  <c r="O868" i="1"/>
  <c r="P868" i="1"/>
  <c r="R868" i="1"/>
  <c r="A947" i="1"/>
  <c r="B947" i="1"/>
  <c r="N947" i="1"/>
  <c r="O947" i="1"/>
  <c r="P947" i="1"/>
  <c r="Q947" i="1"/>
  <c r="J947" i="1"/>
  <c r="R947" i="1"/>
  <c r="K947" i="1"/>
  <c r="L947" i="1"/>
  <c r="M947" i="1"/>
  <c r="A859" i="1"/>
  <c r="B859" i="1"/>
  <c r="L859" i="1"/>
  <c r="N859" i="1"/>
  <c r="O859" i="1"/>
  <c r="J859" i="1"/>
  <c r="R859" i="1"/>
  <c r="K859" i="1"/>
  <c r="M859" i="1"/>
  <c r="P859" i="1"/>
  <c r="Q859" i="1"/>
  <c r="A951" i="1"/>
  <c r="B951" i="1"/>
  <c r="J951" i="1"/>
  <c r="R951" i="1"/>
  <c r="K951" i="1"/>
  <c r="L951" i="1"/>
  <c r="M951" i="1"/>
  <c r="N951" i="1"/>
  <c r="O951" i="1"/>
  <c r="P951" i="1"/>
  <c r="Q951" i="1"/>
  <c r="A919" i="1"/>
  <c r="B919" i="1"/>
  <c r="P919" i="1"/>
  <c r="K919" i="1"/>
  <c r="M919" i="1"/>
  <c r="N919" i="1"/>
  <c r="O919" i="1"/>
  <c r="Q919" i="1"/>
  <c r="R919" i="1"/>
  <c r="J919" i="1"/>
  <c r="L919" i="1"/>
  <c r="A863" i="1"/>
  <c r="B863" i="1"/>
  <c r="P863" i="1"/>
  <c r="J863" i="1"/>
  <c r="R863" i="1"/>
  <c r="K863" i="1"/>
  <c r="N863" i="1"/>
  <c r="L863" i="1"/>
  <c r="M863" i="1"/>
  <c r="O863" i="1"/>
  <c r="Q863" i="1"/>
  <c r="A948" i="1"/>
  <c r="B948" i="1"/>
  <c r="M948" i="1"/>
  <c r="N948" i="1"/>
  <c r="O948" i="1"/>
  <c r="P948" i="1"/>
  <c r="Q948" i="1"/>
  <c r="J948" i="1"/>
  <c r="R948" i="1"/>
  <c r="K948" i="1"/>
  <c r="L948" i="1"/>
  <c r="A892" i="1"/>
  <c r="B892" i="1"/>
  <c r="K892" i="1"/>
  <c r="M892" i="1"/>
  <c r="N892" i="1"/>
  <c r="Q892" i="1"/>
  <c r="P892" i="1"/>
  <c r="R892" i="1"/>
  <c r="J892" i="1"/>
  <c r="L892" i="1"/>
  <c r="O892" i="1"/>
  <c r="A844" i="1"/>
  <c r="B844" i="1"/>
  <c r="Q844" i="1"/>
  <c r="K844" i="1"/>
  <c r="J844" i="1"/>
  <c r="M844" i="1"/>
  <c r="N844" i="1"/>
  <c r="R844" i="1"/>
  <c r="L844" i="1"/>
  <c r="O844" i="1"/>
  <c r="P844" i="1"/>
  <c r="A971" i="1"/>
  <c r="B971" i="1"/>
  <c r="N971" i="1"/>
  <c r="O971" i="1"/>
  <c r="P971" i="1"/>
  <c r="Q971" i="1"/>
  <c r="J971" i="1"/>
  <c r="R971" i="1"/>
  <c r="K971" i="1"/>
  <c r="L971" i="1"/>
  <c r="M971" i="1"/>
  <c r="A939" i="1"/>
  <c r="B939" i="1"/>
  <c r="N939" i="1"/>
  <c r="O939" i="1"/>
  <c r="P939" i="1"/>
  <c r="Q939" i="1"/>
  <c r="J939" i="1"/>
  <c r="R939" i="1"/>
  <c r="K939" i="1"/>
  <c r="L939" i="1"/>
  <c r="M939" i="1"/>
  <c r="A907" i="1"/>
  <c r="B907" i="1"/>
  <c r="L907" i="1"/>
  <c r="N907" i="1"/>
  <c r="O907" i="1"/>
  <c r="J907" i="1"/>
  <c r="R907" i="1"/>
  <c r="K907" i="1"/>
  <c r="M907" i="1"/>
  <c r="P907" i="1"/>
  <c r="Q907" i="1"/>
  <c r="A891" i="1"/>
  <c r="B891" i="1"/>
  <c r="L891" i="1"/>
  <c r="N891" i="1"/>
  <c r="O891" i="1"/>
  <c r="J891" i="1"/>
  <c r="R891" i="1"/>
  <c r="K891" i="1"/>
  <c r="M891" i="1"/>
  <c r="P891" i="1"/>
  <c r="Q891" i="1"/>
  <c r="A851" i="1"/>
  <c r="B851" i="1"/>
  <c r="J851" i="1"/>
  <c r="R851" i="1"/>
  <c r="L851" i="1"/>
  <c r="K851" i="1"/>
  <c r="N851" i="1"/>
  <c r="O851" i="1"/>
  <c r="M851" i="1"/>
  <c r="P851" i="1"/>
  <c r="Q851" i="1"/>
  <c r="A835" i="1"/>
  <c r="B835" i="1"/>
  <c r="J835" i="1"/>
  <c r="R835" i="1"/>
  <c r="L835" i="1"/>
  <c r="P835" i="1"/>
  <c r="N835" i="1"/>
  <c r="K835" i="1"/>
  <c r="M835" i="1"/>
  <c r="O835" i="1"/>
  <c r="Q835" i="1"/>
  <c r="A811" i="1"/>
  <c r="B811" i="1"/>
  <c r="J811" i="1"/>
  <c r="R811" i="1"/>
  <c r="L811" i="1"/>
  <c r="K811" i="1"/>
  <c r="M811" i="1"/>
  <c r="P811" i="1"/>
  <c r="N811" i="1"/>
  <c r="O811" i="1"/>
  <c r="Q811" i="1"/>
  <c r="A959" i="1"/>
  <c r="B959" i="1"/>
  <c r="J959" i="1"/>
  <c r="R959" i="1"/>
  <c r="K959" i="1"/>
  <c r="L959" i="1"/>
  <c r="M959" i="1"/>
  <c r="N959" i="1"/>
  <c r="O959" i="1"/>
  <c r="P959" i="1"/>
  <c r="Q959" i="1"/>
  <c r="A943" i="1"/>
  <c r="B943" i="1"/>
  <c r="J943" i="1"/>
  <c r="R943" i="1"/>
  <c r="K943" i="1"/>
  <c r="L943" i="1"/>
  <c r="M943" i="1"/>
  <c r="N943" i="1"/>
  <c r="O943" i="1"/>
  <c r="P943" i="1"/>
  <c r="Q943" i="1"/>
  <c r="A935" i="1"/>
  <c r="B935" i="1"/>
  <c r="J935" i="1"/>
  <c r="R935" i="1"/>
  <c r="K935" i="1"/>
  <c r="L935" i="1"/>
  <c r="M935" i="1"/>
  <c r="N935" i="1"/>
  <c r="O935" i="1"/>
  <c r="P935" i="1"/>
  <c r="Q935" i="1"/>
  <c r="A927" i="1"/>
  <c r="B927" i="1"/>
  <c r="J927" i="1"/>
  <c r="R927" i="1"/>
  <c r="K927" i="1"/>
  <c r="L927" i="1"/>
  <c r="M927" i="1"/>
  <c r="N927" i="1"/>
  <c r="O927" i="1"/>
  <c r="P927" i="1"/>
  <c r="Q927" i="1"/>
  <c r="A911" i="1"/>
  <c r="B911" i="1"/>
  <c r="P911" i="1"/>
  <c r="J911" i="1"/>
  <c r="R911" i="1"/>
  <c r="K911" i="1"/>
  <c r="N911" i="1"/>
  <c r="L911" i="1"/>
  <c r="M911" i="1"/>
  <c r="O911" i="1"/>
  <c r="Q911" i="1"/>
  <c r="A903" i="1"/>
  <c r="B903" i="1"/>
  <c r="P903" i="1"/>
  <c r="J903" i="1"/>
  <c r="R903" i="1"/>
  <c r="K903" i="1"/>
  <c r="N903" i="1"/>
  <c r="M903" i="1"/>
  <c r="O903" i="1"/>
  <c r="Q903" i="1"/>
  <c r="L903" i="1"/>
  <c r="A895" i="1"/>
  <c r="B895" i="1"/>
  <c r="P895" i="1"/>
  <c r="J895" i="1"/>
  <c r="R895" i="1"/>
  <c r="K895" i="1"/>
  <c r="N895" i="1"/>
  <c r="L895" i="1"/>
  <c r="M895" i="1"/>
  <c r="O895" i="1"/>
  <c r="Q895" i="1"/>
  <c r="A887" i="1"/>
  <c r="B887" i="1"/>
  <c r="P887" i="1"/>
  <c r="J887" i="1"/>
  <c r="R887" i="1"/>
  <c r="K887" i="1"/>
  <c r="N887" i="1"/>
  <c r="M887" i="1"/>
  <c r="O887" i="1"/>
  <c r="Q887" i="1"/>
  <c r="L887" i="1"/>
  <c r="A879" i="1"/>
  <c r="B879" i="1"/>
  <c r="P879" i="1"/>
  <c r="J879" i="1"/>
  <c r="R879" i="1"/>
  <c r="K879" i="1"/>
  <c r="N879" i="1"/>
  <c r="L879" i="1"/>
  <c r="M879" i="1"/>
  <c r="O879" i="1"/>
  <c r="Q879" i="1"/>
  <c r="A871" i="1"/>
  <c r="B871" i="1"/>
  <c r="P871" i="1"/>
  <c r="J871" i="1"/>
  <c r="R871" i="1"/>
  <c r="K871" i="1"/>
  <c r="N871" i="1"/>
  <c r="M871" i="1"/>
  <c r="O871" i="1"/>
  <c r="Q871" i="1"/>
  <c r="L871" i="1"/>
  <c r="A855" i="1"/>
  <c r="B855" i="1"/>
  <c r="N855" i="1"/>
  <c r="M855" i="1"/>
  <c r="P855" i="1"/>
  <c r="Q855" i="1"/>
  <c r="K855" i="1"/>
  <c r="J855" i="1"/>
  <c r="L855" i="1"/>
  <c r="O855" i="1"/>
  <c r="R855" i="1"/>
  <c r="A847" i="1"/>
  <c r="B847" i="1"/>
  <c r="N847" i="1"/>
  <c r="P847" i="1"/>
  <c r="O847" i="1"/>
  <c r="R847" i="1"/>
  <c r="L847" i="1"/>
  <c r="J847" i="1"/>
  <c r="K847" i="1"/>
  <c r="M847" i="1"/>
  <c r="Q847" i="1"/>
  <c r="A839" i="1"/>
  <c r="B839" i="1"/>
  <c r="N839" i="1"/>
  <c r="P839" i="1"/>
  <c r="L839" i="1"/>
  <c r="O839" i="1"/>
  <c r="Q839" i="1"/>
  <c r="J839" i="1"/>
  <c r="K839" i="1"/>
  <c r="M839" i="1"/>
  <c r="R839" i="1"/>
  <c r="A831" i="1"/>
  <c r="B831" i="1"/>
  <c r="N831" i="1"/>
  <c r="P831" i="1"/>
  <c r="J831" i="1"/>
  <c r="L831" i="1"/>
  <c r="M831" i="1"/>
  <c r="R831" i="1"/>
  <c r="Q831" i="1"/>
  <c r="K831" i="1"/>
  <c r="O831" i="1"/>
  <c r="A823" i="1"/>
  <c r="B823" i="1"/>
  <c r="N823" i="1"/>
  <c r="P823" i="1"/>
  <c r="R823" i="1"/>
  <c r="J823" i="1"/>
  <c r="K823" i="1"/>
  <c r="O823" i="1"/>
  <c r="L823" i="1"/>
  <c r="M823" i="1"/>
  <c r="Q823" i="1"/>
  <c r="A815" i="1"/>
  <c r="B815" i="1"/>
  <c r="N815" i="1"/>
  <c r="P815" i="1"/>
  <c r="O815" i="1"/>
  <c r="R815" i="1"/>
  <c r="L815" i="1"/>
  <c r="K815" i="1"/>
  <c r="M815" i="1"/>
  <c r="Q815" i="1"/>
  <c r="J815" i="1"/>
  <c r="A807" i="1"/>
  <c r="B807" i="1"/>
  <c r="N807" i="1"/>
  <c r="P807" i="1"/>
  <c r="L807" i="1"/>
  <c r="O807" i="1"/>
  <c r="Q807" i="1"/>
  <c r="J807" i="1"/>
  <c r="K807" i="1"/>
  <c r="M807" i="1"/>
  <c r="R807" i="1"/>
  <c r="A966" i="1"/>
  <c r="B966" i="1"/>
  <c r="K966" i="1"/>
  <c r="L966" i="1"/>
  <c r="M966" i="1"/>
  <c r="N966" i="1"/>
  <c r="O966" i="1"/>
  <c r="P966" i="1"/>
  <c r="Q966" i="1"/>
  <c r="J966" i="1"/>
  <c r="R966" i="1"/>
  <c r="A934" i="1"/>
  <c r="B934" i="1"/>
  <c r="K934" i="1"/>
  <c r="L934" i="1"/>
  <c r="M934" i="1"/>
  <c r="N934" i="1"/>
  <c r="O934" i="1"/>
  <c r="P934" i="1"/>
  <c r="Q934" i="1"/>
  <c r="J934" i="1"/>
  <c r="R934" i="1"/>
  <c r="B910" i="1"/>
  <c r="A910" i="1"/>
  <c r="Q910" i="1"/>
  <c r="K910" i="1"/>
  <c r="L910" i="1"/>
  <c r="O910" i="1"/>
  <c r="N910" i="1"/>
  <c r="P910" i="1"/>
  <c r="R910" i="1"/>
  <c r="J910" i="1"/>
  <c r="M910" i="1"/>
  <c r="B894" i="1"/>
  <c r="A894" i="1"/>
  <c r="Q894" i="1"/>
  <c r="K894" i="1"/>
  <c r="L894" i="1"/>
  <c r="O894" i="1"/>
  <c r="N894" i="1"/>
  <c r="P894" i="1"/>
  <c r="R894" i="1"/>
  <c r="J894" i="1"/>
  <c r="M894" i="1"/>
  <c r="B878" i="1"/>
  <c r="A878" i="1"/>
  <c r="Q878" i="1"/>
  <c r="K878" i="1"/>
  <c r="L878" i="1"/>
  <c r="O878" i="1"/>
  <c r="N878" i="1"/>
  <c r="P878" i="1"/>
  <c r="R878" i="1"/>
  <c r="J878" i="1"/>
  <c r="M878" i="1"/>
  <c r="B870" i="1"/>
  <c r="A870" i="1"/>
  <c r="Q870" i="1"/>
  <c r="K870" i="1"/>
  <c r="L870" i="1"/>
  <c r="O870" i="1"/>
  <c r="J870" i="1"/>
  <c r="M870" i="1"/>
  <c r="N870" i="1"/>
  <c r="P870" i="1"/>
  <c r="R870" i="1"/>
  <c r="B854" i="1"/>
  <c r="A854" i="1"/>
  <c r="O854" i="1"/>
  <c r="M854" i="1"/>
  <c r="P854" i="1"/>
  <c r="Q854" i="1"/>
  <c r="K854" i="1"/>
  <c r="J854" i="1"/>
  <c r="L854" i="1"/>
  <c r="N854" i="1"/>
  <c r="R854" i="1"/>
  <c r="B846" i="1"/>
  <c r="A846" i="1"/>
  <c r="O846" i="1"/>
  <c r="Q846" i="1"/>
  <c r="M846" i="1"/>
  <c r="P846" i="1"/>
  <c r="R846" i="1"/>
  <c r="K846" i="1"/>
  <c r="J846" i="1"/>
  <c r="L846" i="1"/>
  <c r="N846" i="1"/>
  <c r="B838" i="1"/>
  <c r="A838" i="1"/>
  <c r="O838" i="1"/>
  <c r="Q838" i="1"/>
  <c r="K838" i="1"/>
  <c r="M838" i="1"/>
  <c r="N838" i="1"/>
  <c r="R838" i="1"/>
  <c r="J838" i="1"/>
  <c r="L838" i="1"/>
  <c r="P838" i="1"/>
  <c r="B830" i="1"/>
  <c r="A830" i="1"/>
  <c r="O830" i="1"/>
  <c r="Q830" i="1"/>
  <c r="K830" i="1"/>
  <c r="L830" i="1"/>
  <c r="P830" i="1"/>
  <c r="J830" i="1"/>
  <c r="M830" i="1"/>
  <c r="N830" i="1"/>
  <c r="R830" i="1"/>
  <c r="B822" i="1"/>
  <c r="A822" i="1"/>
  <c r="O822" i="1"/>
  <c r="Q822" i="1"/>
  <c r="P822" i="1"/>
  <c r="J822" i="1"/>
  <c r="M822" i="1"/>
  <c r="L822" i="1"/>
  <c r="N822" i="1"/>
  <c r="R822" i="1"/>
  <c r="K822" i="1"/>
  <c r="B814" i="1"/>
  <c r="A814" i="1"/>
  <c r="O814" i="1"/>
  <c r="Q814" i="1"/>
  <c r="M814" i="1"/>
  <c r="P814" i="1"/>
  <c r="R814" i="1"/>
  <c r="K814" i="1"/>
  <c r="J814" i="1"/>
  <c r="L814" i="1"/>
  <c r="N814" i="1"/>
  <c r="B806" i="1"/>
  <c r="A806" i="1"/>
  <c r="O806" i="1"/>
  <c r="Q806" i="1"/>
  <c r="K806" i="1"/>
  <c r="M806" i="1"/>
  <c r="N806" i="1"/>
  <c r="J806" i="1"/>
  <c r="L806" i="1"/>
  <c r="P806" i="1"/>
  <c r="R806" i="1"/>
  <c r="A932" i="1"/>
  <c r="B932" i="1"/>
  <c r="M932" i="1"/>
  <c r="N932" i="1"/>
  <c r="O932" i="1"/>
  <c r="P932" i="1"/>
  <c r="Q932" i="1"/>
  <c r="J932" i="1"/>
  <c r="R932" i="1"/>
  <c r="K932" i="1"/>
  <c r="L932" i="1"/>
  <c r="A953" i="1"/>
  <c r="B953" i="1"/>
  <c r="P953" i="1"/>
  <c r="Q953" i="1"/>
  <c r="J953" i="1"/>
  <c r="R953" i="1"/>
  <c r="K953" i="1"/>
  <c r="L953" i="1"/>
  <c r="M953" i="1"/>
  <c r="N953" i="1"/>
  <c r="O953" i="1"/>
  <c r="A937" i="1"/>
  <c r="B937" i="1"/>
  <c r="P937" i="1"/>
  <c r="Q937" i="1"/>
  <c r="J937" i="1"/>
  <c r="R937" i="1"/>
  <c r="K937" i="1"/>
  <c r="L937" i="1"/>
  <c r="M937" i="1"/>
  <c r="N937" i="1"/>
  <c r="O937" i="1"/>
  <c r="A913" i="1"/>
  <c r="B913" i="1"/>
  <c r="N913" i="1"/>
  <c r="Q913" i="1"/>
  <c r="M913" i="1"/>
  <c r="O913" i="1"/>
  <c r="P913" i="1"/>
  <c r="R913" i="1"/>
  <c r="J913" i="1"/>
  <c r="K913" i="1"/>
  <c r="L913" i="1"/>
  <c r="A897" i="1"/>
  <c r="B897" i="1"/>
  <c r="N897" i="1"/>
  <c r="P897" i="1"/>
  <c r="Q897" i="1"/>
  <c r="L897" i="1"/>
  <c r="J897" i="1"/>
  <c r="K897" i="1"/>
  <c r="M897" i="1"/>
  <c r="O897" i="1"/>
  <c r="R897" i="1"/>
  <c r="A873" i="1"/>
  <c r="B873" i="1"/>
  <c r="N873" i="1"/>
  <c r="P873" i="1"/>
  <c r="Q873" i="1"/>
  <c r="L873" i="1"/>
  <c r="K873" i="1"/>
  <c r="M873" i="1"/>
  <c r="O873" i="1"/>
  <c r="R873" i="1"/>
  <c r="J873" i="1"/>
  <c r="A857" i="1"/>
  <c r="B857" i="1"/>
  <c r="L857" i="1"/>
  <c r="N857" i="1"/>
  <c r="P857" i="1"/>
  <c r="Q857" i="1"/>
  <c r="K857" i="1"/>
  <c r="J857" i="1"/>
  <c r="M857" i="1"/>
  <c r="O857" i="1"/>
  <c r="R857" i="1"/>
  <c r="A841" i="1"/>
  <c r="B841" i="1"/>
  <c r="L841" i="1"/>
  <c r="N841" i="1"/>
  <c r="P841" i="1"/>
  <c r="R841" i="1"/>
  <c r="M841" i="1"/>
  <c r="K841" i="1"/>
  <c r="O841" i="1"/>
  <c r="Q841" i="1"/>
  <c r="J841" i="1"/>
  <c r="A817" i="1"/>
  <c r="B817" i="1"/>
  <c r="L817" i="1"/>
  <c r="N817" i="1"/>
  <c r="R817" i="1"/>
  <c r="J817" i="1"/>
  <c r="K817" i="1"/>
  <c r="P817" i="1"/>
  <c r="O817" i="1"/>
  <c r="Q817" i="1"/>
  <c r="M817" i="1"/>
  <c r="A967" i="1"/>
  <c r="B967" i="1"/>
  <c r="J967" i="1"/>
  <c r="R967" i="1"/>
  <c r="K967" i="1"/>
  <c r="L967" i="1"/>
  <c r="M967" i="1"/>
  <c r="N967" i="1"/>
  <c r="O967" i="1"/>
  <c r="P967" i="1"/>
  <c r="Q967" i="1"/>
  <c r="A958" i="1"/>
  <c r="B958" i="1"/>
  <c r="K958" i="1"/>
  <c r="L958" i="1"/>
  <c r="M958" i="1"/>
  <c r="N958" i="1"/>
  <c r="O958" i="1"/>
  <c r="P958" i="1"/>
  <c r="Q958" i="1"/>
  <c r="J958" i="1"/>
  <c r="R958" i="1"/>
  <c r="A950" i="1"/>
  <c r="B950" i="1"/>
  <c r="K950" i="1"/>
  <c r="L950" i="1"/>
  <c r="M950" i="1"/>
  <c r="N950" i="1"/>
  <c r="O950" i="1"/>
  <c r="P950" i="1"/>
  <c r="Q950" i="1"/>
  <c r="J950" i="1"/>
  <c r="R950" i="1"/>
  <c r="A942" i="1"/>
  <c r="B942" i="1"/>
  <c r="K942" i="1"/>
  <c r="L942" i="1"/>
  <c r="M942" i="1"/>
  <c r="N942" i="1"/>
  <c r="O942" i="1"/>
  <c r="P942" i="1"/>
  <c r="Q942" i="1"/>
  <c r="J942" i="1"/>
  <c r="R942" i="1"/>
  <c r="B926" i="1"/>
  <c r="A926" i="1"/>
  <c r="K926" i="1"/>
  <c r="L926" i="1"/>
  <c r="M926" i="1"/>
  <c r="N926" i="1"/>
  <c r="O926" i="1"/>
  <c r="P926" i="1"/>
  <c r="Q926" i="1"/>
  <c r="J926" i="1"/>
  <c r="R926" i="1"/>
  <c r="B918" i="1"/>
  <c r="A918" i="1"/>
  <c r="Q918" i="1"/>
  <c r="L918" i="1"/>
  <c r="K918" i="1"/>
  <c r="M918" i="1"/>
  <c r="N918" i="1"/>
  <c r="O918" i="1"/>
  <c r="P918" i="1"/>
  <c r="R918" i="1"/>
  <c r="J918" i="1"/>
  <c r="B902" i="1"/>
  <c r="A902" i="1"/>
  <c r="Q902" i="1"/>
  <c r="K902" i="1"/>
  <c r="L902" i="1"/>
  <c r="O902" i="1"/>
  <c r="J902" i="1"/>
  <c r="M902" i="1"/>
  <c r="N902" i="1"/>
  <c r="P902" i="1"/>
  <c r="R902" i="1"/>
  <c r="B886" i="1"/>
  <c r="A886" i="1"/>
  <c r="Q886" i="1"/>
  <c r="K886" i="1"/>
  <c r="L886" i="1"/>
  <c r="O886" i="1"/>
  <c r="J886" i="1"/>
  <c r="M886" i="1"/>
  <c r="N886" i="1"/>
  <c r="P886" i="1"/>
  <c r="R886" i="1"/>
  <c r="B862" i="1"/>
  <c r="A862" i="1"/>
  <c r="Q862" i="1"/>
  <c r="K862" i="1"/>
  <c r="L862" i="1"/>
  <c r="O862" i="1"/>
  <c r="N862" i="1"/>
  <c r="P862" i="1"/>
  <c r="R862" i="1"/>
  <c r="J862" i="1"/>
  <c r="M862" i="1"/>
  <c r="A965" i="1"/>
  <c r="B965" i="1"/>
  <c r="L965" i="1"/>
  <c r="M965" i="1"/>
  <c r="N965" i="1"/>
  <c r="O965" i="1"/>
  <c r="P965" i="1"/>
  <c r="Q965" i="1"/>
  <c r="J965" i="1"/>
  <c r="R965" i="1"/>
  <c r="K965" i="1"/>
  <c r="A957" i="1"/>
  <c r="B957" i="1"/>
  <c r="L957" i="1"/>
  <c r="M957" i="1"/>
  <c r="N957" i="1"/>
  <c r="O957" i="1"/>
  <c r="P957" i="1"/>
  <c r="Q957" i="1"/>
  <c r="J957" i="1"/>
  <c r="R957" i="1"/>
  <c r="K957" i="1"/>
  <c r="A949" i="1"/>
  <c r="B949" i="1"/>
  <c r="L949" i="1"/>
  <c r="M949" i="1"/>
  <c r="N949" i="1"/>
  <c r="O949" i="1"/>
  <c r="P949" i="1"/>
  <c r="Q949" i="1"/>
  <c r="J949" i="1"/>
  <c r="R949" i="1"/>
  <c r="K949" i="1"/>
  <c r="A941" i="1"/>
  <c r="B941" i="1"/>
  <c r="L941" i="1"/>
  <c r="M941" i="1"/>
  <c r="N941" i="1"/>
  <c r="O941" i="1"/>
  <c r="P941" i="1"/>
  <c r="Q941" i="1"/>
  <c r="J941" i="1"/>
  <c r="R941" i="1"/>
  <c r="K941" i="1"/>
  <c r="A933" i="1"/>
  <c r="B933" i="1"/>
  <c r="L933" i="1"/>
  <c r="M933" i="1"/>
  <c r="N933" i="1"/>
  <c r="O933" i="1"/>
  <c r="P933" i="1"/>
  <c r="Q933" i="1"/>
  <c r="J933" i="1"/>
  <c r="R933" i="1"/>
  <c r="K933" i="1"/>
  <c r="A925" i="1"/>
  <c r="B925" i="1"/>
  <c r="L925" i="1"/>
  <c r="M925" i="1"/>
  <c r="N925" i="1"/>
  <c r="O925" i="1"/>
  <c r="P925" i="1"/>
  <c r="Q925" i="1"/>
  <c r="J925" i="1"/>
  <c r="R925" i="1"/>
  <c r="K925" i="1"/>
  <c r="A917" i="1"/>
  <c r="B917" i="1"/>
  <c r="J917" i="1"/>
  <c r="R917" i="1"/>
  <c r="M917" i="1"/>
  <c r="K917" i="1"/>
  <c r="L917" i="1"/>
  <c r="N917" i="1"/>
  <c r="O917" i="1"/>
  <c r="P917" i="1"/>
  <c r="Q917" i="1"/>
  <c r="A909" i="1"/>
  <c r="B909" i="1"/>
  <c r="J909" i="1"/>
  <c r="R909" i="1"/>
  <c r="L909" i="1"/>
  <c r="M909" i="1"/>
  <c r="P909" i="1"/>
  <c r="K909" i="1"/>
  <c r="N909" i="1"/>
  <c r="O909" i="1"/>
  <c r="Q909" i="1"/>
  <c r="A901" i="1"/>
  <c r="B901" i="1"/>
  <c r="J901" i="1"/>
  <c r="R901" i="1"/>
  <c r="L901" i="1"/>
  <c r="M901" i="1"/>
  <c r="P901" i="1"/>
  <c r="O901" i="1"/>
  <c r="Q901" i="1"/>
  <c r="K901" i="1"/>
  <c r="N901" i="1"/>
  <c r="A893" i="1"/>
  <c r="B893" i="1"/>
  <c r="J893" i="1"/>
  <c r="R893" i="1"/>
  <c r="L893" i="1"/>
  <c r="M893" i="1"/>
  <c r="P893" i="1"/>
  <c r="K893" i="1"/>
  <c r="N893" i="1"/>
  <c r="O893" i="1"/>
  <c r="Q893" i="1"/>
  <c r="A885" i="1"/>
  <c r="B885" i="1"/>
  <c r="J885" i="1"/>
  <c r="R885" i="1"/>
  <c r="L885" i="1"/>
  <c r="M885" i="1"/>
  <c r="P885" i="1"/>
  <c r="O885" i="1"/>
  <c r="Q885" i="1"/>
  <c r="K885" i="1"/>
  <c r="N885" i="1"/>
  <c r="A877" i="1"/>
  <c r="B877" i="1"/>
  <c r="J877" i="1"/>
  <c r="R877" i="1"/>
  <c r="L877" i="1"/>
  <c r="M877" i="1"/>
  <c r="P877" i="1"/>
  <c r="K877" i="1"/>
  <c r="N877" i="1"/>
  <c r="O877" i="1"/>
  <c r="Q877" i="1"/>
  <c r="A869" i="1"/>
  <c r="B869" i="1"/>
  <c r="J869" i="1"/>
  <c r="R869" i="1"/>
  <c r="L869" i="1"/>
  <c r="M869" i="1"/>
  <c r="P869" i="1"/>
  <c r="O869" i="1"/>
  <c r="Q869" i="1"/>
  <c r="K869" i="1"/>
  <c r="N869" i="1"/>
  <c r="A861" i="1"/>
  <c r="B861" i="1"/>
  <c r="J861" i="1"/>
  <c r="R861" i="1"/>
  <c r="L861" i="1"/>
  <c r="M861" i="1"/>
  <c r="P861" i="1"/>
  <c r="K861" i="1"/>
  <c r="N861" i="1"/>
  <c r="O861" i="1"/>
  <c r="Q861" i="1"/>
  <c r="A853" i="1"/>
  <c r="B853" i="1"/>
  <c r="P853" i="1"/>
  <c r="M853" i="1"/>
  <c r="O853" i="1"/>
  <c r="Q853" i="1"/>
  <c r="K853" i="1"/>
  <c r="J853" i="1"/>
  <c r="L853" i="1"/>
  <c r="N853" i="1"/>
  <c r="R853" i="1"/>
  <c r="A845" i="1"/>
  <c r="B845" i="1"/>
  <c r="P845" i="1"/>
  <c r="J845" i="1"/>
  <c r="R845" i="1"/>
  <c r="L845" i="1"/>
  <c r="N845" i="1"/>
  <c r="O845" i="1"/>
  <c r="K845" i="1"/>
  <c r="M845" i="1"/>
  <c r="Q845" i="1"/>
  <c r="A837" i="1"/>
  <c r="B837" i="1"/>
  <c r="P837" i="1"/>
  <c r="J837" i="1"/>
  <c r="R837" i="1"/>
  <c r="L837" i="1"/>
  <c r="M837" i="1"/>
  <c r="Q837" i="1"/>
  <c r="K837" i="1"/>
  <c r="N837" i="1"/>
  <c r="O837" i="1"/>
  <c r="A829" i="1"/>
  <c r="B829" i="1"/>
  <c r="P829" i="1"/>
  <c r="J829" i="1"/>
  <c r="R829" i="1"/>
  <c r="Q829" i="1"/>
  <c r="K829" i="1"/>
  <c r="N829" i="1"/>
  <c r="M829" i="1"/>
  <c r="O829" i="1"/>
  <c r="L829" i="1"/>
  <c r="A821" i="1"/>
  <c r="B821" i="1"/>
  <c r="P821" i="1"/>
  <c r="J821" i="1"/>
  <c r="R821" i="1"/>
  <c r="N821" i="1"/>
  <c r="Q821" i="1"/>
  <c r="L821" i="1"/>
  <c r="K821" i="1"/>
  <c r="M821" i="1"/>
  <c r="O821" i="1"/>
  <c r="A813" i="1"/>
  <c r="B813" i="1"/>
  <c r="P813" i="1"/>
  <c r="J813" i="1"/>
  <c r="R813" i="1"/>
  <c r="L813" i="1"/>
  <c r="N813" i="1"/>
  <c r="O813" i="1"/>
  <c r="K813" i="1"/>
  <c r="M813" i="1"/>
  <c r="Q813" i="1"/>
  <c r="A805" i="1"/>
  <c r="B805" i="1"/>
  <c r="P805" i="1"/>
  <c r="J805" i="1"/>
  <c r="R805" i="1"/>
  <c r="L805" i="1"/>
  <c r="M805" i="1"/>
  <c r="Q805" i="1"/>
  <c r="O805" i="1"/>
  <c r="K805" i="1"/>
  <c r="N805" i="1"/>
  <c r="A964" i="1"/>
  <c r="B964" i="1"/>
  <c r="M964" i="1"/>
  <c r="N964" i="1"/>
  <c r="O964" i="1"/>
  <c r="P964" i="1"/>
  <c r="Q964" i="1"/>
  <c r="J964" i="1"/>
  <c r="R964" i="1"/>
  <c r="K964" i="1"/>
  <c r="L964" i="1"/>
  <c r="A900" i="1"/>
  <c r="B900" i="1"/>
  <c r="K900" i="1"/>
  <c r="M900" i="1"/>
  <c r="N900" i="1"/>
  <c r="Q900" i="1"/>
  <c r="J900" i="1"/>
  <c r="L900" i="1"/>
  <c r="O900" i="1"/>
  <c r="P900" i="1"/>
  <c r="R900" i="1"/>
  <c r="A852" i="1"/>
  <c r="B852" i="1"/>
  <c r="Q852" i="1"/>
  <c r="K852" i="1"/>
  <c r="M852" i="1"/>
  <c r="O852" i="1"/>
  <c r="P852" i="1"/>
  <c r="J852" i="1"/>
  <c r="L852" i="1"/>
  <c r="N852" i="1"/>
  <c r="R852" i="1"/>
  <c r="A828" i="1"/>
  <c r="B828" i="1"/>
  <c r="Q828" i="1"/>
  <c r="K828" i="1"/>
  <c r="O828" i="1"/>
  <c r="R828" i="1"/>
  <c r="M828" i="1"/>
  <c r="J828" i="1"/>
  <c r="L828" i="1"/>
  <c r="N828" i="1"/>
  <c r="P828" i="1"/>
  <c r="A820" i="1"/>
  <c r="B820" i="1"/>
  <c r="Q820" i="1"/>
  <c r="K820" i="1"/>
  <c r="M820" i="1"/>
  <c r="O820" i="1"/>
  <c r="P820" i="1"/>
  <c r="J820" i="1"/>
  <c r="L820" i="1"/>
  <c r="N820" i="1"/>
  <c r="R820" i="1"/>
  <c r="A812" i="1"/>
  <c r="B812" i="1"/>
  <c r="Q812" i="1"/>
  <c r="K812" i="1"/>
  <c r="J812" i="1"/>
  <c r="M812" i="1"/>
  <c r="N812" i="1"/>
  <c r="R812" i="1"/>
  <c r="P812" i="1"/>
  <c r="L812" i="1"/>
  <c r="O812" i="1"/>
  <c r="A804" i="1"/>
  <c r="B804" i="1"/>
  <c r="Q804" i="1"/>
  <c r="K804" i="1"/>
  <c r="R804" i="1"/>
  <c r="J804" i="1"/>
  <c r="L804" i="1"/>
  <c r="O804" i="1"/>
  <c r="M804" i="1"/>
  <c r="N804" i="1"/>
  <c r="P804" i="1"/>
  <c r="C430" i="1"/>
  <c r="C431" i="1"/>
  <c r="C432" i="1"/>
  <c r="C433" i="1"/>
  <c r="C434" i="1"/>
  <c r="C435" i="1"/>
  <c r="C436" i="1"/>
  <c r="C437" i="1"/>
  <c r="C438" i="1"/>
  <c r="C439" i="1"/>
  <c r="C440" i="1"/>
  <c r="C441" i="1"/>
  <c r="C442" i="1"/>
  <c r="C443" i="1"/>
  <c r="C444" i="1"/>
  <c r="C445" i="1"/>
  <c r="C446" i="1"/>
  <c r="C447" i="1"/>
  <c r="C448" i="1"/>
  <c r="C449" i="1"/>
  <c r="C450" i="1"/>
  <c r="C451" i="1"/>
  <c r="C452" i="1"/>
  <c r="C453" i="1"/>
  <c r="C454" i="1"/>
  <c r="C455" i="1"/>
  <c r="C456" i="1"/>
  <c r="C457" i="1"/>
  <c r="C458" i="1"/>
  <c r="C459" i="1"/>
  <c r="C460" i="1"/>
  <c r="C461" i="1"/>
  <c r="C462" i="1"/>
  <c r="C463" i="1"/>
  <c r="A454" i="1" l="1"/>
  <c r="B454" i="1"/>
  <c r="Q454" i="1"/>
  <c r="K454" i="1"/>
  <c r="L454" i="1"/>
  <c r="M454" i="1"/>
  <c r="N454" i="1"/>
  <c r="O454" i="1"/>
  <c r="R454" i="1"/>
  <c r="J454" i="1"/>
  <c r="P454" i="1"/>
  <c r="A438" i="1"/>
  <c r="B438" i="1"/>
  <c r="Q438" i="1"/>
  <c r="J438" i="1"/>
  <c r="R438" i="1"/>
  <c r="K438" i="1"/>
  <c r="L438" i="1"/>
  <c r="M438" i="1"/>
  <c r="N438" i="1"/>
  <c r="O438" i="1"/>
  <c r="P438" i="1"/>
  <c r="B463" i="1"/>
  <c r="A463" i="1"/>
  <c r="P463" i="1"/>
  <c r="K463" i="1"/>
  <c r="L463" i="1"/>
  <c r="M463" i="1"/>
  <c r="N463" i="1"/>
  <c r="J463" i="1"/>
  <c r="O463" i="1"/>
  <c r="Q463" i="1"/>
  <c r="R463" i="1"/>
  <c r="B455" i="1"/>
  <c r="A455" i="1"/>
  <c r="P455" i="1"/>
  <c r="J455" i="1"/>
  <c r="R455" i="1"/>
  <c r="K455" i="1"/>
  <c r="L455" i="1"/>
  <c r="M455" i="1"/>
  <c r="N455" i="1"/>
  <c r="O455" i="1"/>
  <c r="Q455" i="1"/>
  <c r="B447" i="1"/>
  <c r="A447" i="1"/>
  <c r="P447" i="1"/>
  <c r="Q447" i="1"/>
  <c r="J447" i="1"/>
  <c r="R447" i="1"/>
  <c r="K447" i="1"/>
  <c r="L447" i="1"/>
  <c r="M447" i="1"/>
  <c r="N447" i="1"/>
  <c r="O447" i="1"/>
  <c r="B439" i="1"/>
  <c r="A439" i="1"/>
  <c r="P439" i="1"/>
  <c r="Q439" i="1"/>
  <c r="J439" i="1"/>
  <c r="R439" i="1"/>
  <c r="K439" i="1"/>
  <c r="L439" i="1"/>
  <c r="M439" i="1"/>
  <c r="N439" i="1"/>
  <c r="O439" i="1"/>
  <c r="B431" i="1"/>
  <c r="A431" i="1"/>
  <c r="P431" i="1"/>
  <c r="Q431" i="1"/>
  <c r="J431" i="1"/>
  <c r="R431" i="1"/>
  <c r="K431" i="1"/>
  <c r="L431" i="1"/>
  <c r="M431" i="1"/>
  <c r="N431" i="1"/>
  <c r="O431" i="1"/>
  <c r="A461" i="1"/>
  <c r="B461" i="1"/>
  <c r="J461" i="1"/>
  <c r="R461" i="1"/>
  <c r="L461" i="1"/>
  <c r="M461" i="1"/>
  <c r="N461" i="1"/>
  <c r="O461" i="1"/>
  <c r="P461" i="1"/>
  <c r="K461" i="1"/>
  <c r="Q461" i="1"/>
  <c r="A453" i="1"/>
  <c r="B453" i="1"/>
  <c r="J453" i="1"/>
  <c r="R453" i="1"/>
  <c r="K453" i="1"/>
  <c r="L453" i="1"/>
  <c r="M453" i="1"/>
  <c r="N453" i="1"/>
  <c r="O453" i="1"/>
  <c r="P453" i="1"/>
  <c r="Q453" i="1"/>
  <c r="A445" i="1"/>
  <c r="B445" i="1"/>
  <c r="J445" i="1"/>
  <c r="R445" i="1"/>
  <c r="K445" i="1"/>
  <c r="L445" i="1"/>
  <c r="M445" i="1"/>
  <c r="N445" i="1"/>
  <c r="O445" i="1"/>
  <c r="P445" i="1"/>
  <c r="Q445" i="1"/>
  <c r="A437" i="1"/>
  <c r="B437" i="1"/>
  <c r="J437" i="1"/>
  <c r="R437" i="1"/>
  <c r="K437" i="1"/>
  <c r="L437" i="1"/>
  <c r="M437" i="1"/>
  <c r="N437" i="1"/>
  <c r="O437" i="1"/>
  <c r="P437" i="1"/>
  <c r="Q437" i="1"/>
  <c r="A462" i="1"/>
  <c r="B462" i="1"/>
  <c r="Q462" i="1"/>
  <c r="L462" i="1"/>
  <c r="M462" i="1"/>
  <c r="N462" i="1"/>
  <c r="O462" i="1"/>
  <c r="J462" i="1"/>
  <c r="K462" i="1"/>
  <c r="P462" i="1"/>
  <c r="R462" i="1"/>
  <c r="A430" i="1"/>
  <c r="B430" i="1"/>
  <c r="Q430" i="1"/>
  <c r="J430" i="1"/>
  <c r="R430" i="1"/>
  <c r="K430" i="1"/>
  <c r="L430" i="1"/>
  <c r="M430" i="1"/>
  <c r="N430" i="1"/>
  <c r="O430" i="1"/>
  <c r="P430" i="1"/>
  <c r="B459" i="1"/>
  <c r="A459" i="1"/>
  <c r="L459" i="1"/>
  <c r="N459" i="1"/>
  <c r="O459" i="1"/>
  <c r="P459" i="1"/>
  <c r="Q459" i="1"/>
  <c r="J459" i="1"/>
  <c r="R459" i="1"/>
  <c r="K459" i="1"/>
  <c r="M459" i="1"/>
  <c r="B451" i="1"/>
  <c r="A451" i="1"/>
  <c r="L451" i="1"/>
  <c r="M451" i="1"/>
  <c r="N451" i="1"/>
  <c r="O451" i="1"/>
  <c r="P451" i="1"/>
  <c r="Q451" i="1"/>
  <c r="J451" i="1"/>
  <c r="R451" i="1"/>
  <c r="K451" i="1"/>
  <c r="B443" i="1"/>
  <c r="A443" i="1"/>
  <c r="L443" i="1"/>
  <c r="M443" i="1"/>
  <c r="N443" i="1"/>
  <c r="O443" i="1"/>
  <c r="P443" i="1"/>
  <c r="Q443" i="1"/>
  <c r="J443" i="1"/>
  <c r="R443" i="1"/>
  <c r="K443" i="1"/>
  <c r="B435" i="1"/>
  <c r="A435" i="1"/>
  <c r="L435" i="1"/>
  <c r="M435" i="1"/>
  <c r="N435" i="1"/>
  <c r="O435" i="1"/>
  <c r="P435" i="1"/>
  <c r="Q435" i="1"/>
  <c r="J435" i="1"/>
  <c r="R435" i="1"/>
  <c r="K435" i="1"/>
  <c r="A460" i="1"/>
  <c r="B460" i="1"/>
  <c r="K460" i="1"/>
  <c r="M460" i="1"/>
  <c r="N460" i="1"/>
  <c r="O460" i="1"/>
  <c r="P460" i="1"/>
  <c r="Q460" i="1"/>
  <c r="J460" i="1"/>
  <c r="L460" i="1"/>
  <c r="R460" i="1"/>
  <c r="A452" i="1"/>
  <c r="B452" i="1"/>
  <c r="K452" i="1"/>
  <c r="L452" i="1"/>
  <c r="M452" i="1"/>
  <c r="N452" i="1"/>
  <c r="O452" i="1"/>
  <c r="P452" i="1"/>
  <c r="Q452" i="1"/>
  <c r="J452" i="1"/>
  <c r="R452" i="1"/>
  <c r="A444" i="1"/>
  <c r="B444" i="1"/>
  <c r="K444" i="1"/>
  <c r="L444" i="1"/>
  <c r="M444" i="1"/>
  <c r="N444" i="1"/>
  <c r="O444" i="1"/>
  <c r="P444" i="1"/>
  <c r="Q444" i="1"/>
  <c r="J444" i="1"/>
  <c r="R444" i="1"/>
  <c r="A436" i="1"/>
  <c r="B436" i="1"/>
  <c r="K436" i="1"/>
  <c r="L436" i="1"/>
  <c r="M436" i="1"/>
  <c r="N436" i="1"/>
  <c r="O436" i="1"/>
  <c r="P436" i="1"/>
  <c r="Q436" i="1"/>
  <c r="J436" i="1"/>
  <c r="R436" i="1"/>
  <c r="A458" i="1"/>
  <c r="B458" i="1"/>
  <c r="M458" i="1"/>
  <c r="O458" i="1"/>
  <c r="P458" i="1"/>
  <c r="Q458" i="1"/>
  <c r="J458" i="1"/>
  <c r="R458" i="1"/>
  <c r="K458" i="1"/>
  <c r="N458" i="1"/>
  <c r="L458" i="1"/>
  <c r="A450" i="1"/>
  <c r="B450" i="1"/>
  <c r="M450" i="1"/>
  <c r="N450" i="1"/>
  <c r="O450" i="1"/>
  <c r="P450" i="1"/>
  <c r="Q450" i="1"/>
  <c r="J450" i="1"/>
  <c r="R450" i="1"/>
  <c r="K450" i="1"/>
  <c r="L450" i="1"/>
  <c r="A442" i="1"/>
  <c r="B442" i="1"/>
  <c r="M442" i="1"/>
  <c r="N442" i="1"/>
  <c r="O442" i="1"/>
  <c r="P442" i="1"/>
  <c r="Q442" i="1"/>
  <c r="J442" i="1"/>
  <c r="R442" i="1"/>
  <c r="K442" i="1"/>
  <c r="L442" i="1"/>
  <c r="A434" i="1"/>
  <c r="B434" i="1"/>
  <c r="M434" i="1"/>
  <c r="N434" i="1"/>
  <c r="O434" i="1"/>
  <c r="P434" i="1"/>
  <c r="Q434" i="1"/>
  <c r="J434" i="1"/>
  <c r="R434" i="1"/>
  <c r="K434" i="1"/>
  <c r="L434" i="1"/>
  <c r="A446" i="1"/>
  <c r="B446" i="1"/>
  <c r="Q446" i="1"/>
  <c r="J446" i="1"/>
  <c r="R446" i="1"/>
  <c r="K446" i="1"/>
  <c r="L446" i="1"/>
  <c r="M446" i="1"/>
  <c r="N446" i="1"/>
  <c r="O446" i="1"/>
  <c r="P446" i="1"/>
  <c r="A457" i="1"/>
  <c r="B457" i="1"/>
  <c r="N457" i="1"/>
  <c r="P457" i="1"/>
  <c r="Q457" i="1"/>
  <c r="J457" i="1"/>
  <c r="R457" i="1"/>
  <c r="K457" i="1"/>
  <c r="L457" i="1"/>
  <c r="M457" i="1"/>
  <c r="O457" i="1"/>
  <c r="A449" i="1"/>
  <c r="B449" i="1"/>
  <c r="N449" i="1"/>
  <c r="O449" i="1"/>
  <c r="P449" i="1"/>
  <c r="Q449" i="1"/>
  <c r="J449" i="1"/>
  <c r="R449" i="1"/>
  <c r="K449" i="1"/>
  <c r="L449" i="1"/>
  <c r="M449" i="1"/>
  <c r="A441" i="1"/>
  <c r="B441" i="1"/>
  <c r="N441" i="1"/>
  <c r="O441" i="1"/>
  <c r="P441" i="1"/>
  <c r="Q441" i="1"/>
  <c r="J441" i="1"/>
  <c r="R441" i="1"/>
  <c r="K441" i="1"/>
  <c r="L441" i="1"/>
  <c r="M441" i="1"/>
  <c r="A433" i="1"/>
  <c r="B433" i="1"/>
  <c r="N433" i="1"/>
  <c r="O433" i="1"/>
  <c r="P433" i="1"/>
  <c r="Q433" i="1"/>
  <c r="J433" i="1"/>
  <c r="R433" i="1"/>
  <c r="K433" i="1"/>
  <c r="L433" i="1"/>
  <c r="M433" i="1"/>
  <c r="A456" i="1"/>
  <c r="B456" i="1"/>
  <c r="O456" i="1"/>
  <c r="Q456" i="1"/>
  <c r="J456" i="1"/>
  <c r="R456" i="1"/>
  <c r="K456" i="1"/>
  <c r="L456" i="1"/>
  <c r="M456" i="1"/>
  <c r="N456" i="1"/>
  <c r="P456" i="1"/>
  <c r="A448" i="1"/>
  <c r="B448" i="1"/>
  <c r="O448" i="1"/>
  <c r="P448" i="1"/>
  <c r="Q448" i="1"/>
  <c r="J448" i="1"/>
  <c r="R448" i="1"/>
  <c r="K448" i="1"/>
  <c r="L448" i="1"/>
  <c r="M448" i="1"/>
  <c r="N448" i="1"/>
  <c r="A440" i="1"/>
  <c r="B440" i="1"/>
  <c r="O440" i="1"/>
  <c r="P440" i="1"/>
  <c r="Q440" i="1"/>
  <c r="J440" i="1"/>
  <c r="R440" i="1"/>
  <c r="K440" i="1"/>
  <c r="L440" i="1"/>
  <c r="M440" i="1"/>
  <c r="N440" i="1"/>
  <c r="A432" i="1"/>
  <c r="B432" i="1"/>
  <c r="O432" i="1"/>
  <c r="P432" i="1"/>
  <c r="Q432" i="1"/>
  <c r="J432" i="1"/>
  <c r="R432" i="1"/>
  <c r="K432" i="1"/>
  <c r="L432" i="1"/>
  <c r="M432" i="1"/>
  <c r="N432" i="1"/>
  <c r="G152" i="13"/>
  <c r="G139" i="13"/>
  <c r="C416" i="1" l="1"/>
  <c r="C417" i="1"/>
  <c r="C418" i="1"/>
  <c r="C419" i="1"/>
  <c r="C420" i="1"/>
  <c r="C421" i="1"/>
  <c r="C422" i="1"/>
  <c r="C423" i="1"/>
  <c r="C424" i="1"/>
  <c r="C425" i="1"/>
  <c r="C426" i="1"/>
  <c r="C427" i="1"/>
  <c r="C428" i="1"/>
  <c r="C429" i="1"/>
  <c r="C415" i="1"/>
  <c r="A416" i="1" l="1"/>
  <c r="B416" i="1"/>
  <c r="O416" i="1"/>
  <c r="P416" i="1"/>
  <c r="Q416" i="1"/>
  <c r="J416" i="1"/>
  <c r="R416" i="1"/>
  <c r="K416" i="1"/>
  <c r="L416" i="1"/>
  <c r="M416" i="1"/>
  <c r="N416" i="1"/>
  <c r="B423" i="1"/>
  <c r="A423" i="1"/>
  <c r="P423" i="1"/>
  <c r="Q423" i="1"/>
  <c r="J423" i="1"/>
  <c r="R423" i="1"/>
  <c r="K423" i="1"/>
  <c r="L423" i="1"/>
  <c r="M423" i="1"/>
  <c r="N423" i="1"/>
  <c r="O423" i="1"/>
  <c r="B415" i="1"/>
  <c r="A415" i="1"/>
  <c r="P415" i="1"/>
  <c r="Q415" i="1"/>
  <c r="J415" i="1"/>
  <c r="R415" i="1"/>
  <c r="K415" i="1"/>
  <c r="L415" i="1"/>
  <c r="M415" i="1"/>
  <c r="N415" i="1"/>
  <c r="O415" i="1"/>
  <c r="A422" i="1"/>
  <c r="B422" i="1"/>
  <c r="Q422" i="1"/>
  <c r="J422" i="1"/>
  <c r="R422" i="1"/>
  <c r="K422" i="1"/>
  <c r="L422" i="1"/>
  <c r="M422" i="1"/>
  <c r="N422" i="1"/>
  <c r="O422" i="1"/>
  <c r="P422" i="1"/>
  <c r="A429" i="1"/>
  <c r="B429" i="1"/>
  <c r="J429" i="1"/>
  <c r="R429" i="1"/>
  <c r="K429" i="1"/>
  <c r="L429" i="1"/>
  <c r="M429" i="1"/>
  <c r="N429" i="1"/>
  <c r="O429" i="1"/>
  <c r="P429" i="1"/>
  <c r="Q429" i="1"/>
  <c r="A421" i="1"/>
  <c r="B421" i="1"/>
  <c r="J421" i="1"/>
  <c r="R421" i="1"/>
  <c r="K421" i="1"/>
  <c r="L421" i="1"/>
  <c r="M421" i="1"/>
  <c r="N421" i="1"/>
  <c r="O421" i="1"/>
  <c r="P421" i="1"/>
  <c r="Q421" i="1"/>
  <c r="B419" i="1"/>
  <c r="A419" i="1"/>
  <c r="L419" i="1"/>
  <c r="M419" i="1"/>
  <c r="N419" i="1"/>
  <c r="O419" i="1"/>
  <c r="P419" i="1"/>
  <c r="Q419" i="1"/>
  <c r="J419" i="1"/>
  <c r="R419" i="1"/>
  <c r="K419" i="1"/>
  <c r="A418" i="1"/>
  <c r="B418" i="1"/>
  <c r="M418" i="1"/>
  <c r="N418" i="1"/>
  <c r="O418" i="1"/>
  <c r="P418" i="1"/>
  <c r="Q418" i="1"/>
  <c r="J418" i="1"/>
  <c r="R418" i="1"/>
  <c r="K418" i="1"/>
  <c r="L418" i="1"/>
  <c r="A424" i="1"/>
  <c r="B424" i="1"/>
  <c r="O424" i="1"/>
  <c r="P424" i="1"/>
  <c r="Q424" i="1"/>
  <c r="J424" i="1"/>
  <c r="R424" i="1"/>
  <c r="K424" i="1"/>
  <c r="L424" i="1"/>
  <c r="M424" i="1"/>
  <c r="N424" i="1"/>
  <c r="A428" i="1"/>
  <c r="B428" i="1"/>
  <c r="K428" i="1"/>
  <c r="L428" i="1"/>
  <c r="M428" i="1"/>
  <c r="N428" i="1"/>
  <c r="O428" i="1"/>
  <c r="P428" i="1"/>
  <c r="Q428" i="1"/>
  <c r="J428" i="1"/>
  <c r="R428" i="1"/>
  <c r="A420" i="1"/>
  <c r="B420" i="1"/>
  <c r="K420" i="1"/>
  <c r="L420" i="1"/>
  <c r="M420" i="1"/>
  <c r="N420" i="1"/>
  <c r="O420" i="1"/>
  <c r="P420" i="1"/>
  <c r="Q420" i="1"/>
  <c r="R420" i="1"/>
  <c r="J420" i="1"/>
  <c r="B427" i="1"/>
  <c r="A427" i="1"/>
  <c r="L427" i="1"/>
  <c r="M427" i="1"/>
  <c r="N427" i="1"/>
  <c r="O427" i="1"/>
  <c r="P427" i="1"/>
  <c r="Q427" i="1"/>
  <c r="J427" i="1"/>
  <c r="R427" i="1"/>
  <c r="K427" i="1"/>
  <c r="A426" i="1"/>
  <c r="B426" i="1"/>
  <c r="M426" i="1"/>
  <c r="N426" i="1"/>
  <c r="O426" i="1"/>
  <c r="P426" i="1"/>
  <c r="Q426" i="1"/>
  <c r="J426" i="1"/>
  <c r="R426" i="1"/>
  <c r="K426" i="1"/>
  <c r="L426" i="1"/>
  <c r="A425" i="1"/>
  <c r="B425" i="1"/>
  <c r="N425" i="1"/>
  <c r="O425" i="1"/>
  <c r="P425" i="1"/>
  <c r="Q425" i="1"/>
  <c r="J425" i="1"/>
  <c r="R425" i="1"/>
  <c r="K425" i="1"/>
  <c r="L425" i="1"/>
  <c r="M425" i="1"/>
  <c r="A417" i="1"/>
  <c r="B417" i="1"/>
  <c r="N417" i="1"/>
  <c r="O417" i="1"/>
  <c r="P417" i="1"/>
  <c r="Q417" i="1"/>
  <c r="J417" i="1"/>
  <c r="R417" i="1"/>
  <c r="K417" i="1"/>
  <c r="L417" i="1"/>
  <c r="M417" i="1"/>
  <c r="C203" i="1"/>
  <c r="C202" i="1"/>
  <c r="C201" i="1"/>
  <c r="C200" i="1"/>
  <c r="C199" i="1"/>
  <c r="C198" i="1"/>
  <c r="C197" i="1"/>
  <c r="C196" i="1"/>
  <c r="C195" i="1"/>
  <c r="C194" i="1"/>
  <c r="C193" i="1"/>
  <c r="C192" i="1"/>
  <c r="C191" i="1"/>
  <c r="C190" i="1"/>
  <c r="C189" i="1"/>
  <c r="A193" i="1" l="1"/>
  <c r="B193" i="1"/>
  <c r="J193" i="1"/>
  <c r="R193" i="1"/>
  <c r="L193" i="1"/>
  <c r="N193" i="1"/>
  <c r="K193" i="1"/>
  <c r="M193" i="1"/>
  <c r="O193" i="1"/>
  <c r="P193" i="1"/>
  <c r="Q193" i="1"/>
  <c r="A201" i="1"/>
  <c r="B201" i="1"/>
  <c r="O201" i="1"/>
  <c r="P201" i="1"/>
  <c r="Q201" i="1"/>
  <c r="J201" i="1"/>
  <c r="R201" i="1"/>
  <c r="K201" i="1"/>
  <c r="L201" i="1"/>
  <c r="M201" i="1"/>
  <c r="N201" i="1"/>
  <c r="A189" i="1"/>
  <c r="B189" i="1"/>
  <c r="N189" i="1"/>
  <c r="P189" i="1"/>
  <c r="J189" i="1"/>
  <c r="R189" i="1"/>
  <c r="Q189" i="1"/>
  <c r="K189" i="1"/>
  <c r="L189" i="1"/>
  <c r="M189" i="1"/>
  <c r="O189" i="1"/>
  <c r="A197" i="1"/>
  <c r="B197" i="1"/>
  <c r="K197" i="1"/>
  <c r="L197" i="1"/>
  <c r="M197" i="1"/>
  <c r="N197" i="1"/>
  <c r="O197" i="1"/>
  <c r="P197" i="1"/>
  <c r="Q197" i="1"/>
  <c r="J197" i="1"/>
  <c r="R197" i="1"/>
  <c r="B194" i="1"/>
  <c r="A194" i="1"/>
  <c r="Q194" i="1"/>
  <c r="K194" i="1"/>
  <c r="M194" i="1"/>
  <c r="J194" i="1"/>
  <c r="L194" i="1"/>
  <c r="N194" i="1"/>
  <c r="O194" i="1"/>
  <c r="P194" i="1"/>
  <c r="R194" i="1"/>
  <c r="B202" i="1"/>
  <c r="A202" i="1"/>
  <c r="N202" i="1"/>
  <c r="O202" i="1"/>
  <c r="P202" i="1"/>
  <c r="Q202" i="1"/>
  <c r="J202" i="1"/>
  <c r="R202" i="1"/>
  <c r="K202" i="1"/>
  <c r="L202" i="1"/>
  <c r="M202" i="1"/>
  <c r="A195" i="1"/>
  <c r="B195" i="1"/>
  <c r="L195" i="1"/>
  <c r="M195" i="1"/>
  <c r="N195" i="1"/>
  <c r="O195" i="1"/>
  <c r="P195" i="1"/>
  <c r="Q195" i="1"/>
  <c r="R195" i="1"/>
  <c r="J195" i="1"/>
  <c r="K195" i="1"/>
  <c r="A203" i="1"/>
  <c r="B203" i="1"/>
  <c r="M203" i="1"/>
  <c r="N203" i="1"/>
  <c r="O203" i="1"/>
  <c r="P203" i="1"/>
  <c r="Q203" i="1"/>
  <c r="J203" i="1"/>
  <c r="R203" i="1"/>
  <c r="K203" i="1"/>
  <c r="L203" i="1"/>
  <c r="A192" i="1"/>
  <c r="B192" i="1"/>
  <c r="K192" i="1"/>
  <c r="M192" i="1"/>
  <c r="O192" i="1"/>
  <c r="P192" i="1"/>
  <c r="Q192" i="1"/>
  <c r="R192" i="1"/>
  <c r="J192" i="1"/>
  <c r="L192" i="1"/>
  <c r="N192" i="1"/>
  <c r="A200" i="1"/>
  <c r="B200" i="1"/>
  <c r="P200" i="1"/>
  <c r="Q200" i="1"/>
  <c r="J200" i="1"/>
  <c r="R200" i="1"/>
  <c r="K200" i="1"/>
  <c r="L200" i="1"/>
  <c r="M200" i="1"/>
  <c r="N200" i="1"/>
  <c r="O200" i="1"/>
  <c r="A196" i="1"/>
  <c r="B196" i="1"/>
  <c r="L196" i="1"/>
  <c r="M196" i="1"/>
  <c r="N196" i="1"/>
  <c r="O196" i="1"/>
  <c r="P196" i="1"/>
  <c r="Q196" i="1"/>
  <c r="J196" i="1"/>
  <c r="R196" i="1"/>
  <c r="K196" i="1"/>
  <c r="B190" i="1"/>
  <c r="A190" i="1"/>
  <c r="M190" i="1"/>
  <c r="O190" i="1"/>
  <c r="Q190" i="1"/>
  <c r="J190" i="1"/>
  <c r="K190" i="1"/>
  <c r="L190" i="1"/>
  <c r="N190" i="1"/>
  <c r="P190" i="1"/>
  <c r="R190" i="1"/>
  <c r="B198" i="1"/>
  <c r="A198" i="1"/>
  <c r="J198" i="1"/>
  <c r="R198" i="1"/>
  <c r="K198" i="1"/>
  <c r="L198" i="1"/>
  <c r="M198" i="1"/>
  <c r="N198" i="1"/>
  <c r="O198" i="1"/>
  <c r="P198" i="1"/>
  <c r="Q198" i="1"/>
  <c r="A191" i="1"/>
  <c r="B191" i="1"/>
  <c r="L191" i="1"/>
  <c r="N191" i="1"/>
  <c r="P191" i="1"/>
  <c r="K191" i="1"/>
  <c r="M191" i="1"/>
  <c r="O191" i="1"/>
  <c r="Q191" i="1"/>
  <c r="R191" i="1"/>
  <c r="J191" i="1"/>
  <c r="A199" i="1"/>
  <c r="B199" i="1"/>
  <c r="Q199" i="1"/>
  <c r="J199" i="1"/>
  <c r="R199" i="1"/>
  <c r="K199" i="1"/>
  <c r="L199" i="1"/>
  <c r="M199" i="1"/>
  <c r="N199" i="1"/>
  <c r="O199" i="1"/>
  <c r="P199" i="1"/>
  <c r="C244" i="1"/>
  <c r="C245" i="1"/>
  <c r="C246" i="1"/>
  <c r="C247" i="1"/>
  <c r="C248" i="1"/>
  <c r="C249" i="1"/>
  <c r="C250" i="1"/>
  <c r="C251" i="1"/>
  <c r="C252" i="1"/>
  <c r="C253" i="1"/>
  <c r="C254" i="1"/>
  <c r="C255" i="1"/>
  <c r="C256" i="1"/>
  <c r="C257" i="1"/>
  <c r="C243" i="1"/>
  <c r="B248" i="1" l="1"/>
  <c r="A248" i="1"/>
  <c r="P248" i="1"/>
  <c r="Q248" i="1"/>
  <c r="J248" i="1"/>
  <c r="R248" i="1"/>
  <c r="K248" i="1"/>
  <c r="L248" i="1"/>
  <c r="M248" i="1"/>
  <c r="N248" i="1"/>
  <c r="O248" i="1"/>
  <c r="A247" i="1"/>
  <c r="B247" i="1"/>
  <c r="Q247" i="1"/>
  <c r="J247" i="1"/>
  <c r="R247" i="1"/>
  <c r="K247" i="1"/>
  <c r="L247" i="1"/>
  <c r="M247" i="1"/>
  <c r="N247" i="1"/>
  <c r="O247" i="1"/>
  <c r="P247" i="1"/>
  <c r="B254" i="1"/>
  <c r="A254" i="1"/>
  <c r="J254" i="1"/>
  <c r="R254" i="1"/>
  <c r="K254" i="1"/>
  <c r="L254" i="1"/>
  <c r="M254" i="1"/>
  <c r="N254" i="1"/>
  <c r="O254" i="1"/>
  <c r="P254" i="1"/>
  <c r="Q254" i="1"/>
  <c r="B246" i="1"/>
  <c r="A246" i="1"/>
  <c r="J246" i="1"/>
  <c r="R246" i="1"/>
  <c r="K246" i="1"/>
  <c r="L246" i="1"/>
  <c r="M246" i="1"/>
  <c r="N246" i="1"/>
  <c r="O246" i="1"/>
  <c r="P246" i="1"/>
  <c r="Q246" i="1"/>
  <c r="B256" i="1"/>
  <c r="A256" i="1"/>
  <c r="P256" i="1"/>
  <c r="Q256" i="1"/>
  <c r="J256" i="1"/>
  <c r="R256" i="1"/>
  <c r="K256" i="1"/>
  <c r="L256" i="1"/>
  <c r="M256" i="1"/>
  <c r="N256" i="1"/>
  <c r="O256" i="1"/>
  <c r="B252" i="1"/>
  <c r="A252" i="1"/>
  <c r="L252" i="1"/>
  <c r="M252" i="1"/>
  <c r="N252" i="1"/>
  <c r="O252" i="1"/>
  <c r="P252" i="1"/>
  <c r="Q252" i="1"/>
  <c r="J252" i="1"/>
  <c r="R252" i="1"/>
  <c r="K252" i="1"/>
  <c r="B244" i="1"/>
  <c r="A244" i="1"/>
  <c r="L244" i="1"/>
  <c r="M244" i="1"/>
  <c r="N244" i="1"/>
  <c r="O244" i="1"/>
  <c r="P244" i="1"/>
  <c r="Q244" i="1"/>
  <c r="J244" i="1"/>
  <c r="R244" i="1"/>
  <c r="K244" i="1"/>
  <c r="A253" i="1"/>
  <c r="B253" i="1"/>
  <c r="K253" i="1"/>
  <c r="L253" i="1"/>
  <c r="M253" i="1"/>
  <c r="N253" i="1"/>
  <c r="O253" i="1"/>
  <c r="P253" i="1"/>
  <c r="Q253" i="1"/>
  <c r="J253" i="1"/>
  <c r="R253" i="1"/>
  <c r="A243" i="1"/>
  <c r="B243" i="1"/>
  <c r="M243" i="1"/>
  <c r="N243" i="1"/>
  <c r="O243" i="1"/>
  <c r="P243" i="1"/>
  <c r="Q243" i="1"/>
  <c r="J243" i="1"/>
  <c r="R243" i="1"/>
  <c r="K243" i="1"/>
  <c r="L243" i="1"/>
  <c r="B250" i="1"/>
  <c r="A250" i="1"/>
  <c r="N250" i="1"/>
  <c r="O250" i="1"/>
  <c r="P250" i="1"/>
  <c r="Q250" i="1"/>
  <c r="J250" i="1"/>
  <c r="R250" i="1"/>
  <c r="K250" i="1"/>
  <c r="L250" i="1"/>
  <c r="M250" i="1"/>
  <c r="A245" i="1"/>
  <c r="B245" i="1"/>
  <c r="K245" i="1"/>
  <c r="L245" i="1"/>
  <c r="M245" i="1"/>
  <c r="N245" i="1"/>
  <c r="O245" i="1"/>
  <c r="P245" i="1"/>
  <c r="Q245" i="1"/>
  <c r="J245" i="1"/>
  <c r="R245" i="1"/>
  <c r="A251" i="1"/>
  <c r="B251" i="1"/>
  <c r="M251" i="1"/>
  <c r="N251" i="1"/>
  <c r="O251" i="1"/>
  <c r="P251" i="1"/>
  <c r="Q251" i="1"/>
  <c r="J251" i="1"/>
  <c r="R251" i="1"/>
  <c r="K251" i="1"/>
  <c r="L251" i="1"/>
  <c r="A257" i="1"/>
  <c r="B257" i="1"/>
  <c r="O257" i="1"/>
  <c r="P257" i="1"/>
  <c r="Q257" i="1"/>
  <c r="J257" i="1"/>
  <c r="R257" i="1"/>
  <c r="K257" i="1"/>
  <c r="L257" i="1"/>
  <c r="M257" i="1"/>
  <c r="N257" i="1"/>
  <c r="A249" i="1"/>
  <c r="B249" i="1"/>
  <c r="O249" i="1"/>
  <c r="P249" i="1"/>
  <c r="Q249" i="1"/>
  <c r="J249" i="1"/>
  <c r="R249" i="1"/>
  <c r="K249" i="1"/>
  <c r="L249" i="1"/>
  <c r="M249" i="1"/>
  <c r="N249" i="1"/>
  <c r="A255" i="1"/>
  <c r="B255" i="1"/>
  <c r="Q255" i="1"/>
  <c r="J255" i="1"/>
  <c r="R255" i="1"/>
  <c r="K255" i="1"/>
  <c r="L255" i="1"/>
  <c r="M255" i="1"/>
  <c r="N255" i="1"/>
  <c r="O255" i="1"/>
  <c r="P255" i="1"/>
  <c r="I213" i="13"/>
  <c r="B215" i="13" s="1"/>
  <c r="H213" i="13"/>
  <c r="G213" i="13"/>
  <c r="B214" i="13" s="1"/>
  <c r="F213" i="13"/>
  <c r="E213" i="13"/>
  <c r="D213" i="13"/>
  <c r="C213" i="13"/>
  <c r="B213" i="13"/>
  <c r="C221" i="13" l="1"/>
  <c r="D221" i="13"/>
  <c r="E221" i="13"/>
  <c r="B221" i="13"/>
  <c r="B222" i="13" s="1"/>
  <c r="C205" i="13"/>
  <c r="D205" i="13"/>
  <c r="E205" i="13"/>
  <c r="F205" i="13"/>
  <c r="G205" i="13"/>
  <c r="H205" i="13"/>
  <c r="I205" i="13"/>
  <c r="B207" i="13" s="1"/>
  <c r="B205" i="13"/>
  <c r="B206" i="13" l="1"/>
  <c r="C125" i="1" l="1"/>
  <c r="C124" i="1"/>
  <c r="C123" i="1"/>
  <c r="C122" i="1"/>
  <c r="C121" i="1"/>
  <c r="C120" i="1"/>
  <c r="C119" i="1"/>
  <c r="C118" i="1"/>
  <c r="C117" i="1"/>
  <c r="C116" i="1"/>
  <c r="A120" i="1" l="1"/>
  <c r="B120" i="1"/>
  <c r="Q120" i="1"/>
  <c r="N120" i="1"/>
  <c r="O120" i="1"/>
  <c r="P120" i="1"/>
  <c r="R120" i="1"/>
  <c r="J120" i="1"/>
  <c r="K120" i="1"/>
  <c r="L120" i="1"/>
  <c r="M120" i="1"/>
  <c r="B122" i="1"/>
  <c r="A122" i="1"/>
  <c r="O122" i="1"/>
  <c r="L122" i="1"/>
  <c r="R122" i="1"/>
  <c r="J122" i="1"/>
  <c r="K122" i="1"/>
  <c r="M122" i="1"/>
  <c r="N122" i="1"/>
  <c r="P122" i="1"/>
  <c r="Q122" i="1"/>
  <c r="A117" i="1"/>
  <c r="B117" i="1"/>
  <c r="L117" i="1"/>
  <c r="Q117" i="1"/>
  <c r="J117" i="1"/>
  <c r="K117" i="1"/>
  <c r="M117" i="1"/>
  <c r="N117" i="1"/>
  <c r="O117" i="1"/>
  <c r="P117" i="1"/>
  <c r="R117" i="1"/>
  <c r="A119" i="1"/>
  <c r="B119" i="1"/>
  <c r="J119" i="1"/>
  <c r="R119" i="1"/>
  <c r="O119" i="1"/>
  <c r="M119" i="1"/>
  <c r="N119" i="1"/>
  <c r="P119" i="1"/>
  <c r="Q119" i="1"/>
  <c r="K119" i="1"/>
  <c r="L119" i="1"/>
  <c r="A121" i="1"/>
  <c r="B121" i="1"/>
  <c r="P121" i="1"/>
  <c r="M121" i="1"/>
  <c r="Q121" i="1"/>
  <c r="R121" i="1"/>
  <c r="J121" i="1"/>
  <c r="K121" i="1"/>
  <c r="L121" i="1"/>
  <c r="N121" i="1"/>
  <c r="O121" i="1"/>
  <c r="A123" i="1"/>
  <c r="B123" i="1"/>
  <c r="N123" i="1"/>
  <c r="K123" i="1"/>
  <c r="J123" i="1"/>
  <c r="L123" i="1"/>
  <c r="M123" i="1"/>
  <c r="O123" i="1"/>
  <c r="P123" i="1"/>
  <c r="Q123" i="1"/>
  <c r="R123" i="1"/>
  <c r="B118" i="1"/>
  <c r="A118" i="1"/>
  <c r="K118" i="1"/>
  <c r="P118" i="1"/>
  <c r="L118" i="1"/>
  <c r="M118" i="1"/>
  <c r="N118" i="1"/>
  <c r="O118" i="1"/>
  <c r="Q118" i="1"/>
  <c r="R118" i="1"/>
  <c r="J118" i="1"/>
  <c r="A116" i="1"/>
  <c r="B116" i="1"/>
  <c r="M116" i="1"/>
  <c r="J116" i="1"/>
  <c r="R116" i="1"/>
  <c r="K116" i="1"/>
  <c r="L116" i="1"/>
  <c r="N116" i="1"/>
  <c r="O116" i="1"/>
  <c r="P116" i="1"/>
  <c r="Q116" i="1"/>
  <c r="A124" i="1"/>
  <c r="B124" i="1"/>
  <c r="J124" i="1"/>
  <c r="R124" i="1"/>
  <c r="K124" i="1"/>
  <c r="L124" i="1"/>
  <c r="M124" i="1"/>
  <c r="N124" i="1"/>
  <c r="O124" i="1"/>
  <c r="P124" i="1"/>
  <c r="Q124" i="1"/>
  <c r="A125" i="1"/>
  <c r="B125" i="1"/>
  <c r="Q125" i="1"/>
  <c r="K125" i="1"/>
  <c r="L125" i="1"/>
  <c r="M125" i="1"/>
  <c r="N125" i="1"/>
  <c r="O125" i="1"/>
  <c r="P125" i="1"/>
  <c r="R125" i="1"/>
  <c r="J125" i="1"/>
  <c r="C1039" i="1"/>
  <c r="C1040" i="1"/>
  <c r="C1041" i="1"/>
  <c r="C1042" i="1"/>
  <c r="C1043" i="1"/>
  <c r="C1044" i="1"/>
  <c r="C1045" i="1"/>
  <c r="C1046" i="1"/>
  <c r="C1047" i="1"/>
  <c r="C1048" i="1"/>
  <c r="C1038" i="1"/>
  <c r="A1047" i="1" l="1"/>
  <c r="B1047" i="1"/>
  <c r="K1047" i="1"/>
  <c r="L1047" i="1"/>
  <c r="M1047" i="1"/>
  <c r="N1047" i="1"/>
  <c r="O1047" i="1"/>
  <c r="P1047" i="1"/>
  <c r="Q1047" i="1"/>
  <c r="J1047" i="1"/>
  <c r="R1047" i="1"/>
  <c r="A1046" i="1"/>
  <c r="B1046" i="1"/>
  <c r="L1046" i="1"/>
  <c r="M1046" i="1"/>
  <c r="N1046" i="1"/>
  <c r="O1046" i="1"/>
  <c r="P1046" i="1"/>
  <c r="Q1046" i="1"/>
  <c r="J1046" i="1"/>
  <c r="R1046" i="1"/>
  <c r="K1046" i="1"/>
  <c r="A1040" i="1"/>
  <c r="B1040" i="1"/>
  <c r="J1040" i="1"/>
  <c r="R1040" i="1"/>
  <c r="K1040" i="1"/>
  <c r="L1040" i="1"/>
  <c r="M1040" i="1"/>
  <c r="N1040" i="1"/>
  <c r="O1040" i="1"/>
  <c r="P1040" i="1"/>
  <c r="Q1040" i="1"/>
  <c r="A1039" i="1"/>
  <c r="B1039" i="1"/>
  <c r="K1039" i="1"/>
  <c r="L1039" i="1"/>
  <c r="M1039" i="1"/>
  <c r="N1039" i="1"/>
  <c r="O1039" i="1"/>
  <c r="P1039" i="1"/>
  <c r="Q1039" i="1"/>
  <c r="J1039" i="1"/>
  <c r="R1039" i="1"/>
  <c r="A1045" i="1"/>
  <c r="B1045" i="1"/>
  <c r="M1045" i="1"/>
  <c r="N1045" i="1"/>
  <c r="O1045" i="1"/>
  <c r="P1045" i="1"/>
  <c r="Q1045" i="1"/>
  <c r="J1045" i="1"/>
  <c r="R1045" i="1"/>
  <c r="K1045" i="1"/>
  <c r="L1045" i="1"/>
  <c r="A1044" i="1"/>
  <c r="B1044" i="1"/>
  <c r="N1044" i="1"/>
  <c r="O1044" i="1"/>
  <c r="P1044" i="1"/>
  <c r="Q1044" i="1"/>
  <c r="J1044" i="1"/>
  <c r="R1044" i="1"/>
  <c r="K1044" i="1"/>
  <c r="L1044" i="1"/>
  <c r="M1044" i="1"/>
  <c r="A1048" i="1"/>
  <c r="B1048" i="1"/>
  <c r="J1048" i="1"/>
  <c r="R1048" i="1"/>
  <c r="K1048" i="1"/>
  <c r="L1048" i="1"/>
  <c r="M1048" i="1"/>
  <c r="N1048" i="1"/>
  <c r="O1048" i="1"/>
  <c r="P1048" i="1"/>
  <c r="Q1048" i="1"/>
  <c r="A1043" i="1"/>
  <c r="B1043" i="1"/>
  <c r="O1043" i="1"/>
  <c r="P1043" i="1"/>
  <c r="Q1043" i="1"/>
  <c r="J1043" i="1"/>
  <c r="R1043" i="1"/>
  <c r="K1043" i="1"/>
  <c r="L1043" i="1"/>
  <c r="M1043" i="1"/>
  <c r="N1043" i="1"/>
  <c r="A1042" i="1"/>
  <c r="B1042" i="1"/>
  <c r="P1042" i="1"/>
  <c r="Q1042" i="1"/>
  <c r="J1042" i="1"/>
  <c r="R1042" i="1"/>
  <c r="K1042" i="1"/>
  <c r="L1042" i="1"/>
  <c r="M1042" i="1"/>
  <c r="N1042" i="1"/>
  <c r="O1042" i="1"/>
  <c r="A1038" i="1"/>
  <c r="B1038" i="1"/>
  <c r="L1038" i="1"/>
  <c r="M1038" i="1"/>
  <c r="N1038" i="1"/>
  <c r="O1038" i="1"/>
  <c r="P1038" i="1"/>
  <c r="Q1038" i="1"/>
  <c r="J1038" i="1"/>
  <c r="R1038" i="1"/>
  <c r="K1038" i="1"/>
  <c r="A1041" i="1"/>
  <c r="B1041" i="1"/>
  <c r="Q1041" i="1"/>
  <c r="J1041" i="1"/>
  <c r="R1041" i="1"/>
  <c r="K1041" i="1"/>
  <c r="L1041" i="1"/>
  <c r="M1041" i="1"/>
  <c r="N1041" i="1"/>
  <c r="O1041" i="1"/>
  <c r="P1041" i="1"/>
  <c r="C730" i="1"/>
  <c r="C731" i="1"/>
  <c r="C732" i="1"/>
  <c r="C733" i="1"/>
  <c r="C734" i="1"/>
  <c r="C735" i="1"/>
  <c r="C736" i="1"/>
  <c r="C737" i="1"/>
  <c r="C738" i="1"/>
  <c r="C739" i="1"/>
  <c r="C740" i="1"/>
  <c r="C741" i="1"/>
  <c r="C742" i="1"/>
  <c r="C743" i="1"/>
  <c r="C744" i="1"/>
  <c r="C745" i="1"/>
  <c r="C746" i="1"/>
  <c r="C747" i="1"/>
  <c r="C748" i="1"/>
  <c r="C749" i="1"/>
  <c r="C750" i="1"/>
  <c r="C751" i="1"/>
  <c r="C752" i="1"/>
  <c r="C753" i="1"/>
  <c r="C754" i="1"/>
  <c r="C755" i="1"/>
  <c r="C756" i="1"/>
  <c r="C757" i="1"/>
  <c r="C758" i="1"/>
  <c r="C759" i="1"/>
  <c r="C760" i="1"/>
  <c r="C761" i="1"/>
  <c r="C762" i="1"/>
  <c r="C763" i="1"/>
  <c r="C764" i="1"/>
  <c r="C765" i="1"/>
  <c r="C766" i="1"/>
  <c r="C767" i="1"/>
  <c r="C768" i="1"/>
  <c r="C769" i="1"/>
  <c r="C770" i="1"/>
  <c r="C771" i="1"/>
  <c r="C772" i="1"/>
  <c r="C773" i="1"/>
  <c r="C774" i="1"/>
  <c r="C775" i="1"/>
  <c r="C776" i="1"/>
  <c r="C777" i="1"/>
  <c r="C778" i="1"/>
  <c r="C779" i="1"/>
  <c r="C780" i="1"/>
  <c r="C781" i="1"/>
  <c r="C782" i="1"/>
  <c r="C783" i="1"/>
  <c r="C784" i="1"/>
  <c r="C785" i="1"/>
  <c r="C786" i="1"/>
  <c r="C787" i="1"/>
  <c r="C788" i="1"/>
  <c r="C789" i="1"/>
  <c r="C790" i="1"/>
  <c r="C791" i="1"/>
  <c r="C792" i="1"/>
  <c r="C793" i="1"/>
  <c r="C794" i="1"/>
  <c r="C795" i="1"/>
  <c r="C796" i="1"/>
  <c r="C797" i="1"/>
  <c r="C798" i="1"/>
  <c r="C799" i="1"/>
  <c r="C800" i="1"/>
  <c r="C801" i="1"/>
  <c r="B794" i="1" l="1"/>
  <c r="A794" i="1"/>
  <c r="K794" i="1"/>
  <c r="L794" i="1"/>
  <c r="M794" i="1"/>
  <c r="N794" i="1"/>
  <c r="P794" i="1"/>
  <c r="Q794" i="1"/>
  <c r="R794" i="1"/>
  <c r="J794" i="1"/>
  <c r="O794" i="1"/>
  <c r="B786" i="1"/>
  <c r="A786" i="1"/>
  <c r="K786" i="1"/>
  <c r="L786" i="1"/>
  <c r="M786" i="1"/>
  <c r="J786" i="1"/>
  <c r="N786" i="1"/>
  <c r="O786" i="1"/>
  <c r="Q786" i="1"/>
  <c r="P786" i="1"/>
  <c r="R786" i="1"/>
  <c r="B770" i="1"/>
  <c r="A770" i="1"/>
  <c r="K770" i="1"/>
  <c r="L770" i="1"/>
  <c r="M770" i="1"/>
  <c r="J770" i="1"/>
  <c r="N770" i="1"/>
  <c r="O770" i="1"/>
  <c r="P770" i="1"/>
  <c r="Q770" i="1"/>
  <c r="R770" i="1"/>
  <c r="B762" i="1"/>
  <c r="A762" i="1"/>
  <c r="K762" i="1"/>
  <c r="L762" i="1"/>
  <c r="M762" i="1"/>
  <c r="R762" i="1"/>
  <c r="J762" i="1"/>
  <c r="N762" i="1"/>
  <c r="P762" i="1"/>
  <c r="O762" i="1"/>
  <c r="Q762" i="1"/>
  <c r="B754" i="1"/>
  <c r="A754" i="1"/>
  <c r="K754" i="1"/>
  <c r="L754" i="1"/>
  <c r="M754" i="1"/>
  <c r="O754" i="1"/>
  <c r="P754" i="1"/>
  <c r="Q754" i="1"/>
  <c r="R754" i="1"/>
  <c r="J754" i="1"/>
  <c r="N754" i="1"/>
  <c r="B738" i="1"/>
  <c r="A738" i="1"/>
  <c r="K738" i="1"/>
  <c r="L738" i="1"/>
  <c r="M738" i="1"/>
  <c r="O738" i="1"/>
  <c r="J738" i="1"/>
  <c r="N738" i="1"/>
  <c r="P738" i="1"/>
  <c r="Q738" i="1"/>
  <c r="R738" i="1"/>
  <c r="B730" i="1"/>
  <c r="A730" i="1"/>
  <c r="Q730" i="1"/>
  <c r="J730" i="1"/>
  <c r="R730" i="1"/>
  <c r="P730" i="1"/>
  <c r="K730" i="1"/>
  <c r="L730" i="1"/>
  <c r="M730" i="1"/>
  <c r="N730" i="1"/>
  <c r="O730" i="1"/>
  <c r="A751" i="1"/>
  <c r="B751" i="1"/>
  <c r="N751" i="1"/>
  <c r="O751" i="1"/>
  <c r="P751" i="1"/>
  <c r="Q751" i="1"/>
  <c r="R751" i="1"/>
  <c r="J751" i="1"/>
  <c r="L751" i="1"/>
  <c r="K751" i="1"/>
  <c r="M751" i="1"/>
  <c r="A800" i="1"/>
  <c r="B800" i="1"/>
  <c r="M800" i="1"/>
  <c r="N800" i="1"/>
  <c r="O800" i="1"/>
  <c r="J800" i="1"/>
  <c r="L800" i="1"/>
  <c r="P800" i="1"/>
  <c r="Q800" i="1"/>
  <c r="R800" i="1"/>
  <c r="K800" i="1"/>
  <c r="A792" i="1"/>
  <c r="B792" i="1"/>
  <c r="M792" i="1"/>
  <c r="N792" i="1"/>
  <c r="O792" i="1"/>
  <c r="R792" i="1"/>
  <c r="J792" i="1"/>
  <c r="K792" i="1"/>
  <c r="P792" i="1"/>
  <c r="L792" i="1"/>
  <c r="Q792" i="1"/>
  <c r="A784" i="1"/>
  <c r="B784" i="1"/>
  <c r="M784" i="1"/>
  <c r="N784" i="1"/>
  <c r="O784" i="1"/>
  <c r="L784" i="1"/>
  <c r="Q784" i="1"/>
  <c r="R784" i="1"/>
  <c r="J784" i="1"/>
  <c r="K784" i="1"/>
  <c r="P784" i="1"/>
  <c r="A776" i="1"/>
  <c r="B776" i="1"/>
  <c r="M776" i="1"/>
  <c r="N776" i="1"/>
  <c r="O776" i="1"/>
  <c r="J776" i="1"/>
  <c r="K776" i="1"/>
  <c r="L776" i="1"/>
  <c r="P776" i="1"/>
  <c r="R776" i="1"/>
  <c r="Q776" i="1"/>
  <c r="A768" i="1"/>
  <c r="B768" i="1"/>
  <c r="M768" i="1"/>
  <c r="N768" i="1"/>
  <c r="O768" i="1"/>
  <c r="Q768" i="1"/>
  <c r="R768" i="1"/>
  <c r="J768" i="1"/>
  <c r="L768" i="1"/>
  <c r="K768" i="1"/>
  <c r="P768" i="1"/>
  <c r="A752" i="1"/>
  <c r="B752" i="1"/>
  <c r="M752" i="1"/>
  <c r="N752" i="1"/>
  <c r="O752" i="1"/>
  <c r="J752" i="1"/>
  <c r="K752" i="1"/>
  <c r="L752" i="1"/>
  <c r="Q752" i="1"/>
  <c r="P752" i="1"/>
  <c r="R752" i="1"/>
  <c r="A744" i="1"/>
  <c r="B744" i="1"/>
  <c r="M744" i="1"/>
  <c r="N744" i="1"/>
  <c r="O744" i="1"/>
  <c r="Q744" i="1"/>
  <c r="J744" i="1"/>
  <c r="K744" i="1"/>
  <c r="L744" i="1"/>
  <c r="P744" i="1"/>
  <c r="R744" i="1"/>
  <c r="A736" i="1"/>
  <c r="B736" i="1"/>
  <c r="M736" i="1"/>
  <c r="N736" i="1"/>
  <c r="O736" i="1"/>
  <c r="Q736" i="1"/>
  <c r="L736" i="1"/>
  <c r="P736" i="1"/>
  <c r="R736" i="1"/>
  <c r="J736" i="1"/>
  <c r="K736" i="1"/>
  <c r="A799" i="1"/>
  <c r="B799" i="1"/>
  <c r="N799" i="1"/>
  <c r="O799" i="1"/>
  <c r="P799" i="1"/>
  <c r="J799" i="1"/>
  <c r="K799" i="1"/>
  <c r="L799" i="1"/>
  <c r="Q799" i="1"/>
  <c r="M799" i="1"/>
  <c r="R799" i="1"/>
  <c r="A775" i="1"/>
  <c r="B775" i="1"/>
  <c r="N775" i="1"/>
  <c r="O775" i="1"/>
  <c r="P775" i="1"/>
  <c r="R775" i="1"/>
  <c r="J775" i="1"/>
  <c r="K775" i="1"/>
  <c r="M775" i="1"/>
  <c r="L775" i="1"/>
  <c r="Q775" i="1"/>
  <c r="A759" i="1"/>
  <c r="B759" i="1"/>
  <c r="N759" i="1"/>
  <c r="O759" i="1"/>
  <c r="P759" i="1"/>
  <c r="J759" i="1"/>
  <c r="K759" i="1"/>
  <c r="L759" i="1"/>
  <c r="M759" i="1"/>
  <c r="R759" i="1"/>
  <c r="Q759" i="1"/>
  <c r="A797" i="1"/>
  <c r="B797" i="1"/>
  <c r="P797" i="1"/>
  <c r="Q797" i="1"/>
  <c r="J797" i="1"/>
  <c r="R797" i="1"/>
  <c r="L797" i="1"/>
  <c r="N797" i="1"/>
  <c r="O797" i="1"/>
  <c r="K797" i="1"/>
  <c r="M797" i="1"/>
  <c r="A789" i="1"/>
  <c r="B789" i="1"/>
  <c r="P789" i="1"/>
  <c r="Q789" i="1"/>
  <c r="J789" i="1"/>
  <c r="R789" i="1"/>
  <c r="K789" i="1"/>
  <c r="L789" i="1"/>
  <c r="M789" i="1"/>
  <c r="O789" i="1"/>
  <c r="N789" i="1"/>
  <c r="A781" i="1"/>
  <c r="B781" i="1"/>
  <c r="P781" i="1"/>
  <c r="Q781" i="1"/>
  <c r="J781" i="1"/>
  <c r="R781" i="1"/>
  <c r="N781" i="1"/>
  <c r="L781" i="1"/>
  <c r="O781" i="1"/>
  <c r="K781" i="1"/>
  <c r="M781" i="1"/>
  <c r="A773" i="1"/>
  <c r="B773" i="1"/>
  <c r="P773" i="1"/>
  <c r="Q773" i="1"/>
  <c r="J773" i="1"/>
  <c r="R773" i="1"/>
  <c r="K773" i="1"/>
  <c r="L773" i="1"/>
  <c r="M773" i="1"/>
  <c r="N773" i="1"/>
  <c r="O773" i="1"/>
  <c r="A765" i="1"/>
  <c r="B765" i="1"/>
  <c r="P765" i="1"/>
  <c r="Q765" i="1"/>
  <c r="J765" i="1"/>
  <c r="R765" i="1"/>
  <c r="K765" i="1"/>
  <c r="L765" i="1"/>
  <c r="N765" i="1"/>
  <c r="O765" i="1"/>
  <c r="M765" i="1"/>
  <c r="A757" i="1"/>
  <c r="B757" i="1"/>
  <c r="P757" i="1"/>
  <c r="Q757" i="1"/>
  <c r="J757" i="1"/>
  <c r="R757" i="1"/>
  <c r="M757" i="1"/>
  <c r="N757" i="1"/>
  <c r="O757" i="1"/>
  <c r="K757" i="1"/>
  <c r="L757" i="1"/>
  <c r="A749" i="1"/>
  <c r="B749" i="1"/>
  <c r="P749" i="1"/>
  <c r="Q749" i="1"/>
  <c r="J749" i="1"/>
  <c r="R749" i="1"/>
  <c r="K749" i="1"/>
  <c r="L749" i="1"/>
  <c r="M749" i="1"/>
  <c r="N749" i="1"/>
  <c r="O749" i="1"/>
  <c r="A741" i="1"/>
  <c r="B741" i="1"/>
  <c r="P741" i="1"/>
  <c r="Q741" i="1"/>
  <c r="J741" i="1"/>
  <c r="R741" i="1"/>
  <c r="L741" i="1"/>
  <c r="O741" i="1"/>
  <c r="K741" i="1"/>
  <c r="M741" i="1"/>
  <c r="N741" i="1"/>
  <c r="A733" i="1"/>
  <c r="B733" i="1"/>
  <c r="P733" i="1"/>
  <c r="Q733" i="1"/>
  <c r="J733" i="1"/>
  <c r="R733" i="1"/>
  <c r="K733" i="1"/>
  <c r="L733" i="1"/>
  <c r="M733" i="1"/>
  <c r="N733" i="1"/>
  <c r="O733" i="1"/>
  <c r="A783" i="1"/>
  <c r="B783" i="1"/>
  <c r="N783" i="1"/>
  <c r="O783" i="1"/>
  <c r="P783" i="1"/>
  <c r="J783" i="1"/>
  <c r="L783" i="1"/>
  <c r="M783" i="1"/>
  <c r="Q783" i="1"/>
  <c r="K783" i="1"/>
  <c r="R783" i="1"/>
  <c r="A767" i="1"/>
  <c r="B767" i="1"/>
  <c r="N767" i="1"/>
  <c r="O767" i="1"/>
  <c r="P767" i="1"/>
  <c r="L767" i="1"/>
  <c r="M767" i="1"/>
  <c r="Q767" i="1"/>
  <c r="R767" i="1"/>
  <c r="J767" i="1"/>
  <c r="K767" i="1"/>
  <c r="A735" i="1"/>
  <c r="B735" i="1"/>
  <c r="N735" i="1"/>
  <c r="O735" i="1"/>
  <c r="P735" i="1"/>
  <c r="Q735" i="1"/>
  <c r="J735" i="1"/>
  <c r="R735" i="1"/>
  <c r="K735" i="1"/>
  <c r="L735" i="1"/>
  <c r="M735" i="1"/>
  <c r="B798" i="1"/>
  <c r="A798" i="1"/>
  <c r="O798" i="1"/>
  <c r="P798" i="1"/>
  <c r="Q798" i="1"/>
  <c r="N798" i="1"/>
  <c r="J798" i="1"/>
  <c r="L798" i="1"/>
  <c r="K798" i="1"/>
  <c r="M798" i="1"/>
  <c r="R798" i="1"/>
  <c r="B742" i="1"/>
  <c r="A742" i="1"/>
  <c r="O742" i="1"/>
  <c r="P742" i="1"/>
  <c r="Q742" i="1"/>
  <c r="K742" i="1"/>
  <c r="J742" i="1"/>
  <c r="L742" i="1"/>
  <c r="M742" i="1"/>
  <c r="N742" i="1"/>
  <c r="R742" i="1"/>
  <c r="B734" i="1"/>
  <c r="A734" i="1"/>
  <c r="O734" i="1"/>
  <c r="P734" i="1"/>
  <c r="Q734" i="1"/>
  <c r="J734" i="1"/>
  <c r="R734" i="1"/>
  <c r="K734" i="1"/>
  <c r="L734" i="1"/>
  <c r="M734" i="1"/>
  <c r="N734" i="1"/>
  <c r="A796" i="1"/>
  <c r="B796" i="1"/>
  <c r="Q796" i="1"/>
  <c r="J796" i="1"/>
  <c r="R796" i="1"/>
  <c r="K796" i="1"/>
  <c r="L796" i="1"/>
  <c r="M796" i="1"/>
  <c r="N796" i="1"/>
  <c r="P796" i="1"/>
  <c r="O796" i="1"/>
  <c r="A788" i="1"/>
  <c r="B788" i="1"/>
  <c r="Q788" i="1"/>
  <c r="J788" i="1"/>
  <c r="R788" i="1"/>
  <c r="K788" i="1"/>
  <c r="O788" i="1"/>
  <c r="M788" i="1"/>
  <c r="L788" i="1"/>
  <c r="N788" i="1"/>
  <c r="P788" i="1"/>
  <c r="A780" i="1"/>
  <c r="B780" i="1"/>
  <c r="Q780" i="1"/>
  <c r="J780" i="1"/>
  <c r="R780" i="1"/>
  <c r="K780" i="1"/>
  <c r="L780" i="1"/>
  <c r="N780" i="1"/>
  <c r="O780" i="1"/>
  <c r="P780" i="1"/>
  <c r="M780" i="1"/>
  <c r="A772" i="1"/>
  <c r="B772" i="1"/>
  <c r="Q772" i="1"/>
  <c r="J772" i="1"/>
  <c r="R772" i="1"/>
  <c r="K772" i="1"/>
  <c r="L772" i="1"/>
  <c r="M772" i="1"/>
  <c r="O772" i="1"/>
  <c r="N772" i="1"/>
  <c r="P772" i="1"/>
  <c r="A764" i="1"/>
  <c r="B764" i="1"/>
  <c r="Q764" i="1"/>
  <c r="J764" i="1"/>
  <c r="R764" i="1"/>
  <c r="K764" i="1"/>
  <c r="N764" i="1"/>
  <c r="O764" i="1"/>
  <c r="P764" i="1"/>
  <c r="L764" i="1"/>
  <c r="M764" i="1"/>
  <c r="A756" i="1"/>
  <c r="B756" i="1"/>
  <c r="Q756" i="1"/>
  <c r="J756" i="1"/>
  <c r="R756" i="1"/>
  <c r="K756" i="1"/>
  <c r="L756" i="1"/>
  <c r="M756" i="1"/>
  <c r="N756" i="1"/>
  <c r="O756" i="1"/>
  <c r="P756" i="1"/>
  <c r="A748" i="1"/>
  <c r="B748" i="1"/>
  <c r="Q748" i="1"/>
  <c r="J748" i="1"/>
  <c r="R748" i="1"/>
  <c r="K748" i="1"/>
  <c r="M748" i="1"/>
  <c r="P748" i="1"/>
  <c r="L748" i="1"/>
  <c r="N748" i="1"/>
  <c r="O748" i="1"/>
  <c r="A740" i="1"/>
  <c r="B740" i="1"/>
  <c r="Q740" i="1"/>
  <c r="J740" i="1"/>
  <c r="R740" i="1"/>
  <c r="K740" i="1"/>
  <c r="M740" i="1"/>
  <c r="L740" i="1"/>
  <c r="N740" i="1"/>
  <c r="O740" i="1"/>
  <c r="P740" i="1"/>
  <c r="A732" i="1"/>
  <c r="B732" i="1"/>
  <c r="Q732" i="1"/>
  <c r="J732" i="1"/>
  <c r="R732" i="1"/>
  <c r="K732" i="1"/>
  <c r="L732" i="1"/>
  <c r="M732" i="1"/>
  <c r="N732" i="1"/>
  <c r="O732" i="1"/>
  <c r="P732" i="1"/>
  <c r="A760" i="1"/>
  <c r="B760" i="1"/>
  <c r="M760" i="1"/>
  <c r="N760" i="1"/>
  <c r="O760" i="1"/>
  <c r="K760" i="1"/>
  <c r="L760" i="1"/>
  <c r="P760" i="1"/>
  <c r="Q760" i="1"/>
  <c r="R760" i="1"/>
  <c r="J760" i="1"/>
  <c r="A791" i="1"/>
  <c r="B791" i="1"/>
  <c r="N791" i="1"/>
  <c r="O791" i="1"/>
  <c r="P791" i="1"/>
  <c r="M791" i="1"/>
  <c r="R791" i="1"/>
  <c r="K791" i="1"/>
  <c r="J791" i="1"/>
  <c r="L791" i="1"/>
  <c r="Q791" i="1"/>
  <c r="A743" i="1"/>
  <c r="B743" i="1"/>
  <c r="N743" i="1"/>
  <c r="O743" i="1"/>
  <c r="P743" i="1"/>
  <c r="J743" i="1"/>
  <c r="R743" i="1"/>
  <c r="M743" i="1"/>
  <c r="Q743" i="1"/>
  <c r="K743" i="1"/>
  <c r="L743" i="1"/>
  <c r="B790" i="1"/>
  <c r="A790" i="1"/>
  <c r="O790" i="1"/>
  <c r="P790" i="1"/>
  <c r="Q790" i="1"/>
  <c r="K790" i="1"/>
  <c r="M790" i="1"/>
  <c r="N790" i="1"/>
  <c r="R790" i="1"/>
  <c r="J790" i="1"/>
  <c r="L790" i="1"/>
  <c r="B782" i="1"/>
  <c r="A782" i="1"/>
  <c r="O782" i="1"/>
  <c r="P782" i="1"/>
  <c r="Q782" i="1"/>
  <c r="J782" i="1"/>
  <c r="K782" i="1"/>
  <c r="L782" i="1"/>
  <c r="N782" i="1"/>
  <c r="M782" i="1"/>
  <c r="R782" i="1"/>
  <c r="B774" i="1"/>
  <c r="A774" i="1"/>
  <c r="O774" i="1"/>
  <c r="P774" i="1"/>
  <c r="Q774" i="1"/>
  <c r="M774" i="1"/>
  <c r="N774" i="1"/>
  <c r="R774" i="1"/>
  <c r="K774" i="1"/>
  <c r="J774" i="1"/>
  <c r="L774" i="1"/>
  <c r="B766" i="1"/>
  <c r="A766" i="1"/>
  <c r="O766" i="1"/>
  <c r="P766" i="1"/>
  <c r="Q766" i="1"/>
  <c r="J766" i="1"/>
  <c r="K766" i="1"/>
  <c r="L766" i="1"/>
  <c r="M766" i="1"/>
  <c r="N766" i="1"/>
  <c r="R766" i="1"/>
  <c r="B758" i="1"/>
  <c r="A758" i="1"/>
  <c r="O758" i="1"/>
  <c r="P758" i="1"/>
  <c r="Q758" i="1"/>
  <c r="R758" i="1"/>
  <c r="J758" i="1"/>
  <c r="K758" i="1"/>
  <c r="M758" i="1"/>
  <c r="L758" i="1"/>
  <c r="N758" i="1"/>
  <c r="B750" i="1"/>
  <c r="A750" i="1"/>
  <c r="O750" i="1"/>
  <c r="P750" i="1"/>
  <c r="Q750" i="1"/>
  <c r="L750" i="1"/>
  <c r="M750" i="1"/>
  <c r="N750" i="1"/>
  <c r="R750" i="1"/>
  <c r="J750" i="1"/>
  <c r="K750" i="1"/>
  <c r="A795" i="1"/>
  <c r="B795" i="1"/>
  <c r="J795" i="1"/>
  <c r="R795" i="1"/>
  <c r="K795" i="1"/>
  <c r="L795" i="1"/>
  <c r="P795" i="1"/>
  <c r="N795" i="1"/>
  <c r="M795" i="1"/>
  <c r="O795" i="1"/>
  <c r="Q795" i="1"/>
  <c r="A787" i="1"/>
  <c r="B787" i="1"/>
  <c r="J787" i="1"/>
  <c r="R787" i="1"/>
  <c r="K787" i="1"/>
  <c r="L787" i="1"/>
  <c r="M787" i="1"/>
  <c r="O787" i="1"/>
  <c r="P787" i="1"/>
  <c r="Q787" i="1"/>
  <c r="N787" i="1"/>
  <c r="A779" i="1"/>
  <c r="B779" i="1"/>
  <c r="J779" i="1"/>
  <c r="R779" i="1"/>
  <c r="K779" i="1"/>
  <c r="L779" i="1"/>
  <c r="M779" i="1"/>
  <c r="N779" i="1"/>
  <c r="P779" i="1"/>
  <c r="O779" i="1"/>
  <c r="Q779" i="1"/>
  <c r="A771" i="1"/>
  <c r="B771" i="1"/>
  <c r="J771" i="1"/>
  <c r="R771" i="1"/>
  <c r="K771" i="1"/>
  <c r="L771" i="1"/>
  <c r="O771" i="1"/>
  <c r="P771" i="1"/>
  <c r="Q771" i="1"/>
  <c r="M771" i="1"/>
  <c r="N771" i="1"/>
  <c r="A763" i="1"/>
  <c r="B763" i="1"/>
  <c r="J763" i="1"/>
  <c r="R763" i="1"/>
  <c r="K763" i="1"/>
  <c r="L763" i="1"/>
  <c r="M763" i="1"/>
  <c r="N763" i="1"/>
  <c r="O763" i="1"/>
  <c r="P763" i="1"/>
  <c r="Q763" i="1"/>
  <c r="A755" i="1"/>
  <c r="B755" i="1"/>
  <c r="J755" i="1"/>
  <c r="R755" i="1"/>
  <c r="K755" i="1"/>
  <c r="L755" i="1"/>
  <c r="Q755" i="1"/>
  <c r="M755" i="1"/>
  <c r="O755" i="1"/>
  <c r="N755" i="1"/>
  <c r="P755" i="1"/>
  <c r="A747" i="1"/>
  <c r="B747" i="1"/>
  <c r="J747" i="1"/>
  <c r="R747" i="1"/>
  <c r="K747" i="1"/>
  <c r="L747" i="1"/>
  <c r="N747" i="1"/>
  <c r="M747" i="1"/>
  <c r="O747" i="1"/>
  <c r="P747" i="1"/>
  <c r="Q747" i="1"/>
  <c r="A739" i="1"/>
  <c r="B739" i="1"/>
  <c r="J739" i="1"/>
  <c r="R739" i="1"/>
  <c r="K739" i="1"/>
  <c r="L739" i="1"/>
  <c r="N739" i="1"/>
  <c r="Q739" i="1"/>
  <c r="M739" i="1"/>
  <c r="O739" i="1"/>
  <c r="P739" i="1"/>
  <c r="A731" i="1"/>
  <c r="B731" i="1"/>
  <c r="Q731" i="1"/>
  <c r="R731" i="1"/>
  <c r="J731" i="1"/>
  <c r="K731" i="1"/>
  <c r="L731" i="1"/>
  <c r="M731" i="1"/>
  <c r="O731" i="1"/>
  <c r="P731" i="1"/>
  <c r="N731" i="1"/>
  <c r="B778" i="1"/>
  <c r="A778" i="1"/>
  <c r="K778" i="1"/>
  <c r="L778" i="1"/>
  <c r="M778" i="1"/>
  <c r="P778" i="1"/>
  <c r="Q778" i="1"/>
  <c r="R778" i="1"/>
  <c r="N778" i="1"/>
  <c r="J778" i="1"/>
  <c r="O778" i="1"/>
  <c r="B746" i="1"/>
  <c r="A746" i="1"/>
  <c r="K746" i="1"/>
  <c r="L746" i="1"/>
  <c r="M746" i="1"/>
  <c r="O746" i="1"/>
  <c r="R746" i="1"/>
  <c r="J746" i="1"/>
  <c r="N746" i="1"/>
  <c r="P746" i="1"/>
  <c r="Q746" i="1"/>
  <c r="A801" i="1"/>
  <c r="B801" i="1"/>
  <c r="L801" i="1"/>
  <c r="N801" i="1"/>
  <c r="M801" i="1"/>
  <c r="P801" i="1"/>
  <c r="Q801" i="1"/>
  <c r="J801" i="1"/>
  <c r="K801" i="1"/>
  <c r="O801" i="1"/>
  <c r="R801" i="1"/>
  <c r="A793" i="1"/>
  <c r="B793" i="1"/>
  <c r="L793" i="1"/>
  <c r="M793" i="1"/>
  <c r="N793" i="1"/>
  <c r="K793" i="1"/>
  <c r="O793" i="1"/>
  <c r="P793" i="1"/>
  <c r="R793" i="1"/>
  <c r="J793" i="1"/>
  <c r="Q793" i="1"/>
  <c r="A785" i="1"/>
  <c r="B785" i="1"/>
  <c r="L785" i="1"/>
  <c r="M785" i="1"/>
  <c r="N785" i="1"/>
  <c r="Q785" i="1"/>
  <c r="J785" i="1"/>
  <c r="O785" i="1"/>
  <c r="P785" i="1"/>
  <c r="R785" i="1"/>
  <c r="K785" i="1"/>
  <c r="A777" i="1"/>
  <c r="B777" i="1"/>
  <c r="L777" i="1"/>
  <c r="M777" i="1"/>
  <c r="N777" i="1"/>
  <c r="K777" i="1"/>
  <c r="O777" i="1"/>
  <c r="P777" i="1"/>
  <c r="Q777" i="1"/>
  <c r="R777" i="1"/>
  <c r="J777" i="1"/>
  <c r="A769" i="1"/>
  <c r="B769" i="1"/>
  <c r="L769" i="1"/>
  <c r="M769" i="1"/>
  <c r="N769" i="1"/>
  <c r="J769" i="1"/>
  <c r="K769" i="1"/>
  <c r="O769" i="1"/>
  <c r="Q769" i="1"/>
  <c r="P769" i="1"/>
  <c r="R769" i="1"/>
  <c r="A761" i="1"/>
  <c r="B761" i="1"/>
  <c r="L761" i="1"/>
  <c r="M761" i="1"/>
  <c r="N761" i="1"/>
  <c r="P761" i="1"/>
  <c r="Q761" i="1"/>
  <c r="R761" i="1"/>
  <c r="K761" i="1"/>
  <c r="J761" i="1"/>
  <c r="O761" i="1"/>
  <c r="A753" i="1"/>
  <c r="B753" i="1"/>
  <c r="L753" i="1"/>
  <c r="M753" i="1"/>
  <c r="N753" i="1"/>
  <c r="J753" i="1"/>
  <c r="K753" i="1"/>
  <c r="O753" i="1"/>
  <c r="P753" i="1"/>
  <c r="Q753" i="1"/>
  <c r="R753" i="1"/>
  <c r="A745" i="1"/>
  <c r="B745" i="1"/>
  <c r="L745" i="1"/>
  <c r="M745" i="1"/>
  <c r="N745" i="1"/>
  <c r="P745" i="1"/>
  <c r="K745" i="1"/>
  <c r="O745" i="1"/>
  <c r="Q745" i="1"/>
  <c r="R745" i="1"/>
  <c r="J745" i="1"/>
  <c r="A737" i="1"/>
  <c r="B737" i="1"/>
  <c r="L737" i="1"/>
  <c r="M737" i="1"/>
  <c r="N737" i="1"/>
  <c r="P737" i="1"/>
  <c r="J737" i="1"/>
  <c r="K737" i="1"/>
  <c r="O737" i="1"/>
  <c r="Q737" i="1"/>
  <c r="R737" i="1"/>
  <c r="B664" i="15"/>
  <c r="G407" i="15"/>
  <c r="B671" i="15" s="1"/>
  <c r="B672" i="15"/>
  <c r="B673" i="15"/>
  <c r="B674" i="15"/>
  <c r="B660" i="15"/>
  <c r="B675" i="15" s="1"/>
  <c r="C59" i="15"/>
  <c r="C664" i="15" s="1"/>
  <c r="H407" i="15"/>
  <c r="C671" i="15" s="1"/>
  <c r="C464" i="15"/>
  <c r="C672" i="15" s="1"/>
  <c r="C689" i="15" s="1"/>
  <c r="C597" i="15"/>
  <c r="C673" i="15" s="1"/>
  <c r="C690" i="15" s="1"/>
  <c r="C629" i="15"/>
  <c r="C674" i="15" s="1"/>
  <c r="C692" i="15" s="1"/>
  <c r="C660" i="15"/>
  <c r="C675" i="15" s="1"/>
  <c r="D59" i="15"/>
  <c r="D664" i="15" s="1"/>
  <c r="I407" i="15"/>
  <c r="D671" i="15" s="1"/>
  <c r="D464" i="15"/>
  <c r="D672" i="15" s="1"/>
  <c r="D689" i="15" s="1"/>
  <c r="D597" i="15"/>
  <c r="D673" i="15" s="1"/>
  <c r="D690" i="15" s="1"/>
  <c r="D629" i="15"/>
  <c r="D674" i="15" s="1"/>
  <c r="D692" i="15" s="1"/>
  <c r="D660" i="15"/>
  <c r="D675" i="15" s="1"/>
  <c r="E59" i="15"/>
  <c r="E664" i="15" s="1"/>
  <c r="J464" i="15"/>
  <c r="E672" i="15" s="1"/>
  <c r="E689" i="15" s="1"/>
  <c r="E597" i="15"/>
  <c r="E673" i="15" s="1"/>
  <c r="E690" i="15" s="1"/>
  <c r="E629" i="15"/>
  <c r="E674" i="15" s="1"/>
  <c r="E692" i="15" s="1"/>
  <c r="E660" i="15"/>
  <c r="E675" i="15" s="1"/>
  <c r="F59" i="15"/>
  <c r="F664" i="15" s="1"/>
  <c r="K464" i="15"/>
  <c r="F672" i="15" s="1"/>
  <c r="F689" i="15" s="1"/>
  <c r="F597" i="15"/>
  <c r="F673" i="15" s="1"/>
  <c r="F690" i="15" s="1"/>
  <c r="F629" i="15"/>
  <c r="F674" i="15" s="1"/>
  <c r="F692" i="15" s="1"/>
  <c r="F660" i="15"/>
  <c r="F675" i="15" s="1"/>
  <c r="F691" i="15" s="1"/>
  <c r="G59" i="15"/>
  <c r="G664" i="15" s="1"/>
  <c r="L464" i="15"/>
  <c r="G672" i="15" s="1"/>
  <c r="G689" i="15" s="1"/>
  <c r="G597" i="15"/>
  <c r="G673" i="15" s="1"/>
  <c r="G629" i="15"/>
  <c r="G674" i="15" s="1"/>
  <c r="G660" i="15"/>
  <c r="G675" i="15" s="1"/>
  <c r="G691" i="15" s="1"/>
  <c r="B679" i="15"/>
  <c r="B680" i="15" s="1"/>
  <c r="C679" i="15"/>
  <c r="C680" i="15" s="1"/>
  <c r="D680" i="15"/>
  <c r="E680" i="15"/>
  <c r="F679" i="15"/>
  <c r="F680" i="15" s="1"/>
  <c r="G680" i="15"/>
  <c r="H679" i="15"/>
  <c r="H680" i="15" s="1"/>
  <c r="I680" i="15"/>
  <c r="J679" i="15"/>
  <c r="J680" i="15" s="1"/>
  <c r="K680" i="15"/>
  <c r="L680" i="15"/>
  <c r="M680" i="15"/>
  <c r="N680" i="15"/>
  <c r="O680" i="15"/>
  <c r="P680" i="15"/>
  <c r="Q679" i="15"/>
  <c r="Q680" i="15" s="1"/>
  <c r="R680" i="15"/>
  <c r="S680" i="15"/>
  <c r="T680" i="15"/>
  <c r="W679" i="15"/>
  <c r="W680" i="15" s="1"/>
  <c r="X679" i="15"/>
  <c r="X680" i="15" s="1"/>
  <c r="Y679" i="15"/>
  <c r="Y680" i="15" s="1"/>
  <c r="Z680" i="15"/>
  <c r="AA679" i="15"/>
  <c r="AA680" i="15" s="1"/>
  <c r="AD680" i="15"/>
  <c r="AE680" i="15"/>
  <c r="AH679" i="15"/>
  <c r="AH680" i="15" s="1"/>
  <c r="AI679" i="15"/>
  <c r="AI680" i="15" s="1"/>
  <c r="AJ679" i="15"/>
  <c r="AJ680" i="15" s="1"/>
  <c r="I1226" i="1"/>
  <c r="I1225" i="1"/>
  <c r="I1224" i="1"/>
  <c r="I1223" i="1"/>
  <c r="I1221" i="1"/>
  <c r="I1220" i="1"/>
  <c r="I1219" i="1"/>
  <c r="I1218" i="1"/>
  <c r="I1216" i="1"/>
  <c r="I1215" i="1"/>
  <c r="I1214" i="1"/>
  <c r="I1213" i="1"/>
  <c r="I1211" i="1"/>
  <c r="I1210" i="1"/>
  <c r="I1209" i="1"/>
  <c r="I1208" i="1"/>
  <c r="I1206" i="1"/>
  <c r="I1205" i="1"/>
  <c r="I1204" i="1"/>
  <c r="I1203" i="1"/>
  <c r="I1201" i="1"/>
  <c r="I1200" i="1"/>
  <c r="I1199" i="1"/>
  <c r="I1198" i="1"/>
  <c r="I1196" i="1"/>
  <c r="I1195" i="1"/>
  <c r="I1194" i="1"/>
  <c r="I1193" i="1"/>
  <c r="I1191" i="1"/>
  <c r="I1190" i="1"/>
  <c r="I1189" i="1"/>
  <c r="I1188" i="1"/>
  <c r="C1189" i="1"/>
  <c r="C1190" i="1"/>
  <c r="C1191" i="1"/>
  <c r="C1188" i="1"/>
  <c r="C1194" i="1"/>
  <c r="C1195" i="1"/>
  <c r="C1196" i="1"/>
  <c r="C1193" i="1"/>
  <c r="C1199" i="1"/>
  <c r="C1200" i="1"/>
  <c r="C1201" i="1"/>
  <c r="C1198" i="1"/>
  <c r="C1204" i="1"/>
  <c r="C1205" i="1"/>
  <c r="C1206" i="1"/>
  <c r="C1203" i="1"/>
  <c r="C1209" i="1"/>
  <c r="C1210" i="1"/>
  <c r="C1211" i="1"/>
  <c r="C1208" i="1"/>
  <c r="C1214" i="1"/>
  <c r="C1215" i="1"/>
  <c r="C1216" i="1"/>
  <c r="C1213" i="1"/>
  <c r="C1219" i="1"/>
  <c r="C1220" i="1"/>
  <c r="C1221" i="1"/>
  <c r="C1218" i="1"/>
  <c r="C1223" i="1"/>
  <c r="C1224" i="1"/>
  <c r="C1225" i="1"/>
  <c r="C1226" i="1"/>
  <c r="I1186" i="1"/>
  <c r="I1185" i="1"/>
  <c r="I1184" i="1"/>
  <c r="I1183" i="1"/>
  <c r="B19" i="10" s="1" a="1"/>
  <c r="B19" i="10" s="1"/>
  <c r="C1183" i="1"/>
  <c r="C1184" i="1"/>
  <c r="C1185" i="1"/>
  <c r="C1186" i="1"/>
  <c r="F46" i="8"/>
  <c r="B11" i="18"/>
  <c r="F78" i="8" s="1"/>
  <c r="B12" i="18"/>
  <c r="F63" i="8" s="1"/>
  <c r="F66" i="8"/>
  <c r="B10" i="18"/>
  <c r="F61" i="8" s="1"/>
  <c r="F141" i="8"/>
  <c r="F32" i="8"/>
  <c r="F8" i="8"/>
  <c r="B45" i="18"/>
  <c r="B44" i="18"/>
  <c r="F179" i="8"/>
  <c r="F176" i="8"/>
  <c r="F175" i="8"/>
  <c r="F174" i="8"/>
  <c r="F173" i="8"/>
  <c r="F171" i="8"/>
  <c r="F169" i="8"/>
  <c r="F167" i="8"/>
  <c r="F170" i="8"/>
  <c r="B31" i="18"/>
  <c r="F158" i="8" s="1"/>
  <c r="B30" i="18"/>
  <c r="F149" i="8" s="1"/>
  <c r="B29" i="18"/>
  <c r="F146" i="8" s="1"/>
  <c r="B28" i="18"/>
  <c r="F145" i="8" s="1"/>
  <c r="B27" i="18"/>
  <c r="F148" i="8" s="1"/>
  <c r="B25" i="18"/>
  <c r="F135" i="8" s="1"/>
  <c r="B24" i="18"/>
  <c r="F112" i="8" s="1"/>
  <c r="B23" i="18"/>
  <c r="F111" i="8" s="1"/>
  <c r="B22" i="18"/>
  <c r="F106" i="8" s="1"/>
  <c r="B21" i="18"/>
  <c r="F105" i="8" s="1"/>
  <c r="B20" i="18"/>
  <c r="F122" i="8" s="1"/>
  <c r="B19" i="18"/>
  <c r="F121" i="8" s="1"/>
  <c r="B18" i="18"/>
  <c r="F104" i="8" s="1"/>
  <c r="F100" i="8"/>
  <c r="B16" i="18"/>
  <c r="F98" i="8" s="1"/>
  <c r="B15" i="18"/>
  <c r="F142" i="8" s="1"/>
  <c r="B14" i="18"/>
  <c r="F75" i="8"/>
  <c r="F42" i="8"/>
  <c r="B5" i="18"/>
  <c r="F151" i="8" s="1"/>
  <c r="B3" i="18"/>
  <c r="C180" i="1"/>
  <c r="C221" i="1"/>
  <c r="C220" i="1"/>
  <c r="C219" i="1"/>
  <c r="C218" i="1"/>
  <c r="C217" i="1"/>
  <c r="C216" i="1"/>
  <c r="C215" i="1"/>
  <c r="C214" i="1"/>
  <c r="C213" i="1"/>
  <c r="C212" i="1"/>
  <c r="C211" i="1"/>
  <c r="C210" i="1"/>
  <c r="C209" i="1"/>
  <c r="C208" i="1"/>
  <c r="C207" i="1"/>
  <c r="C1181" i="1"/>
  <c r="C1130" i="1"/>
  <c r="C340" i="1"/>
  <c r="C339" i="1"/>
  <c r="C338" i="1"/>
  <c r="C337" i="1"/>
  <c r="C336" i="1"/>
  <c r="C332" i="1"/>
  <c r="C331" i="1"/>
  <c r="C330" i="1"/>
  <c r="C329" i="1"/>
  <c r="C328" i="1"/>
  <c r="C327" i="1"/>
  <c r="C326" i="1"/>
  <c r="C982" i="1"/>
  <c r="C981" i="1"/>
  <c r="C977" i="1"/>
  <c r="C978" i="1"/>
  <c r="C1063" i="1"/>
  <c r="C1062" i="1"/>
  <c r="C1061" i="1"/>
  <c r="C1060" i="1"/>
  <c r="C1059" i="1"/>
  <c r="C1058" i="1"/>
  <c r="C1057" i="1"/>
  <c r="C1056" i="1"/>
  <c r="C1055" i="1"/>
  <c r="C1054" i="1"/>
  <c r="C1053" i="1"/>
  <c r="C1052" i="1"/>
  <c r="C1051" i="1"/>
  <c r="C1050" i="1"/>
  <c r="C353" i="1"/>
  <c r="C352" i="1"/>
  <c r="C351" i="1"/>
  <c r="C320" i="1"/>
  <c r="C319" i="1"/>
  <c r="C318" i="1"/>
  <c r="C317" i="1"/>
  <c r="C316" i="1"/>
  <c r="C315" i="1"/>
  <c r="C314" i="1"/>
  <c r="C313" i="1"/>
  <c r="C312" i="1"/>
  <c r="C273" i="1"/>
  <c r="C272" i="1"/>
  <c r="C271" i="1"/>
  <c r="C239" i="1"/>
  <c r="C238" i="1"/>
  <c r="C237" i="1"/>
  <c r="C187" i="1"/>
  <c r="C186" i="1"/>
  <c r="C185" i="1"/>
  <c r="C1036" i="1"/>
  <c r="C1035" i="1"/>
  <c r="C477" i="1"/>
  <c r="C478" i="1"/>
  <c r="C479" i="1"/>
  <c r="C480" i="1"/>
  <c r="C481" i="1"/>
  <c r="C482" i="1"/>
  <c r="C483" i="1"/>
  <c r="C484" i="1"/>
  <c r="C485" i="1"/>
  <c r="C486" i="1"/>
  <c r="C487" i="1"/>
  <c r="C488" i="1"/>
  <c r="C489" i="1"/>
  <c r="C490" i="1"/>
  <c r="C491" i="1"/>
  <c r="C492" i="1"/>
  <c r="C493" i="1"/>
  <c r="C494" i="1"/>
  <c r="C495" i="1"/>
  <c r="C496" i="1"/>
  <c r="C497" i="1"/>
  <c r="C498" i="1"/>
  <c r="C499" i="1"/>
  <c r="C500" i="1"/>
  <c r="C501" i="1"/>
  <c r="C502" i="1"/>
  <c r="C503" i="1"/>
  <c r="C504" i="1"/>
  <c r="C505" i="1"/>
  <c r="C506" i="1"/>
  <c r="C507" i="1"/>
  <c r="C508" i="1"/>
  <c r="C509" i="1"/>
  <c r="C510" i="1"/>
  <c r="C511" i="1"/>
  <c r="C512" i="1"/>
  <c r="C513" i="1"/>
  <c r="C514" i="1"/>
  <c r="C515" i="1"/>
  <c r="C516" i="1"/>
  <c r="C517" i="1"/>
  <c r="C518" i="1"/>
  <c r="C519" i="1"/>
  <c r="C520" i="1"/>
  <c r="C521" i="1"/>
  <c r="C522" i="1"/>
  <c r="C523" i="1"/>
  <c r="C524" i="1"/>
  <c r="C525" i="1"/>
  <c r="C526" i="1"/>
  <c r="C527" i="1"/>
  <c r="C528" i="1"/>
  <c r="C529" i="1"/>
  <c r="C530" i="1"/>
  <c r="C531" i="1"/>
  <c r="C532" i="1"/>
  <c r="C533" i="1"/>
  <c r="C534" i="1"/>
  <c r="C535" i="1"/>
  <c r="C536" i="1"/>
  <c r="C537" i="1"/>
  <c r="C538" i="1"/>
  <c r="C539" i="1"/>
  <c r="C540" i="1"/>
  <c r="C541" i="1"/>
  <c r="C542" i="1"/>
  <c r="C543" i="1"/>
  <c r="C544" i="1"/>
  <c r="C545" i="1"/>
  <c r="C546" i="1"/>
  <c r="C476" i="1"/>
  <c r="C475" i="1"/>
  <c r="C474" i="1"/>
  <c r="C473" i="1"/>
  <c r="C112" i="1"/>
  <c r="C111" i="1"/>
  <c r="C110" i="1"/>
  <c r="C109" i="1"/>
  <c r="C108" i="1"/>
  <c r="C107" i="1"/>
  <c r="C106" i="1"/>
  <c r="C105" i="1"/>
  <c r="C104" i="1"/>
  <c r="C103" i="1"/>
  <c r="C102" i="1"/>
  <c r="C992" i="1"/>
  <c r="C991" i="1"/>
  <c r="C990" i="1"/>
  <c r="C989" i="1"/>
  <c r="C988" i="1"/>
  <c r="C987" i="1"/>
  <c r="C986" i="1"/>
  <c r="C985" i="1"/>
  <c r="C1027" i="1"/>
  <c r="C1028" i="1"/>
  <c r="C1029" i="1"/>
  <c r="C1030" i="1"/>
  <c r="C1031" i="1"/>
  <c r="C1076" i="1"/>
  <c r="C1077" i="1"/>
  <c r="C1078" i="1"/>
  <c r="C1079" i="1"/>
  <c r="C1080" i="1"/>
  <c r="C130" i="1"/>
  <c r="C135" i="1"/>
  <c r="C140" i="1"/>
  <c r="C128" i="1"/>
  <c r="C129" i="1"/>
  <c r="C131" i="1"/>
  <c r="C132" i="1"/>
  <c r="C133" i="1"/>
  <c r="C134" i="1"/>
  <c r="C136" i="1"/>
  <c r="C137" i="1"/>
  <c r="C138" i="1"/>
  <c r="C139" i="1"/>
  <c r="B17" i="10"/>
  <c r="C974" i="1"/>
  <c r="C973" i="1"/>
  <c r="C61" i="1"/>
  <c r="C60" i="1"/>
  <c r="C59" i="1"/>
  <c r="C58" i="1"/>
  <c r="C57" i="1"/>
  <c r="C56" i="1"/>
  <c r="C55" i="1"/>
  <c r="C54" i="1"/>
  <c r="C53" i="1"/>
  <c r="C52" i="1"/>
  <c r="C51" i="1"/>
  <c r="C50" i="1"/>
  <c r="C49" i="1"/>
  <c r="C48" i="1"/>
  <c r="C47" i="1"/>
  <c r="C46" i="1"/>
  <c r="C45" i="1"/>
  <c r="C44" i="1"/>
  <c r="C43" i="1"/>
  <c r="C42" i="1"/>
  <c r="C41" i="1"/>
  <c r="C40" i="1"/>
  <c r="C39" i="1"/>
  <c r="C38" i="1"/>
  <c r="C37" i="1"/>
  <c r="C36" i="1"/>
  <c r="C35" i="1"/>
  <c r="C34" i="1"/>
  <c r="C33" i="1"/>
  <c r="C32" i="1"/>
  <c r="C31" i="1"/>
  <c r="C30" i="1"/>
  <c r="C29" i="1"/>
  <c r="C28" i="1"/>
  <c r="C27" i="1"/>
  <c r="C26" i="1"/>
  <c r="C25" i="1"/>
  <c r="C24" i="1"/>
  <c r="C23" i="1"/>
  <c r="C22" i="1"/>
  <c r="C21" i="1"/>
  <c r="C20" i="1"/>
  <c r="C19" i="1"/>
  <c r="C18" i="1"/>
  <c r="C17" i="1"/>
  <c r="C16" i="1"/>
  <c r="C15" i="1"/>
  <c r="C14" i="1"/>
  <c r="C13" i="1"/>
  <c r="C12" i="1"/>
  <c r="C11" i="1"/>
  <c r="C10" i="1"/>
  <c r="C9" i="1"/>
  <c r="C8" i="1"/>
  <c r="C7" i="1"/>
  <c r="C6" i="1"/>
  <c r="C5" i="1"/>
  <c r="C4" i="1"/>
  <c r="C3" i="1"/>
  <c r="C270" i="1"/>
  <c r="C269" i="1"/>
  <c r="C268" i="1"/>
  <c r="C267" i="1"/>
  <c r="C266" i="1"/>
  <c r="C265" i="1"/>
  <c r="C264" i="1"/>
  <c r="C263" i="1"/>
  <c r="C262" i="1"/>
  <c r="C261" i="1"/>
  <c r="C260" i="1"/>
  <c r="C259" i="1"/>
  <c r="C232" i="1"/>
  <c r="C472" i="1"/>
  <c r="C471" i="1"/>
  <c r="C470" i="1"/>
  <c r="C469" i="1"/>
  <c r="C468" i="1"/>
  <c r="C323" i="1"/>
  <c r="C322" i="1"/>
  <c r="C1147" i="1"/>
  <c r="C1096" i="1"/>
  <c r="B186" i="13"/>
  <c r="B187" i="13" s="1"/>
  <c r="C92" i="1"/>
  <c r="C93" i="1"/>
  <c r="C94" i="1"/>
  <c r="C95" i="1"/>
  <c r="C96" i="1"/>
  <c r="C97" i="1"/>
  <c r="C98" i="1"/>
  <c r="C99" i="1"/>
  <c r="C100" i="1"/>
  <c r="C90" i="1"/>
  <c r="AG679" i="15"/>
  <c r="V679" i="15"/>
  <c r="H674" i="15"/>
  <c r="H673" i="15"/>
  <c r="H660" i="15"/>
  <c r="H675" i="15" s="1"/>
  <c r="AJ510" i="15"/>
  <c r="AI510" i="15"/>
  <c r="AH510" i="15"/>
  <c r="AG510" i="15"/>
  <c r="AF510" i="15"/>
  <c r="AE510" i="15"/>
  <c r="AD510" i="15"/>
  <c r="AC510" i="15"/>
  <c r="AB510" i="15"/>
  <c r="AA510" i="15"/>
  <c r="Z510" i="15"/>
  <c r="Y510" i="15"/>
  <c r="X510" i="15"/>
  <c r="W510" i="15"/>
  <c r="V510" i="15"/>
  <c r="U510" i="15"/>
  <c r="T510" i="15"/>
  <c r="S510" i="15"/>
  <c r="R510" i="15"/>
  <c r="Q510" i="15"/>
  <c r="P510" i="15"/>
  <c r="O510" i="15"/>
  <c r="N510" i="15"/>
  <c r="M510" i="15"/>
  <c r="L510" i="15"/>
  <c r="K510" i="15"/>
  <c r="J510" i="15"/>
  <c r="I510" i="15"/>
  <c r="H510" i="15"/>
  <c r="G510" i="15"/>
  <c r="F510" i="15"/>
  <c r="E510" i="15"/>
  <c r="D510" i="15"/>
  <c r="C510" i="15"/>
  <c r="M464" i="15"/>
  <c r="H672" i="15" s="1"/>
  <c r="I464" i="15"/>
  <c r="H464" i="15"/>
  <c r="G464" i="15"/>
  <c r="F464" i="15"/>
  <c r="E464" i="15"/>
  <c r="J407" i="15"/>
  <c r="F407" i="15"/>
  <c r="E407" i="15"/>
  <c r="D407" i="15"/>
  <c r="C407" i="15"/>
  <c r="B407" i="15"/>
  <c r="H664" i="15"/>
  <c r="C66" i="1"/>
  <c r="C67" i="1"/>
  <c r="C68" i="1"/>
  <c r="C69" i="1"/>
  <c r="C70" i="1"/>
  <c r="C71" i="1"/>
  <c r="C72" i="1"/>
  <c r="C73" i="1"/>
  <c r="C74" i="1"/>
  <c r="C75" i="1"/>
  <c r="C65" i="1"/>
  <c r="C87" i="1"/>
  <c r="C86" i="1"/>
  <c r="C85" i="1"/>
  <c r="C84" i="1"/>
  <c r="C83" i="1"/>
  <c r="C82" i="1"/>
  <c r="C81" i="1"/>
  <c r="C80" i="1"/>
  <c r="C79" i="1"/>
  <c r="C78" i="1"/>
  <c r="C77" i="1"/>
  <c r="C350" i="1"/>
  <c r="C1149" i="1"/>
  <c r="C1098" i="1"/>
  <c r="C311" i="1"/>
  <c r="C310" i="1"/>
  <c r="C309" i="1"/>
  <c r="C184" i="1"/>
  <c r="C236" i="1"/>
  <c r="C349" i="1"/>
  <c r="C1148" i="1"/>
  <c r="C1097" i="1"/>
  <c r="C308" i="1"/>
  <c r="C307" i="1"/>
  <c r="C306" i="1"/>
  <c r="C183" i="1"/>
  <c r="C235" i="1"/>
  <c r="C1026" i="1"/>
  <c r="C1075" i="1"/>
  <c r="C115" i="1"/>
  <c r="C1025" i="1"/>
  <c r="B161" i="13"/>
  <c r="G140" i="13"/>
  <c r="G141" i="13"/>
  <c r="G142" i="13"/>
  <c r="G143" i="13"/>
  <c r="G144" i="13"/>
  <c r="G145" i="13"/>
  <c r="G146" i="13"/>
  <c r="G147" i="13"/>
  <c r="G148" i="13"/>
  <c r="G149" i="13"/>
  <c r="G150" i="13"/>
  <c r="G151" i="13"/>
  <c r="G153" i="13"/>
  <c r="B162" i="13" s="1"/>
  <c r="G154" i="13"/>
  <c r="G155" i="13"/>
  <c r="G156" i="13"/>
  <c r="B167" i="13"/>
  <c r="B181" i="13"/>
  <c r="B176" i="13"/>
  <c r="B171" i="13"/>
  <c r="B172" i="13" s="1"/>
  <c r="A127" i="13"/>
  <c r="A128" i="13" s="1"/>
  <c r="A130" i="13"/>
  <c r="A116" i="13"/>
  <c r="A117" i="13" s="1"/>
  <c r="A101" i="13"/>
  <c r="A102" i="13" s="1"/>
  <c r="B88" i="13"/>
  <c r="A91" i="13"/>
  <c r="A93" i="13" s="1"/>
  <c r="A94" i="13" s="1"/>
  <c r="A96" i="13" s="1"/>
  <c r="C305" i="1"/>
  <c r="C304" i="1"/>
  <c r="C303" i="1"/>
  <c r="C302" i="1"/>
  <c r="C301" i="1"/>
  <c r="C300" i="1"/>
  <c r="C299" i="1"/>
  <c r="C298" i="1"/>
  <c r="C297" i="1"/>
  <c r="C296" i="1"/>
  <c r="C295" i="1"/>
  <c r="C294" i="1"/>
  <c r="C293" i="1"/>
  <c r="C292" i="1"/>
  <c r="C291" i="1"/>
  <c r="C290" i="1"/>
  <c r="C289" i="1"/>
  <c r="C288" i="1"/>
  <c r="C287" i="1"/>
  <c r="C286" i="1"/>
  <c r="C285" i="1"/>
  <c r="C284" i="1"/>
  <c r="C283" i="1"/>
  <c r="C282" i="1"/>
  <c r="C281" i="1"/>
  <c r="C280" i="1"/>
  <c r="C279" i="1"/>
  <c r="C278" i="1"/>
  <c r="C277" i="1"/>
  <c r="C1006" i="1"/>
  <c r="C1007" i="1"/>
  <c r="C1008" i="1"/>
  <c r="C1009" i="1"/>
  <c r="C1010" i="1"/>
  <c r="C174" i="1"/>
  <c r="C175" i="1"/>
  <c r="C176" i="1"/>
  <c r="C177" i="1"/>
  <c r="C178" i="1"/>
  <c r="C179" i="1"/>
  <c r="C181" i="1"/>
  <c r="C182" i="1"/>
  <c r="C173" i="1"/>
  <c r="C233" i="1"/>
  <c r="C234" i="1"/>
  <c r="C127" i="1"/>
  <c r="C147" i="1"/>
  <c r="C148" i="1"/>
  <c r="C149" i="1"/>
  <c r="C150" i="1"/>
  <c r="C151" i="1"/>
  <c r="C152" i="1"/>
  <c r="C153" i="1"/>
  <c r="C154" i="1"/>
  <c r="C155" i="1"/>
  <c r="C156" i="1"/>
  <c r="C157" i="1"/>
  <c r="C158" i="1"/>
  <c r="B194" i="13"/>
  <c r="B196" i="13" s="1"/>
  <c r="B197" i="13" s="1"/>
  <c r="C1180" i="1"/>
  <c r="C1179" i="1"/>
  <c r="C1178" i="1"/>
  <c r="C1177" i="1"/>
  <c r="C1176" i="1"/>
  <c r="C1157" i="1"/>
  <c r="C1156" i="1"/>
  <c r="C1155" i="1"/>
  <c r="C1154" i="1"/>
  <c r="C1153" i="1"/>
  <c r="C1152" i="1"/>
  <c r="C1151" i="1"/>
  <c r="C1146" i="1"/>
  <c r="C1145" i="1"/>
  <c r="C1144" i="1"/>
  <c r="C1143" i="1"/>
  <c r="C1142" i="1"/>
  <c r="C1141" i="1"/>
  <c r="C1140" i="1"/>
  <c r="C1129" i="1"/>
  <c r="C1128" i="1"/>
  <c r="C1127" i="1"/>
  <c r="C1126" i="1"/>
  <c r="C1125" i="1"/>
  <c r="C1137" i="1"/>
  <c r="C1136" i="1"/>
  <c r="C1135" i="1"/>
  <c r="C1134" i="1"/>
  <c r="C1133" i="1"/>
  <c r="C1106" i="1"/>
  <c r="C1105" i="1"/>
  <c r="C1104" i="1"/>
  <c r="C1103" i="1"/>
  <c r="C1102" i="1"/>
  <c r="C1101" i="1"/>
  <c r="C1100" i="1"/>
  <c r="C1090" i="1"/>
  <c r="C1091" i="1"/>
  <c r="C1092" i="1"/>
  <c r="C1093" i="1"/>
  <c r="C1094" i="1"/>
  <c r="C1095" i="1"/>
  <c r="C1089" i="1"/>
  <c r="C1083" i="1"/>
  <c r="C1084" i="1"/>
  <c r="C1085" i="1"/>
  <c r="C1086" i="1"/>
  <c r="C1082" i="1"/>
  <c r="C1024" i="1"/>
  <c r="C1013" i="1"/>
  <c r="C1014" i="1"/>
  <c r="C1015" i="1"/>
  <c r="C1016" i="1"/>
  <c r="C1017" i="1"/>
  <c r="C1018" i="1"/>
  <c r="C1019" i="1"/>
  <c r="C1020" i="1"/>
  <c r="C1021" i="1"/>
  <c r="C1022" i="1"/>
  <c r="C1023" i="1"/>
  <c r="C1012" i="1"/>
  <c r="C728" i="1"/>
  <c r="C729" i="1"/>
  <c r="C727" i="1"/>
  <c r="C726" i="1"/>
  <c r="C725" i="1"/>
  <c r="C724" i="1"/>
  <c r="C723" i="1"/>
  <c r="C226" i="1"/>
  <c r="C227" i="1"/>
  <c r="C228" i="1"/>
  <c r="C229" i="1"/>
  <c r="C230" i="1"/>
  <c r="C231" i="1"/>
  <c r="C225" i="1"/>
  <c r="C168" i="1"/>
  <c r="C169" i="1"/>
  <c r="C170" i="1"/>
  <c r="C171" i="1"/>
  <c r="C167" i="1"/>
  <c r="C165" i="1"/>
  <c r="C164" i="1"/>
  <c r="C143" i="1"/>
  <c r="C144" i="1"/>
  <c r="C145" i="1"/>
  <c r="C146" i="1"/>
  <c r="C142" i="1"/>
  <c r="C91" i="1"/>
  <c r="C1074" i="1"/>
  <c r="C1073" i="1"/>
  <c r="C1072" i="1"/>
  <c r="C1071" i="1"/>
  <c r="C1070" i="1"/>
  <c r="C1069" i="1"/>
  <c r="C1068" i="1"/>
  <c r="C1067" i="1"/>
  <c r="C1066" i="1"/>
  <c r="C1065" i="1"/>
  <c r="C346" i="1"/>
  <c r="C348" i="1"/>
  <c r="C347" i="1"/>
  <c r="C345" i="1"/>
  <c r="C344" i="1"/>
  <c r="C343" i="1"/>
  <c r="C342" i="1"/>
  <c r="F41" i="8"/>
  <c r="F40" i="8"/>
  <c r="F91" i="8"/>
  <c r="F685" i="15" l="1"/>
  <c r="A1017" i="1"/>
  <c r="B1017" i="1"/>
  <c r="Q1017" i="1"/>
  <c r="J1017" i="1"/>
  <c r="R1017" i="1"/>
  <c r="K1017" i="1"/>
  <c r="L1017" i="1"/>
  <c r="M1017" i="1"/>
  <c r="N1017" i="1"/>
  <c r="O1017" i="1"/>
  <c r="P1017" i="1"/>
  <c r="A157" i="1"/>
  <c r="B157" i="1"/>
  <c r="L157" i="1"/>
  <c r="M157" i="1"/>
  <c r="N157" i="1"/>
  <c r="O157" i="1"/>
  <c r="P157" i="1"/>
  <c r="Q157" i="1"/>
  <c r="J157" i="1"/>
  <c r="R157" i="1"/>
  <c r="K157" i="1"/>
  <c r="A235" i="1"/>
  <c r="B235" i="1"/>
  <c r="M235" i="1"/>
  <c r="N235" i="1"/>
  <c r="O235" i="1"/>
  <c r="P235" i="1"/>
  <c r="Q235" i="1"/>
  <c r="J235" i="1"/>
  <c r="R235" i="1"/>
  <c r="K235" i="1"/>
  <c r="L235" i="1"/>
  <c r="A96" i="1"/>
  <c r="B96" i="1"/>
  <c r="P96" i="1"/>
  <c r="Q96" i="1"/>
  <c r="J96" i="1"/>
  <c r="R96" i="1"/>
  <c r="L96" i="1"/>
  <c r="N96" i="1"/>
  <c r="O96" i="1"/>
  <c r="K96" i="1"/>
  <c r="M96" i="1"/>
  <c r="A47" i="1"/>
  <c r="B47" i="1"/>
  <c r="M47" i="1"/>
  <c r="N47" i="1"/>
  <c r="O47" i="1"/>
  <c r="L47" i="1"/>
  <c r="J47" i="1"/>
  <c r="K47" i="1"/>
  <c r="Q47" i="1"/>
  <c r="R47" i="1"/>
  <c r="P47" i="1"/>
  <c r="A538" i="1"/>
  <c r="B538" i="1"/>
  <c r="P538" i="1"/>
  <c r="J538" i="1"/>
  <c r="R538" i="1"/>
  <c r="K538" i="1"/>
  <c r="L538" i="1"/>
  <c r="M538" i="1"/>
  <c r="O538" i="1"/>
  <c r="N538" i="1"/>
  <c r="Q538" i="1"/>
  <c r="A723" i="1"/>
  <c r="B723" i="1"/>
  <c r="P723" i="1"/>
  <c r="Q723" i="1"/>
  <c r="O723" i="1"/>
  <c r="R723" i="1"/>
  <c r="J723" i="1"/>
  <c r="K723" i="1"/>
  <c r="L723" i="1"/>
  <c r="M723" i="1"/>
  <c r="N723" i="1"/>
  <c r="A1129" i="1"/>
  <c r="B1129" i="1"/>
  <c r="J1129" i="1"/>
  <c r="R1129" i="1"/>
  <c r="K1129" i="1"/>
  <c r="L1129" i="1"/>
  <c r="M1129" i="1"/>
  <c r="N1129" i="1"/>
  <c r="O1129" i="1"/>
  <c r="Q1129" i="1"/>
  <c r="P1129" i="1"/>
  <c r="A1007" i="1"/>
  <c r="B1007" i="1"/>
  <c r="K1007" i="1"/>
  <c r="L1007" i="1"/>
  <c r="M1007" i="1"/>
  <c r="N1007" i="1"/>
  <c r="O1007" i="1"/>
  <c r="P1007" i="1"/>
  <c r="Q1007" i="1"/>
  <c r="J1007" i="1"/>
  <c r="R1007" i="1"/>
  <c r="A309" i="1"/>
  <c r="B309" i="1"/>
  <c r="L309" i="1"/>
  <c r="M309" i="1"/>
  <c r="N309" i="1"/>
  <c r="O309" i="1"/>
  <c r="P309" i="1"/>
  <c r="Q309" i="1"/>
  <c r="J309" i="1"/>
  <c r="R309" i="1"/>
  <c r="K309" i="1"/>
  <c r="A49" i="1"/>
  <c r="B49" i="1"/>
  <c r="K49" i="1"/>
  <c r="L49" i="1"/>
  <c r="M49" i="1"/>
  <c r="J49" i="1"/>
  <c r="R49" i="1"/>
  <c r="Q49" i="1"/>
  <c r="O49" i="1"/>
  <c r="N49" i="1"/>
  <c r="P49" i="1"/>
  <c r="A227" i="1"/>
  <c r="B227" i="1"/>
  <c r="M227" i="1"/>
  <c r="N227" i="1"/>
  <c r="O227" i="1"/>
  <c r="P227" i="1"/>
  <c r="Q227" i="1"/>
  <c r="J227" i="1"/>
  <c r="R227" i="1"/>
  <c r="K227" i="1"/>
  <c r="L227" i="1"/>
  <c r="A1145" i="1"/>
  <c r="B1145" i="1"/>
  <c r="K1145" i="1"/>
  <c r="L1145" i="1"/>
  <c r="M1145" i="1"/>
  <c r="N1145" i="1"/>
  <c r="O1145" i="1"/>
  <c r="P1145" i="1"/>
  <c r="Q1145" i="1"/>
  <c r="J1145" i="1"/>
  <c r="R1145" i="1"/>
  <c r="A281" i="1"/>
  <c r="B281" i="1"/>
  <c r="Q281" i="1"/>
  <c r="J281" i="1"/>
  <c r="R281" i="1"/>
  <c r="L281" i="1"/>
  <c r="M281" i="1"/>
  <c r="K281" i="1"/>
  <c r="N281" i="1"/>
  <c r="O281" i="1"/>
  <c r="P281" i="1"/>
  <c r="B236" i="1"/>
  <c r="A236" i="1"/>
  <c r="L236" i="1"/>
  <c r="M236" i="1"/>
  <c r="N236" i="1"/>
  <c r="O236" i="1"/>
  <c r="P236" i="1"/>
  <c r="Q236" i="1"/>
  <c r="J236" i="1"/>
  <c r="R236" i="1"/>
  <c r="K236" i="1"/>
  <c r="B322" i="1"/>
  <c r="A322" i="1"/>
  <c r="O322" i="1"/>
  <c r="P322" i="1"/>
  <c r="Q322" i="1"/>
  <c r="J322" i="1"/>
  <c r="R322" i="1"/>
  <c r="K322" i="1"/>
  <c r="L322" i="1"/>
  <c r="M322" i="1"/>
  <c r="N322" i="1"/>
  <c r="A15" i="1"/>
  <c r="B15" i="1"/>
  <c r="K15" i="1"/>
  <c r="L15" i="1"/>
  <c r="J15" i="1"/>
  <c r="M15" i="1"/>
  <c r="O15" i="1"/>
  <c r="P15" i="1"/>
  <c r="R15" i="1"/>
  <c r="Q15" i="1"/>
  <c r="N15" i="1"/>
  <c r="A31" i="1"/>
  <c r="B31" i="1"/>
  <c r="K31" i="1"/>
  <c r="L31" i="1"/>
  <c r="M31" i="1"/>
  <c r="N31" i="1"/>
  <c r="P31" i="1"/>
  <c r="J31" i="1"/>
  <c r="Q31" i="1"/>
  <c r="R31" i="1"/>
  <c r="O31" i="1"/>
  <c r="A132" i="1"/>
  <c r="B132" i="1"/>
  <c r="M132" i="1"/>
  <c r="N132" i="1"/>
  <c r="O132" i="1"/>
  <c r="P132" i="1"/>
  <c r="Q132" i="1"/>
  <c r="J132" i="1"/>
  <c r="R132" i="1"/>
  <c r="K132" i="1"/>
  <c r="L132" i="1"/>
  <c r="A530" i="1"/>
  <c r="B530" i="1"/>
  <c r="P530" i="1"/>
  <c r="J530" i="1"/>
  <c r="R530" i="1"/>
  <c r="K530" i="1"/>
  <c r="L530" i="1"/>
  <c r="M530" i="1"/>
  <c r="O530" i="1"/>
  <c r="N530" i="1"/>
  <c r="Q530" i="1"/>
  <c r="A168" i="1"/>
  <c r="B168" i="1"/>
  <c r="Q168" i="1"/>
  <c r="K168" i="1"/>
  <c r="M168" i="1"/>
  <c r="N168" i="1"/>
  <c r="O168" i="1"/>
  <c r="P168" i="1"/>
  <c r="L168" i="1"/>
  <c r="R168" i="1"/>
  <c r="J168" i="1"/>
  <c r="A1015" i="1"/>
  <c r="B1015" i="1"/>
  <c r="K1015" i="1"/>
  <c r="L1015" i="1"/>
  <c r="M1015" i="1"/>
  <c r="N1015" i="1"/>
  <c r="O1015" i="1"/>
  <c r="P1015" i="1"/>
  <c r="Q1015" i="1"/>
  <c r="J1015" i="1"/>
  <c r="R1015" i="1"/>
  <c r="B1100" i="1"/>
  <c r="A1100" i="1"/>
  <c r="N1100" i="1"/>
  <c r="O1100" i="1"/>
  <c r="P1100" i="1"/>
  <c r="Q1100" i="1"/>
  <c r="J1100" i="1"/>
  <c r="R1100" i="1"/>
  <c r="K1100" i="1"/>
  <c r="L1100" i="1"/>
  <c r="M1100" i="1"/>
  <c r="A1177" i="1"/>
  <c r="B1177" i="1"/>
  <c r="K1177" i="1"/>
  <c r="L1177" i="1"/>
  <c r="M1177" i="1"/>
  <c r="N1177" i="1"/>
  <c r="O1177" i="1"/>
  <c r="P1177" i="1"/>
  <c r="Q1177" i="1"/>
  <c r="J1177" i="1"/>
  <c r="R1177" i="1"/>
  <c r="B178" i="1"/>
  <c r="A178" i="1"/>
  <c r="O178" i="1"/>
  <c r="Q178" i="1"/>
  <c r="K178" i="1"/>
  <c r="L178" i="1"/>
  <c r="M178" i="1"/>
  <c r="N178" i="1"/>
  <c r="J178" i="1"/>
  <c r="P178" i="1"/>
  <c r="R178" i="1"/>
  <c r="A299" i="1"/>
  <c r="B299" i="1"/>
  <c r="K299" i="1"/>
  <c r="M299" i="1"/>
  <c r="N299" i="1"/>
  <c r="O299" i="1"/>
  <c r="P299" i="1"/>
  <c r="Q299" i="1"/>
  <c r="R299" i="1"/>
  <c r="J299" i="1"/>
  <c r="L299" i="1"/>
  <c r="A69" i="1"/>
  <c r="B69" i="1"/>
  <c r="N69" i="1"/>
  <c r="L69" i="1"/>
  <c r="M69" i="1"/>
  <c r="O69" i="1"/>
  <c r="P69" i="1"/>
  <c r="Q69" i="1"/>
  <c r="J69" i="1"/>
  <c r="K69" i="1"/>
  <c r="R69" i="1"/>
  <c r="B94" i="1"/>
  <c r="A94" i="1"/>
  <c r="J94" i="1"/>
  <c r="R94" i="1"/>
  <c r="K94" i="1"/>
  <c r="L94" i="1"/>
  <c r="N94" i="1"/>
  <c r="P94" i="1"/>
  <c r="M94" i="1"/>
  <c r="O94" i="1"/>
  <c r="Q94" i="1"/>
  <c r="A261" i="1"/>
  <c r="B261" i="1"/>
  <c r="K261" i="1"/>
  <c r="L261" i="1"/>
  <c r="M261" i="1"/>
  <c r="N261" i="1"/>
  <c r="O261" i="1"/>
  <c r="P261" i="1"/>
  <c r="Q261" i="1"/>
  <c r="J261" i="1"/>
  <c r="R261" i="1"/>
  <c r="A9" i="1"/>
  <c r="B9" i="1"/>
  <c r="A33" i="1"/>
  <c r="B33" i="1"/>
  <c r="K33" i="1"/>
  <c r="L33" i="1"/>
  <c r="M33" i="1"/>
  <c r="O33" i="1"/>
  <c r="J33" i="1"/>
  <c r="R33" i="1"/>
  <c r="N33" i="1"/>
  <c r="P33" i="1"/>
  <c r="Q33" i="1"/>
  <c r="A57" i="1"/>
  <c r="B57" i="1"/>
  <c r="K57" i="1"/>
  <c r="L57" i="1"/>
  <c r="J57" i="1"/>
  <c r="R57" i="1"/>
  <c r="M57" i="1"/>
  <c r="N57" i="1"/>
  <c r="O57" i="1"/>
  <c r="Q57" i="1"/>
  <c r="P57" i="1"/>
  <c r="A1077" i="1"/>
  <c r="B1077" i="1"/>
  <c r="M1077" i="1"/>
  <c r="N1077" i="1"/>
  <c r="O1077" i="1"/>
  <c r="P1077" i="1"/>
  <c r="Q1077" i="1"/>
  <c r="J1077" i="1"/>
  <c r="R1077" i="1"/>
  <c r="K1077" i="1"/>
  <c r="L1077" i="1"/>
  <c r="A103" i="1"/>
  <c r="B103" i="1"/>
  <c r="J103" i="1"/>
  <c r="R103" i="1"/>
  <c r="K103" i="1"/>
  <c r="M103" i="1"/>
  <c r="O103" i="1"/>
  <c r="Q103" i="1"/>
  <c r="L103" i="1"/>
  <c r="N103" i="1"/>
  <c r="P103" i="1"/>
  <c r="A536" i="1"/>
  <c r="B536" i="1"/>
  <c r="J536" i="1"/>
  <c r="R536" i="1"/>
  <c r="L536" i="1"/>
  <c r="M536" i="1"/>
  <c r="N536" i="1"/>
  <c r="O536" i="1"/>
  <c r="Q536" i="1"/>
  <c r="K536" i="1"/>
  <c r="P536" i="1"/>
  <c r="A520" i="1"/>
  <c r="B520" i="1"/>
  <c r="J520" i="1"/>
  <c r="R520" i="1"/>
  <c r="L520" i="1"/>
  <c r="M520" i="1"/>
  <c r="N520" i="1"/>
  <c r="O520" i="1"/>
  <c r="Q520" i="1"/>
  <c r="K520" i="1"/>
  <c r="P520" i="1"/>
  <c r="A496" i="1"/>
  <c r="B496" i="1"/>
  <c r="Q496" i="1"/>
  <c r="N496" i="1"/>
  <c r="R496" i="1"/>
  <c r="J496" i="1"/>
  <c r="K496" i="1"/>
  <c r="L496" i="1"/>
  <c r="M496" i="1"/>
  <c r="P496" i="1"/>
  <c r="O496" i="1"/>
  <c r="A187" i="1"/>
  <c r="B187" i="1"/>
  <c r="N187" i="1"/>
  <c r="P187" i="1"/>
  <c r="J187" i="1"/>
  <c r="R187" i="1"/>
  <c r="L187" i="1"/>
  <c r="M187" i="1"/>
  <c r="K187" i="1"/>
  <c r="O187" i="1"/>
  <c r="Q187" i="1"/>
  <c r="B351" i="1"/>
  <c r="A351" i="1"/>
  <c r="M351" i="1"/>
  <c r="N351" i="1"/>
  <c r="O351" i="1"/>
  <c r="P351" i="1"/>
  <c r="Q351" i="1"/>
  <c r="J351" i="1"/>
  <c r="R351" i="1"/>
  <c r="K351" i="1"/>
  <c r="L351" i="1"/>
  <c r="A1063" i="1"/>
  <c r="B1063" i="1"/>
  <c r="K1063" i="1"/>
  <c r="L1063" i="1"/>
  <c r="M1063" i="1"/>
  <c r="N1063" i="1"/>
  <c r="O1063" i="1"/>
  <c r="P1063" i="1"/>
  <c r="Q1063" i="1"/>
  <c r="J1063" i="1"/>
  <c r="R1063" i="1"/>
  <c r="A1188" i="1"/>
  <c r="B1188" i="1"/>
  <c r="O1188" i="1"/>
  <c r="P1188" i="1"/>
  <c r="Q1188" i="1"/>
  <c r="J1188" i="1"/>
  <c r="R1188" i="1"/>
  <c r="K1188" i="1"/>
  <c r="L1188" i="1"/>
  <c r="M1188" i="1"/>
  <c r="N1188" i="1"/>
  <c r="A1073" i="1"/>
  <c r="B1073" i="1"/>
  <c r="Q1073" i="1"/>
  <c r="J1073" i="1"/>
  <c r="R1073" i="1"/>
  <c r="K1073" i="1"/>
  <c r="L1073" i="1"/>
  <c r="M1073" i="1"/>
  <c r="N1073" i="1"/>
  <c r="O1073" i="1"/>
  <c r="P1073" i="1"/>
  <c r="A725" i="1"/>
  <c r="B725" i="1"/>
  <c r="N725" i="1"/>
  <c r="O725" i="1"/>
  <c r="J725" i="1"/>
  <c r="K725" i="1"/>
  <c r="L725" i="1"/>
  <c r="M725" i="1"/>
  <c r="P725" i="1"/>
  <c r="Q725" i="1"/>
  <c r="R725" i="1"/>
  <c r="A1095" i="1"/>
  <c r="B1095" i="1"/>
  <c r="K1095" i="1"/>
  <c r="L1095" i="1"/>
  <c r="M1095" i="1"/>
  <c r="N1095" i="1"/>
  <c r="O1095" i="1"/>
  <c r="P1095" i="1"/>
  <c r="Q1095" i="1"/>
  <c r="J1095" i="1"/>
  <c r="R1095" i="1"/>
  <c r="B1136" i="1"/>
  <c r="A1136" i="1"/>
  <c r="K1136" i="1"/>
  <c r="L1136" i="1"/>
  <c r="N1136" i="1"/>
  <c r="P1136" i="1"/>
  <c r="J1136" i="1"/>
  <c r="M1136" i="1"/>
  <c r="O1136" i="1"/>
  <c r="Q1136" i="1"/>
  <c r="R1136" i="1"/>
  <c r="A1179" i="1"/>
  <c r="B1179" i="1"/>
  <c r="Q1179" i="1"/>
  <c r="J1179" i="1"/>
  <c r="R1179" i="1"/>
  <c r="K1179" i="1"/>
  <c r="L1179" i="1"/>
  <c r="M1179" i="1"/>
  <c r="N1179" i="1"/>
  <c r="O1179" i="1"/>
  <c r="P1179" i="1"/>
  <c r="B234" i="1"/>
  <c r="A234" i="1"/>
  <c r="N234" i="1"/>
  <c r="O234" i="1"/>
  <c r="P234" i="1"/>
  <c r="Q234" i="1"/>
  <c r="J234" i="1"/>
  <c r="R234" i="1"/>
  <c r="K234" i="1"/>
  <c r="L234" i="1"/>
  <c r="M234" i="1"/>
  <c r="A277" i="1"/>
  <c r="B277" i="1"/>
  <c r="M277" i="1"/>
  <c r="N277" i="1"/>
  <c r="P277" i="1"/>
  <c r="Q277" i="1"/>
  <c r="J277" i="1"/>
  <c r="K277" i="1"/>
  <c r="L277" i="1"/>
  <c r="O277" i="1"/>
  <c r="R277" i="1"/>
  <c r="A301" i="1"/>
  <c r="B301" i="1"/>
  <c r="L301" i="1"/>
  <c r="M301" i="1"/>
  <c r="N301" i="1"/>
  <c r="O301" i="1"/>
  <c r="P301" i="1"/>
  <c r="Q301" i="1"/>
  <c r="J301" i="1"/>
  <c r="R301" i="1"/>
  <c r="K301" i="1"/>
  <c r="B308" i="1"/>
  <c r="A308" i="1"/>
  <c r="M308" i="1"/>
  <c r="N308" i="1"/>
  <c r="O308" i="1"/>
  <c r="P308" i="1"/>
  <c r="Q308" i="1"/>
  <c r="J308" i="1"/>
  <c r="R308" i="1"/>
  <c r="K308" i="1"/>
  <c r="L308" i="1"/>
  <c r="A75" i="1"/>
  <c r="B75" i="1"/>
  <c r="P75" i="1"/>
  <c r="M75" i="1"/>
  <c r="N75" i="1"/>
  <c r="O75" i="1"/>
  <c r="Q75" i="1"/>
  <c r="R75" i="1"/>
  <c r="K75" i="1"/>
  <c r="J75" i="1"/>
  <c r="L75" i="1"/>
  <c r="A100" i="1"/>
  <c r="B100" i="1"/>
  <c r="L100" i="1"/>
  <c r="M100" i="1"/>
  <c r="N100" i="1"/>
  <c r="P100" i="1"/>
  <c r="J100" i="1"/>
  <c r="R100" i="1"/>
  <c r="K100" i="1"/>
  <c r="O100" i="1"/>
  <c r="Q100" i="1"/>
  <c r="A470" i="1"/>
  <c r="B470" i="1"/>
  <c r="K470" i="1"/>
  <c r="P470" i="1"/>
  <c r="Q470" i="1"/>
  <c r="R470" i="1"/>
  <c r="J470" i="1"/>
  <c r="L470" i="1"/>
  <c r="M470" i="1"/>
  <c r="O470" i="1"/>
  <c r="N470" i="1"/>
  <c r="A11" i="1"/>
  <c r="B11" i="1"/>
  <c r="A27" i="1"/>
  <c r="B27" i="1"/>
  <c r="O27" i="1"/>
  <c r="K27" i="1"/>
  <c r="L27" i="1"/>
  <c r="M27" i="1"/>
  <c r="P27" i="1"/>
  <c r="J27" i="1"/>
  <c r="N27" i="1"/>
  <c r="Q27" i="1"/>
  <c r="R27" i="1"/>
  <c r="A43" i="1"/>
  <c r="B43" i="1"/>
  <c r="Q43" i="1"/>
  <c r="J43" i="1"/>
  <c r="R43" i="1"/>
  <c r="K43" i="1"/>
  <c r="P43" i="1"/>
  <c r="L43" i="1"/>
  <c r="M43" i="1"/>
  <c r="N43" i="1"/>
  <c r="O43" i="1"/>
  <c r="A59" i="1"/>
  <c r="B59" i="1"/>
  <c r="Q59" i="1"/>
  <c r="J59" i="1"/>
  <c r="R59" i="1"/>
  <c r="P59" i="1"/>
  <c r="O59" i="1"/>
  <c r="K59" i="1"/>
  <c r="M59" i="1"/>
  <c r="L59" i="1"/>
  <c r="N59" i="1"/>
  <c r="A140" i="1"/>
  <c r="B140" i="1"/>
  <c r="M140" i="1"/>
  <c r="N140" i="1"/>
  <c r="O140" i="1"/>
  <c r="P140" i="1"/>
  <c r="Q140" i="1"/>
  <c r="J140" i="1"/>
  <c r="R140" i="1"/>
  <c r="K140" i="1"/>
  <c r="L140" i="1"/>
  <c r="A988" i="1"/>
  <c r="B988" i="1"/>
  <c r="K988" i="1"/>
  <c r="O988" i="1"/>
  <c r="P988" i="1"/>
  <c r="Q988" i="1"/>
  <c r="R988" i="1"/>
  <c r="J988" i="1"/>
  <c r="L988" i="1"/>
  <c r="M988" i="1"/>
  <c r="N988" i="1"/>
  <c r="A473" i="1"/>
  <c r="B473" i="1"/>
  <c r="P473" i="1"/>
  <c r="M473" i="1"/>
  <c r="K473" i="1"/>
  <c r="L473" i="1"/>
  <c r="N473" i="1"/>
  <c r="O473" i="1"/>
  <c r="Q473" i="1"/>
  <c r="R473" i="1"/>
  <c r="J473" i="1"/>
  <c r="A534" i="1"/>
  <c r="B534" i="1"/>
  <c r="L534" i="1"/>
  <c r="N534" i="1"/>
  <c r="O534" i="1"/>
  <c r="P534" i="1"/>
  <c r="Q534" i="1"/>
  <c r="K534" i="1"/>
  <c r="J534" i="1"/>
  <c r="M534" i="1"/>
  <c r="R534" i="1"/>
  <c r="A518" i="1"/>
  <c r="B518" i="1"/>
  <c r="L518" i="1"/>
  <c r="M518" i="1"/>
  <c r="N518" i="1"/>
  <c r="O518" i="1"/>
  <c r="P518" i="1"/>
  <c r="Q518" i="1"/>
  <c r="K518" i="1"/>
  <c r="J518" i="1"/>
  <c r="R518" i="1"/>
  <c r="A494" i="1"/>
  <c r="B494" i="1"/>
  <c r="K494" i="1"/>
  <c r="P494" i="1"/>
  <c r="N494" i="1"/>
  <c r="O494" i="1"/>
  <c r="Q494" i="1"/>
  <c r="R494" i="1"/>
  <c r="J494" i="1"/>
  <c r="M494" i="1"/>
  <c r="L494" i="1"/>
  <c r="A478" i="1"/>
  <c r="B478" i="1"/>
  <c r="K478" i="1"/>
  <c r="P478" i="1"/>
  <c r="J478" i="1"/>
  <c r="L478" i="1"/>
  <c r="M478" i="1"/>
  <c r="N478" i="1"/>
  <c r="O478" i="1"/>
  <c r="R478" i="1"/>
  <c r="Q478" i="1"/>
  <c r="A315" i="1"/>
  <c r="B315" i="1"/>
  <c r="N315" i="1"/>
  <c r="O315" i="1"/>
  <c r="P315" i="1"/>
  <c r="Q315" i="1"/>
  <c r="J315" i="1"/>
  <c r="R315" i="1"/>
  <c r="K315" i="1"/>
  <c r="L315" i="1"/>
  <c r="M315" i="1"/>
  <c r="A1057" i="1"/>
  <c r="B1057" i="1"/>
  <c r="Q1057" i="1"/>
  <c r="J1057" i="1"/>
  <c r="R1057" i="1"/>
  <c r="K1057" i="1"/>
  <c r="L1057" i="1"/>
  <c r="M1057" i="1"/>
  <c r="N1057" i="1"/>
  <c r="O1057" i="1"/>
  <c r="P1057" i="1"/>
  <c r="A331" i="1"/>
  <c r="B331" i="1"/>
  <c r="N331" i="1"/>
  <c r="O331" i="1"/>
  <c r="P331" i="1"/>
  <c r="Q331" i="1"/>
  <c r="J331" i="1"/>
  <c r="R331" i="1"/>
  <c r="K331" i="1"/>
  <c r="L331" i="1"/>
  <c r="M331" i="1"/>
  <c r="B214" i="1"/>
  <c r="A214" i="1"/>
  <c r="J214" i="1"/>
  <c r="R214" i="1"/>
  <c r="K214" i="1"/>
  <c r="L214" i="1"/>
  <c r="M214" i="1"/>
  <c r="N214" i="1"/>
  <c r="O214" i="1"/>
  <c r="P214" i="1"/>
  <c r="Q214" i="1"/>
  <c r="A342" i="1"/>
  <c r="B342" i="1"/>
  <c r="N342" i="1"/>
  <c r="O342" i="1"/>
  <c r="P342" i="1"/>
  <c r="Q342" i="1"/>
  <c r="J342" i="1"/>
  <c r="R342" i="1"/>
  <c r="K342" i="1"/>
  <c r="L342" i="1"/>
  <c r="M342" i="1"/>
  <c r="A1066" i="1"/>
  <c r="B1066" i="1"/>
  <c r="P1066" i="1"/>
  <c r="Q1066" i="1"/>
  <c r="J1066" i="1"/>
  <c r="R1066" i="1"/>
  <c r="K1066" i="1"/>
  <c r="L1066" i="1"/>
  <c r="M1066" i="1"/>
  <c r="N1066" i="1"/>
  <c r="O1066" i="1"/>
  <c r="A1074" i="1"/>
  <c r="B1074" i="1"/>
  <c r="P1074" i="1"/>
  <c r="Q1074" i="1"/>
  <c r="J1074" i="1"/>
  <c r="R1074" i="1"/>
  <c r="K1074" i="1"/>
  <c r="L1074" i="1"/>
  <c r="M1074" i="1"/>
  <c r="N1074" i="1"/>
  <c r="O1074" i="1"/>
  <c r="A165" i="1"/>
  <c r="B165" i="1"/>
  <c r="L165" i="1"/>
  <c r="M165" i="1"/>
  <c r="N165" i="1"/>
  <c r="P165" i="1"/>
  <c r="Q165" i="1"/>
  <c r="J165" i="1"/>
  <c r="R165" i="1"/>
  <c r="K165" i="1"/>
  <c r="O165" i="1"/>
  <c r="B230" i="1"/>
  <c r="A230" i="1"/>
  <c r="J230" i="1"/>
  <c r="R230" i="1"/>
  <c r="K230" i="1"/>
  <c r="L230" i="1"/>
  <c r="M230" i="1"/>
  <c r="N230" i="1"/>
  <c r="O230" i="1"/>
  <c r="P230" i="1"/>
  <c r="Q230" i="1"/>
  <c r="B726" i="1"/>
  <c r="A726" i="1"/>
  <c r="M726" i="1"/>
  <c r="N726" i="1"/>
  <c r="J726" i="1"/>
  <c r="K726" i="1"/>
  <c r="L726" i="1"/>
  <c r="O726" i="1"/>
  <c r="P726" i="1"/>
  <c r="Q726" i="1"/>
  <c r="R726" i="1"/>
  <c r="A1020" i="1"/>
  <c r="B1020" i="1"/>
  <c r="N1020" i="1"/>
  <c r="O1020" i="1"/>
  <c r="P1020" i="1"/>
  <c r="Q1020" i="1"/>
  <c r="J1020" i="1"/>
  <c r="R1020" i="1"/>
  <c r="K1020" i="1"/>
  <c r="L1020" i="1"/>
  <c r="M1020" i="1"/>
  <c r="A1024" i="1"/>
  <c r="B1024" i="1"/>
  <c r="J1024" i="1"/>
  <c r="R1024" i="1"/>
  <c r="K1024" i="1"/>
  <c r="L1024" i="1"/>
  <c r="M1024" i="1"/>
  <c r="N1024" i="1"/>
  <c r="O1024" i="1"/>
  <c r="P1024" i="1"/>
  <c r="Q1024" i="1"/>
  <c r="A1094" i="1"/>
  <c r="B1094" i="1"/>
  <c r="L1094" i="1"/>
  <c r="M1094" i="1"/>
  <c r="N1094" i="1"/>
  <c r="O1094" i="1"/>
  <c r="P1094" i="1"/>
  <c r="Q1094" i="1"/>
  <c r="J1094" i="1"/>
  <c r="R1094" i="1"/>
  <c r="K1094" i="1"/>
  <c r="A1103" i="1"/>
  <c r="B1103" i="1"/>
  <c r="K1103" i="1"/>
  <c r="L1103" i="1"/>
  <c r="M1103" i="1"/>
  <c r="N1103" i="1"/>
  <c r="O1103" i="1"/>
  <c r="P1103" i="1"/>
  <c r="Q1103" i="1"/>
  <c r="J1103" i="1"/>
  <c r="R1103" i="1"/>
  <c r="A1137" i="1"/>
  <c r="B1137" i="1"/>
  <c r="J1137" i="1"/>
  <c r="R1137" i="1"/>
  <c r="K1137" i="1"/>
  <c r="M1137" i="1"/>
  <c r="O1137" i="1"/>
  <c r="L1137" i="1"/>
  <c r="N1137" i="1"/>
  <c r="P1137" i="1"/>
  <c r="Q1137" i="1"/>
  <c r="A1142" i="1"/>
  <c r="B1142" i="1"/>
  <c r="J1142" i="1"/>
  <c r="R1142" i="1"/>
  <c r="M1142" i="1"/>
  <c r="N1142" i="1"/>
  <c r="O1142" i="1"/>
  <c r="P1142" i="1"/>
  <c r="Q1142" i="1"/>
  <c r="K1142" i="1"/>
  <c r="L1142" i="1"/>
  <c r="A1154" i="1"/>
  <c r="B1154" i="1"/>
  <c r="J1154" i="1"/>
  <c r="R1154" i="1"/>
  <c r="K1154" i="1"/>
  <c r="L1154" i="1"/>
  <c r="M1154" i="1"/>
  <c r="N1154" i="1"/>
  <c r="O1154" i="1"/>
  <c r="P1154" i="1"/>
  <c r="Q1154" i="1"/>
  <c r="B1180" i="1"/>
  <c r="A1180" i="1"/>
  <c r="P1180" i="1"/>
  <c r="Q1180" i="1"/>
  <c r="J1180" i="1"/>
  <c r="R1180" i="1"/>
  <c r="K1180" i="1"/>
  <c r="L1180" i="1"/>
  <c r="M1180" i="1"/>
  <c r="N1180" i="1"/>
  <c r="O1180" i="1"/>
  <c r="A152" i="1"/>
  <c r="B152" i="1"/>
  <c r="Q152" i="1"/>
  <c r="J152" i="1"/>
  <c r="R152" i="1"/>
  <c r="K152" i="1"/>
  <c r="L152" i="1"/>
  <c r="M152" i="1"/>
  <c r="N152" i="1"/>
  <c r="O152" i="1"/>
  <c r="P152" i="1"/>
  <c r="A233" i="1"/>
  <c r="B233" i="1"/>
  <c r="O233" i="1"/>
  <c r="P233" i="1"/>
  <c r="Q233" i="1"/>
  <c r="J233" i="1"/>
  <c r="R233" i="1"/>
  <c r="K233" i="1"/>
  <c r="L233" i="1"/>
  <c r="M233" i="1"/>
  <c r="N233" i="1"/>
  <c r="A175" i="1"/>
  <c r="B175" i="1"/>
  <c r="J175" i="1"/>
  <c r="R175" i="1"/>
  <c r="L175" i="1"/>
  <c r="N175" i="1"/>
  <c r="O175" i="1"/>
  <c r="P175" i="1"/>
  <c r="Q175" i="1"/>
  <c r="K175" i="1"/>
  <c r="M175" i="1"/>
  <c r="B278" i="1"/>
  <c r="A278" i="1"/>
  <c r="L278" i="1"/>
  <c r="M278" i="1"/>
  <c r="O278" i="1"/>
  <c r="P278" i="1"/>
  <c r="N278" i="1"/>
  <c r="Q278" i="1"/>
  <c r="R278" i="1"/>
  <c r="J278" i="1"/>
  <c r="K278" i="1"/>
  <c r="B286" i="1"/>
  <c r="A286" i="1"/>
  <c r="M286" i="1"/>
  <c r="O286" i="1"/>
  <c r="P286" i="1"/>
  <c r="R286" i="1"/>
  <c r="J286" i="1"/>
  <c r="K286" i="1"/>
  <c r="L286" i="1"/>
  <c r="N286" i="1"/>
  <c r="Q286" i="1"/>
  <c r="B294" i="1"/>
  <c r="A294" i="1"/>
  <c r="O294" i="1"/>
  <c r="P294" i="1"/>
  <c r="K294" i="1"/>
  <c r="L294" i="1"/>
  <c r="M294" i="1"/>
  <c r="N294" i="1"/>
  <c r="Q294" i="1"/>
  <c r="R294" i="1"/>
  <c r="J294" i="1"/>
  <c r="B302" i="1"/>
  <c r="A302" i="1"/>
  <c r="K302" i="1"/>
  <c r="L302" i="1"/>
  <c r="M302" i="1"/>
  <c r="N302" i="1"/>
  <c r="O302" i="1"/>
  <c r="P302" i="1"/>
  <c r="Q302" i="1"/>
  <c r="J302" i="1"/>
  <c r="R302" i="1"/>
  <c r="A115" i="1"/>
  <c r="B115" i="1"/>
  <c r="N115" i="1"/>
  <c r="K115" i="1"/>
  <c r="Q115" i="1"/>
  <c r="R115" i="1"/>
  <c r="J115" i="1"/>
  <c r="L115" i="1"/>
  <c r="M115" i="1"/>
  <c r="O115" i="1"/>
  <c r="P115" i="1"/>
  <c r="A1097" i="1"/>
  <c r="B1097" i="1"/>
  <c r="Q1097" i="1"/>
  <c r="J1097" i="1"/>
  <c r="R1097" i="1"/>
  <c r="K1097" i="1"/>
  <c r="L1097" i="1"/>
  <c r="M1097" i="1"/>
  <c r="N1097" i="1"/>
  <c r="O1097" i="1"/>
  <c r="P1097" i="1"/>
  <c r="A1098" i="1"/>
  <c r="B1098" i="1"/>
  <c r="P1098" i="1"/>
  <c r="Q1098" i="1"/>
  <c r="J1098" i="1"/>
  <c r="R1098" i="1"/>
  <c r="K1098" i="1"/>
  <c r="L1098" i="1"/>
  <c r="M1098" i="1"/>
  <c r="N1098" i="1"/>
  <c r="O1098" i="1"/>
  <c r="B82" i="1"/>
  <c r="A82" i="1"/>
  <c r="Q82" i="1"/>
  <c r="M82" i="1"/>
  <c r="N82" i="1"/>
  <c r="O82" i="1"/>
  <c r="P82" i="1"/>
  <c r="R82" i="1"/>
  <c r="K82" i="1"/>
  <c r="J82" i="1"/>
  <c r="L82" i="1"/>
  <c r="B74" i="1"/>
  <c r="A74" i="1"/>
  <c r="Q74" i="1"/>
  <c r="M74" i="1"/>
  <c r="N74" i="1"/>
  <c r="O74" i="1"/>
  <c r="P74" i="1"/>
  <c r="R74" i="1"/>
  <c r="K74" i="1"/>
  <c r="J74" i="1"/>
  <c r="L74" i="1"/>
  <c r="B66" i="1"/>
  <c r="A66" i="1"/>
  <c r="Q66" i="1"/>
  <c r="L66" i="1"/>
  <c r="M66" i="1"/>
  <c r="N66" i="1"/>
  <c r="O66" i="1"/>
  <c r="P66" i="1"/>
  <c r="J66" i="1"/>
  <c r="K66" i="1"/>
  <c r="R66" i="1"/>
  <c r="A99" i="1"/>
  <c r="B99" i="1"/>
  <c r="M99" i="1"/>
  <c r="N99" i="1"/>
  <c r="O99" i="1"/>
  <c r="Q99" i="1"/>
  <c r="K99" i="1"/>
  <c r="J99" i="1"/>
  <c r="L99" i="1"/>
  <c r="P99" i="1"/>
  <c r="R99" i="1"/>
  <c r="A471" i="1"/>
  <c r="B471" i="1"/>
  <c r="J471" i="1"/>
  <c r="R471" i="1"/>
  <c r="O471" i="1"/>
  <c r="K471" i="1"/>
  <c r="L471" i="1"/>
  <c r="M471" i="1"/>
  <c r="N471" i="1"/>
  <c r="Q471" i="1"/>
  <c r="P471" i="1"/>
  <c r="B264" i="1"/>
  <c r="A264" i="1"/>
  <c r="P264" i="1"/>
  <c r="Q264" i="1"/>
  <c r="J264" i="1"/>
  <c r="R264" i="1"/>
  <c r="K264" i="1"/>
  <c r="L264" i="1"/>
  <c r="M264" i="1"/>
  <c r="N264" i="1"/>
  <c r="O264" i="1"/>
  <c r="A12" i="1"/>
  <c r="B12" i="1"/>
  <c r="A20" i="1"/>
  <c r="B20" i="1"/>
  <c r="N20" i="1"/>
  <c r="O20" i="1"/>
  <c r="R20" i="1"/>
  <c r="J20" i="1"/>
  <c r="L20" i="1"/>
  <c r="M20" i="1"/>
  <c r="Q20" i="1"/>
  <c r="P20" i="1"/>
  <c r="K20" i="1"/>
  <c r="A28" i="1"/>
  <c r="B28" i="1"/>
  <c r="N28" i="1"/>
  <c r="K28" i="1"/>
  <c r="L28" i="1"/>
  <c r="M28" i="1"/>
  <c r="P28" i="1"/>
  <c r="J28" i="1"/>
  <c r="O28" i="1"/>
  <c r="R28" i="1"/>
  <c r="Q28" i="1"/>
  <c r="A36" i="1"/>
  <c r="B36" i="1"/>
  <c r="P36" i="1"/>
  <c r="Q36" i="1"/>
  <c r="J36" i="1"/>
  <c r="R36" i="1"/>
  <c r="L36" i="1"/>
  <c r="O36" i="1"/>
  <c r="K36" i="1"/>
  <c r="N36" i="1"/>
  <c r="M36" i="1"/>
  <c r="A44" i="1"/>
  <c r="B44" i="1"/>
  <c r="P44" i="1"/>
  <c r="Q44" i="1"/>
  <c r="J44" i="1"/>
  <c r="R44" i="1"/>
  <c r="O44" i="1"/>
  <c r="N44" i="1"/>
  <c r="L44" i="1"/>
  <c r="K44" i="1"/>
  <c r="M44" i="1"/>
  <c r="A52" i="1"/>
  <c r="B52" i="1"/>
  <c r="P52" i="1"/>
  <c r="Q52" i="1"/>
  <c r="J52" i="1"/>
  <c r="R52" i="1"/>
  <c r="O52" i="1"/>
  <c r="K52" i="1"/>
  <c r="L52" i="1"/>
  <c r="M52" i="1"/>
  <c r="N52" i="1"/>
  <c r="A60" i="1"/>
  <c r="B60" i="1"/>
  <c r="P60" i="1"/>
  <c r="Q60" i="1"/>
  <c r="O60" i="1"/>
  <c r="J60" i="1"/>
  <c r="K60" i="1"/>
  <c r="L60" i="1"/>
  <c r="M60" i="1"/>
  <c r="R60" i="1"/>
  <c r="N60" i="1"/>
  <c r="A136" i="1"/>
  <c r="B136" i="1"/>
  <c r="Q136" i="1"/>
  <c r="J136" i="1"/>
  <c r="R136" i="1"/>
  <c r="K136" i="1"/>
  <c r="L136" i="1"/>
  <c r="M136" i="1"/>
  <c r="N136" i="1"/>
  <c r="O136" i="1"/>
  <c r="P136" i="1"/>
  <c r="A135" i="1"/>
  <c r="B135" i="1"/>
  <c r="J135" i="1"/>
  <c r="R135" i="1"/>
  <c r="K135" i="1"/>
  <c r="L135" i="1"/>
  <c r="M135" i="1"/>
  <c r="N135" i="1"/>
  <c r="O135" i="1"/>
  <c r="P135" i="1"/>
  <c r="Q135" i="1"/>
  <c r="A1030" i="1"/>
  <c r="B1030" i="1"/>
  <c r="L1030" i="1"/>
  <c r="M1030" i="1"/>
  <c r="N1030" i="1"/>
  <c r="O1030" i="1"/>
  <c r="P1030" i="1"/>
  <c r="Q1030" i="1"/>
  <c r="J1030" i="1"/>
  <c r="R1030" i="1"/>
  <c r="K1030" i="1"/>
  <c r="A989" i="1"/>
  <c r="B989" i="1"/>
  <c r="J989" i="1"/>
  <c r="R989" i="1"/>
  <c r="N989" i="1"/>
  <c r="Q989" i="1"/>
  <c r="K989" i="1"/>
  <c r="L989" i="1"/>
  <c r="M989" i="1"/>
  <c r="O989" i="1"/>
  <c r="P989" i="1"/>
  <c r="B106" i="1"/>
  <c r="A106" i="1"/>
  <c r="O106" i="1"/>
  <c r="P106" i="1"/>
  <c r="J106" i="1"/>
  <c r="R106" i="1"/>
  <c r="L106" i="1"/>
  <c r="K106" i="1"/>
  <c r="M106" i="1"/>
  <c r="N106" i="1"/>
  <c r="Q106" i="1"/>
  <c r="A474" i="1"/>
  <c r="B474" i="1"/>
  <c r="O474" i="1"/>
  <c r="L474" i="1"/>
  <c r="M474" i="1"/>
  <c r="N474" i="1"/>
  <c r="P474" i="1"/>
  <c r="Q474" i="1"/>
  <c r="R474" i="1"/>
  <c r="K474" i="1"/>
  <c r="J474" i="1"/>
  <c r="A541" i="1"/>
  <c r="B541" i="1"/>
  <c r="M541" i="1"/>
  <c r="O541" i="1"/>
  <c r="P541" i="1"/>
  <c r="Q541" i="1"/>
  <c r="J541" i="1"/>
  <c r="R541" i="1"/>
  <c r="L541" i="1"/>
  <c r="K541" i="1"/>
  <c r="N541" i="1"/>
  <c r="A533" i="1"/>
  <c r="B533" i="1"/>
  <c r="M533" i="1"/>
  <c r="O533" i="1"/>
  <c r="P533" i="1"/>
  <c r="Q533" i="1"/>
  <c r="J533" i="1"/>
  <c r="R533" i="1"/>
  <c r="L533" i="1"/>
  <c r="N533" i="1"/>
  <c r="K533" i="1"/>
  <c r="A525" i="1"/>
  <c r="B525" i="1"/>
  <c r="M525" i="1"/>
  <c r="O525" i="1"/>
  <c r="P525" i="1"/>
  <c r="Q525" i="1"/>
  <c r="J525" i="1"/>
  <c r="R525" i="1"/>
  <c r="L525" i="1"/>
  <c r="K525" i="1"/>
  <c r="N525" i="1"/>
  <c r="A517" i="1"/>
  <c r="B517" i="1"/>
  <c r="M517" i="1"/>
  <c r="N517" i="1"/>
  <c r="O517" i="1"/>
  <c r="P517" i="1"/>
  <c r="Q517" i="1"/>
  <c r="J517" i="1"/>
  <c r="R517" i="1"/>
  <c r="L517" i="1"/>
  <c r="K517" i="1"/>
  <c r="A509" i="1"/>
  <c r="B509" i="1"/>
  <c r="M509" i="1"/>
  <c r="N509" i="1"/>
  <c r="O509" i="1"/>
  <c r="P509" i="1"/>
  <c r="Q509" i="1"/>
  <c r="J509" i="1"/>
  <c r="R509" i="1"/>
  <c r="L509" i="1"/>
  <c r="K509" i="1"/>
  <c r="A501" i="1"/>
  <c r="B501" i="1"/>
  <c r="M501" i="1"/>
  <c r="N501" i="1"/>
  <c r="O501" i="1"/>
  <c r="P501" i="1"/>
  <c r="Q501" i="1"/>
  <c r="J501" i="1"/>
  <c r="R501" i="1"/>
  <c r="L501" i="1"/>
  <c r="K501" i="1"/>
  <c r="A493" i="1"/>
  <c r="B493" i="1"/>
  <c r="L493" i="1"/>
  <c r="Q493" i="1"/>
  <c r="M493" i="1"/>
  <c r="N493" i="1"/>
  <c r="O493" i="1"/>
  <c r="P493" i="1"/>
  <c r="R493" i="1"/>
  <c r="K493" i="1"/>
  <c r="J493" i="1"/>
  <c r="A485" i="1"/>
  <c r="B485" i="1"/>
  <c r="L485" i="1"/>
  <c r="Q485" i="1"/>
  <c r="J485" i="1"/>
  <c r="K485" i="1"/>
  <c r="M485" i="1"/>
  <c r="N485" i="1"/>
  <c r="O485" i="1"/>
  <c r="P485" i="1"/>
  <c r="R485" i="1"/>
  <c r="A477" i="1"/>
  <c r="B477" i="1"/>
  <c r="L477" i="1"/>
  <c r="Q477" i="1"/>
  <c r="R477" i="1"/>
  <c r="J477" i="1"/>
  <c r="K477" i="1"/>
  <c r="M477" i="1"/>
  <c r="N477" i="1"/>
  <c r="P477" i="1"/>
  <c r="O477" i="1"/>
  <c r="A239" i="1"/>
  <c r="B239" i="1"/>
  <c r="Q239" i="1"/>
  <c r="J239" i="1"/>
  <c r="R239" i="1"/>
  <c r="K239" i="1"/>
  <c r="L239" i="1"/>
  <c r="M239" i="1"/>
  <c r="N239" i="1"/>
  <c r="O239" i="1"/>
  <c r="P239" i="1"/>
  <c r="B316" i="1"/>
  <c r="A316" i="1"/>
  <c r="M316" i="1"/>
  <c r="N316" i="1"/>
  <c r="O316" i="1"/>
  <c r="P316" i="1"/>
  <c r="Q316" i="1"/>
  <c r="J316" i="1"/>
  <c r="R316" i="1"/>
  <c r="K316" i="1"/>
  <c r="L316" i="1"/>
  <c r="A1050" i="1"/>
  <c r="B1050" i="1"/>
  <c r="P1050" i="1"/>
  <c r="Q1050" i="1"/>
  <c r="J1050" i="1"/>
  <c r="R1050" i="1"/>
  <c r="K1050" i="1"/>
  <c r="L1050" i="1"/>
  <c r="M1050" i="1"/>
  <c r="N1050" i="1"/>
  <c r="O1050" i="1"/>
  <c r="A1058" i="1"/>
  <c r="B1058" i="1"/>
  <c r="P1058" i="1"/>
  <c r="Q1058" i="1"/>
  <c r="J1058" i="1"/>
  <c r="R1058" i="1"/>
  <c r="K1058" i="1"/>
  <c r="L1058" i="1"/>
  <c r="M1058" i="1"/>
  <c r="N1058" i="1"/>
  <c r="O1058" i="1"/>
  <c r="A981" i="1"/>
  <c r="B981" i="1"/>
  <c r="Q981" i="1"/>
  <c r="J981" i="1"/>
  <c r="R981" i="1"/>
  <c r="K981" i="1"/>
  <c r="M981" i="1"/>
  <c r="L981" i="1"/>
  <c r="N981" i="1"/>
  <c r="O981" i="1"/>
  <c r="P981" i="1"/>
  <c r="B332" i="1"/>
  <c r="A332" i="1"/>
  <c r="M332" i="1"/>
  <c r="N332" i="1"/>
  <c r="O332" i="1"/>
  <c r="P332" i="1"/>
  <c r="Q332" i="1"/>
  <c r="J332" i="1"/>
  <c r="R332" i="1"/>
  <c r="K332" i="1"/>
  <c r="L332" i="1"/>
  <c r="A207" i="1"/>
  <c r="B207" i="1"/>
  <c r="Q207" i="1"/>
  <c r="J207" i="1"/>
  <c r="R207" i="1"/>
  <c r="K207" i="1"/>
  <c r="L207" i="1"/>
  <c r="M207" i="1"/>
  <c r="N207" i="1"/>
  <c r="O207" i="1"/>
  <c r="P207" i="1"/>
  <c r="A215" i="1"/>
  <c r="B215" i="1"/>
  <c r="Q215" i="1"/>
  <c r="J215" i="1"/>
  <c r="R215" i="1"/>
  <c r="K215" i="1"/>
  <c r="L215" i="1"/>
  <c r="M215" i="1"/>
  <c r="N215" i="1"/>
  <c r="O215" i="1"/>
  <c r="P215" i="1"/>
  <c r="B1219" i="1"/>
  <c r="A1219" i="1"/>
  <c r="P1219" i="1"/>
  <c r="K1219" i="1"/>
  <c r="Q1219" i="1"/>
  <c r="J1219" i="1"/>
  <c r="R1219" i="1"/>
  <c r="L1219" i="1"/>
  <c r="M1219" i="1"/>
  <c r="N1219" i="1"/>
  <c r="O1219" i="1"/>
  <c r="A1209" i="1"/>
  <c r="B1209" i="1"/>
  <c r="J1209" i="1"/>
  <c r="R1209" i="1"/>
  <c r="K1209" i="1"/>
  <c r="L1209" i="1"/>
  <c r="M1209" i="1"/>
  <c r="N1209" i="1"/>
  <c r="O1209" i="1"/>
  <c r="P1209" i="1"/>
  <c r="Q1209" i="1"/>
  <c r="A1199" i="1"/>
  <c r="B1199" i="1"/>
  <c r="L1199" i="1"/>
  <c r="O1199" i="1"/>
  <c r="M1199" i="1"/>
  <c r="N1199" i="1"/>
  <c r="P1199" i="1"/>
  <c r="Q1199" i="1"/>
  <c r="J1199" i="1"/>
  <c r="R1199" i="1"/>
  <c r="K1199" i="1"/>
  <c r="A1189" i="1"/>
  <c r="B1189" i="1"/>
  <c r="N1189" i="1"/>
  <c r="O1189" i="1"/>
  <c r="P1189" i="1"/>
  <c r="Q1189" i="1"/>
  <c r="J1189" i="1"/>
  <c r="R1189" i="1"/>
  <c r="K1189" i="1"/>
  <c r="L1189" i="1"/>
  <c r="M1189" i="1"/>
  <c r="B170" i="1"/>
  <c r="A170" i="1"/>
  <c r="O170" i="1"/>
  <c r="Q170" i="1"/>
  <c r="K170" i="1"/>
  <c r="L170" i="1"/>
  <c r="M170" i="1"/>
  <c r="N170" i="1"/>
  <c r="J170" i="1"/>
  <c r="P170" i="1"/>
  <c r="R170" i="1"/>
  <c r="A1127" i="1"/>
  <c r="B1127" i="1"/>
  <c r="L1127" i="1"/>
  <c r="M1127" i="1"/>
  <c r="N1127" i="1"/>
  <c r="O1127" i="1"/>
  <c r="P1127" i="1"/>
  <c r="Q1127" i="1"/>
  <c r="J1127" i="1"/>
  <c r="K1127" i="1"/>
  <c r="R1127" i="1"/>
  <c r="A149" i="1"/>
  <c r="B149" i="1"/>
  <c r="L149" i="1"/>
  <c r="M149" i="1"/>
  <c r="N149" i="1"/>
  <c r="O149" i="1"/>
  <c r="P149" i="1"/>
  <c r="Q149" i="1"/>
  <c r="J149" i="1"/>
  <c r="R149" i="1"/>
  <c r="K149" i="1"/>
  <c r="A305" i="1"/>
  <c r="B305" i="1"/>
  <c r="P305" i="1"/>
  <c r="Q305" i="1"/>
  <c r="J305" i="1"/>
  <c r="R305" i="1"/>
  <c r="K305" i="1"/>
  <c r="L305" i="1"/>
  <c r="M305" i="1"/>
  <c r="N305" i="1"/>
  <c r="O305" i="1"/>
  <c r="A259" i="1"/>
  <c r="B259" i="1"/>
  <c r="M259" i="1"/>
  <c r="N259" i="1"/>
  <c r="O259" i="1"/>
  <c r="P259" i="1"/>
  <c r="Q259" i="1"/>
  <c r="J259" i="1"/>
  <c r="R259" i="1"/>
  <c r="K259" i="1"/>
  <c r="L259" i="1"/>
  <c r="A974" i="1"/>
  <c r="B974" i="1"/>
  <c r="M974" i="1"/>
  <c r="N974" i="1"/>
  <c r="O974" i="1"/>
  <c r="P974" i="1"/>
  <c r="Q974" i="1"/>
  <c r="J974" i="1"/>
  <c r="R974" i="1"/>
  <c r="L974" i="1"/>
  <c r="K974" i="1"/>
  <c r="A522" i="1"/>
  <c r="B522" i="1"/>
  <c r="P522" i="1"/>
  <c r="J522" i="1"/>
  <c r="R522" i="1"/>
  <c r="K522" i="1"/>
  <c r="L522" i="1"/>
  <c r="M522" i="1"/>
  <c r="O522" i="1"/>
  <c r="Q522" i="1"/>
  <c r="N522" i="1"/>
  <c r="A144" i="1"/>
  <c r="B144" i="1"/>
  <c r="Q144" i="1"/>
  <c r="J144" i="1"/>
  <c r="R144" i="1"/>
  <c r="K144" i="1"/>
  <c r="L144" i="1"/>
  <c r="M144" i="1"/>
  <c r="N144" i="1"/>
  <c r="O144" i="1"/>
  <c r="P144" i="1"/>
  <c r="A1023" i="1"/>
  <c r="B1023" i="1"/>
  <c r="K1023" i="1"/>
  <c r="L1023" i="1"/>
  <c r="M1023" i="1"/>
  <c r="N1023" i="1"/>
  <c r="O1023" i="1"/>
  <c r="P1023" i="1"/>
  <c r="Q1023" i="1"/>
  <c r="J1023" i="1"/>
  <c r="R1023" i="1"/>
  <c r="A1083" i="1"/>
  <c r="B1083" i="1"/>
  <c r="O1083" i="1"/>
  <c r="P1083" i="1"/>
  <c r="Q1083" i="1"/>
  <c r="J1083" i="1"/>
  <c r="R1083" i="1"/>
  <c r="K1083" i="1"/>
  <c r="L1083" i="1"/>
  <c r="M1083" i="1"/>
  <c r="N1083" i="1"/>
  <c r="A1151" i="1"/>
  <c r="B1151" i="1"/>
  <c r="M1151" i="1"/>
  <c r="N1151" i="1"/>
  <c r="O1151" i="1"/>
  <c r="P1151" i="1"/>
  <c r="Q1151" i="1"/>
  <c r="J1151" i="1"/>
  <c r="R1151" i="1"/>
  <c r="K1151" i="1"/>
  <c r="L1151" i="1"/>
  <c r="A155" i="1"/>
  <c r="B155" i="1"/>
  <c r="N155" i="1"/>
  <c r="O155" i="1"/>
  <c r="P155" i="1"/>
  <c r="Q155" i="1"/>
  <c r="J155" i="1"/>
  <c r="R155" i="1"/>
  <c r="K155" i="1"/>
  <c r="L155" i="1"/>
  <c r="M155" i="1"/>
  <c r="A291" i="1"/>
  <c r="B291" i="1"/>
  <c r="J291" i="1"/>
  <c r="R291" i="1"/>
  <c r="K291" i="1"/>
  <c r="P291" i="1"/>
  <c r="Q291" i="1"/>
  <c r="L291" i="1"/>
  <c r="M291" i="1"/>
  <c r="N291" i="1"/>
  <c r="O291" i="1"/>
  <c r="B306" i="1"/>
  <c r="A306" i="1"/>
  <c r="O306" i="1"/>
  <c r="P306" i="1"/>
  <c r="Q306" i="1"/>
  <c r="J306" i="1"/>
  <c r="R306" i="1"/>
  <c r="K306" i="1"/>
  <c r="L306" i="1"/>
  <c r="M306" i="1"/>
  <c r="N306" i="1"/>
  <c r="A87" i="1"/>
  <c r="B87" i="1"/>
  <c r="Q87" i="1"/>
  <c r="J87" i="1"/>
  <c r="R87" i="1"/>
  <c r="K87" i="1"/>
  <c r="L87" i="1"/>
  <c r="M87" i="1"/>
  <c r="O87" i="1"/>
  <c r="N87" i="1"/>
  <c r="P87" i="1"/>
  <c r="A468" i="1"/>
  <c r="B468" i="1"/>
  <c r="M468" i="1"/>
  <c r="J468" i="1"/>
  <c r="R468" i="1"/>
  <c r="N468" i="1"/>
  <c r="O468" i="1"/>
  <c r="P468" i="1"/>
  <c r="Q468" i="1"/>
  <c r="L468" i="1"/>
  <c r="K468" i="1"/>
  <c r="A269" i="1"/>
  <c r="B269" i="1"/>
  <c r="K269" i="1"/>
  <c r="L269" i="1"/>
  <c r="M269" i="1"/>
  <c r="N269" i="1"/>
  <c r="O269" i="1"/>
  <c r="P269" i="1"/>
  <c r="Q269" i="1"/>
  <c r="J269" i="1"/>
  <c r="R269" i="1"/>
  <c r="A25" i="1"/>
  <c r="B25" i="1"/>
  <c r="Q25" i="1"/>
  <c r="K25" i="1"/>
  <c r="L25" i="1"/>
  <c r="M25" i="1"/>
  <c r="O25" i="1"/>
  <c r="J25" i="1"/>
  <c r="N25" i="1"/>
  <c r="P25" i="1"/>
  <c r="R25" i="1"/>
  <c r="A41" i="1"/>
  <c r="B41" i="1"/>
  <c r="K41" i="1"/>
  <c r="L41" i="1"/>
  <c r="M41" i="1"/>
  <c r="J41" i="1"/>
  <c r="R41" i="1"/>
  <c r="N41" i="1"/>
  <c r="O41" i="1"/>
  <c r="P41" i="1"/>
  <c r="Q41" i="1"/>
  <c r="A129" i="1"/>
  <c r="B129" i="1"/>
  <c r="P129" i="1"/>
  <c r="Q129" i="1"/>
  <c r="J129" i="1"/>
  <c r="R129" i="1"/>
  <c r="K129" i="1"/>
  <c r="L129" i="1"/>
  <c r="M129" i="1"/>
  <c r="N129" i="1"/>
  <c r="O129" i="1"/>
  <c r="A986" i="1"/>
  <c r="B986" i="1"/>
  <c r="M986" i="1"/>
  <c r="Q986" i="1"/>
  <c r="L986" i="1"/>
  <c r="N986" i="1"/>
  <c r="O986" i="1"/>
  <c r="P986" i="1"/>
  <c r="R986" i="1"/>
  <c r="J986" i="1"/>
  <c r="K986" i="1"/>
  <c r="A111" i="1"/>
  <c r="B111" i="1"/>
  <c r="J111" i="1"/>
  <c r="R111" i="1"/>
  <c r="K111" i="1"/>
  <c r="M111" i="1"/>
  <c r="O111" i="1"/>
  <c r="L111" i="1"/>
  <c r="N111" i="1"/>
  <c r="P111" i="1"/>
  <c r="Q111" i="1"/>
  <c r="A528" i="1"/>
  <c r="B528" i="1"/>
  <c r="J528" i="1"/>
  <c r="R528" i="1"/>
  <c r="L528" i="1"/>
  <c r="M528" i="1"/>
  <c r="N528" i="1"/>
  <c r="O528" i="1"/>
  <c r="Q528" i="1"/>
  <c r="K528" i="1"/>
  <c r="P528" i="1"/>
  <c r="A512" i="1"/>
  <c r="B512" i="1"/>
  <c r="J512" i="1"/>
  <c r="R512" i="1"/>
  <c r="K512" i="1"/>
  <c r="L512" i="1"/>
  <c r="M512" i="1"/>
  <c r="N512" i="1"/>
  <c r="O512" i="1"/>
  <c r="Q512" i="1"/>
  <c r="P512" i="1"/>
  <c r="A480" i="1"/>
  <c r="B480" i="1"/>
  <c r="Q480" i="1"/>
  <c r="N480" i="1"/>
  <c r="L480" i="1"/>
  <c r="M480" i="1"/>
  <c r="O480" i="1"/>
  <c r="P480" i="1"/>
  <c r="R480" i="1"/>
  <c r="K480" i="1"/>
  <c r="J480" i="1"/>
  <c r="A313" i="1"/>
  <c r="B313" i="1"/>
  <c r="P313" i="1"/>
  <c r="Q313" i="1"/>
  <c r="J313" i="1"/>
  <c r="R313" i="1"/>
  <c r="K313" i="1"/>
  <c r="L313" i="1"/>
  <c r="M313" i="1"/>
  <c r="N313" i="1"/>
  <c r="O313" i="1"/>
  <c r="A329" i="1"/>
  <c r="B329" i="1"/>
  <c r="P329" i="1"/>
  <c r="Q329" i="1"/>
  <c r="J329" i="1"/>
  <c r="R329" i="1"/>
  <c r="K329" i="1"/>
  <c r="L329" i="1"/>
  <c r="M329" i="1"/>
  <c r="N329" i="1"/>
  <c r="O329" i="1"/>
  <c r="A1198" i="1"/>
  <c r="B1198" i="1"/>
  <c r="M1198" i="1"/>
  <c r="P1198" i="1"/>
  <c r="N1198" i="1"/>
  <c r="O1198" i="1"/>
  <c r="Q1198" i="1"/>
  <c r="J1198" i="1"/>
  <c r="R1198" i="1"/>
  <c r="K1198" i="1"/>
  <c r="L1198" i="1"/>
  <c r="A1065" i="1"/>
  <c r="B1065" i="1"/>
  <c r="Q1065" i="1"/>
  <c r="J1065" i="1"/>
  <c r="R1065" i="1"/>
  <c r="K1065" i="1"/>
  <c r="L1065" i="1"/>
  <c r="M1065" i="1"/>
  <c r="N1065" i="1"/>
  <c r="O1065" i="1"/>
  <c r="P1065" i="1"/>
  <c r="A164" i="1"/>
  <c r="B164" i="1"/>
  <c r="M164" i="1"/>
  <c r="N164" i="1"/>
  <c r="O164" i="1"/>
  <c r="Q164" i="1"/>
  <c r="J164" i="1"/>
  <c r="R164" i="1"/>
  <c r="K164" i="1"/>
  <c r="L164" i="1"/>
  <c r="P164" i="1"/>
  <c r="A1021" i="1"/>
  <c r="B1021" i="1"/>
  <c r="M1021" i="1"/>
  <c r="N1021" i="1"/>
  <c r="O1021" i="1"/>
  <c r="P1021" i="1"/>
  <c r="Q1021" i="1"/>
  <c r="J1021" i="1"/>
  <c r="R1021" i="1"/>
  <c r="K1021" i="1"/>
  <c r="L1021" i="1"/>
  <c r="A1102" i="1"/>
  <c r="B1102" i="1"/>
  <c r="L1102" i="1"/>
  <c r="M1102" i="1"/>
  <c r="N1102" i="1"/>
  <c r="O1102" i="1"/>
  <c r="P1102" i="1"/>
  <c r="Q1102" i="1"/>
  <c r="J1102" i="1"/>
  <c r="R1102" i="1"/>
  <c r="K1102" i="1"/>
  <c r="A1141" i="1"/>
  <c r="B1141" i="1"/>
  <c r="K1141" i="1"/>
  <c r="M1141" i="1"/>
  <c r="N1141" i="1"/>
  <c r="O1141" i="1"/>
  <c r="P1141" i="1"/>
  <c r="Q1141" i="1"/>
  <c r="R1141" i="1"/>
  <c r="J1141" i="1"/>
  <c r="L1141" i="1"/>
  <c r="A153" i="1"/>
  <c r="B153" i="1"/>
  <c r="P153" i="1"/>
  <c r="Q153" i="1"/>
  <c r="J153" i="1"/>
  <c r="R153" i="1"/>
  <c r="K153" i="1"/>
  <c r="L153" i="1"/>
  <c r="M153" i="1"/>
  <c r="N153" i="1"/>
  <c r="O153" i="1"/>
  <c r="A176" i="1"/>
  <c r="B176" i="1"/>
  <c r="Q176" i="1"/>
  <c r="K176" i="1"/>
  <c r="M176" i="1"/>
  <c r="N176" i="1"/>
  <c r="O176" i="1"/>
  <c r="P176" i="1"/>
  <c r="J176" i="1"/>
  <c r="L176" i="1"/>
  <c r="R176" i="1"/>
  <c r="A293" i="1"/>
  <c r="B293" i="1"/>
  <c r="P293" i="1"/>
  <c r="Q293" i="1"/>
  <c r="J293" i="1"/>
  <c r="K293" i="1"/>
  <c r="L293" i="1"/>
  <c r="M293" i="1"/>
  <c r="N293" i="1"/>
  <c r="O293" i="1"/>
  <c r="R293" i="1"/>
  <c r="A1025" i="1"/>
  <c r="B1025" i="1"/>
  <c r="Q1025" i="1"/>
  <c r="J1025" i="1"/>
  <c r="R1025" i="1"/>
  <c r="K1025" i="1"/>
  <c r="L1025" i="1"/>
  <c r="M1025" i="1"/>
  <c r="N1025" i="1"/>
  <c r="O1025" i="1"/>
  <c r="P1025" i="1"/>
  <c r="A311" i="1"/>
  <c r="B311" i="1"/>
  <c r="J311" i="1"/>
  <c r="R311" i="1"/>
  <c r="K311" i="1"/>
  <c r="L311" i="1"/>
  <c r="M311" i="1"/>
  <c r="N311" i="1"/>
  <c r="O311" i="1"/>
  <c r="P311" i="1"/>
  <c r="Q311" i="1"/>
  <c r="A67" i="1"/>
  <c r="B67" i="1"/>
  <c r="P67" i="1"/>
  <c r="L67" i="1"/>
  <c r="M67" i="1"/>
  <c r="N67" i="1"/>
  <c r="O67" i="1"/>
  <c r="Q67" i="1"/>
  <c r="J67" i="1"/>
  <c r="R67" i="1"/>
  <c r="K67" i="1"/>
  <c r="A92" i="1"/>
  <c r="B92" i="1"/>
  <c r="L92" i="1"/>
  <c r="M92" i="1"/>
  <c r="N92" i="1"/>
  <c r="P92" i="1"/>
  <c r="J92" i="1"/>
  <c r="R92" i="1"/>
  <c r="K92" i="1"/>
  <c r="O92" i="1"/>
  <c r="Q92" i="1"/>
  <c r="A263" i="1"/>
  <c r="B263" i="1"/>
  <c r="Q263" i="1"/>
  <c r="J263" i="1"/>
  <c r="R263" i="1"/>
  <c r="K263" i="1"/>
  <c r="L263" i="1"/>
  <c r="M263" i="1"/>
  <c r="N263" i="1"/>
  <c r="O263" i="1"/>
  <c r="P263" i="1"/>
  <c r="A19" i="1"/>
  <c r="B19" i="1"/>
  <c r="O19" i="1"/>
  <c r="P19" i="1"/>
  <c r="Q19" i="1"/>
  <c r="R19" i="1"/>
  <c r="K19" i="1"/>
  <c r="L19" i="1"/>
  <c r="N19" i="1"/>
  <c r="M19" i="1"/>
  <c r="J19" i="1"/>
  <c r="A35" i="1"/>
  <c r="B35" i="1"/>
  <c r="Q35" i="1"/>
  <c r="J35" i="1"/>
  <c r="R35" i="1"/>
  <c r="K35" i="1"/>
  <c r="M35" i="1"/>
  <c r="P35" i="1"/>
  <c r="L35" i="1"/>
  <c r="N35" i="1"/>
  <c r="O35" i="1"/>
  <c r="A51" i="1"/>
  <c r="B51" i="1"/>
  <c r="Q51" i="1"/>
  <c r="J51" i="1"/>
  <c r="R51" i="1"/>
  <c r="K51" i="1"/>
  <c r="P51" i="1"/>
  <c r="O51" i="1"/>
  <c r="M51" i="1"/>
  <c r="L51" i="1"/>
  <c r="N51" i="1"/>
  <c r="A137" i="1"/>
  <c r="B137" i="1"/>
  <c r="P137" i="1"/>
  <c r="Q137" i="1"/>
  <c r="J137" i="1"/>
  <c r="R137" i="1"/>
  <c r="K137" i="1"/>
  <c r="L137" i="1"/>
  <c r="M137" i="1"/>
  <c r="N137" i="1"/>
  <c r="O137" i="1"/>
  <c r="A1031" i="1"/>
  <c r="B1031" i="1"/>
  <c r="K1031" i="1"/>
  <c r="L1031" i="1"/>
  <c r="M1031" i="1"/>
  <c r="N1031" i="1"/>
  <c r="O1031" i="1"/>
  <c r="P1031" i="1"/>
  <c r="Q1031" i="1"/>
  <c r="J1031" i="1"/>
  <c r="R1031" i="1"/>
  <c r="A105" i="1"/>
  <c r="B105" i="1"/>
  <c r="P105" i="1"/>
  <c r="Q105" i="1"/>
  <c r="K105" i="1"/>
  <c r="M105" i="1"/>
  <c r="O105" i="1"/>
  <c r="R105" i="1"/>
  <c r="J105" i="1"/>
  <c r="L105" i="1"/>
  <c r="N105" i="1"/>
  <c r="A542" i="1"/>
  <c r="B542" i="1"/>
  <c r="L542" i="1"/>
  <c r="N542" i="1"/>
  <c r="O542" i="1"/>
  <c r="P542" i="1"/>
  <c r="Q542" i="1"/>
  <c r="K542" i="1"/>
  <c r="J542" i="1"/>
  <c r="M542" i="1"/>
  <c r="R542" i="1"/>
  <c r="A526" i="1"/>
  <c r="B526" i="1"/>
  <c r="L526" i="1"/>
  <c r="N526" i="1"/>
  <c r="O526" i="1"/>
  <c r="P526" i="1"/>
  <c r="Q526" i="1"/>
  <c r="K526" i="1"/>
  <c r="R526" i="1"/>
  <c r="M526" i="1"/>
  <c r="J526" i="1"/>
  <c r="A502" i="1"/>
  <c r="B502" i="1"/>
  <c r="L502" i="1"/>
  <c r="M502" i="1"/>
  <c r="N502" i="1"/>
  <c r="O502" i="1"/>
  <c r="P502" i="1"/>
  <c r="Q502" i="1"/>
  <c r="K502" i="1"/>
  <c r="J502" i="1"/>
  <c r="R502" i="1"/>
  <c r="A486" i="1"/>
  <c r="B486" i="1"/>
  <c r="K486" i="1"/>
  <c r="P486" i="1"/>
  <c r="L486" i="1"/>
  <c r="M486" i="1"/>
  <c r="N486" i="1"/>
  <c r="O486" i="1"/>
  <c r="Q486" i="1"/>
  <c r="R486" i="1"/>
  <c r="J486" i="1"/>
  <c r="B238" i="1"/>
  <c r="A238" i="1"/>
  <c r="J238" i="1"/>
  <c r="R238" i="1"/>
  <c r="K238" i="1"/>
  <c r="L238" i="1"/>
  <c r="M238" i="1"/>
  <c r="N238" i="1"/>
  <c r="O238" i="1"/>
  <c r="P238" i="1"/>
  <c r="Q238" i="1"/>
  <c r="A353" i="1"/>
  <c r="B353" i="1"/>
  <c r="K353" i="1"/>
  <c r="L353" i="1"/>
  <c r="M353" i="1"/>
  <c r="N353" i="1"/>
  <c r="O353" i="1"/>
  <c r="P353" i="1"/>
  <c r="Q353" i="1"/>
  <c r="J353" i="1"/>
  <c r="R353" i="1"/>
  <c r="A977" i="1"/>
  <c r="B977" i="1"/>
  <c r="K977" i="1"/>
  <c r="M977" i="1"/>
  <c r="N977" i="1"/>
  <c r="O977" i="1"/>
  <c r="Q977" i="1"/>
  <c r="J977" i="1"/>
  <c r="L977" i="1"/>
  <c r="P977" i="1"/>
  <c r="R977" i="1"/>
  <c r="A1181" i="1"/>
  <c r="B1181" i="1"/>
  <c r="O1181" i="1"/>
  <c r="P1181" i="1"/>
  <c r="Q1181" i="1"/>
  <c r="J1181" i="1"/>
  <c r="R1181" i="1"/>
  <c r="K1181" i="1"/>
  <c r="L1181" i="1"/>
  <c r="M1181" i="1"/>
  <c r="N1181" i="1"/>
  <c r="A180" i="1"/>
  <c r="B180" i="1"/>
  <c r="M180" i="1"/>
  <c r="O180" i="1"/>
  <c r="Q180" i="1"/>
  <c r="J180" i="1"/>
  <c r="R180" i="1"/>
  <c r="K180" i="1"/>
  <c r="L180" i="1"/>
  <c r="N180" i="1"/>
  <c r="P180" i="1"/>
  <c r="A1220" i="1"/>
  <c r="B1220" i="1"/>
  <c r="O1220" i="1"/>
  <c r="P1220" i="1"/>
  <c r="Q1220" i="1"/>
  <c r="J1220" i="1"/>
  <c r="R1220" i="1"/>
  <c r="K1220" i="1"/>
  <c r="L1220" i="1"/>
  <c r="M1220" i="1"/>
  <c r="N1220" i="1"/>
  <c r="B1210" i="1"/>
  <c r="A1210" i="1"/>
  <c r="Q1210" i="1"/>
  <c r="J1210" i="1"/>
  <c r="R1210" i="1"/>
  <c r="K1210" i="1"/>
  <c r="L1210" i="1"/>
  <c r="M1210" i="1"/>
  <c r="N1210" i="1"/>
  <c r="O1210" i="1"/>
  <c r="P1210" i="1"/>
  <c r="A1200" i="1"/>
  <c r="B1200" i="1"/>
  <c r="K1200" i="1"/>
  <c r="N1200" i="1"/>
  <c r="L1200" i="1"/>
  <c r="M1200" i="1"/>
  <c r="O1200" i="1"/>
  <c r="P1200" i="1"/>
  <c r="Q1200" i="1"/>
  <c r="J1200" i="1"/>
  <c r="R1200" i="1"/>
  <c r="A1190" i="1"/>
  <c r="B1190" i="1"/>
  <c r="M1190" i="1"/>
  <c r="N1190" i="1"/>
  <c r="O1190" i="1"/>
  <c r="P1190" i="1"/>
  <c r="Q1190" i="1"/>
  <c r="J1190" i="1"/>
  <c r="R1190" i="1"/>
  <c r="K1190" i="1"/>
  <c r="L1190" i="1"/>
  <c r="B343" i="1"/>
  <c r="A343" i="1"/>
  <c r="M343" i="1"/>
  <c r="N343" i="1"/>
  <c r="O343" i="1"/>
  <c r="P343" i="1"/>
  <c r="Q343" i="1"/>
  <c r="J343" i="1"/>
  <c r="R343" i="1"/>
  <c r="K343" i="1"/>
  <c r="L343" i="1"/>
  <c r="A1067" i="1"/>
  <c r="B1067" i="1"/>
  <c r="O1067" i="1"/>
  <c r="P1067" i="1"/>
  <c r="Q1067" i="1"/>
  <c r="J1067" i="1"/>
  <c r="R1067" i="1"/>
  <c r="K1067" i="1"/>
  <c r="L1067" i="1"/>
  <c r="M1067" i="1"/>
  <c r="N1067" i="1"/>
  <c r="A91" i="1"/>
  <c r="B91" i="1"/>
  <c r="M91" i="1"/>
  <c r="N91" i="1"/>
  <c r="O91" i="1"/>
  <c r="Q91" i="1"/>
  <c r="K91" i="1"/>
  <c r="R91" i="1"/>
  <c r="J91" i="1"/>
  <c r="L91" i="1"/>
  <c r="P91" i="1"/>
  <c r="A167" i="1"/>
  <c r="B167" i="1"/>
  <c r="J167" i="1"/>
  <c r="R167" i="1"/>
  <c r="L167" i="1"/>
  <c r="N167" i="1"/>
  <c r="O167" i="1"/>
  <c r="P167" i="1"/>
  <c r="Q167" i="1"/>
  <c r="K167" i="1"/>
  <c r="M167" i="1"/>
  <c r="A229" i="1"/>
  <c r="B229" i="1"/>
  <c r="K229" i="1"/>
  <c r="L229" i="1"/>
  <c r="M229" i="1"/>
  <c r="N229" i="1"/>
  <c r="O229" i="1"/>
  <c r="P229" i="1"/>
  <c r="Q229" i="1"/>
  <c r="J229" i="1"/>
  <c r="R229" i="1"/>
  <c r="A727" i="1"/>
  <c r="B727" i="1"/>
  <c r="L727" i="1"/>
  <c r="M727" i="1"/>
  <c r="K727" i="1"/>
  <c r="N727" i="1"/>
  <c r="O727" i="1"/>
  <c r="P727" i="1"/>
  <c r="Q727" i="1"/>
  <c r="R727" i="1"/>
  <c r="J727" i="1"/>
  <c r="A1019" i="1"/>
  <c r="B1019" i="1"/>
  <c r="O1019" i="1"/>
  <c r="P1019" i="1"/>
  <c r="Q1019" i="1"/>
  <c r="J1019" i="1"/>
  <c r="R1019" i="1"/>
  <c r="K1019" i="1"/>
  <c r="L1019" i="1"/>
  <c r="M1019" i="1"/>
  <c r="N1019" i="1"/>
  <c r="A1082" i="1"/>
  <c r="B1082" i="1"/>
  <c r="P1082" i="1"/>
  <c r="Q1082" i="1"/>
  <c r="J1082" i="1"/>
  <c r="R1082" i="1"/>
  <c r="K1082" i="1"/>
  <c r="L1082" i="1"/>
  <c r="M1082" i="1"/>
  <c r="N1082" i="1"/>
  <c r="O1082" i="1"/>
  <c r="A1093" i="1"/>
  <c r="B1093" i="1"/>
  <c r="M1093" i="1"/>
  <c r="N1093" i="1"/>
  <c r="O1093" i="1"/>
  <c r="P1093" i="1"/>
  <c r="Q1093" i="1"/>
  <c r="J1093" i="1"/>
  <c r="R1093" i="1"/>
  <c r="K1093" i="1"/>
  <c r="L1093" i="1"/>
  <c r="B1104" i="1"/>
  <c r="A1104" i="1"/>
  <c r="J1104" i="1"/>
  <c r="R1104" i="1"/>
  <c r="K1104" i="1"/>
  <c r="L1104" i="1"/>
  <c r="M1104" i="1"/>
  <c r="N1104" i="1"/>
  <c r="O1104" i="1"/>
  <c r="P1104" i="1"/>
  <c r="Q1104" i="1"/>
  <c r="A1125" i="1"/>
  <c r="B1125" i="1"/>
  <c r="N1125" i="1"/>
  <c r="O1125" i="1"/>
  <c r="P1125" i="1"/>
  <c r="Q1125" i="1"/>
  <c r="J1125" i="1"/>
  <c r="R1125" i="1"/>
  <c r="K1125" i="1"/>
  <c r="L1125" i="1"/>
  <c r="M1125" i="1"/>
  <c r="A1143" i="1"/>
  <c r="B1143" i="1"/>
  <c r="M1143" i="1"/>
  <c r="N1143" i="1"/>
  <c r="O1143" i="1"/>
  <c r="P1143" i="1"/>
  <c r="Q1143" i="1"/>
  <c r="J1143" i="1"/>
  <c r="R1143" i="1"/>
  <c r="K1143" i="1"/>
  <c r="L1143" i="1"/>
  <c r="A1155" i="1"/>
  <c r="B1155" i="1"/>
  <c r="Q1155" i="1"/>
  <c r="J1155" i="1"/>
  <c r="R1155" i="1"/>
  <c r="K1155" i="1"/>
  <c r="L1155" i="1"/>
  <c r="M1155" i="1"/>
  <c r="N1155" i="1"/>
  <c r="O1155" i="1"/>
  <c r="P1155" i="1"/>
  <c r="A151" i="1"/>
  <c r="B151" i="1"/>
  <c r="J151" i="1"/>
  <c r="R151" i="1"/>
  <c r="K151" i="1"/>
  <c r="L151" i="1"/>
  <c r="M151" i="1"/>
  <c r="N151" i="1"/>
  <c r="O151" i="1"/>
  <c r="P151" i="1"/>
  <c r="Q151" i="1"/>
  <c r="A173" i="1"/>
  <c r="B173" i="1"/>
  <c r="L173" i="1"/>
  <c r="N173" i="1"/>
  <c r="P173" i="1"/>
  <c r="Q173" i="1"/>
  <c r="J173" i="1"/>
  <c r="R173" i="1"/>
  <c r="K173" i="1"/>
  <c r="M173" i="1"/>
  <c r="O173" i="1"/>
  <c r="B174" i="1"/>
  <c r="A174" i="1"/>
  <c r="K174" i="1"/>
  <c r="M174" i="1"/>
  <c r="O174" i="1"/>
  <c r="P174" i="1"/>
  <c r="Q174" i="1"/>
  <c r="J174" i="1"/>
  <c r="R174" i="1"/>
  <c r="L174" i="1"/>
  <c r="N174" i="1"/>
  <c r="A279" i="1"/>
  <c r="B279" i="1"/>
  <c r="K279" i="1"/>
  <c r="L279" i="1"/>
  <c r="N279" i="1"/>
  <c r="O279" i="1"/>
  <c r="J279" i="1"/>
  <c r="M279" i="1"/>
  <c r="P279" i="1"/>
  <c r="Q279" i="1"/>
  <c r="R279" i="1"/>
  <c r="A287" i="1"/>
  <c r="B287" i="1"/>
  <c r="L287" i="1"/>
  <c r="N287" i="1"/>
  <c r="O287" i="1"/>
  <c r="J287" i="1"/>
  <c r="K287" i="1"/>
  <c r="M287" i="1"/>
  <c r="P287" i="1"/>
  <c r="Q287" i="1"/>
  <c r="R287" i="1"/>
  <c r="A295" i="1"/>
  <c r="B295" i="1"/>
  <c r="O295" i="1"/>
  <c r="L295" i="1"/>
  <c r="M295" i="1"/>
  <c r="N295" i="1"/>
  <c r="P295" i="1"/>
  <c r="Q295" i="1"/>
  <c r="R295" i="1"/>
  <c r="J295" i="1"/>
  <c r="K295" i="1"/>
  <c r="A303" i="1"/>
  <c r="B303" i="1"/>
  <c r="J303" i="1"/>
  <c r="R303" i="1"/>
  <c r="K303" i="1"/>
  <c r="L303" i="1"/>
  <c r="M303" i="1"/>
  <c r="N303" i="1"/>
  <c r="O303" i="1"/>
  <c r="P303" i="1"/>
  <c r="Q303" i="1"/>
  <c r="A1075" i="1"/>
  <c r="B1075" i="1"/>
  <c r="O1075" i="1"/>
  <c r="P1075" i="1"/>
  <c r="Q1075" i="1"/>
  <c r="J1075" i="1"/>
  <c r="R1075" i="1"/>
  <c r="K1075" i="1"/>
  <c r="L1075" i="1"/>
  <c r="M1075" i="1"/>
  <c r="N1075" i="1"/>
  <c r="B1148" i="1"/>
  <c r="A1148" i="1"/>
  <c r="P1148" i="1"/>
  <c r="Q1148" i="1"/>
  <c r="J1148" i="1"/>
  <c r="R1148" i="1"/>
  <c r="K1148" i="1"/>
  <c r="L1148" i="1"/>
  <c r="M1148" i="1"/>
  <c r="N1148" i="1"/>
  <c r="O1148" i="1"/>
  <c r="A1149" i="1"/>
  <c r="B1149" i="1"/>
  <c r="O1149" i="1"/>
  <c r="P1149" i="1"/>
  <c r="Q1149" i="1"/>
  <c r="J1149" i="1"/>
  <c r="R1149" i="1"/>
  <c r="K1149" i="1"/>
  <c r="L1149" i="1"/>
  <c r="M1149" i="1"/>
  <c r="N1149" i="1"/>
  <c r="A83" i="1"/>
  <c r="B83" i="1"/>
  <c r="M83" i="1"/>
  <c r="N83" i="1"/>
  <c r="O83" i="1"/>
  <c r="P83" i="1"/>
  <c r="Q83" i="1"/>
  <c r="K83" i="1"/>
  <c r="J83" i="1"/>
  <c r="L83" i="1"/>
  <c r="R83" i="1"/>
  <c r="A73" i="1"/>
  <c r="B73" i="1"/>
  <c r="J73" i="1"/>
  <c r="R73" i="1"/>
  <c r="M73" i="1"/>
  <c r="N73" i="1"/>
  <c r="O73" i="1"/>
  <c r="P73" i="1"/>
  <c r="Q73" i="1"/>
  <c r="K73" i="1"/>
  <c r="L73" i="1"/>
  <c r="B98" i="1"/>
  <c r="A98" i="1"/>
  <c r="N98" i="1"/>
  <c r="O98" i="1"/>
  <c r="P98" i="1"/>
  <c r="J98" i="1"/>
  <c r="R98" i="1"/>
  <c r="L98" i="1"/>
  <c r="K98" i="1"/>
  <c r="M98" i="1"/>
  <c r="Q98" i="1"/>
  <c r="B1096" i="1"/>
  <c r="A1096" i="1"/>
  <c r="J1096" i="1"/>
  <c r="R1096" i="1"/>
  <c r="K1096" i="1"/>
  <c r="L1096" i="1"/>
  <c r="M1096" i="1"/>
  <c r="N1096" i="1"/>
  <c r="O1096" i="1"/>
  <c r="P1096" i="1"/>
  <c r="Q1096" i="1"/>
  <c r="A472" i="1"/>
  <c r="B472" i="1"/>
  <c r="Q472" i="1"/>
  <c r="N472" i="1"/>
  <c r="J472" i="1"/>
  <c r="K472" i="1"/>
  <c r="L472" i="1"/>
  <c r="M472" i="1"/>
  <c r="O472" i="1"/>
  <c r="P472" i="1"/>
  <c r="R472" i="1"/>
  <c r="A265" i="1"/>
  <c r="B265" i="1"/>
  <c r="O265" i="1"/>
  <c r="P265" i="1"/>
  <c r="Q265" i="1"/>
  <c r="J265" i="1"/>
  <c r="R265" i="1"/>
  <c r="K265" i="1"/>
  <c r="L265" i="1"/>
  <c r="M265" i="1"/>
  <c r="N265" i="1"/>
  <c r="A13" i="1"/>
  <c r="B13" i="1"/>
  <c r="A21" i="1"/>
  <c r="B21" i="1"/>
  <c r="M21" i="1"/>
  <c r="N21" i="1"/>
  <c r="J21" i="1"/>
  <c r="K21" i="1"/>
  <c r="O21" i="1"/>
  <c r="P21" i="1"/>
  <c r="R21" i="1"/>
  <c r="L21" i="1"/>
  <c r="Q21" i="1"/>
  <c r="A29" i="1"/>
  <c r="B29" i="1"/>
  <c r="M29" i="1"/>
  <c r="K29" i="1"/>
  <c r="L29" i="1"/>
  <c r="N29" i="1"/>
  <c r="P29" i="1"/>
  <c r="J29" i="1"/>
  <c r="Q29" i="1"/>
  <c r="R29" i="1"/>
  <c r="O29" i="1"/>
  <c r="A37" i="1"/>
  <c r="B37" i="1"/>
  <c r="O37" i="1"/>
  <c r="P37" i="1"/>
  <c r="Q37" i="1"/>
  <c r="K37" i="1"/>
  <c r="N37" i="1"/>
  <c r="L37" i="1"/>
  <c r="M37" i="1"/>
  <c r="R37" i="1"/>
  <c r="J37" i="1"/>
  <c r="A45" i="1"/>
  <c r="B45" i="1"/>
  <c r="O45" i="1"/>
  <c r="P45" i="1"/>
  <c r="Q45" i="1"/>
  <c r="N45" i="1"/>
  <c r="J45" i="1"/>
  <c r="K45" i="1"/>
  <c r="L45" i="1"/>
  <c r="M45" i="1"/>
  <c r="R45" i="1"/>
  <c r="A53" i="1"/>
  <c r="B53" i="1"/>
  <c r="O53" i="1"/>
  <c r="P53" i="1"/>
  <c r="Q53" i="1"/>
  <c r="N53" i="1"/>
  <c r="M53" i="1"/>
  <c r="R53" i="1"/>
  <c r="K53" i="1"/>
  <c r="J53" i="1"/>
  <c r="L53" i="1"/>
  <c r="A61" i="1"/>
  <c r="B61" i="1"/>
  <c r="O61" i="1"/>
  <c r="P61" i="1"/>
  <c r="N61" i="1"/>
  <c r="K61" i="1"/>
  <c r="L61" i="1"/>
  <c r="M61" i="1"/>
  <c r="Q61" i="1"/>
  <c r="R61" i="1"/>
  <c r="J61" i="1"/>
  <c r="B134" i="1"/>
  <c r="A134" i="1"/>
  <c r="K134" i="1"/>
  <c r="L134" i="1"/>
  <c r="M134" i="1"/>
  <c r="N134" i="1"/>
  <c r="O134" i="1"/>
  <c r="P134" i="1"/>
  <c r="Q134" i="1"/>
  <c r="J134" i="1"/>
  <c r="R134" i="1"/>
  <c r="B130" i="1"/>
  <c r="A130" i="1"/>
  <c r="O130" i="1"/>
  <c r="P130" i="1"/>
  <c r="Q130" i="1"/>
  <c r="J130" i="1"/>
  <c r="R130" i="1"/>
  <c r="K130" i="1"/>
  <c r="L130" i="1"/>
  <c r="M130" i="1"/>
  <c r="N130" i="1"/>
  <c r="A1029" i="1"/>
  <c r="B1029" i="1"/>
  <c r="M1029" i="1"/>
  <c r="N1029" i="1"/>
  <c r="O1029" i="1"/>
  <c r="P1029" i="1"/>
  <c r="Q1029" i="1"/>
  <c r="J1029" i="1"/>
  <c r="R1029" i="1"/>
  <c r="K1029" i="1"/>
  <c r="L1029" i="1"/>
  <c r="A990" i="1"/>
  <c r="B990" i="1"/>
  <c r="Q990" i="1"/>
  <c r="M990" i="1"/>
  <c r="J990" i="1"/>
  <c r="K990" i="1"/>
  <c r="L990" i="1"/>
  <c r="N990" i="1"/>
  <c r="O990" i="1"/>
  <c r="P990" i="1"/>
  <c r="R990" i="1"/>
  <c r="A107" i="1"/>
  <c r="B107" i="1"/>
  <c r="N107" i="1"/>
  <c r="O107" i="1"/>
  <c r="Q107" i="1"/>
  <c r="K107" i="1"/>
  <c r="M107" i="1"/>
  <c r="P107" i="1"/>
  <c r="R107" i="1"/>
  <c r="J107" i="1"/>
  <c r="L107" i="1"/>
  <c r="A475" i="1"/>
  <c r="B475" i="1"/>
  <c r="N475" i="1"/>
  <c r="K475" i="1"/>
  <c r="O475" i="1"/>
  <c r="P475" i="1"/>
  <c r="Q475" i="1"/>
  <c r="R475" i="1"/>
  <c r="J475" i="1"/>
  <c r="M475" i="1"/>
  <c r="L475" i="1"/>
  <c r="A540" i="1"/>
  <c r="B540" i="1"/>
  <c r="N540" i="1"/>
  <c r="P540" i="1"/>
  <c r="Q540" i="1"/>
  <c r="J540" i="1"/>
  <c r="R540" i="1"/>
  <c r="K540" i="1"/>
  <c r="M540" i="1"/>
  <c r="O540" i="1"/>
  <c r="L540" i="1"/>
  <c r="A532" i="1"/>
  <c r="B532" i="1"/>
  <c r="N532" i="1"/>
  <c r="P532" i="1"/>
  <c r="Q532" i="1"/>
  <c r="J532" i="1"/>
  <c r="R532" i="1"/>
  <c r="K532" i="1"/>
  <c r="M532" i="1"/>
  <c r="L532" i="1"/>
  <c r="O532" i="1"/>
  <c r="A524" i="1"/>
  <c r="B524" i="1"/>
  <c r="N524" i="1"/>
  <c r="P524" i="1"/>
  <c r="Q524" i="1"/>
  <c r="J524" i="1"/>
  <c r="R524" i="1"/>
  <c r="K524" i="1"/>
  <c r="M524" i="1"/>
  <c r="L524" i="1"/>
  <c r="O524" i="1"/>
  <c r="A516" i="1"/>
  <c r="B516" i="1"/>
  <c r="N516" i="1"/>
  <c r="O516" i="1"/>
  <c r="P516" i="1"/>
  <c r="Q516" i="1"/>
  <c r="J516" i="1"/>
  <c r="R516" i="1"/>
  <c r="K516" i="1"/>
  <c r="M516" i="1"/>
  <c r="L516" i="1"/>
  <c r="A508" i="1"/>
  <c r="B508" i="1"/>
  <c r="N508" i="1"/>
  <c r="O508" i="1"/>
  <c r="P508" i="1"/>
  <c r="Q508" i="1"/>
  <c r="J508" i="1"/>
  <c r="R508" i="1"/>
  <c r="K508" i="1"/>
  <c r="M508" i="1"/>
  <c r="L508" i="1"/>
  <c r="A500" i="1"/>
  <c r="B500" i="1"/>
  <c r="M500" i="1"/>
  <c r="J500" i="1"/>
  <c r="N500" i="1"/>
  <c r="O500" i="1"/>
  <c r="P500" i="1"/>
  <c r="Q500" i="1"/>
  <c r="R500" i="1"/>
  <c r="L500" i="1"/>
  <c r="K500" i="1"/>
  <c r="A492" i="1"/>
  <c r="B492" i="1"/>
  <c r="M492" i="1"/>
  <c r="J492" i="1"/>
  <c r="R492" i="1"/>
  <c r="K492" i="1"/>
  <c r="L492" i="1"/>
  <c r="N492" i="1"/>
  <c r="O492" i="1"/>
  <c r="P492" i="1"/>
  <c r="Q492" i="1"/>
  <c r="A484" i="1"/>
  <c r="B484" i="1"/>
  <c r="M484" i="1"/>
  <c r="J484" i="1"/>
  <c r="R484" i="1"/>
  <c r="K484" i="1"/>
  <c r="L484" i="1"/>
  <c r="N484" i="1"/>
  <c r="O484" i="1"/>
  <c r="Q484" i="1"/>
  <c r="P484" i="1"/>
  <c r="A1035" i="1"/>
  <c r="B1035" i="1"/>
  <c r="O1035" i="1"/>
  <c r="P1035" i="1"/>
  <c r="Q1035" i="1"/>
  <c r="J1035" i="1"/>
  <c r="R1035" i="1"/>
  <c r="K1035" i="1"/>
  <c r="L1035" i="1"/>
  <c r="M1035" i="1"/>
  <c r="N1035" i="1"/>
  <c r="A271" i="1"/>
  <c r="B271" i="1"/>
  <c r="Q271" i="1"/>
  <c r="J271" i="1"/>
  <c r="K271" i="1"/>
  <c r="L271" i="1"/>
  <c r="M271" i="1"/>
  <c r="N271" i="1"/>
  <c r="O271" i="1"/>
  <c r="P271" i="1"/>
  <c r="R271" i="1"/>
  <c r="A317" i="1"/>
  <c r="B317" i="1"/>
  <c r="L317" i="1"/>
  <c r="M317" i="1"/>
  <c r="N317" i="1"/>
  <c r="O317" i="1"/>
  <c r="P317" i="1"/>
  <c r="Q317" i="1"/>
  <c r="J317" i="1"/>
  <c r="R317" i="1"/>
  <c r="K317" i="1"/>
  <c r="A1051" i="1"/>
  <c r="B1051" i="1"/>
  <c r="O1051" i="1"/>
  <c r="P1051" i="1"/>
  <c r="Q1051" i="1"/>
  <c r="J1051" i="1"/>
  <c r="R1051" i="1"/>
  <c r="K1051" i="1"/>
  <c r="L1051" i="1"/>
  <c r="M1051" i="1"/>
  <c r="N1051" i="1"/>
  <c r="A1059" i="1"/>
  <c r="B1059" i="1"/>
  <c r="O1059" i="1"/>
  <c r="P1059" i="1"/>
  <c r="Q1059" i="1"/>
  <c r="J1059" i="1"/>
  <c r="R1059" i="1"/>
  <c r="K1059" i="1"/>
  <c r="L1059" i="1"/>
  <c r="M1059" i="1"/>
  <c r="N1059" i="1"/>
  <c r="A982" i="1"/>
  <c r="B982" i="1"/>
  <c r="P982" i="1"/>
  <c r="Q982" i="1"/>
  <c r="J982" i="1"/>
  <c r="R982" i="1"/>
  <c r="L982" i="1"/>
  <c r="K982" i="1"/>
  <c r="M982" i="1"/>
  <c r="N982" i="1"/>
  <c r="O982" i="1"/>
  <c r="A336" i="1"/>
  <c r="B336" i="1"/>
  <c r="L336" i="1"/>
  <c r="M336" i="1"/>
  <c r="N336" i="1"/>
  <c r="O336" i="1"/>
  <c r="P336" i="1"/>
  <c r="Q336" i="1"/>
  <c r="J336" i="1"/>
  <c r="R336" i="1"/>
  <c r="K336" i="1"/>
  <c r="B208" i="1"/>
  <c r="A208" i="1"/>
  <c r="P208" i="1"/>
  <c r="Q208" i="1"/>
  <c r="J208" i="1"/>
  <c r="R208" i="1"/>
  <c r="K208" i="1"/>
  <c r="L208" i="1"/>
  <c r="M208" i="1"/>
  <c r="N208" i="1"/>
  <c r="O208" i="1"/>
  <c r="B216" i="1"/>
  <c r="A216" i="1"/>
  <c r="P216" i="1"/>
  <c r="Q216" i="1"/>
  <c r="J216" i="1"/>
  <c r="R216" i="1"/>
  <c r="K216" i="1"/>
  <c r="L216" i="1"/>
  <c r="M216" i="1"/>
  <c r="N216" i="1"/>
  <c r="O216" i="1"/>
  <c r="A1186" i="1"/>
  <c r="B1186" i="1"/>
  <c r="Q1186" i="1"/>
  <c r="J1186" i="1"/>
  <c r="R1186" i="1"/>
  <c r="K1186" i="1"/>
  <c r="L1186" i="1"/>
  <c r="M1186" i="1"/>
  <c r="N1186" i="1"/>
  <c r="O1186" i="1"/>
  <c r="P1186" i="1"/>
  <c r="A1226" i="1"/>
  <c r="B1226" i="1"/>
  <c r="Q1226" i="1"/>
  <c r="J1226" i="1"/>
  <c r="R1226" i="1"/>
  <c r="K1226" i="1"/>
  <c r="L1226" i="1"/>
  <c r="M1226" i="1"/>
  <c r="N1226" i="1"/>
  <c r="O1226" i="1"/>
  <c r="P1226" i="1"/>
  <c r="A1213" i="1"/>
  <c r="B1213" i="1"/>
  <c r="N1213" i="1"/>
  <c r="O1213" i="1"/>
  <c r="P1213" i="1"/>
  <c r="Q1213" i="1"/>
  <c r="J1213" i="1"/>
  <c r="R1213" i="1"/>
  <c r="K1213" i="1"/>
  <c r="L1213" i="1"/>
  <c r="M1213" i="1"/>
  <c r="B1203" i="1"/>
  <c r="A1203" i="1"/>
  <c r="P1203" i="1"/>
  <c r="K1203" i="1"/>
  <c r="Q1203" i="1"/>
  <c r="J1203" i="1"/>
  <c r="R1203" i="1"/>
  <c r="L1203" i="1"/>
  <c r="M1203" i="1"/>
  <c r="N1203" i="1"/>
  <c r="O1203" i="1"/>
  <c r="A1193" i="1"/>
  <c r="B1193" i="1"/>
  <c r="J1193" i="1"/>
  <c r="R1193" i="1"/>
  <c r="K1193" i="1"/>
  <c r="M1193" i="1"/>
  <c r="L1193" i="1"/>
  <c r="N1193" i="1"/>
  <c r="O1193" i="1"/>
  <c r="P1193" i="1"/>
  <c r="Q1193" i="1"/>
  <c r="A1069" i="1"/>
  <c r="B1069" i="1"/>
  <c r="M1069" i="1"/>
  <c r="N1069" i="1"/>
  <c r="O1069" i="1"/>
  <c r="P1069" i="1"/>
  <c r="Q1069" i="1"/>
  <c r="J1069" i="1"/>
  <c r="R1069" i="1"/>
  <c r="K1069" i="1"/>
  <c r="L1069" i="1"/>
  <c r="A1091" i="1"/>
  <c r="B1091" i="1"/>
  <c r="O1091" i="1"/>
  <c r="P1091" i="1"/>
  <c r="Q1091" i="1"/>
  <c r="J1091" i="1"/>
  <c r="R1091" i="1"/>
  <c r="K1091" i="1"/>
  <c r="L1091" i="1"/>
  <c r="M1091" i="1"/>
  <c r="N1091" i="1"/>
  <c r="A181" i="1"/>
  <c r="B181" i="1"/>
  <c r="L181" i="1"/>
  <c r="N181" i="1"/>
  <c r="P181" i="1"/>
  <c r="J181" i="1"/>
  <c r="R181" i="1"/>
  <c r="K181" i="1"/>
  <c r="M181" i="1"/>
  <c r="O181" i="1"/>
  <c r="Q181" i="1"/>
  <c r="A71" i="1"/>
  <c r="B71" i="1"/>
  <c r="L71" i="1"/>
  <c r="M71" i="1"/>
  <c r="N71" i="1"/>
  <c r="O71" i="1"/>
  <c r="P71" i="1"/>
  <c r="Q71" i="1"/>
  <c r="J71" i="1"/>
  <c r="R71" i="1"/>
  <c r="K71" i="1"/>
  <c r="A267" i="1"/>
  <c r="B267" i="1"/>
  <c r="M267" i="1"/>
  <c r="N267" i="1"/>
  <c r="O267" i="1"/>
  <c r="P267" i="1"/>
  <c r="Q267" i="1"/>
  <c r="J267" i="1"/>
  <c r="R267" i="1"/>
  <c r="K267" i="1"/>
  <c r="L267" i="1"/>
  <c r="A23" i="1"/>
  <c r="B23" i="1"/>
  <c r="K23" i="1"/>
  <c r="J23" i="1"/>
  <c r="L23" i="1"/>
  <c r="M23" i="1"/>
  <c r="O23" i="1"/>
  <c r="R23" i="1"/>
  <c r="P23" i="1"/>
  <c r="N23" i="1"/>
  <c r="Q23" i="1"/>
  <c r="A39" i="1"/>
  <c r="B39" i="1"/>
  <c r="M39" i="1"/>
  <c r="N39" i="1"/>
  <c r="O39" i="1"/>
  <c r="L39" i="1"/>
  <c r="K39" i="1"/>
  <c r="P39" i="1"/>
  <c r="Q39" i="1"/>
  <c r="R39" i="1"/>
  <c r="J39" i="1"/>
  <c r="A546" i="1"/>
  <c r="B546" i="1"/>
  <c r="P546" i="1"/>
  <c r="J546" i="1"/>
  <c r="R546" i="1"/>
  <c r="K546" i="1"/>
  <c r="L546" i="1"/>
  <c r="M546" i="1"/>
  <c r="O546" i="1"/>
  <c r="N546" i="1"/>
  <c r="Q546" i="1"/>
  <c r="A147" i="1"/>
  <c r="B147" i="1"/>
  <c r="N147" i="1"/>
  <c r="O147" i="1"/>
  <c r="P147" i="1"/>
  <c r="Q147" i="1"/>
  <c r="J147" i="1"/>
  <c r="R147" i="1"/>
  <c r="K147" i="1"/>
  <c r="L147" i="1"/>
  <c r="M147" i="1"/>
  <c r="A504" i="1"/>
  <c r="B504" i="1"/>
  <c r="J504" i="1"/>
  <c r="R504" i="1"/>
  <c r="K504" i="1"/>
  <c r="L504" i="1"/>
  <c r="M504" i="1"/>
  <c r="N504" i="1"/>
  <c r="O504" i="1"/>
  <c r="Q504" i="1"/>
  <c r="P504" i="1"/>
  <c r="A231" i="1"/>
  <c r="B231" i="1"/>
  <c r="Q231" i="1"/>
  <c r="J231" i="1"/>
  <c r="R231" i="1"/>
  <c r="K231" i="1"/>
  <c r="L231" i="1"/>
  <c r="M231" i="1"/>
  <c r="N231" i="1"/>
  <c r="O231" i="1"/>
  <c r="P231" i="1"/>
  <c r="A1013" i="1"/>
  <c r="B1013" i="1"/>
  <c r="M1013" i="1"/>
  <c r="N1013" i="1"/>
  <c r="O1013" i="1"/>
  <c r="P1013" i="1"/>
  <c r="Q1013" i="1"/>
  <c r="J1013" i="1"/>
  <c r="R1013" i="1"/>
  <c r="K1013" i="1"/>
  <c r="L1013" i="1"/>
  <c r="A1153" i="1"/>
  <c r="B1153" i="1"/>
  <c r="K1153" i="1"/>
  <c r="L1153" i="1"/>
  <c r="M1153" i="1"/>
  <c r="N1153" i="1"/>
  <c r="O1153" i="1"/>
  <c r="P1153" i="1"/>
  <c r="Q1153" i="1"/>
  <c r="J1153" i="1"/>
  <c r="R1153" i="1"/>
  <c r="A285" i="1"/>
  <c r="B285" i="1"/>
  <c r="N285" i="1"/>
  <c r="P285" i="1"/>
  <c r="Q285" i="1"/>
  <c r="M285" i="1"/>
  <c r="O285" i="1"/>
  <c r="R285" i="1"/>
  <c r="J285" i="1"/>
  <c r="K285" i="1"/>
  <c r="L285" i="1"/>
  <c r="A81" i="1"/>
  <c r="B81" i="1"/>
  <c r="J81" i="1"/>
  <c r="R81" i="1"/>
  <c r="M81" i="1"/>
  <c r="N81" i="1"/>
  <c r="O81" i="1"/>
  <c r="P81" i="1"/>
  <c r="Q81" i="1"/>
  <c r="K81" i="1"/>
  <c r="L81" i="1"/>
  <c r="A510" i="1"/>
  <c r="B510" i="1"/>
  <c r="L510" i="1"/>
  <c r="M510" i="1"/>
  <c r="N510" i="1"/>
  <c r="O510" i="1"/>
  <c r="P510" i="1"/>
  <c r="Q510" i="1"/>
  <c r="K510" i="1"/>
  <c r="J510" i="1"/>
  <c r="R510" i="1"/>
  <c r="A344" i="1"/>
  <c r="B344" i="1"/>
  <c r="L344" i="1"/>
  <c r="M344" i="1"/>
  <c r="N344" i="1"/>
  <c r="O344" i="1"/>
  <c r="P344" i="1"/>
  <c r="Q344" i="1"/>
  <c r="J344" i="1"/>
  <c r="R344" i="1"/>
  <c r="K344" i="1"/>
  <c r="A1068" i="1"/>
  <c r="B1068" i="1"/>
  <c r="N1068" i="1"/>
  <c r="O1068" i="1"/>
  <c r="P1068" i="1"/>
  <c r="Q1068" i="1"/>
  <c r="J1068" i="1"/>
  <c r="R1068" i="1"/>
  <c r="K1068" i="1"/>
  <c r="L1068" i="1"/>
  <c r="M1068" i="1"/>
  <c r="B142" i="1"/>
  <c r="A142" i="1"/>
  <c r="K142" i="1"/>
  <c r="L142" i="1"/>
  <c r="M142" i="1"/>
  <c r="N142" i="1"/>
  <c r="O142" i="1"/>
  <c r="P142" i="1"/>
  <c r="Q142" i="1"/>
  <c r="J142" i="1"/>
  <c r="R142" i="1"/>
  <c r="A171" i="1"/>
  <c r="B171" i="1"/>
  <c r="N171" i="1"/>
  <c r="P171" i="1"/>
  <c r="J171" i="1"/>
  <c r="R171" i="1"/>
  <c r="K171" i="1"/>
  <c r="L171" i="1"/>
  <c r="M171" i="1"/>
  <c r="Q171" i="1"/>
  <c r="O171" i="1"/>
  <c r="B228" i="1"/>
  <c r="A228" i="1"/>
  <c r="L228" i="1"/>
  <c r="M228" i="1"/>
  <c r="N228" i="1"/>
  <c r="O228" i="1"/>
  <c r="P228" i="1"/>
  <c r="Q228" i="1"/>
  <c r="J228" i="1"/>
  <c r="R228" i="1"/>
  <c r="K228" i="1"/>
  <c r="A729" i="1"/>
  <c r="B729" i="1"/>
  <c r="J729" i="1"/>
  <c r="R729" i="1"/>
  <c r="K729" i="1"/>
  <c r="O729" i="1"/>
  <c r="P729" i="1"/>
  <c r="Q729" i="1"/>
  <c r="L729" i="1"/>
  <c r="M729" i="1"/>
  <c r="N729" i="1"/>
  <c r="A1018" i="1"/>
  <c r="B1018" i="1"/>
  <c r="P1018" i="1"/>
  <c r="Q1018" i="1"/>
  <c r="J1018" i="1"/>
  <c r="R1018" i="1"/>
  <c r="K1018" i="1"/>
  <c r="L1018" i="1"/>
  <c r="M1018" i="1"/>
  <c r="N1018" i="1"/>
  <c r="O1018" i="1"/>
  <c r="A1086" i="1"/>
  <c r="B1086" i="1"/>
  <c r="L1086" i="1"/>
  <c r="M1086" i="1"/>
  <c r="N1086" i="1"/>
  <c r="O1086" i="1"/>
  <c r="P1086" i="1"/>
  <c r="Q1086" i="1"/>
  <c r="J1086" i="1"/>
  <c r="R1086" i="1"/>
  <c r="K1086" i="1"/>
  <c r="B1092" i="1"/>
  <c r="A1092" i="1"/>
  <c r="N1092" i="1"/>
  <c r="O1092" i="1"/>
  <c r="P1092" i="1"/>
  <c r="Q1092" i="1"/>
  <c r="J1092" i="1"/>
  <c r="R1092" i="1"/>
  <c r="K1092" i="1"/>
  <c r="L1092" i="1"/>
  <c r="M1092" i="1"/>
  <c r="A1105" i="1"/>
  <c r="B1105" i="1"/>
  <c r="Q1105" i="1"/>
  <c r="J1105" i="1"/>
  <c r="R1105" i="1"/>
  <c r="K1105" i="1"/>
  <c r="L1105" i="1"/>
  <c r="M1105" i="1"/>
  <c r="N1105" i="1"/>
  <c r="O1105" i="1"/>
  <c r="P1105" i="1"/>
  <c r="A1126" i="1"/>
  <c r="B1126" i="1"/>
  <c r="M1126" i="1"/>
  <c r="N1126" i="1"/>
  <c r="O1126" i="1"/>
  <c r="P1126" i="1"/>
  <c r="Q1126" i="1"/>
  <c r="J1126" i="1"/>
  <c r="R1126" i="1"/>
  <c r="L1126" i="1"/>
  <c r="K1126" i="1"/>
  <c r="B1144" i="1"/>
  <c r="A1144" i="1"/>
  <c r="L1144" i="1"/>
  <c r="M1144" i="1"/>
  <c r="N1144" i="1"/>
  <c r="O1144" i="1"/>
  <c r="P1144" i="1"/>
  <c r="Q1144" i="1"/>
  <c r="J1144" i="1"/>
  <c r="R1144" i="1"/>
  <c r="K1144" i="1"/>
  <c r="B1156" i="1"/>
  <c r="A1156" i="1"/>
  <c r="P1156" i="1"/>
  <c r="Q1156" i="1"/>
  <c r="J1156" i="1"/>
  <c r="R1156" i="1"/>
  <c r="K1156" i="1"/>
  <c r="L1156" i="1"/>
  <c r="M1156" i="1"/>
  <c r="N1156" i="1"/>
  <c r="O1156" i="1"/>
  <c r="B158" i="1"/>
  <c r="A158" i="1"/>
  <c r="K158" i="1"/>
  <c r="L158" i="1"/>
  <c r="M158" i="1"/>
  <c r="N158" i="1"/>
  <c r="O158" i="1"/>
  <c r="P158" i="1"/>
  <c r="Q158" i="1"/>
  <c r="J158" i="1"/>
  <c r="R158" i="1"/>
  <c r="B150" i="1"/>
  <c r="A150" i="1"/>
  <c r="K150" i="1"/>
  <c r="L150" i="1"/>
  <c r="M150" i="1"/>
  <c r="N150" i="1"/>
  <c r="O150" i="1"/>
  <c r="P150" i="1"/>
  <c r="Q150" i="1"/>
  <c r="J150" i="1"/>
  <c r="R150" i="1"/>
  <c r="B182" i="1"/>
  <c r="A182" i="1"/>
  <c r="K182" i="1"/>
  <c r="M182" i="1"/>
  <c r="O182" i="1"/>
  <c r="Q182" i="1"/>
  <c r="J182" i="1"/>
  <c r="R182" i="1"/>
  <c r="N182" i="1"/>
  <c r="P182" i="1"/>
  <c r="L182" i="1"/>
  <c r="A1010" i="1"/>
  <c r="B1010" i="1"/>
  <c r="P1010" i="1"/>
  <c r="Q1010" i="1"/>
  <c r="J1010" i="1"/>
  <c r="R1010" i="1"/>
  <c r="K1010" i="1"/>
  <c r="L1010" i="1"/>
  <c r="M1010" i="1"/>
  <c r="N1010" i="1"/>
  <c r="O1010" i="1"/>
  <c r="B280" i="1"/>
  <c r="A280" i="1"/>
  <c r="J280" i="1"/>
  <c r="R280" i="1"/>
  <c r="K280" i="1"/>
  <c r="M280" i="1"/>
  <c r="N280" i="1"/>
  <c r="L280" i="1"/>
  <c r="O280" i="1"/>
  <c r="P280" i="1"/>
  <c r="Q280" i="1"/>
  <c r="B288" i="1"/>
  <c r="A288" i="1"/>
  <c r="M288" i="1"/>
  <c r="N288" i="1"/>
  <c r="K288" i="1"/>
  <c r="L288" i="1"/>
  <c r="O288" i="1"/>
  <c r="P288" i="1"/>
  <c r="Q288" i="1"/>
  <c r="R288" i="1"/>
  <c r="J288" i="1"/>
  <c r="B296" i="1"/>
  <c r="A296" i="1"/>
  <c r="N296" i="1"/>
  <c r="L296" i="1"/>
  <c r="M296" i="1"/>
  <c r="O296" i="1"/>
  <c r="P296" i="1"/>
  <c r="Q296" i="1"/>
  <c r="R296" i="1"/>
  <c r="J296" i="1"/>
  <c r="K296" i="1"/>
  <c r="B304" i="1"/>
  <c r="A304" i="1"/>
  <c r="Q304" i="1"/>
  <c r="J304" i="1"/>
  <c r="R304" i="1"/>
  <c r="K304" i="1"/>
  <c r="L304" i="1"/>
  <c r="M304" i="1"/>
  <c r="N304" i="1"/>
  <c r="O304" i="1"/>
  <c r="P304" i="1"/>
  <c r="A1026" i="1"/>
  <c r="B1026" i="1"/>
  <c r="P1026" i="1"/>
  <c r="Q1026" i="1"/>
  <c r="J1026" i="1"/>
  <c r="R1026" i="1"/>
  <c r="K1026" i="1"/>
  <c r="L1026" i="1"/>
  <c r="M1026" i="1"/>
  <c r="N1026" i="1"/>
  <c r="O1026" i="1"/>
  <c r="B349" i="1"/>
  <c r="A349" i="1"/>
  <c r="O349" i="1"/>
  <c r="P349" i="1"/>
  <c r="Q349" i="1"/>
  <c r="J349" i="1"/>
  <c r="R349" i="1"/>
  <c r="K349" i="1"/>
  <c r="L349" i="1"/>
  <c r="M349" i="1"/>
  <c r="N349" i="1"/>
  <c r="A350" i="1"/>
  <c r="B350" i="1"/>
  <c r="N350" i="1"/>
  <c r="O350" i="1"/>
  <c r="P350" i="1"/>
  <c r="Q350" i="1"/>
  <c r="J350" i="1"/>
  <c r="R350" i="1"/>
  <c r="K350" i="1"/>
  <c r="L350" i="1"/>
  <c r="M350" i="1"/>
  <c r="A84" i="1"/>
  <c r="B84" i="1"/>
  <c r="L84" i="1"/>
  <c r="M84" i="1"/>
  <c r="N84" i="1"/>
  <c r="O84" i="1"/>
  <c r="P84" i="1"/>
  <c r="J84" i="1"/>
  <c r="R84" i="1"/>
  <c r="Q84" i="1"/>
  <c r="K84" i="1"/>
  <c r="A72" i="1"/>
  <c r="B72" i="1"/>
  <c r="K72" i="1"/>
  <c r="M72" i="1"/>
  <c r="N72" i="1"/>
  <c r="O72" i="1"/>
  <c r="P72" i="1"/>
  <c r="Q72" i="1"/>
  <c r="J72" i="1"/>
  <c r="L72" i="1"/>
  <c r="R72" i="1"/>
  <c r="A97" i="1"/>
  <c r="B97" i="1"/>
  <c r="O97" i="1"/>
  <c r="P97" i="1"/>
  <c r="Q97" i="1"/>
  <c r="K97" i="1"/>
  <c r="M97" i="1"/>
  <c r="J97" i="1"/>
  <c r="L97" i="1"/>
  <c r="N97" i="1"/>
  <c r="R97" i="1"/>
  <c r="A1147" i="1"/>
  <c r="B1147" i="1"/>
  <c r="Q1147" i="1"/>
  <c r="J1147" i="1"/>
  <c r="R1147" i="1"/>
  <c r="K1147" i="1"/>
  <c r="L1147" i="1"/>
  <c r="M1147" i="1"/>
  <c r="N1147" i="1"/>
  <c r="O1147" i="1"/>
  <c r="P1147" i="1"/>
  <c r="B232" i="1"/>
  <c r="A232" i="1"/>
  <c r="P232" i="1"/>
  <c r="Q232" i="1"/>
  <c r="J232" i="1"/>
  <c r="R232" i="1"/>
  <c r="K232" i="1"/>
  <c r="L232" i="1"/>
  <c r="M232" i="1"/>
  <c r="N232" i="1"/>
  <c r="O232" i="1"/>
  <c r="B266" i="1"/>
  <c r="A266" i="1"/>
  <c r="N266" i="1"/>
  <c r="O266" i="1"/>
  <c r="P266" i="1"/>
  <c r="Q266" i="1"/>
  <c r="J266" i="1"/>
  <c r="R266" i="1"/>
  <c r="K266" i="1"/>
  <c r="L266" i="1"/>
  <c r="M266" i="1"/>
  <c r="A14" i="1"/>
  <c r="B14" i="1"/>
  <c r="L14" i="1"/>
  <c r="M14" i="1"/>
  <c r="R14" i="1"/>
  <c r="J14" i="1"/>
  <c r="N14" i="1"/>
  <c r="O14" i="1"/>
  <c r="Q14" i="1"/>
  <c r="P14" i="1"/>
  <c r="K14" i="1"/>
  <c r="A22" i="1"/>
  <c r="B22" i="1"/>
  <c r="L22" i="1"/>
  <c r="J22" i="1"/>
  <c r="K22" i="1"/>
  <c r="M22" i="1"/>
  <c r="O22" i="1"/>
  <c r="P22" i="1"/>
  <c r="R22" i="1"/>
  <c r="N22" i="1"/>
  <c r="Q22" i="1"/>
  <c r="A30" i="1"/>
  <c r="B30" i="1"/>
  <c r="L30" i="1"/>
  <c r="K30" i="1"/>
  <c r="M30" i="1"/>
  <c r="N30" i="1"/>
  <c r="P30" i="1"/>
  <c r="J30" i="1"/>
  <c r="O30" i="1"/>
  <c r="Q30" i="1"/>
  <c r="R30" i="1"/>
  <c r="A38" i="1"/>
  <c r="B38" i="1"/>
  <c r="N38" i="1"/>
  <c r="O38" i="1"/>
  <c r="P38" i="1"/>
  <c r="J38" i="1"/>
  <c r="M38" i="1"/>
  <c r="K38" i="1"/>
  <c r="L38" i="1"/>
  <c r="R38" i="1"/>
  <c r="Q38" i="1"/>
  <c r="A46" i="1"/>
  <c r="B46" i="1"/>
  <c r="N46" i="1"/>
  <c r="O46" i="1"/>
  <c r="P46" i="1"/>
  <c r="M46" i="1"/>
  <c r="L46" i="1"/>
  <c r="Q46" i="1"/>
  <c r="R46" i="1"/>
  <c r="J46" i="1"/>
  <c r="K46" i="1"/>
  <c r="A54" i="1"/>
  <c r="B54" i="1"/>
  <c r="N54" i="1"/>
  <c r="O54" i="1"/>
  <c r="P54" i="1"/>
  <c r="M54" i="1"/>
  <c r="J54" i="1"/>
  <c r="K54" i="1"/>
  <c r="L54" i="1"/>
  <c r="R54" i="1"/>
  <c r="Q54" i="1"/>
  <c r="A973" i="1"/>
  <c r="B973" i="1"/>
  <c r="N973" i="1"/>
  <c r="O973" i="1"/>
  <c r="P973" i="1"/>
  <c r="Q973" i="1"/>
  <c r="J973" i="1"/>
  <c r="R973" i="1"/>
  <c r="K973" i="1"/>
  <c r="M973" i="1"/>
  <c r="L973" i="1"/>
  <c r="A133" i="1"/>
  <c r="B133" i="1"/>
  <c r="L133" i="1"/>
  <c r="M133" i="1"/>
  <c r="N133" i="1"/>
  <c r="O133" i="1"/>
  <c r="P133" i="1"/>
  <c r="Q133" i="1"/>
  <c r="J133" i="1"/>
  <c r="R133" i="1"/>
  <c r="K133" i="1"/>
  <c r="A1080" i="1"/>
  <c r="B1080" i="1"/>
  <c r="J1080" i="1"/>
  <c r="R1080" i="1"/>
  <c r="K1080" i="1"/>
  <c r="L1080" i="1"/>
  <c r="M1080" i="1"/>
  <c r="N1080" i="1"/>
  <c r="O1080" i="1"/>
  <c r="P1080" i="1"/>
  <c r="Q1080" i="1"/>
  <c r="A1028" i="1"/>
  <c r="B1028" i="1"/>
  <c r="N1028" i="1"/>
  <c r="O1028" i="1"/>
  <c r="P1028" i="1"/>
  <c r="Q1028" i="1"/>
  <c r="J1028" i="1"/>
  <c r="R1028" i="1"/>
  <c r="K1028" i="1"/>
  <c r="L1028" i="1"/>
  <c r="M1028" i="1"/>
  <c r="A991" i="1"/>
  <c r="B991" i="1"/>
  <c r="L991" i="1"/>
  <c r="J991" i="1"/>
  <c r="K991" i="1"/>
  <c r="M991" i="1"/>
  <c r="N991" i="1"/>
  <c r="O991" i="1"/>
  <c r="P991" i="1"/>
  <c r="Q991" i="1"/>
  <c r="R991" i="1"/>
  <c r="A108" i="1"/>
  <c r="B108" i="1"/>
  <c r="M108" i="1"/>
  <c r="N108" i="1"/>
  <c r="P108" i="1"/>
  <c r="J108" i="1"/>
  <c r="R108" i="1"/>
  <c r="K108" i="1"/>
  <c r="L108" i="1"/>
  <c r="O108" i="1"/>
  <c r="Q108" i="1"/>
  <c r="A476" i="1"/>
  <c r="B476" i="1"/>
  <c r="M476" i="1"/>
  <c r="J476" i="1"/>
  <c r="R476" i="1"/>
  <c r="P476" i="1"/>
  <c r="Q476" i="1"/>
  <c r="K476" i="1"/>
  <c r="L476" i="1"/>
  <c r="O476" i="1"/>
  <c r="N476" i="1"/>
  <c r="A539" i="1"/>
  <c r="B539" i="1"/>
  <c r="O539" i="1"/>
  <c r="Q539" i="1"/>
  <c r="J539" i="1"/>
  <c r="R539" i="1"/>
  <c r="K539" i="1"/>
  <c r="L539" i="1"/>
  <c r="N539" i="1"/>
  <c r="M539" i="1"/>
  <c r="P539" i="1"/>
  <c r="A531" i="1"/>
  <c r="B531" i="1"/>
  <c r="O531" i="1"/>
  <c r="Q531" i="1"/>
  <c r="J531" i="1"/>
  <c r="R531" i="1"/>
  <c r="K531" i="1"/>
  <c r="L531" i="1"/>
  <c r="N531" i="1"/>
  <c r="M531" i="1"/>
  <c r="P531" i="1"/>
  <c r="A523" i="1"/>
  <c r="B523" i="1"/>
  <c r="O523" i="1"/>
  <c r="Q523" i="1"/>
  <c r="J523" i="1"/>
  <c r="R523" i="1"/>
  <c r="K523" i="1"/>
  <c r="L523" i="1"/>
  <c r="N523" i="1"/>
  <c r="M523" i="1"/>
  <c r="P523" i="1"/>
  <c r="A515" i="1"/>
  <c r="B515" i="1"/>
  <c r="O515" i="1"/>
  <c r="P515" i="1"/>
  <c r="Q515" i="1"/>
  <c r="J515" i="1"/>
  <c r="R515" i="1"/>
  <c r="K515" i="1"/>
  <c r="L515" i="1"/>
  <c r="N515" i="1"/>
  <c r="M515" i="1"/>
  <c r="A507" i="1"/>
  <c r="B507" i="1"/>
  <c r="O507" i="1"/>
  <c r="P507" i="1"/>
  <c r="Q507" i="1"/>
  <c r="J507" i="1"/>
  <c r="R507" i="1"/>
  <c r="K507" i="1"/>
  <c r="L507" i="1"/>
  <c r="N507" i="1"/>
  <c r="M507" i="1"/>
  <c r="A499" i="1"/>
  <c r="B499" i="1"/>
  <c r="N499" i="1"/>
  <c r="K499" i="1"/>
  <c r="L499" i="1"/>
  <c r="M499" i="1"/>
  <c r="O499" i="1"/>
  <c r="P499" i="1"/>
  <c r="Q499" i="1"/>
  <c r="R499" i="1"/>
  <c r="J499" i="1"/>
  <c r="A491" i="1"/>
  <c r="B491" i="1"/>
  <c r="N491" i="1"/>
  <c r="K491" i="1"/>
  <c r="J491" i="1"/>
  <c r="L491" i="1"/>
  <c r="M491" i="1"/>
  <c r="O491" i="1"/>
  <c r="P491" i="1"/>
  <c r="R491" i="1"/>
  <c r="Q491" i="1"/>
  <c r="A483" i="1"/>
  <c r="B483" i="1"/>
  <c r="N483" i="1"/>
  <c r="K483" i="1"/>
  <c r="Q483" i="1"/>
  <c r="R483" i="1"/>
  <c r="J483" i="1"/>
  <c r="L483" i="1"/>
  <c r="M483" i="1"/>
  <c r="P483" i="1"/>
  <c r="O483" i="1"/>
  <c r="A1036" i="1"/>
  <c r="B1036" i="1"/>
  <c r="N1036" i="1"/>
  <c r="O1036" i="1"/>
  <c r="P1036" i="1"/>
  <c r="Q1036" i="1"/>
  <c r="J1036" i="1"/>
  <c r="R1036" i="1"/>
  <c r="K1036" i="1"/>
  <c r="L1036" i="1"/>
  <c r="M1036" i="1"/>
  <c r="B272" i="1"/>
  <c r="A272" i="1"/>
  <c r="P272" i="1"/>
  <c r="J272" i="1"/>
  <c r="R272" i="1"/>
  <c r="K272" i="1"/>
  <c r="L272" i="1"/>
  <c r="M272" i="1"/>
  <c r="N272" i="1"/>
  <c r="O272" i="1"/>
  <c r="Q272" i="1"/>
  <c r="B318" i="1"/>
  <c r="A318" i="1"/>
  <c r="K318" i="1"/>
  <c r="L318" i="1"/>
  <c r="M318" i="1"/>
  <c r="N318" i="1"/>
  <c r="O318" i="1"/>
  <c r="P318" i="1"/>
  <c r="Q318" i="1"/>
  <c r="R318" i="1"/>
  <c r="J318" i="1"/>
  <c r="A1052" i="1"/>
  <c r="B1052" i="1"/>
  <c r="N1052" i="1"/>
  <c r="O1052" i="1"/>
  <c r="P1052" i="1"/>
  <c r="Q1052" i="1"/>
  <c r="J1052" i="1"/>
  <c r="R1052" i="1"/>
  <c r="K1052" i="1"/>
  <c r="L1052" i="1"/>
  <c r="M1052" i="1"/>
  <c r="A1060" i="1"/>
  <c r="B1060" i="1"/>
  <c r="N1060" i="1"/>
  <c r="O1060" i="1"/>
  <c r="P1060" i="1"/>
  <c r="Q1060" i="1"/>
  <c r="J1060" i="1"/>
  <c r="R1060" i="1"/>
  <c r="K1060" i="1"/>
  <c r="L1060" i="1"/>
  <c r="M1060" i="1"/>
  <c r="B326" i="1"/>
  <c r="A326" i="1"/>
  <c r="K326" i="1"/>
  <c r="L326" i="1"/>
  <c r="M326" i="1"/>
  <c r="N326" i="1"/>
  <c r="O326" i="1"/>
  <c r="P326" i="1"/>
  <c r="Q326" i="1"/>
  <c r="J326" i="1"/>
  <c r="R326" i="1"/>
  <c r="B337" i="1"/>
  <c r="A337" i="1"/>
  <c r="K337" i="1"/>
  <c r="L337" i="1"/>
  <c r="M337" i="1"/>
  <c r="N337" i="1"/>
  <c r="O337" i="1"/>
  <c r="P337" i="1"/>
  <c r="Q337" i="1"/>
  <c r="J337" i="1"/>
  <c r="R337" i="1"/>
  <c r="A209" i="1"/>
  <c r="B209" i="1"/>
  <c r="O209" i="1"/>
  <c r="P209" i="1"/>
  <c r="Q209" i="1"/>
  <c r="J209" i="1"/>
  <c r="R209" i="1"/>
  <c r="K209" i="1"/>
  <c r="L209" i="1"/>
  <c r="M209" i="1"/>
  <c r="N209" i="1"/>
  <c r="A217" i="1"/>
  <c r="B217" i="1"/>
  <c r="O217" i="1"/>
  <c r="P217" i="1"/>
  <c r="Q217" i="1"/>
  <c r="J217" i="1"/>
  <c r="R217" i="1"/>
  <c r="K217" i="1"/>
  <c r="L217" i="1"/>
  <c r="M217" i="1"/>
  <c r="N217" i="1"/>
  <c r="A1185" i="1"/>
  <c r="B1185" i="1"/>
  <c r="J1185" i="1"/>
  <c r="R1185" i="1"/>
  <c r="K1185" i="1"/>
  <c r="L1185" i="1"/>
  <c r="M1185" i="1"/>
  <c r="N1185" i="1"/>
  <c r="O1185" i="1"/>
  <c r="P1185" i="1"/>
  <c r="Q1185" i="1"/>
  <c r="B1225" i="1"/>
  <c r="A1225" i="1"/>
  <c r="J1225" i="1"/>
  <c r="R1225" i="1"/>
  <c r="K1225" i="1"/>
  <c r="L1225" i="1"/>
  <c r="M1225" i="1"/>
  <c r="N1225" i="1"/>
  <c r="O1225" i="1"/>
  <c r="P1225" i="1"/>
  <c r="Q1225" i="1"/>
  <c r="A1216" i="1"/>
  <c r="B1216" i="1"/>
  <c r="K1216" i="1"/>
  <c r="L1216" i="1"/>
  <c r="M1216" i="1"/>
  <c r="N1216" i="1"/>
  <c r="O1216" i="1"/>
  <c r="P1216" i="1"/>
  <c r="Q1216" i="1"/>
  <c r="J1216" i="1"/>
  <c r="R1216" i="1"/>
  <c r="A1206" i="1"/>
  <c r="B1206" i="1"/>
  <c r="M1206" i="1"/>
  <c r="P1206" i="1"/>
  <c r="N1206" i="1"/>
  <c r="O1206" i="1"/>
  <c r="Q1206" i="1"/>
  <c r="J1206" i="1"/>
  <c r="R1206" i="1"/>
  <c r="K1206" i="1"/>
  <c r="L1206" i="1"/>
  <c r="A1196" i="1"/>
  <c r="B1196" i="1"/>
  <c r="O1196" i="1"/>
  <c r="P1196" i="1"/>
  <c r="J1196" i="1"/>
  <c r="Q1196" i="1"/>
  <c r="R1196" i="1"/>
  <c r="K1196" i="1"/>
  <c r="L1196" i="1"/>
  <c r="M1196" i="1"/>
  <c r="N1196" i="1"/>
  <c r="A1184" i="1"/>
  <c r="B1184" i="1"/>
  <c r="K1184" i="1"/>
  <c r="L1184" i="1"/>
  <c r="M1184" i="1"/>
  <c r="N1184" i="1"/>
  <c r="O1184" i="1"/>
  <c r="P1184" i="1"/>
  <c r="Q1184" i="1"/>
  <c r="J1184" i="1"/>
  <c r="R1184" i="1"/>
  <c r="A1224" i="1"/>
  <c r="B1224" i="1"/>
  <c r="K1224" i="1"/>
  <c r="L1224" i="1"/>
  <c r="M1224" i="1"/>
  <c r="N1224" i="1"/>
  <c r="O1224" i="1"/>
  <c r="Q1224" i="1"/>
  <c r="P1224" i="1"/>
  <c r="J1224" i="1"/>
  <c r="R1224" i="1"/>
  <c r="A1215" i="1"/>
  <c r="B1215" i="1"/>
  <c r="L1215" i="1"/>
  <c r="M1215" i="1"/>
  <c r="N1215" i="1"/>
  <c r="O1215" i="1"/>
  <c r="P1215" i="1"/>
  <c r="Q1215" i="1"/>
  <c r="J1215" i="1"/>
  <c r="R1215" i="1"/>
  <c r="K1215" i="1"/>
  <c r="A1205" i="1"/>
  <c r="B1205" i="1"/>
  <c r="N1205" i="1"/>
  <c r="Q1205" i="1"/>
  <c r="O1205" i="1"/>
  <c r="P1205" i="1"/>
  <c r="J1205" i="1"/>
  <c r="R1205" i="1"/>
  <c r="K1205" i="1"/>
  <c r="L1205" i="1"/>
  <c r="M1205" i="1"/>
  <c r="A1195" i="1"/>
  <c r="B1195" i="1"/>
  <c r="P1195" i="1"/>
  <c r="Q1195" i="1"/>
  <c r="K1195" i="1"/>
  <c r="J1195" i="1"/>
  <c r="R1195" i="1"/>
  <c r="L1195" i="1"/>
  <c r="M1195" i="1"/>
  <c r="N1195" i="1"/>
  <c r="O1195" i="1"/>
  <c r="B146" i="1"/>
  <c r="A146" i="1"/>
  <c r="O146" i="1"/>
  <c r="P146" i="1"/>
  <c r="Q146" i="1"/>
  <c r="J146" i="1"/>
  <c r="R146" i="1"/>
  <c r="K146" i="1"/>
  <c r="L146" i="1"/>
  <c r="M146" i="1"/>
  <c r="N146" i="1"/>
  <c r="A1106" i="1"/>
  <c r="B1106" i="1"/>
  <c r="P1106" i="1"/>
  <c r="Q1106" i="1"/>
  <c r="J1106" i="1"/>
  <c r="R1106" i="1"/>
  <c r="K1106" i="1"/>
  <c r="L1106" i="1"/>
  <c r="M1106" i="1"/>
  <c r="N1106" i="1"/>
  <c r="O1106" i="1"/>
  <c r="A1009" i="1"/>
  <c r="B1009" i="1"/>
  <c r="Q1009" i="1"/>
  <c r="J1009" i="1"/>
  <c r="R1009" i="1"/>
  <c r="K1009" i="1"/>
  <c r="L1009" i="1"/>
  <c r="M1009" i="1"/>
  <c r="N1009" i="1"/>
  <c r="O1009" i="1"/>
  <c r="P1009" i="1"/>
  <c r="A77" i="1"/>
  <c r="B77" i="1"/>
  <c r="N77" i="1"/>
  <c r="L77" i="1"/>
  <c r="M77" i="1"/>
  <c r="O77" i="1"/>
  <c r="P77" i="1"/>
  <c r="Q77" i="1"/>
  <c r="J77" i="1"/>
  <c r="K77" i="1"/>
  <c r="R77" i="1"/>
  <c r="A55" i="1"/>
  <c r="B55" i="1"/>
  <c r="M55" i="1"/>
  <c r="N55" i="1"/>
  <c r="O55" i="1"/>
  <c r="L55" i="1"/>
  <c r="K55" i="1"/>
  <c r="P55" i="1"/>
  <c r="Q55" i="1"/>
  <c r="R55" i="1"/>
  <c r="J55" i="1"/>
  <c r="A1079" i="1"/>
  <c r="B1079" i="1"/>
  <c r="K1079" i="1"/>
  <c r="L1079" i="1"/>
  <c r="M1079" i="1"/>
  <c r="N1079" i="1"/>
  <c r="O1079" i="1"/>
  <c r="P1079" i="1"/>
  <c r="Q1079" i="1"/>
  <c r="J1079" i="1"/>
  <c r="R1079" i="1"/>
  <c r="A1027" i="1"/>
  <c r="B1027" i="1"/>
  <c r="O1027" i="1"/>
  <c r="P1027" i="1"/>
  <c r="Q1027" i="1"/>
  <c r="J1027" i="1"/>
  <c r="R1027" i="1"/>
  <c r="K1027" i="1"/>
  <c r="L1027" i="1"/>
  <c r="M1027" i="1"/>
  <c r="N1027" i="1"/>
  <c r="A109" i="1"/>
  <c r="B109" i="1"/>
  <c r="L109" i="1"/>
  <c r="M109" i="1"/>
  <c r="O109" i="1"/>
  <c r="Q109" i="1"/>
  <c r="K109" i="1"/>
  <c r="N109" i="1"/>
  <c r="P109" i="1"/>
  <c r="R109" i="1"/>
  <c r="J109" i="1"/>
  <c r="A514" i="1"/>
  <c r="B514" i="1"/>
  <c r="P514" i="1"/>
  <c r="Q514" i="1"/>
  <c r="J514" i="1"/>
  <c r="R514" i="1"/>
  <c r="K514" i="1"/>
  <c r="L514" i="1"/>
  <c r="M514" i="1"/>
  <c r="O514" i="1"/>
  <c r="N514" i="1"/>
  <c r="A506" i="1"/>
  <c r="B506" i="1"/>
  <c r="P506" i="1"/>
  <c r="Q506" i="1"/>
  <c r="J506" i="1"/>
  <c r="R506" i="1"/>
  <c r="K506" i="1"/>
  <c r="L506" i="1"/>
  <c r="M506" i="1"/>
  <c r="O506" i="1"/>
  <c r="N506" i="1"/>
  <c r="A498" i="1"/>
  <c r="B498" i="1"/>
  <c r="O498" i="1"/>
  <c r="L498" i="1"/>
  <c r="J498" i="1"/>
  <c r="K498" i="1"/>
  <c r="M498" i="1"/>
  <c r="N498" i="1"/>
  <c r="P498" i="1"/>
  <c r="Q498" i="1"/>
  <c r="R498" i="1"/>
  <c r="A490" i="1"/>
  <c r="B490" i="1"/>
  <c r="O490" i="1"/>
  <c r="L490" i="1"/>
  <c r="R490" i="1"/>
  <c r="J490" i="1"/>
  <c r="K490" i="1"/>
  <c r="M490" i="1"/>
  <c r="N490" i="1"/>
  <c r="Q490" i="1"/>
  <c r="P490" i="1"/>
  <c r="A482" i="1"/>
  <c r="B482" i="1"/>
  <c r="O482" i="1"/>
  <c r="L482" i="1"/>
  <c r="P482" i="1"/>
  <c r="Q482" i="1"/>
  <c r="R482" i="1"/>
  <c r="J482" i="1"/>
  <c r="K482" i="1"/>
  <c r="N482" i="1"/>
  <c r="M482" i="1"/>
  <c r="A185" i="1"/>
  <c r="B185" i="1"/>
  <c r="P185" i="1"/>
  <c r="J185" i="1"/>
  <c r="R185" i="1"/>
  <c r="L185" i="1"/>
  <c r="N185" i="1"/>
  <c r="O185" i="1"/>
  <c r="K185" i="1"/>
  <c r="M185" i="1"/>
  <c r="Q185" i="1"/>
  <c r="A273" i="1"/>
  <c r="B273" i="1"/>
  <c r="O273" i="1"/>
  <c r="Q273" i="1"/>
  <c r="J273" i="1"/>
  <c r="R273" i="1"/>
  <c r="K273" i="1"/>
  <c r="L273" i="1"/>
  <c r="M273" i="1"/>
  <c r="N273" i="1"/>
  <c r="P273" i="1"/>
  <c r="A319" i="1"/>
  <c r="B319" i="1"/>
  <c r="J319" i="1"/>
  <c r="R319" i="1"/>
  <c r="K319" i="1"/>
  <c r="L319" i="1"/>
  <c r="M319" i="1"/>
  <c r="N319" i="1"/>
  <c r="O319" i="1"/>
  <c r="P319" i="1"/>
  <c r="Q319" i="1"/>
  <c r="A1053" i="1"/>
  <c r="B1053" i="1"/>
  <c r="M1053" i="1"/>
  <c r="N1053" i="1"/>
  <c r="O1053" i="1"/>
  <c r="P1053" i="1"/>
  <c r="Q1053" i="1"/>
  <c r="J1053" i="1"/>
  <c r="R1053" i="1"/>
  <c r="K1053" i="1"/>
  <c r="L1053" i="1"/>
  <c r="A1061" i="1"/>
  <c r="B1061" i="1"/>
  <c r="M1061" i="1"/>
  <c r="N1061" i="1"/>
  <c r="O1061" i="1"/>
  <c r="P1061" i="1"/>
  <c r="Q1061" i="1"/>
  <c r="J1061" i="1"/>
  <c r="R1061" i="1"/>
  <c r="K1061" i="1"/>
  <c r="L1061" i="1"/>
  <c r="A327" i="1"/>
  <c r="B327" i="1"/>
  <c r="J327" i="1"/>
  <c r="R327" i="1"/>
  <c r="K327" i="1"/>
  <c r="L327" i="1"/>
  <c r="M327" i="1"/>
  <c r="N327" i="1"/>
  <c r="O327" i="1"/>
  <c r="P327" i="1"/>
  <c r="Q327" i="1"/>
  <c r="A338" i="1"/>
  <c r="B338" i="1"/>
  <c r="J338" i="1"/>
  <c r="R338" i="1"/>
  <c r="K338" i="1"/>
  <c r="L338" i="1"/>
  <c r="M338" i="1"/>
  <c r="N338" i="1"/>
  <c r="O338" i="1"/>
  <c r="P338" i="1"/>
  <c r="Q338" i="1"/>
  <c r="B210" i="1"/>
  <c r="A210" i="1"/>
  <c r="N210" i="1"/>
  <c r="O210" i="1"/>
  <c r="P210" i="1"/>
  <c r="Q210" i="1"/>
  <c r="J210" i="1"/>
  <c r="R210" i="1"/>
  <c r="K210" i="1"/>
  <c r="L210" i="1"/>
  <c r="M210" i="1"/>
  <c r="B218" i="1"/>
  <c r="A218" i="1"/>
  <c r="N218" i="1"/>
  <c r="O218" i="1"/>
  <c r="P218" i="1"/>
  <c r="Q218" i="1"/>
  <c r="J218" i="1"/>
  <c r="R218" i="1"/>
  <c r="K218" i="1"/>
  <c r="L218" i="1"/>
  <c r="M218" i="1"/>
  <c r="B347" i="1"/>
  <c r="A347" i="1"/>
  <c r="Q347" i="1"/>
  <c r="J347" i="1"/>
  <c r="R347" i="1"/>
  <c r="K347" i="1"/>
  <c r="L347" i="1"/>
  <c r="M347" i="1"/>
  <c r="N347" i="1"/>
  <c r="O347" i="1"/>
  <c r="P347" i="1"/>
  <c r="A1070" i="1"/>
  <c r="B1070" i="1"/>
  <c r="L1070" i="1"/>
  <c r="M1070" i="1"/>
  <c r="N1070" i="1"/>
  <c r="O1070" i="1"/>
  <c r="P1070" i="1"/>
  <c r="Q1070" i="1"/>
  <c r="J1070" i="1"/>
  <c r="R1070" i="1"/>
  <c r="K1070" i="1"/>
  <c r="A145" i="1"/>
  <c r="B145" i="1"/>
  <c r="P145" i="1"/>
  <c r="Q145" i="1"/>
  <c r="J145" i="1"/>
  <c r="R145" i="1"/>
  <c r="K145" i="1"/>
  <c r="L145" i="1"/>
  <c r="M145" i="1"/>
  <c r="N145" i="1"/>
  <c r="O145" i="1"/>
  <c r="A169" i="1"/>
  <c r="B169" i="1"/>
  <c r="P169" i="1"/>
  <c r="J169" i="1"/>
  <c r="R169" i="1"/>
  <c r="L169" i="1"/>
  <c r="M169" i="1"/>
  <c r="N169" i="1"/>
  <c r="O169" i="1"/>
  <c r="K169" i="1"/>
  <c r="Q169" i="1"/>
  <c r="B226" i="1"/>
  <c r="A226" i="1"/>
  <c r="N226" i="1"/>
  <c r="O226" i="1"/>
  <c r="P226" i="1"/>
  <c r="Q226" i="1"/>
  <c r="J226" i="1"/>
  <c r="R226" i="1"/>
  <c r="K226" i="1"/>
  <c r="L226" i="1"/>
  <c r="M226" i="1"/>
  <c r="A1012" i="1"/>
  <c r="B1012" i="1"/>
  <c r="N1012" i="1"/>
  <c r="O1012" i="1"/>
  <c r="P1012" i="1"/>
  <c r="Q1012" i="1"/>
  <c r="J1012" i="1"/>
  <c r="R1012" i="1"/>
  <c r="K1012" i="1"/>
  <c r="L1012" i="1"/>
  <c r="M1012" i="1"/>
  <c r="A1016" i="1"/>
  <c r="B1016" i="1"/>
  <c r="J1016" i="1"/>
  <c r="R1016" i="1"/>
  <c r="K1016" i="1"/>
  <c r="L1016" i="1"/>
  <c r="M1016" i="1"/>
  <c r="N1016" i="1"/>
  <c r="O1016" i="1"/>
  <c r="P1016" i="1"/>
  <c r="Q1016" i="1"/>
  <c r="A1084" i="1"/>
  <c r="B1084" i="1"/>
  <c r="N1084" i="1"/>
  <c r="O1084" i="1"/>
  <c r="P1084" i="1"/>
  <c r="Q1084" i="1"/>
  <c r="J1084" i="1"/>
  <c r="R1084" i="1"/>
  <c r="K1084" i="1"/>
  <c r="L1084" i="1"/>
  <c r="M1084" i="1"/>
  <c r="A1090" i="1"/>
  <c r="B1090" i="1"/>
  <c r="P1090" i="1"/>
  <c r="Q1090" i="1"/>
  <c r="J1090" i="1"/>
  <c r="R1090" i="1"/>
  <c r="K1090" i="1"/>
  <c r="L1090" i="1"/>
  <c r="M1090" i="1"/>
  <c r="N1090" i="1"/>
  <c r="O1090" i="1"/>
  <c r="A1133" i="1"/>
  <c r="B1133" i="1"/>
  <c r="N1133" i="1"/>
  <c r="O1133" i="1"/>
  <c r="Q1133" i="1"/>
  <c r="K1133" i="1"/>
  <c r="P1133" i="1"/>
  <c r="R1133" i="1"/>
  <c r="J1133" i="1"/>
  <c r="L1133" i="1"/>
  <c r="M1133" i="1"/>
  <c r="B1128" i="1"/>
  <c r="A1128" i="1"/>
  <c r="K1128" i="1"/>
  <c r="L1128" i="1"/>
  <c r="M1128" i="1"/>
  <c r="N1128" i="1"/>
  <c r="O1128" i="1"/>
  <c r="P1128" i="1"/>
  <c r="J1128" i="1"/>
  <c r="Q1128" i="1"/>
  <c r="R1128" i="1"/>
  <c r="A1146" i="1"/>
  <c r="B1146" i="1"/>
  <c r="J1146" i="1"/>
  <c r="R1146" i="1"/>
  <c r="K1146" i="1"/>
  <c r="L1146" i="1"/>
  <c r="M1146" i="1"/>
  <c r="N1146" i="1"/>
  <c r="O1146" i="1"/>
  <c r="P1146" i="1"/>
  <c r="Q1146" i="1"/>
  <c r="B1176" i="1"/>
  <c r="A1176" i="1"/>
  <c r="L1176" i="1"/>
  <c r="M1176" i="1"/>
  <c r="N1176" i="1"/>
  <c r="O1176" i="1"/>
  <c r="P1176" i="1"/>
  <c r="Q1176" i="1"/>
  <c r="J1176" i="1"/>
  <c r="R1176" i="1"/>
  <c r="K1176" i="1"/>
  <c r="A156" i="1"/>
  <c r="B156" i="1"/>
  <c r="M156" i="1"/>
  <c r="N156" i="1"/>
  <c r="O156" i="1"/>
  <c r="P156" i="1"/>
  <c r="Q156" i="1"/>
  <c r="J156" i="1"/>
  <c r="R156" i="1"/>
  <c r="K156" i="1"/>
  <c r="L156" i="1"/>
  <c r="A148" i="1"/>
  <c r="B148" i="1"/>
  <c r="M148" i="1"/>
  <c r="N148" i="1"/>
  <c r="O148" i="1"/>
  <c r="P148" i="1"/>
  <c r="Q148" i="1"/>
  <c r="J148" i="1"/>
  <c r="R148" i="1"/>
  <c r="K148" i="1"/>
  <c r="L148" i="1"/>
  <c r="A179" i="1"/>
  <c r="B179" i="1"/>
  <c r="N179" i="1"/>
  <c r="P179" i="1"/>
  <c r="J179" i="1"/>
  <c r="R179" i="1"/>
  <c r="K179" i="1"/>
  <c r="L179" i="1"/>
  <c r="M179" i="1"/>
  <c r="O179" i="1"/>
  <c r="Q179" i="1"/>
  <c r="A1008" i="1"/>
  <c r="B1008" i="1"/>
  <c r="J1008" i="1"/>
  <c r="R1008" i="1"/>
  <c r="K1008" i="1"/>
  <c r="L1008" i="1"/>
  <c r="M1008" i="1"/>
  <c r="N1008" i="1"/>
  <c r="O1008" i="1"/>
  <c r="P1008" i="1"/>
  <c r="Q1008" i="1"/>
  <c r="B282" i="1"/>
  <c r="A282" i="1"/>
  <c r="P282" i="1"/>
  <c r="Q282" i="1"/>
  <c r="K282" i="1"/>
  <c r="L282" i="1"/>
  <c r="J282" i="1"/>
  <c r="M282" i="1"/>
  <c r="N282" i="1"/>
  <c r="O282" i="1"/>
  <c r="R282" i="1"/>
  <c r="B290" i="1"/>
  <c r="A290" i="1"/>
  <c r="K290" i="1"/>
  <c r="L290" i="1"/>
  <c r="O290" i="1"/>
  <c r="P290" i="1"/>
  <c r="Q290" i="1"/>
  <c r="R290" i="1"/>
  <c r="J290" i="1"/>
  <c r="M290" i="1"/>
  <c r="N290" i="1"/>
  <c r="B298" i="1"/>
  <c r="A298" i="1"/>
  <c r="L298" i="1"/>
  <c r="M298" i="1"/>
  <c r="N298" i="1"/>
  <c r="O298" i="1"/>
  <c r="P298" i="1"/>
  <c r="Q298" i="1"/>
  <c r="R298" i="1"/>
  <c r="J298" i="1"/>
  <c r="K298" i="1"/>
  <c r="A183" i="1"/>
  <c r="B183" i="1"/>
  <c r="J183" i="1"/>
  <c r="R183" i="1"/>
  <c r="L183" i="1"/>
  <c r="N183" i="1"/>
  <c r="P183" i="1"/>
  <c r="Q183" i="1"/>
  <c r="K183" i="1"/>
  <c r="M183" i="1"/>
  <c r="O183" i="1"/>
  <c r="A184" i="1"/>
  <c r="B184" i="1"/>
  <c r="Q184" i="1"/>
  <c r="K184" i="1"/>
  <c r="M184" i="1"/>
  <c r="O184" i="1"/>
  <c r="P184" i="1"/>
  <c r="R184" i="1"/>
  <c r="J184" i="1"/>
  <c r="L184" i="1"/>
  <c r="N184" i="1"/>
  <c r="B78" i="1"/>
  <c r="A78" i="1"/>
  <c r="M78" i="1"/>
  <c r="L78" i="1"/>
  <c r="N78" i="1"/>
  <c r="O78" i="1"/>
  <c r="P78" i="1"/>
  <c r="Q78" i="1"/>
  <c r="J78" i="1"/>
  <c r="K78" i="1"/>
  <c r="R78" i="1"/>
  <c r="B86" i="1"/>
  <c r="A86" i="1"/>
  <c r="J86" i="1"/>
  <c r="R86" i="1"/>
  <c r="K86" i="1"/>
  <c r="L86" i="1"/>
  <c r="M86" i="1"/>
  <c r="N86" i="1"/>
  <c r="P86" i="1"/>
  <c r="O86" i="1"/>
  <c r="Q86" i="1"/>
  <c r="B70" i="1"/>
  <c r="A70" i="1"/>
  <c r="M70" i="1"/>
  <c r="L70" i="1"/>
  <c r="N70" i="1"/>
  <c r="O70" i="1"/>
  <c r="P70" i="1"/>
  <c r="Q70" i="1"/>
  <c r="J70" i="1"/>
  <c r="K70" i="1"/>
  <c r="R70" i="1"/>
  <c r="A95" i="1"/>
  <c r="B95" i="1"/>
  <c r="Q95" i="1"/>
  <c r="J95" i="1"/>
  <c r="R95" i="1"/>
  <c r="K95" i="1"/>
  <c r="M95" i="1"/>
  <c r="O95" i="1"/>
  <c r="L95" i="1"/>
  <c r="N95" i="1"/>
  <c r="P95" i="1"/>
  <c r="A323" i="1"/>
  <c r="B323" i="1"/>
  <c r="N323" i="1"/>
  <c r="O323" i="1"/>
  <c r="P323" i="1"/>
  <c r="Q323" i="1"/>
  <c r="J323" i="1"/>
  <c r="R323" i="1"/>
  <c r="K323" i="1"/>
  <c r="L323" i="1"/>
  <c r="M323" i="1"/>
  <c r="B260" i="1"/>
  <c r="A260" i="1"/>
  <c r="L260" i="1"/>
  <c r="M260" i="1"/>
  <c r="N260" i="1"/>
  <c r="O260" i="1"/>
  <c r="P260" i="1"/>
  <c r="Q260" i="1"/>
  <c r="J260" i="1"/>
  <c r="R260" i="1"/>
  <c r="K260" i="1"/>
  <c r="B268" i="1"/>
  <c r="A268" i="1"/>
  <c r="L268" i="1"/>
  <c r="M268" i="1"/>
  <c r="N268" i="1"/>
  <c r="O268" i="1"/>
  <c r="P268" i="1"/>
  <c r="Q268" i="1"/>
  <c r="J268" i="1"/>
  <c r="R268" i="1"/>
  <c r="K268" i="1"/>
  <c r="A8" i="1"/>
  <c r="B8" i="1"/>
  <c r="A16" i="1"/>
  <c r="B16" i="1"/>
  <c r="J16" i="1"/>
  <c r="R16" i="1"/>
  <c r="K16" i="1"/>
  <c r="L16" i="1"/>
  <c r="M16" i="1"/>
  <c r="N16" i="1"/>
  <c r="P16" i="1"/>
  <c r="Q16" i="1"/>
  <c r="O16" i="1"/>
  <c r="A24" i="1"/>
  <c r="B24" i="1"/>
  <c r="J24" i="1"/>
  <c r="R24" i="1"/>
  <c r="K24" i="1"/>
  <c r="L24" i="1"/>
  <c r="M24" i="1"/>
  <c r="O24" i="1"/>
  <c r="N24" i="1"/>
  <c r="P24" i="1"/>
  <c r="Q24" i="1"/>
  <c r="A32" i="1"/>
  <c r="B32" i="1"/>
  <c r="J32" i="1"/>
  <c r="L32" i="1"/>
  <c r="M32" i="1"/>
  <c r="N32" i="1"/>
  <c r="P32" i="1"/>
  <c r="K32" i="1"/>
  <c r="O32" i="1"/>
  <c r="Q32" i="1"/>
  <c r="R32" i="1"/>
  <c r="A40" i="1"/>
  <c r="B40" i="1"/>
  <c r="L40" i="1"/>
  <c r="M40" i="1"/>
  <c r="N40" i="1"/>
  <c r="K40" i="1"/>
  <c r="R40" i="1"/>
  <c r="J40" i="1"/>
  <c r="P40" i="1"/>
  <c r="Q40" i="1"/>
  <c r="O40" i="1"/>
  <c r="A48" i="1"/>
  <c r="B48" i="1"/>
  <c r="L48" i="1"/>
  <c r="M48" i="1"/>
  <c r="N48" i="1"/>
  <c r="K48" i="1"/>
  <c r="J48" i="1"/>
  <c r="O48" i="1"/>
  <c r="P48" i="1"/>
  <c r="Q48" i="1"/>
  <c r="R48" i="1"/>
  <c r="A56" i="1"/>
  <c r="B56" i="1"/>
  <c r="L56" i="1"/>
  <c r="M56" i="1"/>
  <c r="K56" i="1"/>
  <c r="Q56" i="1"/>
  <c r="R56" i="1"/>
  <c r="J56" i="1"/>
  <c r="O56" i="1"/>
  <c r="N56" i="1"/>
  <c r="P56" i="1"/>
  <c r="A131" i="1"/>
  <c r="B131" i="1"/>
  <c r="N131" i="1"/>
  <c r="O131" i="1"/>
  <c r="P131" i="1"/>
  <c r="Q131" i="1"/>
  <c r="J131" i="1"/>
  <c r="R131" i="1"/>
  <c r="K131" i="1"/>
  <c r="L131" i="1"/>
  <c r="M131" i="1"/>
  <c r="A1078" i="1"/>
  <c r="B1078" i="1"/>
  <c r="L1078" i="1"/>
  <c r="M1078" i="1"/>
  <c r="N1078" i="1"/>
  <c r="O1078" i="1"/>
  <c r="P1078" i="1"/>
  <c r="Q1078" i="1"/>
  <c r="J1078" i="1"/>
  <c r="R1078" i="1"/>
  <c r="K1078" i="1"/>
  <c r="A985" i="1"/>
  <c r="B985" i="1"/>
  <c r="N985" i="1"/>
  <c r="P985" i="1"/>
  <c r="J985" i="1"/>
  <c r="R985" i="1"/>
  <c r="K985" i="1"/>
  <c r="L985" i="1"/>
  <c r="M985" i="1"/>
  <c r="O985" i="1"/>
  <c r="Q985" i="1"/>
  <c r="B102" i="1"/>
  <c r="A102" i="1"/>
  <c r="K102" i="1"/>
  <c r="L102" i="1"/>
  <c r="N102" i="1"/>
  <c r="P102" i="1"/>
  <c r="J102" i="1"/>
  <c r="M102" i="1"/>
  <c r="O102" i="1"/>
  <c r="Q102" i="1"/>
  <c r="R102" i="1"/>
  <c r="B110" i="1"/>
  <c r="A110" i="1"/>
  <c r="K110" i="1"/>
  <c r="L110" i="1"/>
  <c r="N110" i="1"/>
  <c r="P110" i="1"/>
  <c r="R110" i="1"/>
  <c r="J110" i="1"/>
  <c r="M110" i="1"/>
  <c r="O110" i="1"/>
  <c r="Q110" i="1"/>
  <c r="A545" i="1"/>
  <c r="B545" i="1"/>
  <c r="Q545" i="1"/>
  <c r="K545" i="1"/>
  <c r="L545" i="1"/>
  <c r="M545" i="1"/>
  <c r="N545" i="1"/>
  <c r="P545" i="1"/>
  <c r="J545" i="1"/>
  <c r="O545" i="1"/>
  <c r="R545" i="1"/>
  <c r="A537" i="1"/>
  <c r="B537" i="1"/>
  <c r="Q537" i="1"/>
  <c r="K537" i="1"/>
  <c r="L537" i="1"/>
  <c r="M537" i="1"/>
  <c r="N537" i="1"/>
  <c r="P537" i="1"/>
  <c r="O537" i="1"/>
  <c r="R537" i="1"/>
  <c r="J537" i="1"/>
  <c r="A529" i="1"/>
  <c r="B529" i="1"/>
  <c r="Q529" i="1"/>
  <c r="K529" i="1"/>
  <c r="L529" i="1"/>
  <c r="M529" i="1"/>
  <c r="N529" i="1"/>
  <c r="P529" i="1"/>
  <c r="J529" i="1"/>
  <c r="R529" i="1"/>
  <c r="O529" i="1"/>
  <c r="A521" i="1"/>
  <c r="B521" i="1"/>
  <c r="Q521" i="1"/>
  <c r="K521" i="1"/>
  <c r="L521" i="1"/>
  <c r="M521" i="1"/>
  <c r="N521" i="1"/>
  <c r="P521" i="1"/>
  <c r="J521" i="1"/>
  <c r="O521" i="1"/>
  <c r="R521" i="1"/>
  <c r="A513" i="1"/>
  <c r="B513" i="1"/>
  <c r="Q513" i="1"/>
  <c r="J513" i="1"/>
  <c r="R513" i="1"/>
  <c r="K513" i="1"/>
  <c r="L513" i="1"/>
  <c r="M513" i="1"/>
  <c r="N513" i="1"/>
  <c r="P513" i="1"/>
  <c r="O513" i="1"/>
  <c r="A505" i="1"/>
  <c r="B505" i="1"/>
  <c r="Q505" i="1"/>
  <c r="J505" i="1"/>
  <c r="R505" i="1"/>
  <c r="K505" i="1"/>
  <c r="L505" i="1"/>
  <c r="M505" i="1"/>
  <c r="N505" i="1"/>
  <c r="P505" i="1"/>
  <c r="O505" i="1"/>
  <c r="A497" i="1"/>
  <c r="B497" i="1"/>
  <c r="P497" i="1"/>
  <c r="M497" i="1"/>
  <c r="J497" i="1"/>
  <c r="K497" i="1"/>
  <c r="L497" i="1"/>
  <c r="N497" i="1"/>
  <c r="O497" i="1"/>
  <c r="R497" i="1"/>
  <c r="Q497" i="1"/>
  <c r="A489" i="1"/>
  <c r="B489" i="1"/>
  <c r="P489" i="1"/>
  <c r="M489" i="1"/>
  <c r="Q489" i="1"/>
  <c r="R489" i="1"/>
  <c r="J489" i="1"/>
  <c r="K489" i="1"/>
  <c r="L489" i="1"/>
  <c r="O489" i="1"/>
  <c r="N489" i="1"/>
  <c r="A481" i="1"/>
  <c r="B481" i="1"/>
  <c r="P481" i="1"/>
  <c r="M481" i="1"/>
  <c r="N481" i="1"/>
  <c r="O481" i="1"/>
  <c r="Q481" i="1"/>
  <c r="R481" i="1"/>
  <c r="J481" i="1"/>
  <c r="L481" i="1"/>
  <c r="K481" i="1"/>
  <c r="B186" i="1"/>
  <c r="A186" i="1"/>
  <c r="O186" i="1"/>
  <c r="Q186" i="1"/>
  <c r="K186" i="1"/>
  <c r="M186" i="1"/>
  <c r="N186" i="1"/>
  <c r="J186" i="1"/>
  <c r="L186" i="1"/>
  <c r="P186" i="1"/>
  <c r="R186" i="1"/>
  <c r="B312" i="1"/>
  <c r="A312" i="1"/>
  <c r="Q312" i="1"/>
  <c r="J312" i="1"/>
  <c r="R312" i="1"/>
  <c r="K312" i="1"/>
  <c r="L312" i="1"/>
  <c r="M312" i="1"/>
  <c r="N312" i="1"/>
  <c r="O312" i="1"/>
  <c r="P312" i="1"/>
  <c r="B320" i="1"/>
  <c r="A320" i="1"/>
  <c r="Q320" i="1"/>
  <c r="J320" i="1"/>
  <c r="R320" i="1"/>
  <c r="K320" i="1"/>
  <c r="L320" i="1"/>
  <c r="M320" i="1"/>
  <c r="N320" i="1"/>
  <c r="O320" i="1"/>
  <c r="P320" i="1"/>
  <c r="A1054" i="1"/>
  <c r="B1054" i="1"/>
  <c r="L1054" i="1"/>
  <c r="M1054" i="1"/>
  <c r="N1054" i="1"/>
  <c r="O1054" i="1"/>
  <c r="P1054" i="1"/>
  <c r="Q1054" i="1"/>
  <c r="J1054" i="1"/>
  <c r="R1054" i="1"/>
  <c r="K1054" i="1"/>
  <c r="A1062" i="1"/>
  <c r="B1062" i="1"/>
  <c r="L1062" i="1"/>
  <c r="M1062" i="1"/>
  <c r="N1062" i="1"/>
  <c r="O1062" i="1"/>
  <c r="P1062" i="1"/>
  <c r="Q1062" i="1"/>
  <c r="J1062" i="1"/>
  <c r="R1062" i="1"/>
  <c r="K1062" i="1"/>
  <c r="B328" i="1"/>
  <c r="A328" i="1"/>
  <c r="Q328" i="1"/>
  <c r="J328" i="1"/>
  <c r="R328" i="1"/>
  <c r="K328" i="1"/>
  <c r="L328" i="1"/>
  <c r="M328" i="1"/>
  <c r="N328" i="1"/>
  <c r="O328" i="1"/>
  <c r="P328" i="1"/>
  <c r="B339" i="1"/>
  <c r="A339" i="1"/>
  <c r="Q339" i="1"/>
  <c r="J339" i="1"/>
  <c r="R339" i="1"/>
  <c r="K339" i="1"/>
  <c r="L339" i="1"/>
  <c r="M339" i="1"/>
  <c r="N339" i="1"/>
  <c r="O339" i="1"/>
  <c r="P339" i="1"/>
  <c r="A211" i="1"/>
  <c r="B211" i="1"/>
  <c r="M211" i="1"/>
  <c r="N211" i="1"/>
  <c r="O211" i="1"/>
  <c r="P211" i="1"/>
  <c r="Q211" i="1"/>
  <c r="J211" i="1"/>
  <c r="R211" i="1"/>
  <c r="K211" i="1"/>
  <c r="L211" i="1"/>
  <c r="A219" i="1"/>
  <c r="B219" i="1"/>
  <c r="M219" i="1"/>
  <c r="N219" i="1"/>
  <c r="O219" i="1"/>
  <c r="P219" i="1"/>
  <c r="Q219" i="1"/>
  <c r="J219" i="1"/>
  <c r="R219" i="1"/>
  <c r="K219" i="1"/>
  <c r="L219" i="1"/>
  <c r="B1183" i="1"/>
  <c r="A1183" i="1"/>
  <c r="L1183" i="1"/>
  <c r="M1183" i="1"/>
  <c r="N1183" i="1"/>
  <c r="O1183" i="1"/>
  <c r="P1183" i="1"/>
  <c r="Q1183" i="1"/>
  <c r="J1183" i="1"/>
  <c r="R1183" i="1"/>
  <c r="K1183" i="1"/>
  <c r="A1223" i="1"/>
  <c r="B1223" i="1"/>
  <c r="L1223" i="1"/>
  <c r="M1223" i="1"/>
  <c r="N1223" i="1"/>
  <c r="O1223" i="1"/>
  <c r="P1223" i="1"/>
  <c r="K1223" i="1"/>
  <c r="Q1223" i="1"/>
  <c r="J1223" i="1"/>
  <c r="R1223" i="1"/>
  <c r="B1214" i="1"/>
  <c r="A1214" i="1"/>
  <c r="M1214" i="1"/>
  <c r="N1214" i="1"/>
  <c r="O1214" i="1"/>
  <c r="P1214" i="1"/>
  <c r="Q1214" i="1"/>
  <c r="J1214" i="1"/>
  <c r="R1214" i="1"/>
  <c r="K1214" i="1"/>
  <c r="L1214" i="1"/>
  <c r="A1204" i="1"/>
  <c r="B1204" i="1"/>
  <c r="O1204" i="1"/>
  <c r="J1204" i="1"/>
  <c r="R1204" i="1"/>
  <c r="P1204" i="1"/>
  <c r="Q1204" i="1"/>
  <c r="K1204" i="1"/>
  <c r="L1204" i="1"/>
  <c r="M1204" i="1"/>
  <c r="N1204" i="1"/>
  <c r="A1194" i="1"/>
  <c r="B1194" i="1"/>
  <c r="Q1194" i="1"/>
  <c r="L1194" i="1"/>
  <c r="J1194" i="1"/>
  <c r="R1194" i="1"/>
  <c r="K1194" i="1"/>
  <c r="M1194" i="1"/>
  <c r="N1194" i="1"/>
  <c r="O1194" i="1"/>
  <c r="P1194" i="1"/>
  <c r="B345" i="1"/>
  <c r="A345" i="1"/>
  <c r="K345" i="1"/>
  <c r="L345" i="1"/>
  <c r="M345" i="1"/>
  <c r="N345" i="1"/>
  <c r="O345" i="1"/>
  <c r="P345" i="1"/>
  <c r="Q345" i="1"/>
  <c r="J345" i="1"/>
  <c r="R345" i="1"/>
  <c r="A1085" i="1"/>
  <c r="B1085" i="1"/>
  <c r="M1085" i="1"/>
  <c r="N1085" i="1"/>
  <c r="O1085" i="1"/>
  <c r="P1085" i="1"/>
  <c r="Q1085" i="1"/>
  <c r="J1085" i="1"/>
  <c r="R1085" i="1"/>
  <c r="K1085" i="1"/>
  <c r="L1085" i="1"/>
  <c r="A297" i="1"/>
  <c r="B297" i="1"/>
  <c r="M297" i="1"/>
  <c r="L297" i="1"/>
  <c r="N297" i="1"/>
  <c r="O297" i="1"/>
  <c r="P297" i="1"/>
  <c r="Q297" i="1"/>
  <c r="R297" i="1"/>
  <c r="J297" i="1"/>
  <c r="K297" i="1"/>
  <c r="A348" i="1"/>
  <c r="B348" i="1"/>
  <c r="P348" i="1"/>
  <c r="Q348" i="1"/>
  <c r="J348" i="1"/>
  <c r="R348" i="1"/>
  <c r="K348" i="1"/>
  <c r="L348" i="1"/>
  <c r="M348" i="1"/>
  <c r="N348" i="1"/>
  <c r="O348" i="1"/>
  <c r="A728" i="1"/>
  <c r="B728" i="1"/>
  <c r="K728" i="1"/>
  <c r="L728" i="1"/>
  <c r="N728" i="1"/>
  <c r="O728" i="1"/>
  <c r="P728" i="1"/>
  <c r="Q728" i="1"/>
  <c r="R728" i="1"/>
  <c r="J728" i="1"/>
  <c r="M728" i="1"/>
  <c r="A1157" i="1"/>
  <c r="B1157" i="1"/>
  <c r="O1157" i="1"/>
  <c r="P1157" i="1"/>
  <c r="Q1157" i="1"/>
  <c r="J1157" i="1"/>
  <c r="R1157" i="1"/>
  <c r="K1157" i="1"/>
  <c r="L1157" i="1"/>
  <c r="M1157" i="1"/>
  <c r="N1157" i="1"/>
  <c r="A289" i="1"/>
  <c r="B289" i="1"/>
  <c r="L289" i="1"/>
  <c r="M289" i="1"/>
  <c r="N289" i="1"/>
  <c r="O289" i="1"/>
  <c r="P289" i="1"/>
  <c r="Q289" i="1"/>
  <c r="R289" i="1"/>
  <c r="J289" i="1"/>
  <c r="K289" i="1"/>
  <c r="A85" i="1"/>
  <c r="B85" i="1"/>
  <c r="K85" i="1"/>
  <c r="L85" i="1"/>
  <c r="M85" i="1"/>
  <c r="N85" i="1"/>
  <c r="O85" i="1"/>
  <c r="Q85" i="1"/>
  <c r="J85" i="1"/>
  <c r="P85" i="1"/>
  <c r="R85" i="1"/>
  <c r="A992" i="1"/>
  <c r="B992" i="1"/>
  <c r="J992" i="1"/>
  <c r="R992" i="1"/>
  <c r="K992" i="1"/>
  <c r="L992" i="1"/>
  <c r="M992" i="1"/>
  <c r="N992" i="1"/>
  <c r="O992" i="1"/>
  <c r="P992" i="1"/>
  <c r="Q992" i="1"/>
  <c r="A1071" i="1"/>
  <c r="B1071" i="1"/>
  <c r="K1071" i="1"/>
  <c r="L1071" i="1"/>
  <c r="M1071" i="1"/>
  <c r="N1071" i="1"/>
  <c r="O1071" i="1"/>
  <c r="P1071" i="1"/>
  <c r="Q1071" i="1"/>
  <c r="J1071" i="1"/>
  <c r="R1071" i="1"/>
  <c r="A1134" i="1"/>
  <c r="B1134" i="1"/>
  <c r="M1134" i="1"/>
  <c r="N1134" i="1"/>
  <c r="P1134" i="1"/>
  <c r="J1134" i="1"/>
  <c r="R1134" i="1"/>
  <c r="K1134" i="1"/>
  <c r="L1134" i="1"/>
  <c r="O1134" i="1"/>
  <c r="Q1134" i="1"/>
  <c r="A283" i="1"/>
  <c r="B283" i="1"/>
  <c r="O283" i="1"/>
  <c r="P283" i="1"/>
  <c r="J283" i="1"/>
  <c r="R283" i="1"/>
  <c r="K283" i="1"/>
  <c r="Q283" i="1"/>
  <c r="L283" i="1"/>
  <c r="M283" i="1"/>
  <c r="N283" i="1"/>
  <c r="A79" i="1"/>
  <c r="B79" i="1"/>
  <c r="L79" i="1"/>
  <c r="M79" i="1"/>
  <c r="N79" i="1"/>
  <c r="O79" i="1"/>
  <c r="P79" i="1"/>
  <c r="Q79" i="1"/>
  <c r="J79" i="1"/>
  <c r="K79" i="1"/>
  <c r="R79" i="1"/>
  <c r="A17" i="1"/>
  <c r="B17" i="1"/>
  <c r="Q17" i="1"/>
  <c r="J17" i="1"/>
  <c r="R17" i="1"/>
  <c r="M17" i="1"/>
  <c r="N17" i="1"/>
  <c r="O17" i="1"/>
  <c r="L17" i="1"/>
  <c r="K17" i="1"/>
  <c r="P17" i="1"/>
  <c r="A139" i="1"/>
  <c r="B139" i="1"/>
  <c r="N139" i="1"/>
  <c r="O139" i="1"/>
  <c r="P139" i="1"/>
  <c r="Q139" i="1"/>
  <c r="J139" i="1"/>
  <c r="R139" i="1"/>
  <c r="K139" i="1"/>
  <c r="L139" i="1"/>
  <c r="M139" i="1"/>
  <c r="A544" i="1"/>
  <c r="B544" i="1"/>
  <c r="J544" i="1"/>
  <c r="R544" i="1"/>
  <c r="L544" i="1"/>
  <c r="M544" i="1"/>
  <c r="N544" i="1"/>
  <c r="O544" i="1"/>
  <c r="Q544" i="1"/>
  <c r="P544" i="1"/>
  <c r="K544" i="1"/>
  <c r="A488" i="1"/>
  <c r="B488" i="1"/>
  <c r="Q488" i="1"/>
  <c r="N488" i="1"/>
  <c r="O488" i="1"/>
  <c r="P488" i="1"/>
  <c r="R488" i="1"/>
  <c r="J488" i="1"/>
  <c r="K488" i="1"/>
  <c r="M488" i="1"/>
  <c r="L488" i="1"/>
  <c r="A1055" i="1"/>
  <c r="B1055" i="1"/>
  <c r="K1055" i="1"/>
  <c r="L1055" i="1"/>
  <c r="M1055" i="1"/>
  <c r="N1055" i="1"/>
  <c r="O1055" i="1"/>
  <c r="P1055" i="1"/>
  <c r="Q1055" i="1"/>
  <c r="J1055" i="1"/>
  <c r="R1055" i="1"/>
  <c r="A340" i="1"/>
  <c r="B340" i="1"/>
  <c r="P340" i="1"/>
  <c r="Q340" i="1"/>
  <c r="J340" i="1"/>
  <c r="R340" i="1"/>
  <c r="K340" i="1"/>
  <c r="L340" i="1"/>
  <c r="M340" i="1"/>
  <c r="N340" i="1"/>
  <c r="O340" i="1"/>
  <c r="B212" i="1"/>
  <c r="A212" i="1"/>
  <c r="L212" i="1"/>
  <c r="M212" i="1"/>
  <c r="N212" i="1"/>
  <c r="O212" i="1"/>
  <c r="P212" i="1"/>
  <c r="Q212" i="1"/>
  <c r="J212" i="1"/>
  <c r="R212" i="1"/>
  <c r="K212" i="1"/>
  <c r="B220" i="1"/>
  <c r="A220" i="1"/>
  <c r="L220" i="1"/>
  <c r="M220" i="1"/>
  <c r="N220" i="1"/>
  <c r="O220" i="1"/>
  <c r="P220" i="1"/>
  <c r="Q220" i="1"/>
  <c r="J220" i="1"/>
  <c r="R220" i="1"/>
  <c r="K220" i="1"/>
  <c r="A1218" i="1"/>
  <c r="B1218" i="1"/>
  <c r="Q1218" i="1"/>
  <c r="J1218" i="1"/>
  <c r="R1218" i="1"/>
  <c r="K1218" i="1"/>
  <c r="L1218" i="1"/>
  <c r="M1218" i="1"/>
  <c r="N1218" i="1"/>
  <c r="O1218" i="1"/>
  <c r="P1218" i="1"/>
  <c r="A1208" i="1"/>
  <c r="B1208" i="1"/>
  <c r="K1208" i="1"/>
  <c r="L1208" i="1"/>
  <c r="M1208" i="1"/>
  <c r="N1208" i="1"/>
  <c r="O1208" i="1"/>
  <c r="P1208" i="1"/>
  <c r="Q1208" i="1"/>
  <c r="J1208" i="1"/>
  <c r="R1208" i="1"/>
  <c r="A346" i="1"/>
  <c r="B346" i="1"/>
  <c r="J346" i="1"/>
  <c r="R346" i="1"/>
  <c r="K346" i="1"/>
  <c r="L346" i="1"/>
  <c r="M346" i="1"/>
  <c r="N346" i="1"/>
  <c r="O346" i="1"/>
  <c r="P346" i="1"/>
  <c r="Q346" i="1"/>
  <c r="A1072" i="1"/>
  <c r="B1072" i="1"/>
  <c r="J1072" i="1"/>
  <c r="R1072" i="1"/>
  <c r="K1072" i="1"/>
  <c r="L1072" i="1"/>
  <c r="M1072" i="1"/>
  <c r="N1072" i="1"/>
  <c r="O1072" i="1"/>
  <c r="P1072" i="1"/>
  <c r="Q1072" i="1"/>
  <c r="A143" i="1"/>
  <c r="B143" i="1"/>
  <c r="J143" i="1"/>
  <c r="R143" i="1"/>
  <c r="K143" i="1"/>
  <c r="L143" i="1"/>
  <c r="M143" i="1"/>
  <c r="N143" i="1"/>
  <c r="O143" i="1"/>
  <c r="P143" i="1"/>
  <c r="Q143" i="1"/>
  <c r="A225" i="1"/>
  <c r="B225" i="1"/>
  <c r="O225" i="1"/>
  <c r="P225" i="1"/>
  <c r="Q225" i="1"/>
  <c r="J225" i="1"/>
  <c r="R225" i="1"/>
  <c r="K225" i="1"/>
  <c r="L225" i="1"/>
  <c r="M225" i="1"/>
  <c r="N225" i="1"/>
  <c r="A724" i="1"/>
  <c r="B724" i="1"/>
  <c r="O724" i="1"/>
  <c r="P724" i="1"/>
  <c r="R724" i="1"/>
  <c r="J724" i="1"/>
  <c r="K724" i="1"/>
  <c r="L724" i="1"/>
  <c r="M724" i="1"/>
  <c r="N724" i="1"/>
  <c r="Q724" i="1"/>
  <c r="A1022" i="1"/>
  <c r="B1022" i="1"/>
  <c r="L1022" i="1"/>
  <c r="M1022" i="1"/>
  <c r="N1022" i="1"/>
  <c r="O1022" i="1"/>
  <c r="P1022" i="1"/>
  <c r="Q1022" i="1"/>
  <c r="J1022" i="1"/>
  <c r="R1022" i="1"/>
  <c r="K1022" i="1"/>
  <c r="A1014" i="1"/>
  <c r="B1014" i="1"/>
  <c r="L1014" i="1"/>
  <c r="M1014" i="1"/>
  <c r="N1014" i="1"/>
  <c r="O1014" i="1"/>
  <c r="P1014" i="1"/>
  <c r="Q1014" i="1"/>
  <c r="J1014" i="1"/>
  <c r="R1014" i="1"/>
  <c r="K1014" i="1"/>
  <c r="A1089" i="1"/>
  <c r="B1089" i="1"/>
  <c r="Q1089" i="1"/>
  <c r="J1089" i="1"/>
  <c r="R1089" i="1"/>
  <c r="K1089" i="1"/>
  <c r="L1089" i="1"/>
  <c r="M1089" i="1"/>
  <c r="N1089" i="1"/>
  <c r="O1089" i="1"/>
  <c r="P1089" i="1"/>
  <c r="A1101" i="1"/>
  <c r="B1101" i="1"/>
  <c r="M1101" i="1"/>
  <c r="N1101" i="1"/>
  <c r="O1101" i="1"/>
  <c r="P1101" i="1"/>
  <c r="Q1101" i="1"/>
  <c r="J1101" i="1"/>
  <c r="R1101" i="1"/>
  <c r="K1101" i="1"/>
  <c r="L1101" i="1"/>
  <c r="A1135" i="1"/>
  <c r="B1135" i="1"/>
  <c r="L1135" i="1"/>
  <c r="M1135" i="1"/>
  <c r="O1135" i="1"/>
  <c r="Q1135" i="1"/>
  <c r="N1135" i="1"/>
  <c r="P1135" i="1"/>
  <c r="R1135" i="1"/>
  <c r="J1135" i="1"/>
  <c r="K1135" i="1"/>
  <c r="B1140" i="1"/>
  <c r="A1140" i="1"/>
  <c r="L1140" i="1"/>
  <c r="M1140" i="1"/>
  <c r="N1140" i="1"/>
  <c r="O1140" i="1"/>
  <c r="P1140" i="1"/>
  <c r="Q1140" i="1"/>
  <c r="R1140" i="1"/>
  <c r="J1140" i="1"/>
  <c r="K1140" i="1"/>
  <c r="B1152" i="1"/>
  <c r="A1152" i="1"/>
  <c r="L1152" i="1"/>
  <c r="M1152" i="1"/>
  <c r="N1152" i="1"/>
  <c r="O1152" i="1"/>
  <c r="P1152" i="1"/>
  <c r="Q1152" i="1"/>
  <c r="J1152" i="1"/>
  <c r="R1152" i="1"/>
  <c r="K1152" i="1"/>
  <c r="A1178" i="1"/>
  <c r="B1178" i="1"/>
  <c r="J1178" i="1"/>
  <c r="R1178" i="1"/>
  <c r="K1178" i="1"/>
  <c r="L1178" i="1"/>
  <c r="M1178" i="1"/>
  <c r="N1178" i="1"/>
  <c r="O1178" i="1"/>
  <c r="P1178" i="1"/>
  <c r="Q1178" i="1"/>
  <c r="B154" i="1"/>
  <c r="A154" i="1"/>
  <c r="O154" i="1"/>
  <c r="P154" i="1"/>
  <c r="Q154" i="1"/>
  <c r="J154" i="1"/>
  <c r="R154" i="1"/>
  <c r="K154" i="1"/>
  <c r="L154" i="1"/>
  <c r="M154" i="1"/>
  <c r="N154" i="1"/>
  <c r="A127" i="1"/>
  <c r="B127" i="1"/>
  <c r="J127" i="1"/>
  <c r="R127" i="1"/>
  <c r="K127" i="1"/>
  <c r="L127" i="1"/>
  <c r="M127" i="1"/>
  <c r="N127" i="1"/>
  <c r="O127" i="1"/>
  <c r="P127" i="1"/>
  <c r="Q127" i="1"/>
  <c r="A177" i="1"/>
  <c r="B177" i="1"/>
  <c r="P177" i="1"/>
  <c r="J177" i="1"/>
  <c r="R177" i="1"/>
  <c r="L177" i="1"/>
  <c r="M177" i="1"/>
  <c r="N177" i="1"/>
  <c r="O177" i="1"/>
  <c r="K177" i="1"/>
  <c r="Q177" i="1"/>
  <c r="A1006" i="1"/>
  <c r="B1006" i="1"/>
  <c r="L1006" i="1"/>
  <c r="M1006" i="1"/>
  <c r="N1006" i="1"/>
  <c r="O1006" i="1"/>
  <c r="P1006" i="1"/>
  <c r="Q1006" i="1"/>
  <c r="J1006" i="1"/>
  <c r="R1006" i="1"/>
  <c r="K1006" i="1"/>
  <c r="B284" i="1"/>
  <c r="A284" i="1"/>
  <c r="N284" i="1"/>
  <c r="O284" i="1"/>
  <c r="Q284" i="1"/>
  <c r="J284" i="1"/>
  <c r="R284" i="1"/>
  <c r="K284" i="1"/>
  <c r="L284" i="1"/>
  <c r="M284" i="1"/>
  <c r="P284" i="1"/>
  <c r="B292" i="1"/>
  <c r="A292" i="1"/>
  <c r="Q292" i="1"/>
  <c r="J292" i="1"/>
  <c r="R292" i="1"/>
  <c r="K292" i="1"/>
  <c r="L292" i="1"/>
  <c r="M292" i="1"/>
  <c r="N292" i="1"/>
  <c r="O292" i="1"/>
  <c r="P292" i="1"/>
  <c r="B300" i="1"/>
  <c r="A300" i="1"/>
  <c r="J300" i="1"/>
  <c r="M300" i="1"/>
  <c r="N300" i="1"/>
  <c r="O300" i="1"/>
  <c r="P300" i="1"/>
  <c r="Q300" i="1"/>
  <c r="R300" i="1"/>
  <c r="K300" i="1"/>
  <c r="L300" i="1"/>
  <c r="A307" i="1"/>
  <c r="B307" i="1"/>
  <c r="N307" i="1"/>
  <c r="O307" i="1"/>
  <c r="P307" i="1"/>
  <c r="Q307" i="1"/>
  <c r="J307" i="1"/>
  <c r="R307" i="1"/>
  <c r="K307" i="1"/>
  <c r="L307" i="1"/>
  <c r="M307" i="1"/>
  <c r="B310" i="1"/>
  <c r="A310" i="1"/>
  <c r="K310" i="1"/>
  <c r="L310" i="1"/>
  <c r="M310" i="1"/>
  <c r="N310" i="1"/>
  <c r="O310" i="1"/>
  <c r="P310" i="1"/>
  <c r="Q310" i="1"/>
  <c r="J310" i="1"/>
  <c r="R310" i="1"/>
  <c r="A80" i="1"/>
  <c r="B80" i="1"/>
  <c r="K80" i="1"/>
  <c r="M80" i="1"/>
  <c r="N80" i="1"/>
  <c r="O80" i="1"/>
  <c r="P80" i="1"/>
  <c r="Q80" i="1"/>
  <c r="J80" i="1"/>
  <c r="R80" i="1"/>
  <c r="L80" i="1"/>
  <c r="A65" i="1"/>
  <c r="B65" i="1"/>
  <c r="L65" i="1"/>
  <c r="J65" i="1"/>
  <c r="R65" i="1"/>
  <c r="K65" i="1"/>
  <c r="M65" i="1"/>
  <c r="N65" i="1"/>
  <c r="O65" i="1"/>
  <c r="P65" i="1"/>
  <c r="Q65" i="1"/>
  <c r="A68" i="1"/>
  <c r="B68" i="1"/>
  <c r="O68" i="1"/>
  <c r="L68" i="1"/>
  <c r="M68" i="1"/>
  <c r="N68" i="1"/>
  <c r="P68" i="1"/>
  <c r="Q68" i="1"/>
  <c r="J68" i="1"/>
  <c r="K68" i="1"/>
  <c r="R68" i="1"/>
  <c r="B90" i="1"/>
  <c r="A90" i="1"/>
  <c r="N90" i="1"/>
  <c r="O90" i="1"/>
  <c r="P90" i="1"/>
  <c r="J90" i="1"/>
  <c r="R90" i="1"/>
  <c r="L90" i="1"/>
  <c r="K90" i="1"/>
  <c r="M90" i="1"/>
  <c r="Q90" i="1"/>
  <c r="A93" i="1"/>
  <c r="B93" i="1"/>
  <c r="K93" i="1"/>
  <c r="L93" i="1"/>
  <c r="M93" i="1"/>
  <c r="O93" i="1"/>
  <c r="Q93" i="1"/>
  <c r="J93" i="1"/>
  <c r="N93" i="1"/>
  <c r="P93" i="1"/>
  <c r="R93" i="1"/>
  <c r="A469" i="1"/>
  <c r="B469" i="1"/>
  <c r="L469" i="1"/>
  <c r="Q469" i="1"/>
  <c r="O469" i="1"/>
  <c r="P469" i="1"/>
  <c r="R469" i="1"/>
  <c r="J469" i="1"/>
  <c r="K469" i="1"/>
  <c r="N469" i="1"/>
  <c r="M469" i="1"/>
  <c r="B262" i="1"/>
  <c r="A262" i="1"/>
  <c r="J262" i="1"/>
  <c r="R262" i="1"/>
  <c r="K262" i="1"/>
  <c r="L262" i="1"/>
  <c r="M262" i="1"/>
  <c r="N262" i="1"/>
  <c r="O262" i="1"/>
  <c r="P262" i="1"/>
  <c r="Q262" i="1"/>
  <c r="B270" i="1"/>
  <c r="A270" i="1"/>
  <c r="J270" i="1"/>
  <c r="R270" i="1"/>
  <c r="K270" i="1"/>
  <c r="L270" i="1"/>
  <c r="M270" i="1"/>
  <c r="N270" i="1"/>
  <c r="O270" i="1"/>
  <c r="P270" i="1"/>
  <c r="Q270" i="1"/>
  <c r="A10" i="1"/>
  <c r="B10" i="1"/>
  <c r="A18" i="1"/>
  <c r="B18" i="1"/>
  <c r="P18" i="1"/>
  <c r="Q18" i="1"/>
  <c r="N18" i="1"/>
  <c r="O18" i="1"/>
  <c r="R18" i="1"/>
  <c r="J18" i="1"/>
  <c r="K18" i="1"/>
  <c r="M18" i="1"/>
  <c r="L18" i="1"/>
  <c r="A26" i="1"/>
  <c r="B26" i="1"/>
  <c r="P26" i="1"/>
  <c r="K26" i="1"/>
  <c r="L26" i="1"/>
  <c r="M26" i="1"/>
  <c r="O26" i="1"/>
  <c r="J26" i="1"/>
  <c r="R26" i="1"/>
  <c r="N26" i="1"/>
  <c r="Q26" i="1"/>
  <c r="A34" i="1"/>
  <c r="B34" i="1"/>
  <c r="J34" i="1"/>
  <c r="R34" i="1"/>
  <c r="K34" i="1"/>
  <c r="L34" i="1"/>
  <c r="N34" i="1"/>
  <c r="Q34" i="1"/>
  <c r="P34" i="1"/>
  <c r="M34" i="1"/>
  <c r="O34" i="1"/>
  <c r="A42" i="1"/>
  <c r="B42" i="1"/>
  <c r="J42" i="1"/>
  <c r="R42" i="1"/>
  <c r="K42" i="1"/>
  <c r="L42" i="1"/>
  <c r="Q42" i="1"/>
  <c r="P42" i="1"/>
  <c r="N42" i="1"/>
  <c r="M42" i="1"/>
  <c r="O42" i="1"/>
  <c r="A50" i="1"/>
  <c r="B50" i="1"/>
  <c r="J50" i="1"/>
  <c r="R50" i="1"/>
  <c r="K50" i="1"/>
  <c r="L50" i="1"/>
  <c r="Q50" i="1"/>
  <c r="M50" i="1"/>
  <c r="N50" i="1"/>
  <c r="O50" i="1"/>
  <c r="P50" i="1"/>
  <c r="A58" i="1"/>
  <c r="B58" i="1"/>
  <c r="J58" i="1"/>
  <c r="R58" i="1"/>
  <c r="K58" i="1"/>
  <c r="Q58" i="1"/>
  <c r="M58" i="1"/>
  <c r="N58" i="1"/>
  <c r="O58" i="1"/>
  <c r="P58" i="1"/>
  <c r="L58" i="1"/>
  <c r="B138" i="1"/>
  <c r="A138" i="1"/>
  <c r="O138" i="1"/>
  <c r="P138" i="1"/>
  <c r="Q138" i="1"/>
  <c r="J138" i="1"/>
  <c r="R138" i="1"/>
  <c r="K138" i="1"/>
  <c r="L138" i="1"/>
  <c r="M138" i="1"/>
  <c r="N138" i="1"/>
  <c r="A128" i="1"/>
  <c r="B128" i="1"/>
  <c r="Q128" i="1"/>
  <c r="J128" i="1"/>
  <c r="R128" i="1"/>
  <c r="K128" i="1"/>
  <c r="L128" i="1"/>
  <c r="M128" i="1"/>
  <c r="N128" i="1"/>
  <c r="O128" i="1"/>
  <c r="P128" i="1"/>
  <c r="A1076" i="1"/>
  <c r="B1076" i="1"/>
  <c r="N1076" i="1"/>
  <c r="O1076" i="1"/>
  <c r="P1076" i="1"/>
  <c r="Q1076" i="1"/>
  <c r="J1076" i="1"/>
  <c r="R1076" i="1"/>
  <c r="K1076" i="1"/>
  <c r="L1076" i="1"/>
  <c r="M1076" i="1"/>
  <c r="A987" i="1"/>
  <c r="B987" i="1"/>
  <c r="L987" i="1"/>
  <c r="P987" i="1"/>
  <c r="N987" i="1"/>
  <c r="O987" i="1"/>
  <c r="Q987" i="1"/>
  <c r="R987" i="1"/>
  <c r="J987" i="1"/>
  <c r="K987" i="1"/>
  <c r="M987" i="1"/>
  <c r="A104" i="1"/>
  <c r="B104" i="1"/>
  <c r="Q104" i="1"/>
  <c r="J104" i="1"/>
  <c r="R104" i="1"/>
  <c r="L104" i="1"/>
  <c r="N104" i="1"/>
  <c r="K104" i="1"/>
  <c r="M104" i="1"/>
  <c r="O104" i="1"/>
  <c r="P104" i="1"/>
  <c r="A112" i="1"/>
  <c r="B112" i="1"/>
  <c r="Q112" i="1"/>
  <c r="R112" i="1"/>
  <c r="L112" i="1"/>
  <c r="N112" i="1"/>
  <c r="P112" i="1"/>
  <c r="K112" i="1"/>
  <c r="M112" i="1"/>
  <c r="O112" i="1"/>
  <c r="A543" i="1"/>
  <c r="B543" i="1"/>
  <c r="K543" i="1"/>
  <c r="M543" i="1"/>
  <c r="N543" i="1"/>
  <c r="O543" i="1"/>
  <c r="P543" i="1"/>
  <c r="J543" i="1"/>
  <c r="R543" i="1"/>
  <c r="L543" i="1"/>
  <c r="Q543" i="1"/>
  <c r="A535" i="1"/>
  <c r="B535" i="1"/>
  <c r="K535" i="1"/>
  <c r="M535" i="1"/>
  <c r="N535" i="1"/>
  <c r="O535" i="1"/>
  <c r="P535" i="1"/>
  <c r="J535" i="1"/>
  <c r="R535" i="1"/>
  <c r="L535" i="1"/>
  <c r="Q535" i="1"/>
  <c r="A527" i="1"/>
  <c r="B527" i="1"/>
  <c r="K527" i="1"/>
  <c r="M527" i="1"/>
  <c r="N527" i="1"/>
  <c r="O527" i="1"/>
  <c r="P527" i="1"/>
  <c r="J527" i="1"/>
  <c r="R527" i="1"/>
  <c r="L527" i="1"/>
  <c r="Q527" i="1"/>
  <c r="A519" i="1"/>
  <c r="B519" i="1"/>
  <c r="K519" i="1"/>
  <c r="M519" i="1"/>
  <c r="N519" i="1"/>
  <c r="O519" i="1"/>
  <c r="P519" i="1"/>
  <c r="J519" i="1"/>
  <c r="R519" i="1"/>
  <c r="Q519" i="1"/>
  <c r="L519" i="1"/>
  <c r="A511" i="1"/>
  <c r="B511" i="1"/>
  <c r="K511" i="1"/>
  <c r="L511" i="1"/>
  <c r="M511" i="1"/>
  <c r="N511" i="1"/>
  <c r="O511" i="1"/>
  <c r="P511" i="1"/>
  <c r="J511" i="1"/>
  <c r="R511" i="1"/>
  <c r="Q511" i="1"/>
  <c r="A503" i="1"/>
  <c r="B503" i="1"/>
  <c r="K503" i="1"/>
  <c r="L503" i="1"/>
  <c r="M503" i="1"/>
  <c r="N503" i="1"/>
  <c r="O503" i="1"/>
  <c r="P503" i="1"/>
  <c r="J503" i="1"/>
  <c r="R503" i="1"/>
  <c r="Q503" i="1"/>
  <c r="A495" i="1"/>
  <c r="B495" i="1"/>
  <c r="J495" i="1"/>
  <c r="R495" i="1"/>
  <c r="O495" i="1"/>
  <c r="P495" i="1"/>
  <c r="Q495" i="1"/>
  <c r="K495" i="1"/>
  <c r="L495" i="1"/>
  <c r="N495" i="1"/>
  <c r="M495" i="1"/>
  <c r="A487" i="1"/>
  <c r="B487" i="1"/>
  <c r="J487" i="1"/>
  <c r="R487" i="1"/>
  <c r="O487" i="1"/>
  <c r="M487" i="1"/>
  <c r="N487" i="1"/>
  <c r="P487" i="1"/>
  <c r="Q487" i="1"/>
  <c r="L487" i="1"/>
  <c r="K487" i="1"/>
  <c r="A479" i="1"/>
  <c r="B479" i="1"/>
  <c r="J479" i="1"/>
  <c r="R479" i="1"/>
  <c r="O479" i="1"/>
  <c r="K479" i="1"/>
  <c r="L479" i="1"/>
  <c r="M479" i="1"/>
  <c r="N479" i="1"/>
  <c r="P479" i="1"/>
  <c r="Q479" i="1"/>
  <c r="A237" i="1"/>
  <c r="B237" i="1"/>
  <c r="K237" i="1"/>
  <c r="L237" i="1"/>
  <c r="M237" i="1"/>
  <c r="N237" i="1"/>
  <c r="O237" i="1"/>
  <c r="P237" i="1"/>
  <c r="Q237" i="1"/>
  <c r="J237" i="1"/>
  <c r="R237" i="1"/>
  <c r="B314" i="1"/>
  <c r="A314" i="1"/>
  <c r="O314" i="1"/>
  <c r="P314" i="1"/>
  <c r="Q314" i="1"/>
  <c r="J314" i="1"/>
  <c r="R314" i="1"/>
  <c r="K314" i="1"/>
  <c r="L314" i="1"/>
  <c r="M314" i="1"/>
  <c r="N314" i="1"/>
  <c r="A352" i="1"/>
  <c r="B352" i="1"/>
  <c r="L352" i="1"/>
  <c r="M352" i="1"/>
  <c r="N352" i="1"/>
  <c r="O352" i="1"/>
  <c r="P352" i="1"/>
  <c r="Q352" i="1"/>
  <c r="J352" i="1"/>
  <c r="R352" i="1"/>
  <c r="K352" i="1"/>
  <c r="A1056" i="1"/>
  <c r="B1056" i="1"/>
  <c r="J1056" i="1"/>
  <c r="R1056" i="1"/>
  <c r="K1056" i="1"/>
  <c r="L1056" i="1"/>
  <c r="M1056" i="1"/>
  <c r="N1056" i="1"/>
  <c r="O1056" i="1"/>
  <c r="P1056" i="1"/>
  <c r="Q1056" i="1"/>
  <c r="A978" i="1"/>
  <c r="B978" i="1"/>
  <c r="J978" i="1"/>
  <c r="R978" i="1"/>
  <c r="L978" i="1"/>
  <c r="M978" i="1"/>
  <c r="N978" i="1"/>
  <c r="P978" i="1"/>
  <c r="K978" i="1"/>
  <c r="O978" i="1"/>
  <c r="Q978" i="1"/>
  <c r="B330" i="1"/>
  <c r="A330" i="1"/>
  <c r="O330" i="1"/>
  <c r="P330" i="1"/>
  <c r="Q330" i="1"/>
  <c r="J330" i="1"/>
  <c r="R330" i="1"/>
  <c r="K330" i="1"/>
  <c r="L330" i="1"/>
  <c r="M330" i="1"/>
  <c r="N330" i="1"/>
  <c r="A1130" i="1"/>
  <c r="B1130" i="1"/>
  <c r="Q1130" i="1"/>
  <c r="J1130" i="1"/>
  <c r="R1130" i="1"/>
  <c r="K1130" i="1"/>
  <c r="L1130" i="1"/>
  <c r="M1130" i="1"/>
  <c r="N1130" i="1"/>
  <c r="O1130" i="1"/>
  <c r="P1130" i="1"/>
  <c r="A213" i="1"/>
  <c r="B213" i="1"/>
  <c r="K213" i="1"/>
  <c r="L213" i="1"/>
  <c r="M213" i="1"/>
  <c r="N213" i="1"/>
  <c r="O213" i="1"/>
  <c r="P213" i="1"/>
  <c r="Q213" i="1"/>
  <c r="J213" i="1"/>
  <c r="R213" i="1"/>
  <c r="A221" i="1"/>
  <c r="B221" i="1"/>
  <c r="K221" i="1"/>
  <c r="L221" i="1"/>
  <c r="M221" i="1"/>
  <c r="N221" i="1"/>
  <c r="O221" i="1"/>
  <c r="P221" i="1"/>
  <c r="Q221" i="1"/>
  <c r="R221" i="1"/>
  <c r="J221" i="1"/>
  <c r="A1221" i="1"/>
  <c r="B1221" i="1"/>
  <c r="N1221" i="1"/>
  <c r="O1221" i="1"/>
  <c r="P1221" i="1"/>
  <c r="Q1221" i="1"/>
  <c r="J1221" i="1"/>
  <c r="R1221" i="1"/>
  <c r="K1221" i="1"/>
  <c r="L1221" i="1"/>
  <c r="M1221" i="1"/>
  <c r="A1211" i="1"/>
  <c r="B1211" i="1"/>
  <c r="P1211" i="1"/>
  <c r="Q1211" i="1"/>
  <c r="J1211" i="1"/>
  <c r="R1211" i="1"/>
  <c r="K1211" i="1"/>
  <c r="L1211" i="1"/>
  <c r="M1211" i="1"/>
  <c r="N1211" i="1"/>
  <c r="O1211" i="1"/>
  <c r="A1201" i="1"/>
  <c r="B1201" i="1"/>
  <c r="J1201" i="1"/>
  <c r="R1201" i="1"/>
  <c r="M1201" i="1"/>
  <c r="K1201" i="1"/>
  <c r="L1201" i="1"/>
  <c r="N1201" i="1"/>
  <c r="O1201" i="1"/>
  <c r="P1201" i="1"/>
  <c r="Q1201" i="1"/>
  <c r="B1191" i="1"/>
  <c r="A1191" i="1"/>
  <c r="L1191" i="1"/>
  <c r="M1191" i="1"/>
  <c r="N1191" i="1"/>
  <c r="O1191" i="1"/>
  <c r="P1191" i="1"/>
  <c r="Q1191" i="1"/>
  <c r="J1191" i="1"/>
  <c r="R1191" i="1"/>
  <c r="K1191" i="1"/>
  <c r="K4" i="1"/>
  <c r="L4" i="1"/>
  <c r="M4" i="1"/>
  <c r="N4" i="1"/>
  <c r="O4" i="1"/>
  <c r="P4" i="1"/>
  <c r="J4" i="1"/>
  <c r="Q4" i="1"/>
  <c r="R4" i="1"/>
  <c r="A4" i="1"/>
  <c r="B4" i="1"/>
  <c r="K12" i="1"/>
  <c r="L12" i="1"/>
  <c r="M12" i="1"/>
  <c r="N12" i="1"/>
  <c r="O12" i="1"/>
  <c r="P12" i="1"/>
  <c r="J12" i="1"/>
  <c r="Q12" i="1"/>
  <c r="R12" i="1"/>
  <c r="L11" i="1"/>
  <c r="M11" i="1"/>
  <c r="N11" i="1"/>
  <c r="O11" i="1"/>
  <c r="P11" i="1"/>
  <c r="Q11" i="1"/>
  <c r="J11" i="1"/>
  <c r="K11" i="1"/>
  <c r="R11" i="1"/>
  <c r="J5" i="1"/>
  <c r="R5" i="1"/>
  <c r="K5" i="1"/>
  <c r="L5" i="1"/>
  <c r="M5" i="1"/>
  <c r="N5" i="1"/>
  <c r="O5" i="1"/>
  <c r="P5" i="1"/>
  <c r="Q5" i="1"/>
  <c r="A5" i="1"/>
  <c r="B5" i="1"/>
  <c r="J13" i="1"/>
  <c r="R13" i="1"/>
  <c r="K13" i="1"/>
  <c r="L13" i="1"/>
  <c r="M13" i="1"/>
  <c r="N13" i="1"/>
  <c r="O13" i="1"/>
  <c r="Q13" i="1"/>
  <c r="P13" i="1"/>
  <c r="Q6" i="1"/>
  <c r="J6" i="1"/>
  <c r="R6" i="1"/>
  <c r="K6" i="1"/>
  <c r="L6" i="1"/>
  <c r="M6" i="1"/>
  <c r="N6" i="1"/>
  <c r="P6" i="1"/>
  <c r="O6" i="1"/>
  <c r="B6" i="1"/>
  <c r="A6" i="1"/>
  <c r="P7" i="1"/>
  <c r="Q7" i="1"/>
  <c r="J7" i="1"/>
  <c r="R7" i="1"/>
  <c r="K7" i="1"/>
  <c r="L7" i="1"/>
  <c r="M7" i="1"/>
  <c r="N7" i="1"/>
  <c r="O7" i="1"/>
  <c r="A7" i="1"/>
  <c r="B7" i="1"/>
  <c r="J3" i="1"/>
  <c r="K3" i="1"/>
  <c r="L3" i="1"/>
  <c r="M3" i="1"/>
  <c r="N3" i="1"/>
  <c r="O3" i="1"/>
  <c r="P3" i="1"/>
  <c r="Q3" i="1"/>
  <c r="R3" i="1"/>
  <c r="A3" i="1"/>
  <c r="B3" i="1"/>
  <c r="N9" i="1"/>
  <c r="O9" i="1"/>
  <c r="P9" i="1"/>
  <c r="Q9" i="1"/>
  <c r="J9" i="1"/>
  <c r="R9" i="1"/>
  <c r="K9" i="1"/>
  <c r="L9" i="1"/>
  <c r="M9" i="1"/>
  <c r="O8" i="1"/>
  <c r="P8" i="1"/>
  <c r="Q8" i="1"/>
  <c r="J8" i="1"/>
  <c r="R8" i="1"/>
  <c r="K8" i="1"/>
  <c r="L8" i="1"/>
  <c r="M8" i="1"/>
  <c r="N8" i="1"/>
  <c r="M10" i="1"/>
  <c r="N10" i="1"/>
  <c r="O10" i="1"/>
  <c r="P10" i="1"/>
  <c r="Q10" i="1"/>
  <c r="J10" i="1"/>
  <c r="R10" i="1"/>
  <c r="L10" i="1"/>
  <c r="K10" i="1"/>
  <c r="C685" i="15"/>
  <c r="F155" i="8"/>
  <c r="B703" i="15"/>
  <c r="F77" i="8"/>
  <c r="F154" i="8"/>
  <c r="F157" i="8"/>
  <c r="F102" i="8"/>
  <c r="F68" i="8"/>
  <c r="F72" i="8"/>
  <c r="F87" i="8"/>
  <c r="G685" i="15"/>
  <c r="D685" i="15"/>
  <c r="B702" i="15"/>
  <c r="B701" i="15"/>
  <c r="E685" i="15"/>
  <c r="B698" i="15"/>
  <c r="B682" i="15"/>
  <c r="I685" i="15" s="1"/>
  <c r="I689" i="15" s="1"/>
  <c r="B700" i="15" s="1"/>
  <c r="F65" i="8"/>
  <c r="F43" i="8"/>
  <c r="F76" i="8"/>
  <c r="F3" i="8"/>
  <c r="B159" i="13"/>
  <c r="F62" i="8"/>
  <c r="F71" i="8"/>
  <c r="F34" i="8"/>
  <c r="F136" i="8"/>
  <c r="F123" i="8"/>
  <c r="F95" i="8"/>
  <c r="F118" i="8"/>
  <c r="F28" i="8"/>
  <c r="F163" i="8"/>
  <c r="F152" i="8"/>
  <c r="F162" i="8"/>
  <c r="F177" i="8"/>
  <c r="F126" i="8"/>
  <c r="F47" i="8"/>
  <c r="F48" i="8"/>
  <c r="F19" i="8"/>
  <c r="F119" i="8"/>
  <c r="F140" i="8"/>
  <c r="F107" i="8"/>
  <c r="F127" i="8"/>
  <c r="F164" i="8"/>
  <c r="B188" i="13"/>
  <c r="B189" i="13" s="1"/>
  <c r="F178" i="8"/>
  <c r="F97" i="8"/>
  <c r="F14" i="8"/>
  <c r="F117" i="8"/>
  <c r="F159" i="8"/>
  <c r="F27" i="8"/>
  <c r="F49" i="8"/>
  <c r="F110" i="8"/>
  <c r="F22" i="8"/>
  <c r="B160" i="13"/>
  <c r="F96" i="8"/>
  <c r="F150" i="8"/>
  <c r="F114" i="8"/>
  <c r="F172" i="8"/>
  <c r="F99" i="8"/>
  <c r="A131" i="13"/>
  <c r="F103" i="8"/>
  <c r="F69" i="8"/>
  <c r="F113" i="8"/>
  <c r="F101" i="8"/>
  <c r="F116" i="8"/>
  <c r="A118" i="13"/>
  <c r="A120" i="13"/>
  <c r="A121" i="13" s="1"/>
  <c r="F74" i="8"/>
  <c r="F73" i="8"/>
  <c r="F161" i="8"/>
  <c r="F168" i="8"/>
  <c r="F156" i="8"/>
  <c r="F17" i="8"/>
  <c r="F129" i="8"/>
  <c r="F144" i="8"/>
  <c r="F143" i="8"/>
  <c r="F18" i="8"/>
  <c r="F70" i="8"/>
  <c r="F7" i="8"/>
  <c r="F26" i="8"/>
  <c r="F153" i="8"/>
  <c r="F58" i="8"/>
  <c r="F64" i="8"/>
  <c r="F160" i="8"/>
  <c r="F165" i="8"/>
  <c r="F39" i="8"/>
  <c r="F108" i="8"/>
  <c r="F13" i="8"/>
  <c r="F20" i="8"/>
  <c r="F44" i="8"/>
  <c r="F147" i="8"/>
  <c r="F45" i="8"/>
  <c r="B163" i="13"/>
  <c r="F166" i="8"/>
  <c r="F24" i="8"/>
  <c r="A103" i="13"/>
  <c r="A105" i="13"/>
  <c r="A106" i="13" s="1"/>
  <c r="F92" i="8"/>
  <c r="F139" i="8"/>
  <c r="F15" i="8"/>
  <c r="F137" i="8"/>
  <c r="F10" i="8"/>
  <c r="F124" i="8"/>
  <c r="F29" i="8"/>
  <c r="F38" i="8"/>
  <c r="F132" i="8"/>
  <c r="F35" i="8"/>
  <c r="F2" i="8"/>
  <c r="F131" i="8"/>
  <c r="F12" i="8"/>
  <c r="F23" i="8"/>
  <c r="F93" i="8"/>
  <c r="F67" i="8"/>
  <c r="F130" i="8"/>
  <c r="F37" i="8"/>
  <c r="F11" i="8"/>
  <c r="F133" i="8"/>
  <c r="F36" i="8"/>
  <c r="F4" i="8"/>
  <c r="F134" i="8"/>
  <c r="F88" i="8"/>
  <c r="F94" i="8"/>
  <c r="F31" i="8"/>
  <c r="F6" i="8"/>
  <c r="F30" i="8"/>
  <c r="F9" i="8"/>
  <c r="F16" i="8"/>
  <c r="F21" i="8"/>
  <c r="F25" i="8"/>
  <c r="F90" i="8"/>
  <c r="F89" i="8"/>
  <c r="F60" i="8"/>
  <c r="B695" i="15" l="1"/>
  <c r="A122" i="13"/>
  <c r="A111" i="13" s="1"/>
  <c r="A107" i="1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tc={DEC2ADC6-4AB2-454A-B069-050E86ABCA25}</author>
    <author>tc={19777683-0E7F-4DAF-955F-A7EBAC7AAEEA}</author>
    <author>tc={A2328F4B-C3F9-4761-BF76-1D4F4D6A14B6}</author>
    <author>tc={3224698C-8114-49BB-A425-26AE0DED31AE}</author>
    <author>tc={E2106FC3-386C-4714-B306-9BA0FD425274}</author>
    <author>tc={E8911680-E731-4D67-9690-17976D3FED66}</author>
    <author>tc={C12E46EA-3F96-434D-AD07-C9DAE30A70F4}</author>
    <author>tc={A29A373E-8B2B-4B45-BF1E-AC6A2B5F3C17}</author>
    <author>tc={4879F214-E99D-4D42-8C39-70789BBBC99D}</author>
    <author>tc={29C92E86-4989-4367-A9C0-46D156A7CEBB}</author>
    <author>tc={8C94AB36-0C9D-4D5F-A64A-5E1836200BD4}</author>
    <author>tc={0785BC27-69F5-4B43-8886-6AB6B3A1C38C}</author>
    <author>tc={4E6A3C34-D015-4798-8B15-C2C63B01F6C3}</author>
    <author>tc={7355F6F6-D3AD-4011-944E-FCE1A44D743D}</author>
    <author>tc={52DDC055-DFE6-4C4D-97FC-B38B71C63DF3}</author>
    <author>tc={0EFD8687-3DDE-4CBD-AEA3-EE622A1F5ED4}</author>
    <author>tc={4F677542-9574-41F5-9B11-3E8FA1978897}</author>
    <author>tc={C6EC601F-FF77-423D-9BE3-C8F28EB3F9D6}</author>
    <author>tc={A5E5F926-8C26-4331-A7DC-EFA14653951A}</author>
    <author>tc={FBB6CCFB-0F4E-489C-9FA4-2FCAFFEE5EFA}</author>
  </authors>
  <commentList>
    <comment ref="D3" authorId="0" shapeId="0" xr:uid="{DEC2ADC6-4AB2-454A-B069-050E86ABCA25}">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E32" authorId="1" shapeId="0" xr:uid="{19777683-0E7F-4DAF-955F-A7EBAC7AAEE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3" authorId="2" shapeId="0" xr:uid="{A2328F4B-C3F9-4761-BF76-1D4F4D6A14B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35" authorId="3" shapeId="0" xr:uid="{3224698C-8114-49BB-A425-26AE0DED31AE}">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I40" authorId="4" shapeId="0" xr:uid="{E2106FC3-386C-4714-B306-9BA0FD425274}">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I70" authorId="5" shapeId="0" xr:uid="{E8911680-E731-4D67-9690-17976D3FED66}">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 ref="B77" authorId="6" shapeId="0" xr:uid="{C12E46EA-3F96-434D-AD07-C9DAE30A70F4}">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B83" authorId="7" shapeId="0" xr:uid="{A29A373E-8B2B-4B45-BF1E-AC6A2B5F3C17}">
      <text>
        <t>[Threaded comment]
Your version of Excel allows you to read this threaded comment; however, any edits to it will get removed if the file is opened in a newer version of Excel. Learn more: https://go.microsoft.com/fwlink/?linkid=870924
Comment:
    Several Vensim variables are grouped under the same policy lever in the web app for this policy.</t>
      </text>
    </comment>
    <comment ref="D88" authorId="8" shapeId="0" xr:uid="{4879F214-E99D-4D42-8C39-70789BBBC99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89" authorId="9" shapeId="0" xr:uid="{29C92E86-4989-4367-A9C0-46D156A7CEBB}">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0" authorId="10" shapeId="0" xr:uid="{8C94AB36-0C9D-4D5F-A64A-5E1836200B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1" authorId="11" shapeId="0" xr:uid="{0785BC27-69F5-4B43-8886-6AB6B3A1C38C}">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2" authorId="12" shapeId="0" xr:uid="{4E6A3C34-D015-4798-8B15-C2C63B01F6C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3" authorId="13" shapeId="0" xr:uid="{7355F6F6-D3AD-4011-944E-FCE1A44D743D}">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4" authorId="14" shapeId="0" xr:uid="{52DDC055-DFE6-4C4D-97FC-B38B71C63DF3}">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5" authorId="15" shapeId="0" xr:uid="{0EFD8687-3DDE-4CBD-AEA3-EE622A1F5ED4}">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6" authorId="16" shapeId="0" xr:uid="{4F677542-9574-41F5-9B11-3E8FA1978897}">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7" authorId="17" shapeId="0" xr:uid="{C6EC601F-FF77-423D-9BE3-C8F28EB3F9D6}">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D98" authorId="18" shapeId="0" xr:uid="{A5E5F926-8C26-4331-A7DC-EFA14653951A}">
      <text>
        <t>[Threaded comment]
Your version of Excel allows you to read this threaded comment; however, any edits to it will get removed if the file is opened in a newer version of Excel. Learn more: https://go.microsoft.com/fwlink/?linkid=870924
Comment:
    Leave this cell blank.</t>
      </text>
    </comment>
    <comment ref="E98" authorId="19" shapeId="0" xr:uid="{FBB6CCFB-0F4E-489C-9FA4-2FCAFFEE5EFA}">
      <text>
        <t>[Threaded comment]
Your version of Excel allows you to read this threaded comment; however, any edits to it will get removed if the file is opened in a newer version of Excel. Learn more: https://go.microsoft.com/fwlink/?linkid=870924
Comment:
    Leave this cell blank.</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tc={9579158D-26C8-47C2-9352-4AEA3B653BC7}</author>
    <author>tc={2161E7A1-CD97-418C-A870-A52B70558991}</author>
  </authors>
  <commentList>
    <comment ref="E3" authorId="0" shapeId="0" xr:uid="{9579158D-26C8-47C2-9352-4AEA3B653BC7}">
      <text>
        <t>[Threaded comment]
Your version of Excel allows you to read this threaded comment; however, any edits to it will get removed if the file is opened in a newer version of Excel. Learn more: https://go.microsoft.com/fwlink/?linkid=870924
Comment:
    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
      </text>
    </comment>
    <comment ref="J15" authorId="1" shapeId="0" xr:uid="{2161E7A1-CD97-418C-A870-A52B70558991}">
      <text>
        <t>[Threaded comment]
Your version of Excel allows you to read this threaded comment; however, any edits to it will get removed if the file is opened in a newer version of Excel. Learn more: https://go.microsoft.com/fwlink/?linkid=870924
Comment:
    Unit varies based on currency in this EPS region</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
  </authors>
  <commentList>
    <comment ref="B266" authorId="0" shapeId="0" xr:uid="{DD267273-5A51-4C36-B481-F59DC4871612}">
      <text>
        <r>
          <rPr>
            <sz val="11"/>
            <color theme="1"/>
            <rFont val="Calibri"/>
            <family val="2"/>
            <scheme val="minor"/>
          </rPr>
          <t xml:space="preserve">Evaporative Emissions are accounted for in on-road transportation emissions
</t>
        </r>
      </text>
    </comment>
    <comment ref="G266" authorId="0" shapeId="0" xr:uid="{95E5AA51-2203-4E18-8C75-B57418A8C9C3}">
      <text>
        <r>
          <rPr>
            <sz val="11"/>
            <color theme="1"/>
            <rFont val="Calibri"/>
            <family val="2"/>
            <scheme val="minor"/>
          </rPr>
          <t xml:space="preserve">Evaporative Emissions are accounted for in on-road transportation emissions
</t>
        </r>
      </text>
    </comment>
    <comment ref="B267" authorId="0" shapeId="0" xr:uid="{BA55636A-B252-4698-B290-7E53F309096D}">
      <text>
        <r>
          <rPr>
            <sz val="11"/>
            <color theme="1"/>
            <rFont val="Calibri"/>
            <family val="2"/>
            <scheme val="minor"/>
          </rPr>
          <t xml:space="preserve">Evaporative Emissions are accounted for in on-road transportation emissions
</t>
        </r>
      </text>
    </comment>
    <comment ref="G267" authorId="0" shapeId="0" xr:uid="{1953359F-7ED0-4787-AF0F-3E55E6491FB2}">
      <text>
        <r>
          <rPr>
            <sz val="11"/>
            <color theme="1"/>
            <rFont val="Calibri"/>
            <family val="2"/>
            <scheme val="minor"/>
          </rPr>
          <t xml:space="preserve">Evaporative Emissions are accounted for in on-road transportation emissions
</t>
        </r>
      </text>
    </comment>
    <comment ref="B268" authorId="0" shapeId="0" xr:uid="{77913B75-693F-41CB-BE24-B98B247D4A37}">
      <text>
        <r>
          <rPr>
            <sz val="11"/>
            <color theme="1"/>
            <rFont val="Calibri"/>
            <family val="2"/>
            <scheme val="minor"/>
          </rPr>
          <t xml:space="preserve">Evaporative Emissions are accounted for in on-road transportation emissions
</t>
        </r>
      </text>
    </comment>
    <comment ref="G268" authorId="0" shapeId="0" xr:uid="{D25C27C8-0406-484C-929F-BE266C6D78C7}">
      <text>
        <r>
          <rPr>
            <sz val="11"/>
            <color theme="1"/>
            <rFont val="Calibri"/>
            <family val="2"/>
            <scheme val="minor"/>
          </rPr>
          <t xml:space="preserve">Evaporative Emissions are accounted for in on-road transportation emissions
</t>
        </r>
      </text>
    </comment>
    <comment ref="B269" authorId="0" shapeId="0" xr:uid="{936B998B-B4A8-49B6-8F19-19A3504290D7}">
      <text>
        <r>
          <rPr>
            <sz val="11"/>
            <color theme="1"/>
            <rFont val="Calibri"/>
            <family val="2"/>
            <scheme val="minor"/>
          </rPr>
          <t xml:space="preserve">Evaporative Emissions are accounted for in on-road transportation emissions
</t>
        </r>
      </text>
    </comment>
    <comment ref="G269" authorId="0" shapeId="0" xr:uid="{89B70B22-A713-44A2-8533-37AF13A9D3CF}">
      <text>
        <r>
          <rPr>
            <sz val="11"/>
            <color theme="1"/>
            <rFont val="Calibri"/>
            <family val="2"/>
            <scheme val="minor"/>
          </rPr>
          <t xml:space="preserve">Evaporative Emissions are accounted for in on-road transportation emissions
</t>
        </r>
      </text>
    </comment>
    <comment ref="B270" authorId="0" shapeId="0" xr:uid="{08814D22-A57F-405A-B36F-CAF72A7BD485}">
      <text>
        <r>
          <rPr>
            <sz val="11"/>
            <color theme="1"/>
            <rFont val="Calibri"/>
            <family val="2"/>
            <scheme val="minor"/>
          </rPr>
          <t xml:space="preserve">Evaporative Emissions are accounted for in on-road transportation emissions
</t>
        </r>
      </text>
    </comment>
    <comment ref="G270" authorId="0" shapeId="0" xr:uid="{F0BA4345-0C9C-4549-91FA-AA8E917002E0}">
      <text>
        <r>
          <rPr>
            <sz val="11"/>
            <color theme="1"/>
            <rFont val="Calibri"/>
            <family val="2"/>
            <scheme val="minor"/>
          </rPr>
          <t xml:space="preserve">Evaporative Emissions are accounted for in on-road transportation emissions
</t>
        </r>
      </text>
    </comment>
    <comment ref="B271" authorId="0" shapeId="0" xr:uid="{47D5C3F7-127D-42D6-A64B-3EFF9492CA79}">
      <text>
        <r>
          <rPr>
            <sz val="11"/>
            <color theme="1"/>
            <rFont val="Calibri"/>
            <family val="2"/>
            <scheme val="minor"/>
          </rPr>
          <t xml:space="preserve">Evaporative Emissions are accounted for in on-road transportation emissions
</t>
        </r>
      </text>
    </comment>
    <comment ref="G271" authorId="0" shapeId="0" xr:uid="{A6A82011-9E1F-423B-9A12-F4C4909005E9}">
      <text>
        <r>
          <rPr>
            <sz val="11"/>
            <color theme="1"/>
            <rFont val="Calibri"/>
            <family val="2"/>
            <scheme val="minor"/>
          </rPr>
          <t xml:space="preserve">Evaporative Emissions are accounted for in on-road transportation emissions
</t>
        </r>
      </text>
    </comment>
    <comment ref="B272" authorId="0" shapeId="0" xr:uid="{B12C3D04-D17D-48D4-98F1-A44082F9AEFC}">
      <text>
        <r>
          <rPr>
            <sz val="11"/>
            <color theme="1"/>
            <rFont val="Calibri"/>
            <family val="2"/>
            <scheme val="minor"/>
          </rPr>
          <t xml:space="preserve">Evaporative Emissions are accounted for in on-road transportation emissions
</t>
        </r>
      </text>
    </comment>
    <comment ref="G272" authorId="0" shapeId="0" xr:uid="{3DAA4F8A-8E82-4F1F-ABE9-053770860EA6}">
      <text>
        <r>
          <rPr>
            <sz val="11"/>
            <color theme="1"/>
            <rFont val="Calibri"/>
            <family val="2"/>
            <scheme val="minor"/>
          </rPr>
          <t xml:space="preserve">Evaporative Emissions are accounted for in on-road transportation emissions
</t>
        </r>
      </text>
    </comment>
    <comment ref="H272" authorId="0" shapeId="0" xr:uid="{BE1BDE3E-0D56-41F2-9773-FB30B7607EAC}">
      <text>
        <r>
          <rPr>
            <sz val="11"/>
            <color theme="1"/>
            <rFont val="Calibri"/>
            <family val="2"/>
            <scheme val="minor"/>
          </rPr>
          <t xml:space="preserve">Evaporative Emissions are accounted for in on-road transportation emissions
</t>
        </r>
      </text>
    </comment>
    <comment ref="I272" authorId="0" shapeId="0" xr:uid="{EBF200E1-7022-478C-BA2E-181A3BF57E59}">
      <text>
        <r>
          <rPr>
            <sz val="11"/>
            <color theme="1"/>
            <rFont val="Calibri"/>
            <family val="2"/>
            <scheme val="minor"/>
          </rPr>
          <t xml:space="preserve">Evaporative Emissions are accounted for in on-road transportation emissions
</t>
        </r>
      </text>
    </comment>
    <comment ref="E590" authorId="0" shapeId="0" xr:uid="{ACB257C6-CE8F-4326-8138-B352D7B1DD6F}">
      <text>
        <r>
          <rPr>
            <sz val="11"/>
            <color theme="1"/>
            <rFont val="Calibri"/>
            <family val="2"/>
            <scheme val="minor"/>
          </rPr>
          <t>Reported under Grassland Remaining Grassland in the LULUCF Sector</t>
        </r>
      </text>
    </comment>
    <comment ref="F590" authorId="0" shapeId="0" xr:uid="{2631181F-93FE-4AD0-AE65-E5D730E51360}">
      <text>
        <r>
          <rPr>
            <sz val="11"/>
            <color theme="1"/>
            <rFont val="Calibri"/>
            <family val="2"/>
            <scheme val="minor"/>
          </rPr>
          <t>Reported under Grassland Remaining Grassland in the LULUCF Sector.</t>
        </r>
      </text>
    </comment>
    <comment ref="G608" authorId="0" shapeId="0" xr:uid="{5C51EAC9-0F22-490F-A08E-861434D56A26}">
      <text>
        <r>
          <rPr>
            <sz val="11"/>
            <color theme="1"/>
            <rFont val="Calibri"/>
            <family val="2"/>
            <scheme val="minor"/>
          </rPr>
          <t>VOCs are not estimated in the forest land category.</t>
        </r>
      </text>
    </comment>
    <comment ref="E620" authorId="0" shapeId="0" xr:uid="{D60E0826-DE70-479F-AEB3-CF4F52C55B28}">
      <text>
        <r>
          <rPr>
            <sz val="11"/>
            <color theme="1"/>
            <rFont val="Calibri"/>
            <family val="2"/>
            <scheme val="minor"/>
          </rPr>
          <t>Activity data not available on biomass burning in settlements.</t>
        </r>
      </text>
    </comment>
    <comment ref="F620" authorId="0" shapeId="0" xr:uid="{258C74D7-0830-4EDF-A478-07846D6D087E}">
      <text>
        <r>
          <rPr>
            <sz val="11"/>
            <color theme="1"/>
            <rFont val="Calibri"/>
            <family val="2"/>
            <scheme val="minor"/>
          </rPr>
          <t>Activity data not available on biomass burning in settlements.</t>
        </r>
      </text>
    </comment>
    <comment ref="E621" authorId="0" shapeId="0" xr:uid="{557C26C7-409A-4A11-AAFA-51F12A554179}">
      <text>
        <r>
          <rPr>
            <sz val="11"/>
            <color theme="1"/>
            <rFont val="Calibri"/>
            <family val="2"/>
            <scheme val="minor"/>
          </rPr>
          <t>Activity data not available.</t>
        </r>
      </text>
    </comment>
    <comment ref="F621" authorId="0" shapeId="0" xr:uid="{56D75BBF-7F72-4C47-B1C8-BB2E26B1BF6F}">
      <text>
        <r>
          <rPr>
            <sz val="11"/>
            <color theme="1"/>
            <rFont val="Calibri"/>
            <family val="2"/>
            <scheme val="minor"/>
          </rPr>
          <t>Activity data not available.</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00000000-0015-0000-FFFF-FFFF00000000}" name="OuputGraphSchema" type="4" refreshedVersion="0" background="1">
    <webPr xml="1" sourceData="1" url="Z:\todd\Projects\PolicySolutions\tools\lib\OuputGraphSchema.xml" htmlTables="1" htmlFormat="all"/>
  </connection>
  <connection id="2" xr16:uid="{00000000-0015-0000-FFFF-FFFF01000000}" name="PolicyLeverSchema" type="4" refreshedVersion="0" background="1">
    <webPr xml="1" sourceData="1" url="Z:\todd\Projects\PolicySolutions\tools\lib\PolicyLeverSchema.xml" htmlTables="1" htmlFormat="all"/>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<sst xmlns="http://schemas.openxmlformats.org/spreadsheetml/2006/main" count="21108" uniqueCount="3928">
  <si>
    <t>Short Name</t>
  </si>
  <si>
    <t>Vensim Variable Name</t>
  </si>
  <si>
    <t>Text for Pop-Over Panel Description</t>
  </si>
  <si>
    <t>Sector</t>
  </si>
  <si>
    <t>Transportation</t>
  </si>
  <si>
    <t>Fuel Economy Standard</t>
  </si>
  <si>
    <t>Boolean Rebate Program for Efficient Components</t>
  </si>
  <si>
    <t>Boolean Improved Contractor Edu and Training</t>
  </si>
  <si>
    <t>Electricity Supply</t>
  </si>
  <si>
    <t>Industry</t>
  </si>
  <si>
    <t>Cross-Sector</t>
  </si>
  <si>
    <t>Feebate</t>
  </si>
  <si>
    <t>Rebate for Efficient Products</t>
  </si>
  <si>
    <t>Improved Labeling</t>
  </si>
  <si>
    <t>Contractor Training</t>
  </si>
  <si>
    <t>Building Component Electrification</t>
  </si>
  <si>
    <t>Increased Retrofitting</t>
  </si>
  <si>
    <t>Demand Response</t>
  </si>
  <si>
    <t>Subsidy for Electricity Production</t>
  </si>
  <si>
    <t>Grid-Scale Electricity Storage</t>
  </si>
  <si>
    <t>Methane Destruction</t>
  </si>
  <si>
    <t>Cement Clinker Substitution</t>
  </si>
  <si>
    <t>Methane Capture</t>
  </si>
  <si>
    <t>Early Retirement of Industrial Facilities</t>
  </si>
  <si>
    <t>Improved System Design</t>
  </si>
  <si>
    <t>Cogeneration and Waste Heat Recovery</t>
  </si>
  <si>
    <t>End Existing Subsidies</t>
  </si>
  <si>
    <t>Carbon Capture and Sequestration</t>
  </si>
  <si>
    <t>Fraction of Additional Demand Response Potential Achieved</t>
  </si>
  <si>
    <t>Units</t>
  </si>
  <si>
    <t>on/off</t>
  </si>
  <si>
    <t>% reduction in energy use</t>
  </si>
  <si>
    <t>% reduction in cost</t>
  </si>
  <si>
    <t>% reduction in fuel use</t>
  </si>
  <si>
    <t>% of potential achieved</t>
  </si>
  <si>
    <t>% of electricity generation</t>
  </si>
  <si>
    <t>Subscript 1 Value</t>
  </si>
  <si>
    <t>Subscript 2 Value</t>
  </si>
  <si>
    <t>LDVs</t>
  </si>
  <si>
    <t>HDVs</t>
  </si>
  <si>
    <t>aircraft</t>
  </si>
  <si>
    <t>rail</t>
  </si>
  <si>
    <t>ships</t>
  </si>
  <si>
    <t>freight</t>
  </si>
  <si>
    <t>Yes</t>
  </si>
  <si>
    <t>No</t>
  </si>
  <si>
    <t>passenger</t>
  </si>
  <si>
    <t>natural gas</t>
  </si>
  <si>
    <t>nuclear</t>
  </si>
  <si>
    <t>hydro</t>
  </si>
  <si>
    <t>wind</t>
  </si>
  <si>
    <t>solar</t>
  </si>
  <si>
    <t>biomass</t>
  </si>
  <si>
    <t>electricity</t>
  </si>
  <si>
    <t>petroleum gasoline</t>
  </si>
  <si>
    <t>petroleum diesel</t>
  </si>
  <si>
    <t>biofuel gasoline</t>
  </si>
  <si>
    <t>biofuel diesel</t>
  </si>
  <si>
    <t>% non-CHP heat converted</t>
  </si>
  <si>
    <t>Fraction of Energy Savings from Early Facility Retirement Achieved</t>
  </si>
  <si>
    <t>Non BAU Mandated Capacity Construction</t>
  </si>
  <si>
    <t>Single or Multiple Variable</t>
  </si>
  <si>
    <t>Vensim Names of Graphed Variables</t>
  </si>
  <si>
    <t>Graph Style</t>
  </si>
  <si>
    <t>single</t>
  </si>
  <si>
    <t>line</t>
  </si>
  <si>
    <t>multiple</t>
  </si>
  <si>
    <t>stacked area</t>
  </si>
  <si>
    <t>Output Social Benefits from Emissions Reduction</t>
  </si>
  <si>
    <t>Include in Web App</t>
  </si>
  <si>
    <t>Min Slider Value</t>
  </si>
  <si>
    <t>Max Slider Value</t>
  </si>
  <si>
    <t>Buildings and Appliances</t>
  </si>
  <si>
    <t>Scenario Name for Web App</t>
  </si>
  <si>
    <t>Corresponding .cin File</t>
  </si>
  <si>
    <t>none</t>
  </si>
  <si>
    <t>heat</t>
  </si>
  <si>
    <t>nuclear es</t>
  </si>
  <si>
    <t>hydro es</t>
  </si>
  <si>
    <t>solar PV es</t>
  </si>
  <si>
    <t>solar thermal es</t>
  </si>
  <si>
    <t>biomass es</t>
  </si>
  <si>
    <t>Slider Step Size</t>
  </si>
  <si>
    <t>Subscript 1 Display Name</t>
  </si>
  <si>
    <t>Subscript 2 Display Name</t>
  </si>
  <si>
    <t>Passenger</t>
  </si>
  <si>
    <t>Freight</t>
  </si>
  <si>
    <t>Rail</t>
  </si>
  <si>
    <t>Natural Gas</t>
  </si>
  <si>
    <t>Nuclear</t>
  </si>
  <si>
    <t>Hydro</t>
  </si>
  <si>
    <t>Solar PV</t>
  </si>
  <si>
    <t>Solar Thermal</t>
  </si>
  <si>
    <t>Biomass</t>
  </si>
  <si>
    <t>Electricity</t>
  </si>
  <si>
    <t>Solar</t>
  </si>
  <si>
    <t>Petroleum Gasoline</t>
  </si>
  <si>
    <t>Petroleum Diesel</t>
  </si>
  <si>
    <t>Biofuel Gasoline</t>
  </si>
  <si>
    <t>Biofuel Diesel</t>
  </si>
  <si>
    <t>Heat</t>
  </si>
  <si>
    <t>Building Energy Efficiency Standards</t>
  </si>
  <si>
    <t>Industry Energy Efficiency Standards</t>
  </si>
  <si>
    <t>Web App Data</t>
  </si>
  <si>
    <t>This spreadsheet contains data that is used to populate the web application interface</t>
  </si>
  <si>
    <t>panels, output graphs, and reference scenarios available in the web app.</t>
  </si>
  <si>
    <t>A live version of the web application interface powered by a copy of this model</t>
  </si>
  <si>
    <t>can be found at:</t>
  </si>
  <si>
    <t>to establish the policy levers, lever bounds, descriptive text for pop-over</t>
  </si>
  <si>
    <t>You are unlikely to need to use or change the contents of this spreadsheet, unless</t>
  </si>
  <si>
    <t>you are adapting the Energy Policy Simulator to a new country and desire</t>
  </si>
  <si>
    <t>a web application interface customized for your country-specific model version.</t>
  </si>
  <si>
    <t>LDVs Feebate Rate</t>
  </si>
  <si>
    <t>% increase in miles/gal</t>
  </si>
  <si>
    <t>motorbikes</t>
  </si>
  <si>
    <t>% of newly sold non-electric building components</t>
  </si>
  <si>
    <t>heating</t>
  </si>
  <si>
    <t>cooling and ventilation</t>
  </si>
  <si>
    <t>envelope</t>
  </si>
  <si>
    <t>lighting</t>
  </si>
  <si>
    <t>appliances</t>
  </si>
  <si>
    <t>other component</t>
  </si>
  <si>
    <t>Heating</t>
  </si>
  <si>
    <t>Cooling and Ventilation</t>
  </si>
  <si>
    <t>Envelope</t>
  </si>
  <si>
    <t>Lighting</t>
  </si>
  <si>
    <t>Appliances</t>
  </si>
  <si>
    <t>Other Components</t>
  </si>
  <si>
    <t>Boolean Improved Device Labeling</t>
  </si>
  <si>
    <t>Annual Additional Capacity Retired due to Early Retirement Policy</t>
  </si>
  <si>
    <t>Early Retirement of Power Plants</t>
  </si>
  <si>
    <t>Boolean Use Non BAU Mandated Capacity Construction Schedule</t>
  </si>
  <si>
    <t>year(s)</t>
  </si>
  <si>
    <t>Subsidy for Elec Production by Fuel</t>
  </si>
  <si>
    <t>Increase Transmission</t>
  </si>
  <si>
    <t>% increase in transmission capacity</t>
  </si>
  <si>
    <t>Agriculture</t>
  </si>
  <si>
    <t>Agriculture, Land Use, and Forestry</t>
  </si>
  <si>
    <t>Livestock Measures</t>
  </si>
  <si>
    <t>Afforestation and Reforestation</t>
  </si>
  <si>
    <t>Improved Forest Management</t>
  </si>
  <si>
    <t>Business as Usual</t>
  </si>
  <si>
    <t>for the Energy Policy Simulator.  The data in other tabs in this spreadsheet are used</t>
  </si>
  <si>
    <t>$/metric ton CO2e</t>
  </si>
  <si>
    <t>Percent Reduction in BAU Subsidies</t>
  </si>
  <si>
    <t>$/MWh</t>
  </si>
  <si>
    <t>% reduction in BAU subsidies</t>
  </si>
  <si>
    <t>% of BAU price</t>
  </si>
  <si>
    <t>Motorbikes</t>
  </si>
  <si>
    <t>Source for Guidance Text (if any)</t>
  </si>
  <si>
    <t>Source for Max Slider Value (if any)</t>
  </si>
  <si>
    <t>Greene et al., 2005, "Feebates, rebates and gas-guzzler taxes: a study of incentives for increased fuel economy", Energy Policy, 33(6), 757-775, http://cta.ornl.gov/cta/Publications/Reports/FeebateEnergyPolicy_FINAL.pdf.</t>
  </si>
  <si>
    <t>Edison Foundation, 2011, "Assessment of Electricity Savings in the U.S. Achievable through 
New Appliance/Equipment Efficiency Standards and Building Efficiency Codes (2010 - 2025)", http://www.edisonfoundation.net/iei/Documents/IEE_CodesandStandardsAssessment_2010-2025_UPDATE.pdf, Page B-2, Table B-1.</t>
  </si>
  <si>
    <t>Energy Information Administration, 2014, "Annual Energy Outlook 2014",
http://www.eia.gov/oiaf/aeo/tablebrowser/#release=AEO2014&amp;subject=6-AEO2014&amp;table=9-AEO2014&amp;region=0-0&amp;cases=hccstom-d012314a,ref2014-d102413a,
Table Browser.  Select Electric Power Sector, Electricity Generating Capacity (and check Reference and Accelerated coal retirements scenarios).</t>
  </si>
  <si>
    <t>National Renewable Energy Laboratory, 2014, Renewable Electricity Futures (Vol. 1),
http://www.nrel.gov/docs/fy12osti/52409-1.pdf, Page xli, Figure ES-8, 80% RE scenario.</t>
  </si>
  <si>
    <t>U.S. Energy Information Administration, 2014, "Almost all U.S. nuclear plants require life extension past 60 years to operate beyond 2050", http://www.eia.gov/todayinenergy/detail.cfm?id=19091.</t>
  </si>
  <si>
    <t>White House, 2015, "Fact Sheet: President Obama to Announce Historic Carbon Pollution Standards for Power Plants", https://www.whitehouse.gov/the-press-office/2015/08/03/fact-sheet-president-obama-announce-historic-carbon-pollution-standards.</t>
  </si>
  <si>
    <t>PRODUCTION TAX CREDIT: Database of State Incentives for Renewables &amp; Efficiency, 2013, "Renewable Energy Production Tax Credit (PTC)", http://dsireusa.org/incentives/incentive.cfm?Incentive_Code=US13F.  STATE-LEVEL INCENTIVES: Energy Information Administration, 2013, "Feed-In Tariffs and similar programs", http://www.eia.gov/electricity/policies/provider_programs.cfm.</t>
  </si>
  <si>
    <t>Calculated from model data; see the relevant variable(s) in the InputData folder for source information.</t>
  </si>
  <si>
    <t>AVG SALES TAX: The Sales Tax Clearinghouse, FAQ, https://thestc.com/FAQ.stm, Question "What is the average sales tax nationally?"  AVG GASOLINE TAX: Energy Information Administration, 2014, Annual Energy Outlook 2014, http://www.eia.gov/forecasts/aeo/supplement/suptab_130.xlsx, Supplement Table 130.</t>
  </si>
  <si>
    <t>France</t>
  </si>
  <si>
    <t>Rebate Rate</t>
  </si>
  <si>
    <t>$/GPM</t>
  </si>
  <si>
    <t>Ireland</t>
  </si>
  <si>
    <t>Germany</t>
  </si>
  <si>
    <t>$/GPM (gasoline)</t>
  </si>
  <si>
    <t>Fuel Economy Standards [LDVs]</t>
  </si>
  <si>
    <t>Fuel Economy Standards [HDVs]</t>
  </si>
  <si>
    <t>Fuel Economy Standards [Aircraft]</t>
  </si>
  <si>
    <t>Fuel Economy Standards [Ships]</t>
  </si>
  <si>
    <t>Fuel Economy Standards [Rail]</t>
  </si>
  <si>
    <t>Commercial</t>
  </si>
  <si>
    <t>Calculated</t>
  </si>
  <si>
    <t>Building Retrofits</t>
  </si>
  <si>
    <t>2010-2020 Retrofit Proportion</t>
  </si>
  <si>
    <t>Annual Retrofit Rate</t>
  </si>
  <si>
    <t>Transmission Capacity</t>
  </si>
  <si>
    <t>Additional Transmission Capacity by 2030, as a percentage</t>
  </si>
  <si>
    <t>Industrial Energy Efficiency</t>
  </si>
  <si>
    <t>John German and Dan Meszler, 2010, "Best Practices for Feebate Program Design and Implementation", ICCT, http://www.theicct.org/sites/default/files/publications/ICCT_feebates_may2010.pdf, Table 2</t>
  </si>
  <si>
    <t>Renewable Portoflio Standard</t>
  </si>
  <si>
    <t>Output Total CO2e Emissions</t>
  </si>
  <si>
    <t>Output</t>
  </si>
  <si>
    <t>Value</t>
  </si>
  <si>
    <t>Max technical potential acres available per year</t>
  </si>
  <si>
    <t>See VFC.xlsx, CO2 Aff &amp; Ref tab</t>
  </si>
  <si>
    <t>Max historical acres afforested/reforested per year</t>
  </si>
  <si>
    <t>Historical multiplier</t>
  </si>
  <si>
    <t>Max acres that can be afforested/reforested per year</t>
  </si>
  <si>
    <t>Max acres that can be afforested/reforested per year as a percentage of technical potential</t>
  </si>
  <si>
    <t>Afforestation/Reforestation</t>
  </si>
  <si>
    <t>Ross W. Gorte, 2009, "U.S. Tree Planting for Carbon Sequestration," Congressional Research Service, https://www.fas.org/sgp/crs/misc/R40562.pdf, p.3, paragraph 1</t>
  </si>
  <si>
    <t>Forest Set-Asides</t>
  </si>
  <si>
    <t>MW/year</t>
  </si>
  <si>
    <t>The Brattle Group, 2012, "Potential Coal Plant Retirements: 2012 Update," http://greatlakeslegalfoundation.org/wwcms/wp-content/uploads/documents/regulatory/TrainWreck/12Oct15_BrattleStudy.pdf, Page 8, Table 4</t>
  </si>
  <si>
    <t/>
  </si>
  <si>
    <t>URL for "How to design this policy well" links</t>
  </si>
  <si>
    <t>transportation-sector-main.html#feebate</t>
  </si>
  <si>
    <t>feebate.html</t>
  </si>
  <si>
    <t>transportation-sector-main.html#fuel-econ-std</t>
  </si>
  <si>
    <t>fuel-economy-standard.html</t>
  </si>
  <si>
    <t>transportation-sector-main.html#tdm</t>
  </si>
  <si>
    <t>transportation-demand-management.html</t>
  </si>
  <si>
    <t>buildings-sector-main.html#component-elec</t>
  </si>
  <si>
    <t>building-component-electrification.html</t>
  </si>
  <si>
    <t>buildings-sector-main.html#eff-stds</t>
  </si>
  <si>
    <t>building-energy-efficiency-standards.html</t>
  </si>
  <si>
    <t>buildings-sector-main.html#contractor-ed</t>
  </si>
  <si>
    <t>contractor-training.html</t>
  </si>
  <si>
    <t>buildings-sector-main.html#device-labeling</t>
  </si>
  <si>
    <t>improved-labeling.html</t>
  </si>
  <si>
    <t>buildings-sector-main.html#retrofitting</t>
  </si>
  <si>
    <t>increased-retrofitting.html</t>
  </si>
  <si>
    <t>buildings-sector-main.html#rebate</t>
  </si>
  <si>
    <t>rebate-for-efficient-products.html</t>
  </si>
  <si>
    <t>electricity-sector-main.html#dr</t>
  </si>
  <si>
    <t>demand-response.html</t>
  </si>
  <si>
    <t>electricity-sector-main.html#early-ret</t>
  </si>
  <si>
    <t>early-retirement-of-power-plants.html</t>
  </si>
  <si>
    <t>electricity-sector-main.html#storage</t>
  </si>
  <si>
    <t>grid-scale-electricity-storage.html</t>
  </si>
  <si>
    <t>electricity-sector-main.html#transmission</t>
  </si>
  <si>
    <t>increase-transmission.html</t>
  </si>
  <si>
    <t>electricity-sector-main.html#life-ext</t>
  </si>
  <si>
    <t>electricity-sector-main.html#subsidies</t>
  </si>
  <si>
    <t>subsidy-for-electricity-production.html</t>
  </si>
  <si>
    <t>industry-ag-main.html#clinker</t>
  </si>
  <si>
    <t>cement-clinker-substitution.html</t>
  </si>
  <si>
    <t>industry-ag-main.html#cogen</t>
  </si>
  <si>
    <t>cogeneration-and-waste-heat-recovery.html</t>
  </si>
  <si>
    <t>industry-ag-main.html#early-ret</t>
  </si>
  <si>
    <t>early-retirement-of-industrial-facilities.html</t>
  </si>
  <si>
    <t>industry-ag-main.html#eff-stds</t>
  </si>
  <si>
    <t>industry-energy-efficiency-standards.html</t>
  </si>
  <si>
    <t>industry-ag-main.html#system-integ</t>
  </si>
  <si>
    <t>improved-system-design.html</t>
  </si>
  <si>
    <t>industry-ag-main.html#fuel-switching</t>
  </si>
  <si>
    <t>industry-ag-main.html#methane-capture</t>
  </si>
  <si>
    <t>methane-capture.html</t>
  </si>
  <si>
    <t>industry-ag-main.html#methane-destr</t>
  </si>
  <si>
    <t>methane-destruction.html</t>
  </si>
  <si>
    <t>lulucf.html#aff-ref</t>
  </si>
  <si>
    <t>afforestation-and-reforestation.html</t>
  </si>
  <si>
    <t>lulucf.html#set-asides</t>
  </si>
  <si>
    <t>forest-set-asides.html</t>
  </si>
  <si>
    <t>industry-ag-main.html#cropland</t>
  </si>
  <si>
    <t>cropland-management.html</t>
  </si>
  <si>
    <t>lulucf.html#forest-mgmt</t>
  </si>
  <si>
    <t>improved-forest-management.html</t>
  </si>
  <si>
    <t>industry-ag-main.html#livestock</t>
  </si>
  <si>
    <t>livestock-measures.html</t>
  </si>
  <si>
    <t>ccs.html#ccs</t>
  </si>
  <si>
    <t>carbon-capture-and-sequestration.html</t>
  </si>
  <si>
    <t>fuels.html#carbon-tax</t>
  </si>
  <si>
    <t>carbon-tax.html</t>
  </si>
  <si>
    <t>district-heating.html#chp</t>
  </si>
  <si>
    <t>convert-non-chp-heat-production.html</t>
  </si>
  <si>
    <t>fuels.html#end-subsidies</t>
  </si>
  <si>
    <t>end-existing-subsidies.html</t>
  </si>
  <si>
    <t>fuels.html#fuel-taxes</t>
  </si>
  <si>
    <t>fuel-taxes.html</t>
  </si>
  <si>
    <t>architectural-design.html#rnd</t>
  </si>
  <si>
    <t>research-and-development.html</t>
  </si>
  <si>
    <t>Reduce Transmission &amp; Distribution Losses</t>
  </si>
  <si>
    <t>% of losses avoided</t>
  </si>
  <si>
    <t>reduce-tnd-losses.html</t>
  </si>
  <si>
    <t>Reduce Plant Downtime</t>
  </si>
  <si>
    <t>Percentage Reduction in Plant Downtime</t>
  </si>
  <si>
    <t>preexisting retiring</t>
  </si>
  <si>
    <t>preexisting nonretiring</t>
  </si>
  <si>
    <t>newly built</t>
  </si>
  <si>
    <t>% reduction in downtime</t>
  </si>
  <si>
    <t>reduce-downtime.html</t>
  </si>
  <si>
    <t>Avoid Deforestation</t>
  </si>
  <si>
    <t>Distributed Solar Carve-Out</t>
  </si>
  <si>
    <t>minimum % elec from solar</t>
  </si>
  <si>
    <t>buildings-sector-main.html#solar-carve-out</t>
  </si>
  <si>
    <t>solar-carve-out.html</t>
  </si>
  <si>
    <t>Distributed Solar Subsidy</t>
  </si>
  <si>
    <t>buildings-sector-main.html#distributed-solar-subsidy</t>
  </si>
  <si>
    <t>distributed-solar-subsidy.html</t>
  </si>
  <si>
    <t>Perc Subsidy for Distributed Solar PV Capacity</t>
  </si>
  <si>
    <t>% of PV system cost</t>
  </si>
  <si>
    <t>Change Electricity Exports</t>
  </si>
  <si>
    <t>Change Electricity Imports</t>
  </si>
  <si>
    <t>Percent Change in Electricity Imports</t>
  </si>
  <si>
    <t>Percent Change in Electricity Exports</t>
  </si>
  <si>
    <t>% change in exports</t>
  </si>
  <si>
    <t>% change in imports</t>
  </si>
  <si>
    <t>electricity-sector-main.html#elec-exports</t>
  </si>
  <si>
    <t>electricity-sector-main.html#elec-imports</t>
  </si>
  <si>
    <t>electricity-imports-exports.html</t>
  </si>
  <si>
    <t>urban residential</t>
  </si>
  <si>
    <t>rural residential</t>
  </si>
  <si>
    <t>commercial</t>
  </si>
  <si>
    <t>Rural Residential</t>
  </si>
  <si>
    <t>Urban Residential</t>
  </si>
  <si>
    <t>Percentage Increase in Transmission Capacity vs BAU</t>
  </si>
  <si>
    <t>Percentage TnD Losses Avoided</t>
  </si>
  <si>
    <t>Fraction of Potential Cogeneration and Waste Heat Recovery Adopted</t>
  </si>
  <si>
    <t>Percentage Improvement in Eqpt Efficiency Standards above BAU</t>
  </si>
  <si>
    <t>Fraction of Installation and System Integration Issues Remedied</t>
  </si>
  <si>
    <t>Fraction of Methane Capture Opportunities Achieved</t>
  </si>
  <si>
    <t>Fraction of Methane Destruction Opportunities Achieved</t>
  </si>
  <si>
    <t>Fraction of Non CHP Heat Production Converted to CHP</t>
  </si>
  <si>
    <t>RnD Building Capital Cost Perc Reduction</t>
  </si>
  <si>
    <t>RnD CCS Capital Cost Perc Reduction</t>
  </si>
  <si>
    <t>RnD Electricity Capital Cost Perc Reduction</t>
  </si>
  <si>
    <t>RnD Industry Capital Cost Perc Reduction</t>
  </si>
  <si>
    <t>RnD Transportation Capital Cost Perc Reduction</t>
  </si>
  <si>
    <t>RnD Building Fuel Use Perc Reduction</t>
  </si>
  <si>
    <t>RnD CCS Fuel Use Perc Reduction</t>
  </si>
  <si>
    <t>RnD Electricity Fuel Use Perc Reduction</t>
  </si>
  <si>
    <t>RnD Industry Fuel Use Perc Reduction</t>
  </si>
  <si>
    <t>RnD Transportation Fuel Use Perc Reduction</t>
  </si>
  <si>
    <t>Percentage Additional Improvement of Fuel Economy Std</t>
  </si>
  <si>
    <t>Reduction in E Use Allowed by Component Eff Std</t>
  </si>
  <si>
    <t>Min Fraction of Total Elec Demand to be Met by Distributed Solar PV</t>
  </si>
  <si>
    <t>Boolean Use Non BAU Guaranteed Dispatch Settings</t>
  </si>
  <si>
    <t>Non BAU Guaranteed Dispatch</t>
  </si>
  <si>
    <t>Colors for Variables (for multiple variable graphs)</t>
  </si>
  <si>
    <t>Preexisting</t>
  </si>
  <si>
    <t>MASSACHUSETTS: http://www.mass.gov/eea/energy-utilities-clean-tech/renewable-energy/solar/rps-solar-carve-out/current-status-of-the-rps-solar-carve-out-program.html  COLORADO: http://www.seia.org/research-resources/rps-solar-carve-out-colorado</t>
  </si>
  <si>
    <t>Department of Energy.  Business Energy Investment Tax Credit (ITC).  http://energy.gov/savings/business-energy-investment-tax-credit-itc</t>
  </si>
  <si>
    <t>Energy Information Administation.  2016.  Electric Power Annual.  Table 2.13.</t>
  </si>
  <si>
    <t>The World Bank.  Electric power transmission and distribution losses (% of output).  http://data.worldbank.org/indicator/EG.ELC.LOSS.ZS</t>
  </si>
  <si>
    <t>natural gas nonpeaker es</t>
  </si>
  <si>
    <t>Natural Gas Nonpeaker</t>
  </si>
  <si>
    <t>petroleum es</t>
  </si>
  <si>
    <t>natural gas peaker es</t>
  </si>
  <si>
    <t>Petroleum</t>
  </si>
  <si>
    <t>Natural Gas Peaker</t>
  </si>
  <si>
    <t>New</t>
  </si>
  <si>
    <t>lulucf.html#avoid-def</t>
  </si>
  <si>
    <t>avoid-deforestation.html</t>
  </si>
  <si>
    <t>Capital Cost Reduction</t>
  </si>
  <si>
    <t>Buildings: Heating</t>
  </si>
  <si>
    <t>Buildings: Cooling and Ventilation</t>
  </si>
  <si>
    <t>Buildings: Envelope</t>
  </si>
  <si>
    <t>Buildings: Lighting</t>
  </si>
  <si>
    <t>Buildings: Appliances</t>
  </si>
  <si>
    <t>Buildings: Other Components</t>
  </si>
  <si>
    <t>Electricity: Nuclear</t>
  </si>
  <si>
    <t>Electricity: Hydro</t>
  </si>
  <si>
    <t>Electricity: Solar PV</t>
  </si>
  <si>
    <t>Electricity: Solar Thermal</t>
  </si>
  <si>
    <t>Electricity: Biomass</t>
  </si>
  <si>
    <t>Industry: Iron and Steel</t>
  </si>
  <si>
    <t>Industry: Chemicals</t>
  </si>
  <si>
    <t>Fuel Use Reduction</t>
  </si>
  <si>
    <t>Ban New Power Plants</t>
  </si>
  <si>
    <t>Boolean Ban New Power Plants</t>
  </si>
  <si>
    <t>electricity-sector-main.html#ban</t>
  </si>
  <si>
    <t>ban-new-capacity.html</t>
  </si>
  <si>
    <t>transportation sector</t>
  </si>
  <si>
    <t>industry sector</t>
  </si>
  <si>
    <t>residential buildings sector</t>
  </si>
  <si>
    <t>commercial buildings sector</t>
  </si>
  <si>
    <t>Transportation Sector</t>
  </si>
  <si>
    <t>Industry Sector</t>
  </si>
  <si>
    <t>Residential Bldg Sector</t>
  </si>
  <si>
    <t>Commercial Bldg Sector</t>
  </si>
  <si>
    <t>electricity sector</t>
  </si>
  <si>
    <t>Electricity Sector</t>
  </si>
  <si>
    <t>district-heating.html#convert-coal</t>
  </si>
  <si>
    <t>Policy Group</t>
  </si>
  <si>
    <t>Vehicle Fuel Economy Standards</t>
  </si>
  <si>
    <t>Distributed Solar Promotion</t>
  </si>
  <si>
    <t>Electricity Imports and Exports</t>
  </si>
  <si>
    <t>Reduce T&amp;D Losses</t>
  </si>
  <si>
    <t>Methane Capture and Destruction</t>
  </si>
  <si>
    <t>District Heat Fuel Switching</t>
  </si>
  <si>
    <t>R&amp;D Capital Cost Reductions</t>
  </si>
  <si>
    <t>R&amp;D Fuel Use Reductions</t>
  </si>
  <si>
    <t>million metric tons / year</t>
  </si>
  <si>
    <t>lives / year</t>
  </si>
  <si>
    <t>terawatt-hours (TWh) / year</t>
  </si>
  <si>
    <t>gigawatts (GW) / year</t>
  </si>
  <si>
    <t>Effects by Policy: CO2e Abatement Cost Curve</t>
  </si>
  <si>
    <t>Non BAU RPS Qualifying Resources</t>
  </si>
  <si>
    <t>Boolean Use Non BAU RPS Qualifying Resource Definitions</t>
  </si>
  <si>
    <t>BAU 2050 Tested Fuel Economy for New Light Duty Vehicle</t>
  </si>
  <si>
    <t>(EIA, Annual Energy Outlook, Table 7, 2040 value extraploated to 2050)</t>
  </si>
  <si>
    <t>2050 Optimisitc Fuel Economy, test MPG</t>
  </si>
  <si>
    <t>Potential Pecentage Improvement</t>
  </si>
  <si>
    <t>BAU 2050 Fuel Efficiency of New Trucks</t>
  </si>
  <si>
    <t>Additional Improvement Potential</t>
  </si>
  <si>
    <t>Average Fuel Efficiency of New Freight Trucks in 2010</t>
  </si>
  <si>
    <t>Average Fuel Intensity of New Freight Trucks in 2010</t>
  </si>
  <si>
    <t>Potential Improvement in Fuel Intensity by 2050</t>
  </si>
  <si>
    <t>2050 Potential Fuel Intensity</t>
  </si>
  <si>
    <t>2050 Potential Fuel Efficiency of New Freight Trucks</t>
  </si>
  <si>
    <t>AEO 2012</t>
  </si>
  <si>
    <t>NREL</t>
  </si>
  <si>
    <t>AEO 2016</t>
  </si>
  <si>
    <t>BAU 2007 Energy Intensity from AEO 2010 (gallon/seat*mile)</t>
  </si>
  <si>
    <t>BAU Reductions in Energy Intensity relative to 2007</t>
  </si>
  <si>
    <t>BAU 2007 Energy Efficiency from AEO 2010 (seat mpg) - From AEO 2010</t>
  </si>
  <si>
    <t>BAU 2050 Energy Intensity</t>
  </si>
  <si>
    <t>Additional Potential Reduction in Energy Intensity by 2050</t>
  </si>
  <si>
    <t>Potential 2050 Energy Intensity</t>
  </si>
  <si>
    <t>Potential 2050 Energy Efficiency (seat mpg)</t>
  </si>
  <si>
    <t>BAU 2050 Energy Efficiency</t>
  </si>
  <si>
    <t>Potential additional improvement in fuel efficiency by 2050 above BAU</t>
  </si>
  <si>
    <t>BAU 2007 Energy Efficiency from AEO 2010 (ton miles per thousand BTU) - From AEO 2010</t>
  </si>
  <si>
    <t>ASSUME SAME VALUE AS FOR SHIPS</t>
  </si>
  <si>
    <t>Fuel Economy Standards [Motorbikes]</t>
  </si>
  <si>
    <t>Potential 2050 Energy Intensity (MJ/km)</t>
  </si>
  <si>
    <t>BAU energy efficiency in 2050 (see model file VFP), passenger*miles/BTU</t>
  </si>
  <si>
    <t>BAU energy intensity in 2050 (MJ/km)</t>
  </si>
  <si>
    <t>BAU energy efficiency in 2050 (km/MJ)</t>
  </si>
  <si>
    <t>Potential 2050 Energy Efficiency (km/MJ)</t>
  </si>
  <si>
    <t>Average passenger loading (from AVLO file)</t>
  </si>
  <si>
    <t>Distributed Solar Carve Out</t>
  </si>
  <si>
    <t>Reinventing Fire: Transform Scneario - Rooftop PV Generation (TWh/yr)</t>
  </si>
  <si>
    <t>Reinventing Fire: Transform Scneario - Total Generation (TWh/yr)</t>
  </si>
  <si>
    <t>Share from Distributed Solar</t>
  </si>
  <si>
    <t>RMI, 2011, "Reinventing Fire Electricity Sector Methodology," http://www.rmi.org/cms/Download.aspx?id=10765&amp;file=Reinventing+Fire+Electricity+Sector+Methodology.pdf&amp;title=Reinventing+Fire+Electricity+Sector+Methodology, Page 11, 2050 Generation by Case</t>
  </si>
  <si>
    <t>Additional Potential, Assuming 100% possible</t>
  </si>
  <si>
    <t>U.S. EPA, 2016, "Social Cost of CO2, 2015-2020," https://www.epa.gov/climatechange/social-cost-carbon</t>
  </si>
  <si>
    <t>Additional Transmission Capacity by 2050 (MW-miles) for 90% Scenario</t>
  </si>
  <si>
    <t>Existing Total Transmission Capacity in US (MW-Miles), aveage of 150 and 200 million MW-miles</t>
  </si>
  <si>
    <t>National Renewable Energy Laboratory, 2014, Renewable Electricity Futures (Vol. 1),
http://www.nrel.gov/docs/fy12osti/52409-1.pdf, Page 2-10, 90% RE scenario.</t>
  </si>
  <si>
    <t>BAU RPS in 2050 (modeling input)</t>
  </si>
  <si>
    <r>
      <rPr>
        <b/>
        <sz val="11"/>
        <rFont val="Arial"/>
        <family val="2"/>
      </rPr>
      <t>Table 5-1: Assumed marginal efficiency levels for residential electric end uses in 2050 relative to 2006 by scenario and dwelling type</t>
    </r>
  </si>
  <si>
    <r>
      <rPr>
        <b/>
        <sz val="10"/>
        <rFont val="Book Antiqua"/>
        <family val="1"/>
      </rPr>
      <t>2050 End-Use Marginal Efficiency Relative to 2006 (100% = 2006 Efficiency Level)</t>
    </r>
  </si>
  <si>
    <r>
      <rPr>
        <b/>
        <sz val="10"/>
        <rFont val="Book Antiqua"/>
        <family val="1"/>
      </rPr>
      <t>Optimistic Efficiency Technology</t>
    </r>
  </si>
  <si>
    <r>
      <rPr>
        <b/>
        <sz val="10"/>
        <rFont val="Book Antiqua"/>
        <family val="1"/>
      </rPr>
      <t>Green Dream</t>
    </r>
  </si>
  <si>
    <r>
      <rPr>
        <b/>
        <sz val="10"/>
        <rFont val="Book Antiqua"/>
        <family val="1"/>
      </rPr>
      <t>End Use</t>
    </r>
  </si>
  <si>
    <r>
      <rPr>
        <b/>
        <sz val="10"/>
        <rFont val="Book Antiqua"/>
        <family val="1"/>
      </rPr>
      <t>Existing (%)</t>
    </r>
  </si>
  <si>
    <r>
      <rPr>
        <b/>
        <sz val="10"/>
        <rFont val="Book Antiqua"/>
        <family val="1"/>
      </rPr>
      <t>New (%)</t>
    </r>
  </si>
  <si>
    <t>Additional Improvement Potential in 2050</t>
  </si>
  <si>
    <r>
      <rPr>
        <sz val="10"/>
        <rFont val="Book Antiqua"/>
        <family val="1"/>
      </rPr>
      <t>Water Heating</t>
    </r>
  </si>
  <si>
    <r>
      <rPr>
        <sz val="10"/>
        <rFont val="Book Antiqua"/>
        <family val="1"/>
      </rPr>
      <t>Dishwasher</t>
    </r>
  </si>
  <si>
    <r>
      <rPr>
        <sz val="10"/>
        <rFont val="Book Antiqua"/>
        <family val="1"/>
      </rPr>
      <t>Water Heating - Dishwasher</t>
    </r>
  </si>
  <si>
    <r>
      <rPr>
        <sz val="10"/>
        <rFont val="Book Antiqua"/>
        <family val="1"/>
      </rPr>
      <t>Clothes Washer</t>
    </r>
  </si>
  <si>
    <r>
      <rPr>
        <sz val="10"/>
        <rFont val="Book Antiqua"/>
        <family val="1"/>
      </rPr>
      <t>Water Heating - Clothes Washer</t>
    </r>
  </si>
  <si>
    <r>
      <rPr>
        <sz val="10"/>
        <rFont val="Book Antiqua"/>
        <family val="1"/>
      </rPr>
      <t>Clothes Dryer</t>
    </r>
  </si>
  <si>
    <r>
      <rPr>
        <sz val="10"/>
        <rFont val="Book Antiqua"/>
        <family val="1"/>
      </rPr>
      <t>Other</t>
    </r>
  </si>
  <si>
    <t>Other Component</t>
  </si>
  <si>
    <r>
      <rPr>
        <sz val="10"/>
        <rFont val="Book Antiqua"/>
        <family val="1"/>
      </rPr>
      <t>Cooking</t>
    </r>
  </si>
  <si>
    <r>
      <rPr>
        <sz val="10"/>
        <rFont val="Book Antiqua"/>
        <family val="1"/>
      </rPr>
      <t>Refrigerator</t>
    </r>
  </si>
  <si>
    <r>
      <rPr>
        <sz val="10"/>
        <rFont val="Book Antiqua"/>
        <family val="1"/>
      </rPr>
      <t>Freezer</t>
    </r>
  </si>
  <si>
    <r>
      <rPr>
        <sz val="10"/>
        <rFont val="Book Antiqua"/>
        <family val="1"/>
      </rPr>
      <t>Swimming Pool Pump</t>
    </r>
  </si>
  <si>
    <r>
      <rPr>
        <sz val="10"/>
        <rFont val="Book Antiqua"/>
        <family val="1"/>
      </rPr>
      <t>Hot Tub Pump</t>
    </r>
  </si>
  <si>
    <r>
      <rPr>
        <sz val="10"/>
        <rFont val="Book Antiqua"/>
        <family val="1"/>
      </rPr>
      <t>Hot Tub Heating</t>
    </r>
  </si>
  <si>
    <r>
      <rPr>
        <sz val="10"/>
        <rFont val="Book Antiqua"/>
        <family val="1"/>
      </rPr>
      <t>Lighting</t>
    </r>
  </si>
  <si>
    <r>
      <rPr>
        <sz val="10"/>
        <rFont val="Book Antiqua"/>
        <family val="1"/>
      </rPr>
      <t>Space Heating</t>
    </r>
  </si>
  <si>
    <r>
      <rPr>
        <sz val="10"/>
        <rFont val="Book Antiqua"/>
        <family val="1"/>
      </rPr>
      <t>Furnace Fan</t>
    </r>
  </si>
  <si>
    <r>
      <rPr>
        <sz val="10"/>
        <rFont val="Book Antiqua"/>
        <family val="1"/>
      </rPr>
      <t>Central Air Conditioner</t>
    </r>
  </si>
  <si>
    <r>
      <rPr>
        <sz val="10"/>
        <rFont val="Book Antiqua"/>
        <family val="1"/>
      </rPr>
      <t>Room Air Conditioner</t>
    </r>
  </si>
  <si>
    <t>Exclude</t>
  </si>
  <si>
    <t>Itron, 2007, "ASSESSMENT OF LONG-TERM
ELECTRIC ENERGY EFFICIENCY
POTENTIAL IN CALIFORNIA’S
RESIDENTIAL SECTOR," http://www.energy.ca.gov/2007publications/CEC-500-2007-002/CEC-500-2007-002.PDF, p.33, Table 5-1</t>
  </si>
  <si>
    <t>Fraction of Afforestation and Reforestation Achieved</t>
  </si>
  <si>
    <t>Fraction of Forest Set Asides Achieved</t>
  </si>
  <si>
    <t>Fraction of Improved Forest Management Achieved</t>
  </si>
  <si>
    <t>Peatland Restoration</t>
  </si>
  <si>
    <t>Fraction of Peatland Restoration Achieved</t>
  </si>
  <si>
    <t>Forest Restoration</t>
  </si>
  <si>
    <t>Fraction of Forest Restoration Achieved</t>
  </si>
  <si>
    <t>geothermal</t>
  </si>
  <si>
    <t>Geothermal</t>
  </si>
  <si>
    <t>Fraction of Avoided Deforestation Achieved</t>
  </si>
  <si>
    <t>cost curve</t>
  </si>
  <si>
    <t>Axis Unit Label(s)</t>
  </si>
  <si>
    <t>URL for "How the model handles this policy" links</t>
  </si>
  <si>
    <t>% of global best practice rate</t>
  </si>
  <si>
    <t>lignite</t>
  </si>
  <si>
    <t>Lignite</t>
  </si>
  <si>
    <t>lignite es</t>
  </si>
  <si>
    <t>Electricity: Lignite</t>
  </si>
  <si>
    <t>Hard Coal</t>
  </si>
  <si>
    <t>hard coal es</t>
  </si>
  <si>
    <t>onshore wind es</t>
  </si>
  <si>
    <t>hard coal</t>
  </si>
  <si>
    <t>Electricity: Hard Coal</t>
  </si>
  <si>
    <t>Onshore Wind</t>
  </si>
  <si>
    <t>Electricity: Onshore Wind</t>
  </si>
  <si>
    <t>offshore wind es</t>
  </si>
  <si>
    <t>Offshore Wind</t>
  </si>
  <si>
    <t>Electricity: Offshore Wind</t>
  </si>
  <si>
    <t>Policy ID Number</t>
  </si>
  <si>
    <t>quads / year</t>
  </si>
  <si>
    <t>EV Subsidy</t>
  </si>
  <si>
    <t>Additional EV Subsidy Percentage</t>
  </si>
  <si>
    <t>% of vehicle cost</t>
  </si>
  <si>
    <t>transportation-sector-main.html#ev-subsidy</t>
  </si>
  <si>
    <t>ev-subsidy.html</t>
  </si>
  <si>
    <t>Electric Vehicle Subsidy</t>
  </si>
  <si>
    <t>Additional Minimum Required EV Sales Percentage</t>
  </si>
  <si>
    <t>% of new vehicles sold</t>
  </si>
  <si>
    <t>transportation-sector-main.html#ev-mandate</t>
  </si>
  <si>
    <t>ev-mandate.html</t>
  </si>
  <si>
    <t>Low Carbon Fuel Standard</t>
  </si>
  <si>
    <t>Additional LCFS Percentage</t>
  </si>
  <si>
    <t>% reduction in carbon emissions</t>
  </si>
  <si>
    <t>transportation-sector-main.html#lcfs</t>
  </si>
  <si>
    <t>low-carbon-fuel-standard.html</t>
  </si>
  <si>
    <t>https://www.arb.ca.gov/fuels/lcfs/background/basics.htm</t>
  </si>
  <si>
    <t>Vehicles: Battery Electric</t>
  </si>
  <si>
    <t>Vehicles: Natural Gas</t>
  </si>
  <si>
    <t>Vehicles: Gasoline Engine</t>
  </si>
  <si>
    <t>Vehicles: Diesel Engine</t>
  </si>
  <si>
    <t>Vehicles: Plug-in Hybrid</t>
  </si>
  <si>
    <t>million vehicles / year</t>
  </si>
  <si>
    <t>TABLE  1  SECTORAL REPORT FOR ENERGY</t>
  </si>
  <si>
    <t>Inventory 2005</t>
  </si>
  <si>
    <t>UNITED STATES OF AMERICA</t>
  </si>
  <si>
    <t>GREENHOUSE GAS SOURCE AND SINK CATEGORIES</t>
  </si>
  <si>
    <r>
      <t>CO</t>
    </r>
    <r>
      <rPr>
        <b/>
        <vertAlign val="subscript"/>
        <sz val="9"/>
        <rFont val="Times New Roman"/>
        <family val="1"/>
      </rPr>
      <t>2</t>
    </r>
  </si>
  <si>
    <r>
      <t>CH</t>
    </r>
    <r>
      <rPr>
        <b/>
        <vertAlign val="subscript"/>
        <sz val="9"/>
        <rFont val="Times New Roman"/>
        <family val="1"/>
      </rPr>
      <t>4</t>
    </r>
  </si>
  <si>
    <r>
      <t>N</t>
    </r>
    <r>
      <rPr>
        <b/>
        <vertAlign val="subscript"/>
        <sz val="9"/>
        <rFont val="Times New Roman"/>
        <family val="1"/>
      </rPr>
      <t>2</t>
    </r>
    <r>
      <rPr>
        <b/>
        <sz val="9"/>
        <rFont val="Times New Roman"/>
        <family val="1"/>
      </rPr>
      <t>O</t>
    </r>
  </si>
  <si>
    <r>
      <t>NO</t>
    </r>
    <r>
      <rPr>
        <b/>
        <vertAlign val="subscript"/>
        <sz val="9"/>
        <rFont val="Times New Roman"/>
        <family val="1"/>
      </rPr>
      <t>X</t>
    </r>
  </si>
  <si>
    <t>CO</t>
  </si>
  <si>
    <t>NMVOC</t>
  </si>
  <si>
    <r>
      <t>SO</t>
    </r>
    <r>
      <rPr>
        <b/>
        <vertAlign val="subscript"/>
        <sz val="9"/>
        <rFont val="Times New Roman"/>
        <family val="1"/>
      </rPr>
      <t>2</t>
    </r>
    <r>
      <rPr>
        <b/>
        <sz val="9"/>
        <rFont val="Times New Roman"/>
        <family val="1"/>
      </rPr>
      <t xml:space="preserve">        </t>
    </r>
  </si>
  <si>
    <t>(kt)</t>
  </si>
  <si>
    <t>Total Energy</t>
  </si>
  <si>
    <t>A. Fuel combustion activities (sectoral approach)</t>
  </si>
  <si>
    <t>1. Energy industries</t>
  </si>
  <si>
    <t>a.  Public electricity and heat production</t>
  </si>
  <si>
    <t>b.  Petroleum refining</t>
  </si>
  <si>
    <t>NA</t>
  </si>
  <si>
    <t>c.  Manufacture of solid fuels and other energy industries</t>
  </si>
  <si>
    <t>IE</t>
  </si>
  <si>
    <t>2. Manufacturing industries and construction</t>
  </si>
  <si>
    <t>a.  Iron and steel</t>
  </si>
  <si>
    <t>b.  Non-ferrous metals</t>
  </si>
  <si>
    <t>c.  Chemicals</t>
  </si>
  <si>
    <t>d.  Pulp, paper and print</t>
  </si>
  <si>
    <t>e.  Food processing, beverages and tobacco</t>
  </si>
  <si>
    <t>f.  Non-metallic minerals</t>
  </si>
  <si>
    <t>3. Transport</t>
  </si>
  <si>
    <t>a.  Domestic aviation</t>
  </si>
  <si>
    <t>b.  Road transportation</t>
  </si>
  <si>
    <t>c.  Railways</t>
  </si>
  <si>
    <t>d.  Domestic navigation</t>
  </si>
  <si>
    <t>e.  Other transportation</t>
  </si>
  <si>
    <t>4. Other sectors</t>
  </si>
  <si>
    <t>a.  Commercial/institutional</t>
  </si>
  <si>
    <t>b.  Residential</t>
  </si>
  <si>
    <t>c.  Agriculture/forestry/fishing</t>
  </si>
  <si>
    <t>a.  Stationary</t>
  </si>
  <si>
    <t>b.  Mobile</t>
  </si>
  <si>
    <t>B. Fugitive emissions from fuels</t>
  </si>
  <si>
    <t>NE,NA</t>
  </si>
  <si>
    <t>1. Solid fuels</t>
  </si>
  <si>
    <t>NO,NE,NA</t>
  </si>
  <si>
    <t>a.  Coal mining and handling</t>
  </si>
  <si>
    <t>NE</t>
  </si>
  <si>
    <t>b.  Solid fuel transformation</t>
  </si>
  <si>
    <t>NO</t>
  </si>
  <si>
    <t>2. Oil and natural gas and other emissions from energy production</t>
  </si>
  <si>
    <t>a.  Oil</t>
  </si>
  <si>
    <t>b.  Natural gas</t>
  </si>
  <si>
    <t>c.  Venting and flaring</t>
  </si>
  <si>
    <t>IE,NA</t>
  </si>
  <si>
    <t>2.  Injection and storage</t>
  </si>
  <si>
    <t>3.  Other</t>
  </si>
  <si>
    <t>International bunkers</t>
  </si>
  <si>
    <t>Aviation</t>
  </si>
  <si>
    <t>Navigation</t>
  </si>
  <si>
    <t>Multilateral operations</t>
  </si>
  <si>
    <t>For domestic storage</t>
  </si>
  <si>
    <t>For storage in other countries</t>
  </si>
  <si>
    <t>Subtotals, excluding biomass, including bunkers</t>
  </si>
  <si>
    <t>TABLE 1.A(a)  SECTORAL BACKGROUND DATA  FOR  ENERGY</t>
  </si>
  <si>
    <t>Fuel combustion activities - sectoral approach</t>
  </si>
  <si>
    <t>AGGREGATE ACTIVITY DATA</t>
  </si>
  <si>
    <t>IMPLIED EMISSION FACTORS</t>
  </si>
  <si>
    <t>EMISSIONS</t>
  </si>
  <si>
    <t xml:space="preserve">Consumption </t>
  </si>
  <si>
    <r>
      <t xml:space="preserve"> CO</t>
    </r>
    <r>
      <rPr>
        <b/>
        <vertAlign val="subscript"/>
        <sz val="9"/>
        <rFont val="Times New Roman"/>
        <family val="1"/>
      </rPr>
      <t>2</t>
    </r>
    <r>
      <rPr>
        <b/>
        <vertAlign val="superscript"/>
        <sz val="9"/>
        <rFont val="Times New Roman"/>
        <family val="1"/>
      </rPr>
      <t>(1)</t>
    </r>
  </si>
  <si>
    <r>
      <t xml:space="preserve"> CO</t>
    </r>
    <r>
      <rPr>
        <b/>
        <vertAlign val="subscript"/>
        <sz val="9"/>
        <rFont val="Times New Roman"/>
        <family val="1"/>
      </rPr>
      <t>2</t>
    </r>
    <r>
      <rPr>
        <b/>
        <vertAlign val="superscript"/>
        <sz val="9"/>
        <rFont val="Times New Roman"/>
        <family val="1"/>
      </rPr>
      <t>(2)</t>
    </r>
  </si>
  <si>
    <t>Amount captured</t>
  </si>
  <si>
    <t>(TJ)</t>
  </si>
  <si>
    <r>
      <t>NCV/GCV</t>
    </r>
    <r>
      <rPr>
        <b/>
        <vertAlign val="superscript"/>
        <sz val="9"/>
        <rFont val="Times New Roman"/>
        <family val="1"/>
      </rPr>
      <t>(3)</t>
    </r>
  </si>
  <si>
    <t>(t/TJ)</t>
  </si>
  <si>
    <t>(kg/TJ)</t>
  </si>
  <si>
    <t>1.A. Fuel combustion</t>
  </si>
  <si>
    <t>GCV</t>
  </si>
  <si>
    <t>Liquid fuels</t>
  </si>
  <si>
    <t>Solid fuels</t>
  </si>
  <si>
    <t>Gaseous fuels</t>
  </si>
  <si>
    <t>NO,NA</t>
  </si>
  <si>
    <t>1.A.1. Energy industries</t>
  </si>
  <si>
    <t>1.A.1.a.i  Electricity Generation</t>
  </si>
  <si>
    <t>Liquid Fuels</t>
  </si>
  <si>
    <t>Solid Fuels</t>
  </si>
  <si>
    <t>Gaseous Fuels</t>
  </si>
  <si>
    <t>Other Fossil Fuels</t>
  </si>
  <si>
    <t>Peat</t>
  </si>
  <si>
    <t>1.A.1.a.ii  Combined heat and power generation</t>
  </si>
  <si>
    <t>1.A.1.a.iii  Heat plants</t>
  </si>
  <si>
    <t>1.A.1.c.i  Manufacture of solid fuels</t>
  </si>
  <si>
    <t>1.A.1.c.ii  Oil and gas extraction</t>
  </si>
  <si>
    <t>NO,IE</t>
  </si>
  <si>
    <t>1.A.1.c.iii  Other energy industries</t>
  </si>
  <si>
    <t>1.A.2 Manufacturing industries and construction</t>
  </si>
  <si>
    <t>1.A.2.g.viii  Other (please specify)</t>
  </si>
  <si>
    <t>Other non-specified</t>
  </si>
  <si>
    <t>1.A.3  Transport</t>
  </si>
  <si>
    <t>Aviation gasoline</t>
  </si>
  <si>
    <t>Jet kerosene</t>
  </si>
  <si>
    <t>Gasoline</t>
  </si>
  <si>
    <t>Diesel oil</t>
  </si>
  <si>
    <t>Liquefied petroleum gases (LPG)</t>
  </si>
  <si>
    <t>i.  Cars</t>
  </si>
  <si>
    <t>LNG</t>
  </si>
  <si>
    <t>ii.  Light duty trucks</t>
  </si>
  <si>
    <t>iii.  Heavy duty trucks and buses</t>
  </si>
  <si>
    <t>iv.  Motorcycles</t>
  </si>
  <si>
    <t>v.  Other (please specify)</t>
  </si>
  <si>
    <t>Evaporative Emissions</t>
  </si>
  <si>
    <t>Diesel Oil</t>
  </si>
  <si>
    <t>Liquefied Petroleum Gases (LPG)</t>
  </si>
  <si>
    <t>Other Liquid Fuels (please specify)</t>
  </si>
  <si>
    <t>Other Fossil Fuels (please specify)</t>
  </si>
  <si>
    <t>Residual fuel oil</t>
  </si>
  <si>
    <t>Gas/diesel oil</t>
  </si>
  <si>
    <t>NE,IE</t>
  </si>
  <si>
    <t>NO,NE</t>
  </si>
  <si>
    <t>i. Pipeline transport</t>
  </si>
  <si>
    <t>Non-Transportation Mobile</t>
  </si>
  <si>
    <t>1.A.4  Other sectors</t>
  </si>
  <si>
    <t>1.A.4.a.i  Stationary combustion</t>
  </si>
  <si>
    <t>1.A.4.b.iii  Other (please specify)</t>
  </si>
  <si>
    <t>Residential</t>
  </si>
  <si>
    <t>i. Stationary</t>
  </si>
  <si>
    <t>ii. Off-road vehicles and other machinery</t>
  </si>
  <si>
    <t>iii. Fishing</t>
  </si>
  <si>
    <r>
      <t xml:space="preserve">1.A.5  Other </t>
    </r>
    <r>
      <rPr>
        <b/>
        <i/>
        <sz val="9"/>
        <rFont val="Times New Roman"/>
        <family val="1"/>
      </rPr>
      <t>(Not specified elsewhere)</t>
    </r>
    <r>
      <rPr>
        <b/>
        <vertAlign val="superscript"/>
        <sz val="9"/>
        <rFont val="Times New Roman"/>
        <family val="1"/>
      </rPr>
      <t>(14)</t>
    </r>
  </si>
  <si>
    <r>
      <t xml:space="preserve">a. Stationary </t>
    </r>
    <r>
      <rPr>
        <b/>
        <i/>
        <sz val="9"/>
        <rFont val="Times New Roman"/>
        <family val="1"/>
      </rPr>
      <t>(please specify)</t>
    </r>
  </si>
  <si>
    <t>Incineration of Waste</t>
  </si>
  <si>
    <t>U.S. Territories</t>
  </si>
  <si>
    <t>Non Energy Use</t>
  </si>
  <si>
    <r>
      <t xml:space="preserve">b. Mobile </t>
    </r>
    <r>
      <rPr>
        <b/>
        <i/>
        <sz val="9"/>
        <rFont val="Times New Roman"/>
        <family val="1"/>
      </rPr>
      <t>(please specify)</t>
    </r>
  </si>
  <si>
    <t>Military</t>
  </si>
  <si>
    <r>
      <t>Information item:</t>
    </r>
    <r>
      <rPr>
        <b/>
        <vertAlign val="superscript"/>
        <sz val="9"/>
        <rFont val="Times New Roman"/>
        <family val="1"/>
      </rPr>
      <t>(15)</t>
    </r>
  </si>
  <si>
    <t>Waste incineration with energy recovery included as:</t>
  </si>
  <si>
    <t>Subtotal of transportation biomass</t>
  </si>
  <si>
    <t>TABLE 2(I) SECTORAL REPORT FOR INDUSTRIAL PROCESSES AND PRODUCT USE</t>
  </si>
  <si>
    <r>
      <t>HFCs</t>
    </r>
    <r>
      <rPr>
        <b/>
        <vertAlign val="superscript"/>
        <sz val="9"/>
        <rFont val="Times New Roman"/>
        <family val="1"/>
      </rPr>
      <t>(1)</t>
    </r>
  </si>
  <si>
    <r>
      <t>PFCs</t>
    </r>
    <r>
      <rPr>
        <b/>
        <vertAlign val="superscript"/>
        <sz val="9"/>
        <rFont val="Times New Roman"/>
        <family val="1"/>
      </rPr>
      <t>(1)</t>
    </r>
  </si>
  <si>
    <r>
      <t>Unspecified mix of HFCs and PFCs</t>
    </r>
    <r>
      <rPr>
        <b/>
        <vertAlign val="superscript"/>
        <sz val="9"/>
        <rFont val="Times New Roman"/>
        <family val="1"/>
      </rPr>
      <t>(1)</t>
    </r>
  </si>
  <si>
    <r>
      <t>SF</t>
    </r>
    <r>
      <rPr>
        <b/>
        <vertAlign val="subscript"/>
        <sz val="9"/>
        <rFont val="Times New Roman"/>
        <family val="1"/>
      </rPr>
      <t>6</t>
    </r>
  </si>
  <si>
    <r>
      <t>NF</t>
    </r>
    <r>
      <rPr>
        <b/>
        <vertAlign val="subscript"/>
        <sz val="9"/>
        <rFont val="Times New Roman"/>
        <family val="1"/>
      </rPr>
      <t>3</t>
    </r>
    <r>
      <rPr>
        <b/>
        <sz val="9"/>
        <rFont val="Times New Roman"/>
        <family val="1"/>
      </rPr>
      <t xml:space="preserve"> </t>
    </r>
  </si>
  <si>
    <r>
      <t>NO</t>
    </r>
    <r>
      <rPr>
        <b/>
        <vertAlign val="subscript"/>
        <sz val="9"/>
        <rFont val="Times New Roman"/>
        <family val="1"/>
      </rPr>
      <t>x</t>
    </r>
  </si>
  <si>
    <r>
      <t>SO</t>
    </r>
    <r>
      <rPr>
        <b/>
        <vertAlign val="subscript"/>
        <sz val="9"/>
        <rFont val="Times New Roman"/>
        <family val="1"/>
      </rPr>
      <t>2</t>
    </r>
  </si>
  <si>
    <r>
      <t>CO</t>
    </r>
    <r>
      <rPr>
        <b/>
        <vertAlign val="subscript"/>
        <sz val="9"/>
        <rFont val="Times New Roman"/>
        <family val="1"/>
      </rPr>
      <t>2</t>
    </r>
    <r>
      <rPr>
        <b/>
        <sz val="9"/>
        <rFont val="Times New Roman"/>
        <family val="1"/>
      </rPr>
      <t xml:space="preserve"> equivalent (kt)</t>
    </r>
  </si>
  <si>
    <t>Total industrial processes</t>
  </si>
  <si>
    <t xml:space="preserve">A.  Mineral industry </t>
  </si>
  <si>
    <t>1.  Cement production</t>
  </si>
  <si>
    <t>2.  Lime production</t>
  </si>
  <si>
    <t>3. Glass production</t>
  </si>
  <si>
    <t>4. Other process uses of carbonates</t>
  </si>
  <si>
    <t xml:space="preserve">B.  Chemical industry </t>
  </si>
  <si>
    <t>1.  Ammonia production</t>
  </si>
  <si>
    <t xml:space="preserve">2.  Nitric acid production </t>
  </si>
  <si>
    <t>3.  Adipic acid production</t>
  </si>
  <si>
    <t>4. Caprolactam, glyoxal and glyoxylic acid production</t>
  </si>
  <si>
    <t>5.  Carbide production</t>
  </si>
  <si>
    <t>6. Titanium dioxide production</t>
  </si>
  <si>
    <t>7. Soda ash production</t>
  </si>
  <si>
    <t>8. Petrochemical and carbon black production</t>
  </si>
  <si>
    <t>9. Fluorochemical production</t>
  </si>
  <si>
    <t>C.  Metal industry</t>
  </si>
  <si>
    <t>1.  Iron and steel production</t>
  </si>
  <si>
    <t>2.  Ferroalloys production</t>
  </si>
  <si>
    <t>3.  Aluminium production</t>
  </si>
  <si>
    <t>4.  Magnesium production</t>
  </si>
  <si>
    <t>5. Lead production</t>
  </si>
  <si>
    <t>6. Zinc production</t>
  </si>
  <si>
    <t>D.  Non-energy products from fuels and solvent use</t>
  </si>
  <si>
    <t>1.  Lubricant use</t>
  </si>
  <si>
    <t>2.  Paraffin wax use</t>
  </si>
  <si>
    <t xml:space="preserve">3.  Other </t>
  </si>
  <si>
    <t>E.  Electronics industry</t>
  </si>
  <si>
    <t>1.  Integrated circuit or semiconductor</t>
  </si>
  <si>
    <t>2.  TFT flat panel display</t>
  </si>
  <si>
    <t>3.  Photovoltaics</t>
  </si>
  <si>
    <t>4.  Heat transfer fluid</t>
  </si>
  <si>
    <r>
      <t>F.  Product uses as substitutes for ODS</t>
    </r>
    <r>
      <rPr>
        <b/>
        <vertAlign val="superscript"/>
        <sz val="9"/>
        <rFont val="Times New Roman"/>
        <family val="1"/>
      </rPr>
      <t>(2)</t>
    </r>
  </si>
  <si>
    <t>1.  Refrigeration and air conditioning</t>
  </si>
  <si>
    <t>2.  Foam blowing agents</t>
  </si>
  <si>
    <t>3.  Fire protection</t>
  </si>
  <si>
    <t>4.  Aerosols</t>
  </si>
  <si>
    <t>5.  Solvents</t>
  </si>
  <si>
    <t>6.  Other applications</t>
  </si>
  <si>
    <t>G.  Other product manufacture and use</t>
  </si>
  <si>
    <t>1.  Electrical equipment</t>
  </si>
  <si>
    <t xml:space="preserve">4.  Other </t>
  </si>
  <si>
    <r>
      <t>H.  Other (as specified in tables 2(I).A-H and 2(II))</t>
    </r>
    <r>
      <rPr>
        <b/>
        <vertAlign val="superscript"/>
        <sz val="9"/>
        <rFont val="Times New Roman"/>
        <family val="1"/>
      </rPr>
      <t>(3)</t>
    </r>
  </si>
  <si>
    <t>Subtotal of industry processes</t>
  </si>
  <si>
    <r>
      <t>TABLE 2(II) SECTORAL REPORT FOR INDUSTRIAL PROCESSES AND PRODUCT USE - EMISSIONS OF HFCs, PFCs, SF</t>
    </r>
    <r>
      <rPr>
        <b/>
        <vertAlign val="subscript"/>
        <sz val="12"/>
        <rFont val="Times New Roman"/>
        <family val="1"/>
      </rPr>
      <t>6</t>
    </r>
    <r>
      <rPr>
        <b/>
        <sz val="12"/>
        <rFont val="Times New Roman"/>
        <family val="1"/>
      </rPr>
      <t xml:space="preserve"> AND NF3</t>
    </r>
  </si>
  <si>
    <t>(Sheet 1 of 1)</t>
  </si>
  <si>
    <t>HFC-23</t>
  </si>
  <si>
    <t>HFC-32</t>
  </si>
  <si>
    <t>HFC-41</t>
  </si>
  <si>
    <t>HFC-43-10mee</t>
  </si>
  <si>
    <t>HFC-125</t>
  </si>
  <si>
    <t>HFC-134</t>
  </si>
  <si>
    <t>HFC-134a</t>
  </si>
  <si>
    <t>HFC-143</t>
  </si>
  <si>
    <t>HFC-143a</t>
  </si>
  <si>
    <t>HFC-152</t>
  </si>
  <si>
    <t>HFC-152a</t>
  </si>
  <si>
    <t>HFC-161</t>
  </si>
  <si>
    <t>HFC-227ea</t>
  </si>
  <si>
    <t>HFC-236cb</t>
  </si>
  <si>
    <t>HFC-236ea</t>
  </si>
  <si>
    <t>HFC-236fa</t>
  </si>
  <si>
    <t>HFC-245ca</t>
  </si>
  <si>
    <t>HFC-245fa</t>
  </si>
  <si>
    <t>HFC-365mfc</t>
  </si>
  <si>
    <r>
      <t>Unspecified mix of HFCs</t>
    </r>
    <r>
      <rPr>
        <b/>
        <vertAlign val="superscript"/>
        <sz val="9"/>
        <rFont val="Times New Roman"/>
        <family val="1"/>
      </rPr>
      <t xml:space="preserve"> (1)</t>
    </r>
  </si>
  <si>
    <t>Total HFCs</t>
  </si>
  <si>
    <r>
      <t>CF</t>
    </r>
    <r>
      <rPr>
        <b/>
        <vertAlign val="subscript"/>
        <sz val="9"/>
        <rFont val="Times New Roman"/>
        <family val="1"/>
      </rPr>
      <t>4</t>
    </r>
  </si>
  <si>
    <r>
      <t>C</t>
    </r>
    <r>
      <rPr>
        <b/>
        <vertAlign val="subscript"/>
        <sz val="9"/>
        <rFont val="Times New Roman"/>
        <family val="1"/>
      </rPr>
      <t>2</t>
    </r>
    <r>
      <rPr>
        <b/>
        <sz val="9"/>
        <rFont val="Times New Roman"/>
        <family val="1"/>
      </rPr>
      <t>F</t>
    </r>
    <r>
      <rPr>
        <b/>
        <vertAlign val="subscript"/>
        <sz val="9"/>
        <rFont val="Times New Roman"/>
        <family val="1"/>
      </rPr>
      <t>6</t>
    </r>
  </si>
  <si>
    <r>
      <t xml:space="preserve">C </t>
    </r>
    <r>
      <rPr>
        <b/>
        <vertAlign val="subscript"/>
        <sz val="9"/>
        <rFont val="Times New Roman"/>
        <family val="1"/>
      </rPr>
      <t>3</t>
    </r>
    <r>
      <rPr>
        <b/>
        <sz val="9"/>
        <rFont val="Times New Roman"/>
        <family val="1"/>
      </rPr>
      <t>F</t>
    </r>
    <r>
      <rPr>
        <b/>
        <vertAlign val="subscript"/>
        <sz val="9"/>
        <rFont val="Times New Roman"/>
        <family val="1"/>
      </rPr>
      <t>8</t>
    </r>
  </si>
  <si>
    <r>
      <t>C</t>
    </r>
    <r>
      <rPr>
        <b/>
        <vertAlign val="subscript"/>
        <sz val="9"/>
        <rFont val="Times New Roman"/>
        <family val="1"/>
      </rPr>
      <t>4</t>
    </r>
    <r>
      <rPr>
        <b/>
        <sz val="9"/>
        <rFont val="Times New Roman"/>
        <family val="1"/>
      </rPr>
      <t>F</t>
    </r>
    <r>
      <rPr>
        <b/>
        <vertAlign val="subscript"/>
        <sz val="9"/>
        <rFont val="Times New Roman"/>
        <family val="1"/>
      </rPr>
      <t>10</t>
    </r>
  </si>
  <si>
    <r>
      <t>c-C</t>
    </r>
    <r>
      <rPr>
        <b/>
        <vertAlign val="subscript"/>
        <sz val="9"/>
        <rFont val="Times New Roman"/>
        <family val="1"/>
      </rPr>
      <t>4</t>
    </r>
    <r>
      <rPr>
        <b/>
        <sz val="9"/>
        <rFont val="Times New Roman"/>
        <family val="1"/>
      </rPr>
      <t>F</t>
    </r>
    <r>
      <rPr>
        <b/>
        <vertAlign val="subscript"/>
        <sz val="9"/>
        <rFont val="Times New Roman"/>
        <family val="1"/>
      </rPr>
      <t>8</t>
    </r>
  </si>
  <si>
    <r>
      <t>C</t>
    </r>
    <r>
      <rPr>
        <b/>
        <vertAlign val="subscript"/>
        <sz val="9"/>
        <rFont val="Times New Roman"/>
        <family val="1"/>
      </rPr>
      <t>5</t>
    </r>
    <r>
      <rPr>
        <b/>
        <sz val="9"/>
        <rFont val="Times New Roman"/>
        <family val="1"/>
      </rPr>
      <t>F</t>
    </r>
    <r>
      <rPr>
        <b/>
        <vertAlign val="subscript"/>
        <sz val="9"/>
        <rFont val="Times New Roman"/>
        <family val="1"/>
      </rPr>
      <t>12</t>
    </r>
  </si>
  <si>
    <r>
      <t>C</t>
    </r>
    <r>
      <rPr>
        <b/>
        <vertAlign val="subscript"/>
        <sz val="9"/>
        <rFont val="Times New Roman"/>
        <family val="1"/>
      </rPr>
      <t>6</t>
    </r>
    <r>
      <rPr>
        <b/>
        <sz val="9"/>
        <rFont val="Times New Roman"/>
        <family val="1"/>
      </rPr>
      <t>F</t>
    </r>
    <r>
      <rPr>
        <b/>
        <vertAlign val="subscript"/>
        <sz val="9"/>
        <rFont val="Times New Roman"/>
        <family val="1"/>
      </rPr>
      <t>14</t>
    </r>
  </si>
  <si>
    <r>
      <t>C</t>
    </r>
    <r>
      <rPr>
        <b/>
        <vertAlign val="subscript"/>
        <sz val="9"/>
        <rFont val="Times New Roman"/>
        <family val="1"/>
      </rPr>
      <t>10</t>
    </r>
    <r>
      <rPr>
        <b/>
        <sz val="9"/>
        <rFont val="Times New Roman"/>
        <family val="1"/>
      </rPr>
      <t>F</t>
    </r>
    <r>
      <rPr>
        <b/>
        <vertAlign val="subscript"/>
        <sz val="9"/>
        <rFont val="Times New Roman"/>
        <family val="1"/>
      </rPr>
      <t>18</t>
    </r>
  </si>
  <si>
    <r>
      <t>c-C</t>
    </r>
    <r>
      <rPr>
        <b/>
        <vertAlign val="subscript"/>
        <sz val="9"/>
        <rFont val="Times New Roman"/>
        <family val="1"/>
      </rPr>
      <t>3</t>
    </r>
    <r>
      <rPr>
        <b/>
        <sz val="9"/>
        <rFont val="Times New Roman"/>
        <family val="1"/>
      </rPr>
      <t>F</t>
    </r>
    <r>
      <rPr>
        <b/>
        <vertAlign val="subscript"/>
        <sz val="9"/>
        <rFont val="Times New Roman"/>
        <family val="1"/>
      </rPr>
      <t>6</t>
    </r>
  </si>
  <si>
    <r>
      <t xml:space="preserve">Unspecified mix of PFCs </t>
    </r>
    <r>
      <rPr>
        <b/>
        <vertAlign val="superscript"/>
        <sz val="9"/>
        <rFont val="Times New Roman"/>
        <family val="1"/>
      </rPr>
      <t>(1)</t>
    </r>
  </si>
  <si>
    <t>Total PFCs</t>
  </si>
  <si>
    <r>
      <t>NF</t>
    </r>
    <r>
      <rPr>
        <b/>
        <vertAlign val="subscript"/>
        <sz val="9"/>
        <rFont val="Times New Roman"/>
        <family val="1"/>
      </rPr>
      <t>3</t>
    </r>
  </si>
  <si>
    <r>
      <t>CO</t>
    </r>
    <r>
      <rPr>
        <b/>
        <vertAlign val="subscript"/>
        <sz val="9"/>
        <rFont val="Times New Roman"/>
        <family val="1"/>
      </rPr>
      <t xml:space="preserve">2 </t>
    </r>
    <r>
      <rPr>
        <b/>
        <sz val="9"/>
        <rFont val="Times New Roman"/>
        <family val="1"/>
      </rPr>
      <t>equivalent (kt)</t>
    </r>
  </si>
  <si>
    <r>
      <t>Total actual emissions of halocarbons (by chemical) and SF</t>
    </r>
    <r>
      <rPr>
        <b/>
        <vertAlign val="subscript"/>
        <sz val="9"/>
        <rFont val="Times New Roman"/>
        <family val="1"/>
      </rPr>
      <t>6</t>
    </r>
  </si>
  <si>
    <t>B.   Chemical industry</t>
  </si>
  <si>
    <t>9. Flurochemical production</t>
  </si>
  <si>
    <t>By-product emissions</t>
  </si>
  <si>
    <t>Fugitive emissions</t>
  </si>
  <si>
    <t>10. Other</t>
  </si>
  <si>
    <t>C.   Metal industry</t>
  </si>
  <si>
    <t>3. Aluminium production</t>
  </si>
  <si>
    <t>4. Magnesium production</t>
  </si>
  <si>
    <t>7. Other</t>
  </si>
  <si>
    <r>
      <t xml:space="preserve">H.   Other </t>
    </r>
    <r>
      <rPr>
        <b/>
        <i/>
        <sz val="9"/>
        <rFont val="Times New Roman"/>
        <family val="1"/>
      </rPr>
      <t>(please specify)</t>
    </r>
  </si>
  <si>
    <t>2.H.3  Other (please specify)</t>
  </si>
  <si>
    <t>.</t>
  </si>
  <si>
    <r>
      <t xml:space="preserve">Total emissions </t>
    </r>
    <r>
      <rPr>
        <b/>
        <vertAlign val="superscript"/>
        <sz val="9"/>
        <rFont val="Times New Roman"/>
        <family val="1"/>
      </rPr>
      <t>(3)</t>
    </r>
    <r>
      <rPr>
        <b/>
        <strike/>
        <vertAlign val="superscript"/>
        <sz val="9"/>
        <color indexed="8"/>
        <rFont val="Times New Roman"/>
        <family val="1"/>
      </rPr>
      <t/>
    </r>
  </si>
  <si>
    <t>B.     Chemical industry</t>
  </si>
  <si>
    <t>C.     Metal production</t>
  </si>
  <si>
    <t>E.     Electronics industry</t>
  </si>
  <si>
    <t>G.    Other product manufacture and use</t>
  </si>
  <si>
    <t xml:space="preserve">H.    Other </t>
  </si>
  <si>
    <t>Subtotal of Industry F-Gas Emissions</t>
  </si>
  <si>
    <t>TABLE 3 SECTORAL REPORT FOR AGRICULTURE</t>
  </si>
  <si>
    <t>(Sheet 1 of 2)</t>
  </si>
  <si>
    <t xml:space="preserve">GREENHOUSE GAS SOURCE AND </t>
  </si>
  <si>
    <t>SINK CATEGORIES</t>
  </si>
  <si>
    <t>3. Total agriculture</t>
  </si>
  <si>
    <t>I. Livestock</t>
  </si>
  <si>
    <t>A. Enteric fermentation</t>
  </si>
  <si>
    <t>Option A:</t>
  </si>
  <si>
    <t>Dairy cattle</t>
  </si>
  <si>
    <t>Non-dairy cattle</t>
  </si>
  <si>
    <t>Option B:</t>
  </si>
  <si>
    <t>Mature dairy cattle</t>
  </si>
  <si>
    <t>Other mature cattle</t>
  </si>
  <si>
    <t>Growing cattle</t>
  </si>
  <si>
    <t>Option C (country-specific):</t>
  </si>
  <si>
    <t>Dairy Cattle</t>
  </si>
  <si>
    <t>Non-Dairy Cattle</t>
  </si>
  <si>
    <t>Steer Stocker</t>
  </si>
  <si>
    <t>Heifer Stocker</t>
  </si>
  <si>
    <t>Beef Cows</t>
  </si>
  <si>
    <t>Dairy Replacements</t>
  </si>
  <si>
    <t>Beef Replacements</t>
  </si>
  <si>
    <t>Steer Feedlot</t>
  </si>
  <si>
    <t>Heifer Feedlot</t>
  </si>
  <si>
    <t>Bulls</t>
  </si>
  <si>
    <t>Dairy Cows</t>
  </si>
  <si>
    <t>2.    Sheep</t>
  </si>
  <si>
    <t>3.    Swine</t>
  </si>
  <si>
    <t>4.    Other livestock</t>
  </si>
  <si>
    <t>Camels</t>
  </si>
  <si>
    <t>Goats</t>
  </si>
  <si>
    <t>Horses</t>
  </si>
  <si>
    <t>Mules and Asses</t>
  </si>
  <si>
    <t>Poultry</t>
  </si>
  <si>
    <t>Other (please specify)</t>
  </si>
  <si>
    <t>Other</t>
  </si>
  <si>
    <t>B.  Manure management</t>
  </si>
  <si>
    <t>C.  Rice cultivation</t>
  </si>
  <si>
    <r>
      <t>D.  Agricultural soils</t>
    </r>
    <r>
      <rPr>
        <b/>
        <vertAlign val="superscript"/>
        <sz val="9"/>
        <rFont val="Times New Roman"/>
        <family val="1"/>
      </rPr>
      <t>(2) (3) (4)</t>
    </r>
  </si>
  <si>
    <t>E.  Prescribed burning of savannas</t>
  </si>
  <si>
    <t>F.  Field burning of agricultural residues</t>
  </si>
  <si>
    <t>G.  Liming</t>
  </si>
  <si>
    <t>H.  Urea application</t>
  </si>
  <si>
    <t>I.  Other carbon-containing fertilizers</t>
  </si>
  <si>
    <r>
      <t>J.  Other</t>
    </r>
    <r>
      <rPr>
        <b/>
        <i/>
        <sz val="9"/>
        <rFont val="Times New Roman"/>
        <family val="1"/>
      </rPr>
      <t xml:space="preserve"> (please specify)</t>
    </r>
  </si>
  <si>
    <t>Subtotal of Agriculture Emissions</t>
  </si>
  <si>
    <t>TABLE 4 SECTORAL REPORT FOR LAND USE, LAND-USE CHANGE AND FORESTRY</t>
  </si>
  <si>
    <r>
      <t>Net CO</t>
    </r>
    <r>
      <rPr>
        <b/>
        <vertAlign val="subscript"/>
        <sz val="9"/>
        <rFont val="Times New Roman"/>
        <family val="1"/>
      </rPr>
      <t>2</t>
    </r>
    <r>
      <rPr>
        <b/>
        <sz val="9"/>
        <rFont val="Times New Roman"/>
        <family val="1"/>
      </rPr>
      <t xml:space="preserve"> emissions/removals</t>
    </r>
    <r>
      <rPr>
        <b/>
        <vertAlign val="superscript"/>
        <sz val="9"/>
        <rFont val="Times New Roman"/>
        <family val="1"/>
      </rPr>
      <t>(1), (2)</t>
    </r>
  </si>
  <si>
    <r>
      <t>CH</t>
    </r>
    <r>
      <rPr>
        <b/>
        <vertAlign val="subscript"/>
        <sz val="9"/>
        <rFont val="Times New Roman"/>
        <family val="1"/>
      </rPr>
      <t>4</t>
    </r>
    <r>
      <rPr>
        <b/>
        <vertAlign val="superscript"/>
        <sz val="9"/>
        <rFont val="Times New Roman"/>
        <family val="1"/>
      </rPr>
      <t>(2)</t>
    </r>
  </si>
  <si>
    <r>
      <t>N</t>
    </r>
    <r>
      <rPr>
        <b/>
        <vertAlign val="subscript"/>
        <sz val="9"/>
        <rFont val="Times New Roman"/>
        <family val="1"/>
      </rPr>
      <t>2</t>
    </r>
    <r>
      <rPr>
        <b/>
        <sz val="9"/>
        <rFont val="Times New Roman"/>
        <family val="1"/>
      </rPr>
      <t>O</t>
    </r>
    <r>
      <rPr>
        <b/>
        <vertAlign val="superscript"/>
        <sz val="9"/>
        <rFont val="Times New Roman"/>
        <family val="1"/>
      </rPr>
      <t>(2)</t>
    </r>
  </si>
  <si>
    <t>4. Total LULUCF</t>
  </si>
  <si>
    <t>A. Forest land</t>
  </si>
  <si>
    <t>1. Forest land remaining forest land</t>
  </si>
  <si>
    <t>2. Land converted to forest land</t>
  </si>
  <si>
    <t>B. Cropland</t>
  </si>
  <si>
    <t>1. Cropland remaining cropland</t>
  </si>
  <si>
    <t>2. Land converted to cropland</t>
  </si>
  <si>
    <t>C. Grassland</t>
  </si>
  <si>
    <t>1. Grassland remaining grassland</t>
  </si>
  <si>
    <t>2. Land converted to grassland</t>
  </si>
  <si>
    <r>
      <t>D. Wetlands</t>
    </r>
    <r>
      <rPr>
        <b/>
        <vertAlign val="superscript"/>
        <sz val="9"/>
        <rFont val="Times New Roman"/>
        <family val="1"/>
      </rPr>
      <t>(3)</t>
    </r>
  </si>
  <si>
    <r>
      <t>1. Wetlands remaining wetlands</t>
    </r>
    <r>
      <rPr>
        <strike/>
        <sz val="9"/>
        <rFont val="Times New Roman"/>
        <family val="1"/>
      </rPr>
      <t/>
    </r>
  </si>
  <si>
    <t>2. Land converted to wetlands</t>
  </si>
  <si>
    <t>E. Settlements</t>
  </si>
  <si>
    <r>
      <t>1. Settlements remaining settlements</t>
    </r>
    <r>
      <rPr>
        <strike/>
        <sz val="9"/>
        <rFont val="Times New Roman"/>
        <family val="1"/>
      </rPr>
      <t/>
    </r>
  </si>
  <si>
    <t>2. Land converted to settlements</t>
  </si>
  <si>
    <r>
      <t xml:space="preserve">F. Other land </t>
    </r>
    <r>
      <rPr>
        <b/>
        <vertAlign val="superscript"/>
        <sz val="9"/>
        <rFont val="Times New Roman"/>
        <family val="1"/>
      </rPr>
      <t>(4)</t>
    </r>
  </si>
  <si>
    <r>
      <t>1. Other land remaining other land</t>
    </r>
    <r>
      <rPr>
        <strike/>
        <sz val="9"/>
        <rFont val="Times New Roman"/>
        <family val="1"/>
      </rPr>
      <t/>
    </r>
  </si>
  <si>
    <t>2. Land converted to other land</t>
  </si>
  <si>
    <r>
      <t xml:space="preserve">G. Harvested wood products </t>
    </r>
    <r>
      <rPr>
        <b/>
        <vertAlign val="superscript"/>
        <sz val="9"/>
        <rFont val="Times New Roman"/>
        <family val="1"/>
      </rPr>
      <t>(5)</t>
    </r>
  </si>
  <si>
    <r>
      <t xml:space="preserve">H. Other </t>
    </r>
    <r>
      <rPr>
        <b/>
        <i/>
        <sz val="9"/>
        <rFont val="Times New Roman"/>
        <family val="1"/>
      </rPr>
      <t>(please specify)</t>
    </r>
  </si>
  <si>
    <t>Settlements Remaining Settlements</t>
  </si>
  <si>
    <t>Subtotal for LULUCF</t>
  </si>
  <si>
    <t>TABLE 5 SECTORAL REPORT FOR WASTE</t>
  </si>
  <si>
    <t>GREENHOUSE GAS SOURCE AND  SINK CATEGORIES</t>
  </si>
  <si>
    <r>
      <t>CO</t>
    </r>
    <r>
      <rPr>
        <b/>
        <vertAlign val="subscript"/>
        <sz val="9"/>
        <rFont val="Times New Roman"/>
        <family val="1"/>
      </rPr>
      <t>2</t>
    </r>
    <r>
      <rPr>
        <b/>
        <vertAlign val="superscript"/>
        <sz val="9"/>
        <rFont val="Times New Roman"/>
        <family val="1"/>
      </rPr>
      <t>(1)</t>
    </r>
  </si>
  <si>
    <t xml:space="preserve">Total waste </t>
  </si>
  <si>
    <t>NO,NE,IE,NA</t>
  </si>
  <si>
    <t>A.  Solid waste disposal</t>
  </si>
  <si>
    <t>1.  Managed waste disposal sites</t>
  </si>
  <si>
    <t>2.  Unmanaged waste disposal sites</t>
  </si>
  <si>
    <t>3.  Uncategorized waste disposal sites</t>
  </si>
  <si>
    <t>B.  Biological treatment of solid waste</t>
  </si>
  <si>
    <t>1. Composting</t>
  </si>
  <si>
    <t>2. Anaerobic digestion at biogas facilities</t>
  </si>
  <si>
    <t>C.  Incineration and open burning of waste</t>
  </si>
  <si>
    <t>1.  Waste incineration</t>
  </si>
  <si>
    <t>2.  Open burning of waste</t>
  </si>
  <si>
    <t>D.  Wastewater treatment and discharge</t>
  </si>
  <si>
    <t>1.  Domestic wastewater</t>
  </si>
  <si>
    <t>2.  Industrial wastewater</t>
  </si>
  <si>
    <r>
      <t>Memo item:</t>
    </r>
    <r>
      <rPr>
        <b/>
        <vertAlign val="superscript"/>
        <sz val="9"/>
        <rFont val="Times New Roman"/>
        <family val="1"/>
      </rPr>
      <t>(2)</t>
    </r>
  </si>
  <si>
    <t>Long-term storage of C in waste disposal sites</t>
  </si>
  <si>
    <t xml:space="preserve">Annual change in total long-term C storage </t>
  </si>
  <si>
    <t>Subtotal for Waste</t>
  </si>
  <si>
    <t>Subtotals, Main GHGs (kt)</t>
  </si>
  <si>
    <r>
      <t>CO</t>
    </r>
    <r>
      <rPr>
        <b/>
        <vertAlign val="subscript"/>
        <sz val="11"/>
        <rFont val="Calibri"/>
        <family val="2"/>
        <scheme val="minor"/>
      </rPr>
      <t>2</t>
    </r>
  </si>
  <si>
    <r>
      <t>CH</t>
    </r>
    <r>
      <rPr>
        <b/>
        <vertAlign val="subscript"/>
        <sz val="11"/>
        <rFont val="Calibri"/>
        <family val="2"/>
        <scheme val="minor"/>
      </rPr>
      <t>4</t>
    </r>
  </si>
  <si>
    <r>
      <t>N</t>
    </r>
    <r>
      <rPr>
        <b/>
        <vertAlign val="subscript"/>
        <sz val="11"/>
        <rFont val="Calibri"/>
        <family val="2"/>
        <scheme val="minor"/>
      </rPr>
      <t>2</t>
    </r>
    <r>
      <rPr>
        <b/>
        <sz val="11"/>
        <rFont val="Calibri"/>
        <family val="2"/>
        <scheme val="minor"/>
      </rPr>
      <t>O</t>
    </r>
  </si>
  <si>
    <r>
      <t>NO</t>
    </r>
    <r>
      <rPr>
        <b/>
        <vertAlign val="subscript"/>
        <sz val="11"/>
        <rFont val="Calibri"/>
        <family val="2"/>
        <scheme val="minor"/>
      </rPr>
      <t>X</t>
    </r>
  </si>
  <si>
    <r>
      <t>SO</t>
    </r>
    <r>
      <rPr>
        <b/>
        <vertAlign val="subscript"/>
        <sz val="11"/>
        <rFont val="Calibri"/>
        <family val="2"/>
        <scheme val="minor"/>
      </rPr>
      <t>2</t>
    </r>
    <r>
      <rPr>
        <b/>
        <sz val="11"/>
        <rFont val="Calibri"/>
        <family val="2"/>
        <scheme val="minor"/>
      </rPr>
      <t xml:space="preserve">        </t>
    </r>
  </si>
  <si>
    <t xml:space="preserve">  Energy</t>
  </si>
  <si>
    <t xml:space="preserve">  Transportation Biomass</t>
  </si>
  <si>
    <t xml:space="preserve">  Industry Processes</t>
  </si>
  <si>
    <t xml:space="preserve">  Agriculture</t>
  </si>
  <si>
    <t xml:space="preserve">  LULUCF</t>
  </si>
  <si>
    <t xml:space="preserve">  Waste</t>
  </si>
  <si>
    <t>TOTAL</t>
  </si>
  <si>
    <t>Subtotals, F-Gases</t>
  </si>
  <si>
    <t>Unspecified mix of HFCs (1)</t>
  </si>
  <si>
    <t>CF4</t>
  </si>
  <si>
    <t>C2F6</t>
  </si>
  <si>
    <t>C3F8</t>
  </si>
  <si>
    <t>C4F10</t>
  </si>
  <si>
    <t>c-C4F8</t>
  </si>
  <si>
    <t>C5F12</t>
  </si>
  <si>
    <t>C6F14</t>
  </si>
  <si>
    <t>C10F18</t>
  </si>
  <si>
    <t>c-C3F6</t>
  </si>
  <si>
    <t>Unspecified mix of PFCs (1)</t>
  </si>
  <si>
    <t>Unspecified mix of HFCs and PFCs(1)</t>
  </si>
  <si>
    <t>SF6</t>
  </si>
  <si>
    <t>NF3</t>
  </si>
  <si>
    <t>All Industries, t</t>
  </si>
  <si>
    <t>All Industries, kt CO2e</t>
  </si>
  <si>
    <t>F-gases</t>
  </si>
  <si>
    <t>Total Emissions</t>
  </si>
  <si>
    <t>TOTAL 2005 US EMISSIONS, MMT CO2e</t>
  </si>
  <si>
    <r>
      <rPr>
        <b/>
        <sz val="12"/>
        <color rgb="FF18305C"/>
        <rFont val="Arial Narrow"/>
        <family val="2"/>
      </rPr>
      <t>Appendix 8.A: Lifetimes, Radiative Efficiencies and Metric Values</t>
    </r>
  </si>
  <si>
    <r>
      <rPr>
        <b/>
        <sz val="8"/>
        <color rgb="FF18305C"/>
        <rFont val="Arial Narrow"/>
        <family val="2"/>
      </rPr>
      <t>Table</t>
    </r>
    <r>
      <rPr>
        <b/>
        <sz val="8"/>
        <color rgb="FF18305C"/>
        <rFont val="Calibri"/>
        <family val="2"/>
      </rPr>
      <t xml:space="preserve"> 8.A.1 | </t>
    </r>
    <r>
      <rPr>
        <sz val="8"/>
        <color rgb="FF231F20"/>
        <rFont val="Calibri"/>
        <family val="2"/>
      </rPr>
      <t>Radiative efficiencies (REs), lifetimes/adjustment times, AGWP and GWP values for 20 and 100 years, and AGTP and GTP values for 20, 50 and 100 years. Climate–carbon feedbacks are included for CO</t>
    </r>
    <r>
      <rPr>
        <sz val="5"/>
        <color rgb="FF231F20"/>
        <rFont val="Calibri"/>
        <family val="2"/>
      </rPr>
      <t xml:space="preserve">2 </t>
    </r>
    <r>
      <rPr>
        <sz val="8"/>
        <color rgb="FF231F20"/>
        <rFont val="Calibri"/>
        <family val="2"/>
      </rPr>
      <t>while no climate</t>
    </r>
  </si>
  <si>
    <r>
      <rPr>
        <sz val="8"/>
        <color rgb="FF231F20"/>
        <rFont val="Calibri"/>
        <family val="2"/>
      </rPr>
      <t>feedbacks are included for the other components (see discussion in Sections 8.7.1.4 and 8.7.2.1, Supplementary Material and notes below the table; Supplementary Material Table 8.SM.16 gives analogous values including climate–carbon feedbacks for non-CO</t>
    </r>
    <r>
      <rPr>
        <sz val="5"/>
        <color rgb="FF231F20"/>
        <rFont val="Calibri"/>
        <family val="2"/>
      </rPr>
      <t xml:space="preserve">2 </t>
    </r>
    <r>
      <rPr>
        <sz val="8"/>
        <color rgb="FF231F20"/>
        <rFont val="Calibri"/>
        <family val="2"/>
      </rPr>
      <t>emissions). For a complete list of chemical names and CAS numbers, and for accurate replications of metric values, see Supplementary Material Section 8.SM.13 and references therein.</t>
    </r>
  </si>
  <si>
    <r>
      <rPr>
        <b/>
        <sz val="8"/>
        <color rgb="FF231F20"/>
        <rFont val="Arial Narrow"/>
        <family val="2"/>
      </rPr>
      <t>Acronym, Common Name or Chemi- cal Name</t>
    </r>
  </si>
  <si>
    <r>
      <rPr>
        <b/>
        <sz val="8"/>
        <color rgb="FF231F20"/>
        <rFont val="Arial Narrow"/>
        <family val="2"/>
      </rPr>
      <t>Chemical Formula</t>
    </r>
  </si>
  <si>
    <r>
      <rPr>
        <sz val="8"/>
        <color rgb="FF231F20"/>
        <rFont val="Calibri"/>
        <family val="2"/>
      </rPr>
      <t>Lifetime (Years)</t>
    </r>
  </si>
  <si>
    <r>
      <rPr>
        <sz val="8"/>
        <color rgb="FF231F20"/>
        <rFont val="Calibri"/>
        <family val="2"/>
      </rPr>
      <t>Radiative Efficiency (W m</t>
    </r>
    <r>
      <rPr>
        <sz val="5"/>
        <color rgb="FF231F20"/>
        <rFont val="Calibri"/>
        <family val="2"/>
      </rPr>
      <t xml:space="preserve">–2
</t>
    </r>
    <r>
      <rPr>
        <sz val="8"/>
        <color rgb="FF231F20"/>
        <rFont val="Calibri"/>
        <family val="2"/>
      </rPr>
      <t>ppb</t>
    </r>
    <r>
      <rPr>
        <sz val="5"/>
        <color rgb="FF231F20"/>
        <rFont val="Calibri"/>
        <family val="2"/>
      </rPr>
      <t>–1</t>
    </r>
    <r>
      <rPr>
        <sz val="8"/>
        <color rgb="FF231F20"/>
        <rFont val="Calibri"/>
        <family val="2"/>
      </rPr>
      <t>)</t>
    </r>
  </si>
  <si>
    <r>
      <rPr>
        <sz val="8"/>
        <color rgb="FF231F20"/>
        <rFont val="Calibri"/>
        <family val="2"/>
      </rPr>
      <t xml:space="preserve">AGWP
</t>
    </r>
    <r>
      <rPr>
        <sz val="8"/>
        <color rgb="FF231F20"/>
        <rFont val="Calibri"/>
        <family val="2"/>
      </rPr>
      <t>20-year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</si>
  <si>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20-year</t>
    </r>
  </si>
  <si>
    <r>
      <rPr>
        <sz val="8"/>
        <color rgb="FF231F20"/>
        <rFont val="Calibri"/>
        <family val="2"/>
      </rPr>
      <t xml:space="preserve">AGWP
</t>
    </r>
    <r>
      <rPr>
        <sz val="8"/>
        <color rgb="FF231F20"/>
        <rFont val="Calibri"/>
        <family val="2"/>
      </rPr>
      <t>100-year (W m</t>
    </r>
    <r>
      <rPr>
        <sz val="5"/>
        <color rgb="FF231F20"/>
        <rFont val="Calibri"/>
        <family val="2"/>
      </rPr>
      <t xml:space="preserve">–2
</t>
    </r>
    <r>
      <rPr>
        <sz val="8"/>
        <color rgb="FF231F20"/>
        <rFont val="Calibri"/>
        <family val="2"/>
      </rPr>
      <t>yr kg</t>
    </r>
    <r>
      <rPr>
        <sz val="5"/>
        <color rgb="FF231F20"/>
        <rFont val="Calibri"/>
        <family val="2"/>
      </rPr>
      <t>–1</t>
    </r>
    <r>
      <rPr>
        <sz val="8"/>
        <color rgb="FF231F20"/>
        <rFont val="Calibri"/>
        <family val="2"/>
      </rPr>
      <t>)</t>
    </r>
  </si>
  <si>
    <r>
      <rPr>
        <b/>
        <sz val="8"/>
        <color rgb="FF231F20"/>
        <rFont val="Calibri"/>
        <family val="2"/>
      </rPr>
      <t xml:space="preserve">GWP
</t>
    </r>
    <r>
      <rPr>
        <b/>
        <sz val="8"/>
        <color rgb="FF231F20"/>
        <rFont val="Calibri"/>
        <family val="2"/>
      </rPr>
      <t>100-year</t>
    </r>
  </si>
  <si>
    <r>
      <rPr>
        <sz val="8"/>
        <color rgb="FF231F20"/>
        <rFont val="Calibri"/>
        <family val="2"/>
      </rPr>
      <t xml:space="preserve">AGTP
</t>
    </r>
    <r>
      <rPr>
        <sz val="8"/>
        <color rgb="FF231F20"/>
        <rFont val="Calibri"/>
        <family val="2"/>
      </rPr>
      <t>20-year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</si>
  <si>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20-year</t>
    </r>
  </si>
  <si>
    <r>
      <rPr>
        <sz val="8"/>
        <color rgb="FF231F20"/>
        <rFont val="Calibri"/>
        <family val="2"/>
      </rPr>
      <t xml:space="preserve">AGTP
</t>
    </r>
    <r>
      <rPr>
        <sz val="8"/>
        <color rgb="FF231F20"/>
        <rFont val="Calibri"/>
        <family val="2"/>
      </rPr>
      <t>50-year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</si>
  <si>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50-year</t>
    </r>
  </si>
  <si>
    <r>
      <rPr>
        <sz val="8"/>
        <color rgb="FF231F20"/>
        <rFont val="Calibri"/>
        <family val="2"/>
      </rPr>
      <t xml:space="preserve">AGTP
</t>
    </r>
    <r>
      <rPr>
        <sz val="8"/>
        <color rgb="FF231F20"/>
        <rFont val="Calibri"/>
        <family val="2"/>
      </rPr>
      <t>100-year (K kg</t>
    </r>
    <r>
      <rPr>
        <sz val="5"/>
        <color rgb="FF231F20"/>
        <rFont val="Calibri"/>
        <family val="2"/>
      </rPr>
      <t>–1</t>
    </r>
    <r>
      <rPr>
        <sz val="8"/>
        <color rgb="FF231F20"/>
        <rFont val="Calibri"/>
        <family val="2"/>
      </rPr>
      <t>)</t>
    </r>
  </si>
  <si>
    <r>
      <rPr>
        <b/>
        <sz val="8"/>
        <color rgb="FF231F20"/>
        <rFont val="Calibri"/>
        <family val="2"/>
      </rPr>
      <t xml:space="preserve">GTP
</t>
    </r>
    <r>
      <rPr>
        <b/>
        <sz val="8"/>
        <color rgb="FF231F20"/>
        <rFont val="Calibri"/>
        <family val="2"/>
      </rPr>
      <t>100-year</t>
    </r>
  </si>
  <si>
    <r>
      <rPr>
        <sz val="7"/>
        <color rgb="FF231F20"/>
        <rFont val="Calibri"/>
        <family val="2"/>
      </rPr>
      <t>Carbon dioxide</t>
    </r>
  </si>
  <si>
    <r>
      <rPr>
        <sz val="7"/>
        <color rgb="FF231F20"/>
        <rFont val="Calibri"/>
        <family val="2"/>
      </rPr>
      <t>CO</t>
    </r>
    <r>
      <rPr>
        <sz val="4"/>
        <color rgb="FF231F20"/>
        <rFont val="Calibri"/>
        <family val="2"/>
      </rPr>
      <t>2</t>
    </r>
  </si>
  <si>
    <r>
      <rPr>
        <sz val="7"/>
        <color rgb="FF231F20"/>
        <rFont val="Calibri"/>
        <family val="2"/>
      </rPr>
      <t>see*</t>
    </r>
  </si>
  <si>
    <r>
      <rPr>
        <sz val="7"/>
        <color rgb="FF231F20"/>
        <rFont val="Calibri"/>
        <family val="2"/>
      </rPr>
      <t>1.37e-5</t>
    </r>
  </si>
  <si>
    <r>
      <rPr>
        <sz val="7"/>
        <color rgb="FF231F20"/>
        <rFont val="Calibri"/>
        <family val="2"/>
      </rPr>
      <t>2.49e-14</t>
    </r>
  </si>
  <si>
    <r>
      <rPr>
        <sz val="7"/>
        <color rgb="FF231F20"/>
        <rFont val="Calibri"/>
        <family val="2"/>
      </rPr>
      <t>9.17e-14</t>
    </r>
  </si>
  <si>
    <r>
      <rPr>
        <sz val="7"/>
        <color rgb="FF231F20"/>
        <rFont val="Calibri"/>
        <family val="2"/>
      </rPr>
      <t>6.84e-16</t>
    </r>
  </si>
  <si>
    <r>
      <rPr>
        <sz val="7"/>
        <color rgb="FF231F20"/>
        <rFont val="Calibri"/>
        <family val="2"/>
      </rPr>
      <t>6.17e-16</t>
    </r>
  </si>
  <si>
    <r>
      <rPr>
        <sz val="7"/>
        <color rgb="FF231F20"/>
        <rFont val="Calibri"/>
        <family val="2"/>
      </rPr>
      <t>5.47e-16</t>
    </r>
  </si>
  <si>
    <r>
      <rPr>
        <sz val="7"/>
        <color rgb="FF231F20"/>
        <rFont val="Calibri"/>
        <family val="2"/>
      </rPr>
      <t>Methane</t>
    </r>
  </si>
  <si>
    <r>
      <rPr>
        <sz val="7"/>
        <color rgb="FF231F20"/>
        <rFont val="Calibri"/>
        <family val="2"/>
      </rPr>
      <t>CH</t>
    </r>
    <r>
      <rPr>
        <sz val="4"/>
        <color rgb="FF231F20"/>
        <rFont val="Calibri"/>
        <family val="2"/>
      </rPr>
      <t>4</t>
    </r>
  </si>
  <si>
    <r>
      <rPr>
        <sz val="7"/>
        <color rgb="FF231F20"/>
        <rFont val="Calibri"/>
        <family val="2"/>
      </rPr>
      <t>12.4</t>
    </r>
    <r>
      <rPr>
        <sz val="4"/>
        <color rgb="FF231F20"/>
        <rFont val="Calibri"/>
        <family val="2"/>
      </rPr>
      <t>†</t>
    </r>
  </si>
  <si>
    <r>
      <rPr>
        <sz val="7"/>
        <color rgb="FF231F20"/>
        <rFont val="Calibri"/>
        <family val="2"/>
      </rPr>
      <t>3.63e-4</t>
    </r>
  </si>
  <si>
    <r>
      <rPr>
        <sz val="7"/>
        <color rgb="FF231F20"/>
        <rFont val="Calibri"/>
        <family val="2"/>
      </rPr>
      <t>2.09e-12</t>
    </r>
  </si>
  <si>
    <r>
      <rPr>
        <sz val="7"/>
        <color rgb="FF231F20"/>
        <rFont val="Calibri"/>
        <family val="2"/>
      </rPr>
      <t>2.61e-12</t>
    </r>
  </si>
  <si>
    <r>
      <rPr>
        <sz val="7"/>
        <color rgb="FF231F20"/>
        <rFont val="Calibri"/>
        <family val="2"/>
      </rPr>
      <t>4.62e-14</t>
    </r>
  </si>
  <si>
    <r>
      <rPr>
        <sz val="7"/>
        <color rgb="FF231F20"/>
        <rFont val="Calibri"/>
        <family val="2"/>
      </rPr>
      <t>8.69e-15</t>
    </r>
  </si>
  <si>
    <r>
      <rPr>
        <sz val="7"/>
        <color rgb="FF231F20"/>
        <rFont val="Calibri"/>
        <family val="2"/>
      </rPr>
      <t>2.34e-15</t>
    </r>
  </si>
  <si>
    <r>
      <rPr>
        <sz val="7"/>
        <color rgb="FF231F20"/>
        <rFont val="Calibri"/>
        <family val="2"/>
      </rPr>
      <t>Fossil methane‡</t>
    </r>
  </si>
  <si>
    <r>
      <rPr>
        <sz val="7"/>
        <color rgb="FF231F20"/>
        <rFont val="Calibri"/>
        <family val="2"/>
      </rPr>
      <t>2.11e-12</t>
    </r>
  </si>
  <si>
    <r>
      <rPr>
        <sz val="7"/>
        <color rgb="FF231F20"/>
        <rFont val="Calibri"/>
        <family val="2"/>
      </rPr>
      <t>2.73e-12</t>
    </r>
  </si>
  <si>
    <r>
      <rPr>
        <sz val="7"/>
        <color rgb="FF231F20"/>
        <rFont val="Calibri"/>
        <family val="2"/>
      </rPr>
      <t>4.68e-14</t>
    </r>
  </si>
  <si>
    <r>
      <rPr>
        <sz val="7"/>
        <color rgb="FF231F20"/>
        <rFont val="Calibri"/>
        <family val="2"/>
      </rPr>
      <t>9.55e-15</t>
    </r>
  </si>
  <si>
    <r>
      <rPr>
        <sz val="7"/>
        <color rgb="FF231F20"/>
        <rFont val="Calibri"/>
        <family val="2"/>
      </rPr>
      <t>3.11e-15</t>
    </r>
  </si>
  <si>
    <r>
      <rPr>
        <sz val="7"/>
        <color rgb="FF231F20"/>
        <rFont val="Calibri"/>
        <family val="2"/>
      </rPr>
      <t>Nitrous Oxide</t>
    </r>
  </si>
  <si>
    <r>
      <rPr>
        <sz val="7"/>
        <color rgb="FF231F20"/>
        <rFont val="Calibri"/>
        <family val="2"/>
      </rPr>
      <t>N</t>
    </r>
    <r>
      <rPr>
        <sz val="4"/>
        <color rgb="FF231F20"/>
        <rFont val="Calibri"/>
        <family val="2"/>
      </rPr>
      <t>2</t>
    </r>
    <r>
      <rPr>
        <sz val="7"/>
        <color rgb="FF231F20"/>
        <rFont val="Calibri"/>
        <family val="2"/>
      </rPr>
      <t>O</t>
    </r>
  </si>
  <si>
    <r>
      <rPr>
        <sz val="7"/>
        <color rgb="FF231F20"/>
        <rFont val="Calibri"/>
        <family val="2"/>
      </rPr>
      <t>121</t>
    </r>
    <r>
      <rPr>
        <sz val="4"/>
        <color rgb="FF231F20"/>
        <rFont val="Calibri"/>
        <family val="2"/>
      </rPr>
      <t>†</t>
    </r>
  </si>
  <si>
    <r>
      <rPr>
        <sz val="7"/>
        <color rgb="FF231F20"/>
        <rFont val="Calibri"/>
        <family val="2"/>
      </rPr>
      <t>3.00e-3</t>
    </r>
  </si>
  <si>
    <r>
      <rPr>
        <sz val="7"/>
        <color rgb="FF231F20"/>
        <rFont val="Calibri"/>
        <family val="2"/>
      </rPr>
      <t>6.58e-12</t>
    </r>
  </si>
  <si>
    <r>
      <rPr>
        <sz val="7"/>
        <color rgb="FF231F20"/>
        <rFont val="Calibri"/>
        <family val="2"/>
      </rPr>
      <t>2.43e-11</t>
    </r>
  </si>
  <si>
    <r>
      <rPr>
        <sz val="7"/>
        <color rgb="FF231F20"/>
        <rFont val="Calibri"/>
        <family val="2"/>
      </rPr>
      <t>1.89e-13</t>
    </r>
  </si>
  <si>
    <r>
      <rPr>
        <sz val="7"/>
        <color rgb="FF231F20"/>
        <rFont val="Calibri"/>
        <family val="2"/>
      </rPr>
      <t>1.74e-13</t>
    </r>
  </si>
  <si>
    <r>
      <rPr>
        <sz val="7"/>
        <color rgb="FF231F20"/>
        <rFont val="Calibri"/>
        <family val="2"/>
      </rPr>
      <t>1.28e-13</t>
    </r>
  </si>
  <si>
    <r>
      <rPr>
        <sz val="7"/>
        <color rgb="FF231F20"/>
        <rFont val="Calibri"/>
        <family val="2"/>
      </rPr>
      <t>CFC-11</t>
    </r>
  </si>
  <si>
    <r>
      <rPr>
        <sz val="7"/>
        <color rgb="FF231F20"/>
        <rFont val="Calibri"/>
        <family val="2"/>
      </rPr>
      <t>CCl</t>
    </r>
    <r>
      <rPr>
        <sz val="4"/>
        <color rgb="FF231F20"/>
        <rFont val="Calibri"/>
        <family val="2"/>
      </rPr>
      <t>3</t>
    </r>
    <r>
      <rPr>
        <sz val="7"/>
        <color rgb="FF231F20"/>
        <rFont val="Calibri"/>
        <family val="2"/>
      </rPr>
      <t>F</t>
    </r>
  </si>
  <si>
    <r>
      <rPr>
        <sz val="7"/>
        <color rgb="FF231F20"/>
        <rFont val="Calibri"/>
        <family val="2"/>
      </rPr>
      <t>1.72e-10</t>
    </r>
  </si>
  <si>
    <r>
      <rPr>
        <sz val="7"/>
        <color rgb="FF231F20"/>
        <rFont val="Calibri"/>
        <family val="2"/>
      </rPr>
      <t>4.28e-10</t>
    </r>
  </si>
  <si>
    <r>
      <rPr>
        <sz val="7"/>
        <color rgb="FF231F20"/>
        <rFont val="Calibri"/>
        <family val="2"/>
      </rPr>
      <t>4.71e-12</t>
    </r>
  </si>
  <si>
    <r>
      <rPr>
        <sz val="7"/>
        <color rgb="FF231F20"/>
        <rFont val="Calibri"/>
        <family val="2"/>
      </rPr>
      <t>3.01e-12</t>
    </r>
  </si>
  <si>
    <r>
      <rPr>
        <sz val="7"/>
        <color rgb="FF231F20"/>
        <rFont val="Calibri"/>
        <family val="2"/>
      </rPr>
      <t>1.28e-12</t>
    </r>
  </si>
  <si>
    <r>
      <rPr>
        <sz val="7"/>
        <color rgb="FF231F20"/>
        <rFont val="Calibri"/>
        <family val="2"/>
      </rPr>
      <t>CFC-12</t>
    </r>
  </si>
  <si>
    <r>
      <rPr>
        <sz val="7"/>
        <color rgb="FF231F20"/>
        <rFont val="Calibri"/>
        <family val="2"/>
      </rPr>
      <t>CCl</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</si>
  <si>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2.69e-10</t>
    </r>
  </si>
  <si>
    <r>
      <rPr>
        <sz val="7"/>
        <color rgb="FF231F20"/>
        <rFont val="Calibri"/>
        <family val="2"/>
      </rPr>
      <t>9.39e-10</t>
    </r>
  </si>
  <si>
    <r>
      <rPr>
        <sz val="7"/>
        <color rgb="FF231F20"/>
        <rFont val="Calibri"/>
        <family val="2"/>
      </rPr>
      <t>7.71e-12</t>
    </r>
  </si>
  <si>
    <r>
      <rPr>
        <sz val="7"/>
        <color rgb="FF231F20"/>
        <rFont val="Calibri"/>
        <family val="2"/>
      </rPr>
      <t>6.75e-12</t>
    </r>
  </si>
  <si>
    <r>
      <rPr>
        <sz val="7"/>
        <color rgb="FF231F20"/>
        <rFont val="Calibri"/>
        <family val="2"/>
      </rPr>
      <t>4.62e-12</t>
    </r>
  </si>
  <si>
    <r>
      <rPr>
        <sz val="7"/>
        <color rgb="FF231F20"/>
        <rFont val="Calibri"/>
        <family val="2"/>
      </rPr>
      <t>CFC-13</t>
    </r>
  </si>
  <si>
    <r>
      <rPr>
        <sz val="7"/>
        <color rgb="FF231F20"/>
        <rFont val="Calibri"/>
        <family val="2"/>
      </rPr>
      <t>CClF</t>
    </r>
    <r>
      <rPr>
        <sz val="4"/>
        <color rgb="FF231F20"/>
        <rFont val="Calibri"/>
        <family val="2"/>
      </rPr>
      <t>3</t>
    </r>
  </si>
  <si>
    <r>
      <rPr>
        <sz val="7"/>
        <color rgb="FF231F20"/>
        <rFont val="Calibri"/>
        <family val="2"/>
      </rPr>
      <t>2.71e-10</t>
    </r>
  </si>
  <si>
    <r>
      <rPr>
        <sz val="7"/>
        <color rgb="FF231F20"/>
        <rFont val="Calibri"/>
        <family val="2"/>
      </rPr>
      <t>1.27e-09</t>
    </r>
  </si>
  <si>
    <r>
      <rPr>
        <sz val="7"/>
        <color rgb="FF231F20"/>
        <rFont val="Calibri"/>
        <family val="2"/>
      </rPr>
      <t>7.99e-12</t>
    </r>
  </si>
  <si>
    <r>
      <rPr>
        <sz val="7"/>
        <color rgb="FF231F20"/>
        <rFont val="Calibri"/>
        <family val="2"/>
      </rPr>
      <t>8.77e-12</t>
    </r>
  </si>
  <si>
    <r>
      <rPr>
        <sz val="7"/>
        <color rgb="FF231F20"/>
        <rFont val="Calibri"/>
        <family val="2"/>
      </rPr>
      <t>8.71e-12</t>
    </r>
  </si>
  <si>
    <r>
      <rPr>
        <sz val="7"/>
        <color rgb="FF231F20"/>
        <rFont val="Calibri"/>
        <family val="2"/>
      </rPr>
      <t>CFC-113</t>
    </r>
  </si>
  <si>
    <r>
      <rPr>
        <sz val="7"/>
        <color rgb="FF231F20"/>
        <rFont val="Calibri"/>
        <family val="2"/>
      </rPr>
      <t>CCl</t>
    </r>
    <r>
      <rPr>
        <sz val="4"/>
        <color rgb="FF231F20"/>
        <rFont val="Calibri"/>
        <family val="2"/>
      </rPr>
      <t>2</t>
    </r>
    <r>
      <rPr>
        <sz val="7"/>
        <color rgb="FF231F20"/>
        <rFont val="Calibri"/>
        <family val="2"/>
      </rPr>
      <t>FCClF</t>
    </r>
    <r>
      <rPr>
        <sz val="4"/>
        <color rgb="FF231F20"/>
        <rFont val="Calibri"/>
        <family val="2"/>
      </rPr>
      <t>2</t>
    </r>
  </si>
  <si>
    <r>
      <rPr>
        <sz val="7"/>
        <color rgb="FF231F20"/>
        <rFont val="Calibri"/>
        <family val="2"/>
      </rPr>
      <t>1.62e-10</t>
    </r>
  </si>
  <si>
    <r>
      <rPr>
        <sz val="7"/>
        <color rgb="FF231F20"/>
        <rFont val="Calibri"/>
        <family val="2"/>
      </rPr>
      <t>5.34e-10</t>
    </r>
  </si>
  <si>
    <r>
      <rPr>
        <sz val="7"/>
        <color rgb="FF231F20"/>
        <rFont val="Calibri"/>
        <family val="2"/>
      </rPr>
      <t>4.60e-12</t>
    </r>
  </si>
  <si>
    <r>
      <rPr>
        <sz val="7"/>
        <color rgb="FF231F20"/>
        <rFont val="Calibri"/>
        <family val="2"/>
      </rPr>
      <t>3.85e-12</t>
    </r>
  </si>
  <si>
    <r>
      <rPr>
        <sz val="7"/>
        <color rgb="FF231F20"/>
        <rFont val="Calibri"/>
        <family val="2"/>
      </rPr>
      <t>2.45e-12</t>
    </r>
  </si>
  <si>
    <r>
      <rPr>
        <sz val="7"/>
        <color rgb="FF231F20"/>
        <rFont val="Calibri"/>
        <family val="2"/>
      </rPr>
      <t>CFC-114</t>
    </r>
  </si>
  <si>
    <r>
      <rPr>
        <sz val="7"/>
        <color rgb="FF231F20"/>
        <rFont val="Calibri"/>
        <family val="2"/>
      </rPr>
      <t>CClF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</si>
  <si>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1.92e-10</t>
    </r>
  </si>
  <si>
    <r>
      <rPr>
        <sz val="7"/>
        <color rgb="FF231F20"/>
        <rFont val="Calibri"/>
        <family val="2"/>
      </rPr>
      <t>7.88e-10</t>
    </r>
  </si>
  <si>
    <r>
      <rPr>
        <sz val="7"/>
        <color rgb="FF231F20"/>
        <rFont val="Calibri"/>
        <family val="2"/>
      </rPr>
      <t>5.60e-12</t>
    </r>
  </si>
  <si>
    <r>
      <rPr>
        <sz val="7"/>
        <color rgb="FF231F20"/>
        <rFont val="Calibri"/>
        <family val="2"/>
      </rPr>
      <t>5.56e-12</t>
    </r>
  </si>
  <si>
    <r>
      <rPr>
        <sz val="7"/>
        <color rgb="FF231F20"/>
        <rFont val="Calibri"/>
        <family val="2"/>
      </rPr>
      <t>4.68e-12</t>
    </r>
  </si>
  <si>
    <r>
      <rPr>
        <sz val="7"/>
        <color rgb="FF231F20"/>
        <rFont val="Calibri"/>
        <family val="2"/>
      </rPr>
      <t>CFC-115</t>
    </r>
  </si>
  <si>
    <r>
      <rPr>
        <sz val="7"/>
        <color rgb="FF231F20"/>
        <rFont val="Calibri"/>
        <family val="2"/>
      </rPr>
      <t>CClF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</si>
  <si>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1.46e-10</t>
    </r>
  </si>
  <si>
    <r>
      <rPr>
        <sz val="7"/>
        <color rgb="FF231F20"/>
        <rFont val="Calibri"/>
        <family val="2"/>
      </rPr>
      <t>7.03e-10</t>
    </r>
  </si>
  <si>
    <r>
      <rPr>
        <sz val="7"/>
        <color rgb="FF231F20"/>
        <rFont val="Calibri"/>
        <family val="2"/>
      </rPr>
      <t>4.32e-12</t>
    </r>
  </si>
  <si>
    <r>
      <rPr>
        <sz val="7"/>
        <color rgb="FF231F20"/>
        <rFont val="Calibri"/>
        <family val="2"/>
      </rPr>
      <t>4.81e-12</t>
    </r>
  </si>
  <si>
    <r>
      <rPr>
        <sz val="7"/>
        <color rgb="FF231F20"/>
        <rFont val="Calibri"/>
        <family val="2"/>
      </rPr>
      <t>4.91e-12</t>
    </r>
  </si>
  <si>
    <r>
      <rPr>
        <sz val="7"/>
        <color rgb="FF231F20"/>
        <rFont val="Calibri"/>
        <family val="2"/>
      </rPr>
      <t>HCFC-21</t>
    </r>
  </si>
  <si>
    <r>
      <rPr>
        <sz val="7"/>
        <color rgb="FF231F20"/>
        <rFont val="Calibri"/>
        <family val="2"/>
      </rPr>
      <t>CHCl</t>
    </r>
    <r>
      <rPr>
        <sz val="4"/>
        <color rgb="FF231F20"/>
        <rFont val="Calibri"/>
        <family val="2"/>
      </rPr>
      <t>2</t>
    </r>
    <r>
      <rPr>
        <sz val="7"/>
        <color rgb="FF231F20"/>
        <rFont val="Calibri"/>
        <family val="2"/>
      </rPr>
      <t>F</t>
    </r>
  </si>
  <si>
    <r>
      <rPr>
        <sz val="7"/>
        <color rgb="FF231F20"/>
        <rFont val="Calibri"/>
        <family val="2"/>
      </rPr>
      <t>1.35e-11</t>
    </r>
  </si>
  <si>
    <r>
      <rPr>
        <sz val="7"/>
        <color rgb="FF231F20"/>
        <rFont val="Calibri"/>
        <family val="2"/>
      </rPr>
      <t>1.31e-13</t>
    </r>
  </si>
  <si>
    <r>
      <rPr>
        <sz val="7"/>
        <color rgb="FF231F20"/>
        <rFont val="Calibri"/>
        <family val="2"/>
      </rPr>
      <t>1.59e-14</t>
    </r>
  </si>
  <si>
    <r>
      <rPr>
        <sz val="7"/>
        <color rgb="FF231F20"/>
        <rFont val="Calibri"/>
        <family val="2"/>
      </rPr>
      <t>1.12e-14</t>
    </r>
  </si>
  <si>
    <r>
      <rPr>
        <sz val="7"/>
        <color rgb="FF231F20"/>
        <rFont val="Calibri"/>
        <family val="2"/>
      </rPr>
      <t>HCFC-22</t>
    </r>
  </si>
  <si>
    <r>
      <rPr>
        <sz val="7"/>
        <color rgb="FF231F20"/>
        <rFont val="Calibri"/>
        <family val="2"/>
      </rPr>
      <t>CHClF</t>
    </r>
    <r>
      <rPr>
        <sz val="4"/>
        <color rgb="FF231F20"/>
        <rFont val="Calibri"/>
        <family val="2"/>
      </rPr>
      <t>2</t>
    </r>
  </si>
  <si>
    <r>
      <rPr>
        <sz val="7"/>
        <color rgb="FF231F20"/>
        <rFont val="Calibri"/>
        <family val="2"/>
      </rPr>
      <t>1.32e-10</t>
    </r>
  </si>
  <si>
    <r>
      <rPr>
        <sz val="7"/>
        <color rgb="FF231F20"/>
        <rFont val="Calibri"/>
        <family val="2"/>
      </rPr>
      <t>2.87e-12</t>
    </r>
  </si>
  <si>
    <r>
      <rPr>
        <sz val="7"/>
        <color rgb="FF231F20"/>
        <rFont val="Calibri"/>
        <family val="2"/>
      </rPr>
      <t>5.13e-13</t>
    </r>
  </si>
  <si>
    <r>
      <rPr>
        <sz val="7"/>
        <color rgb="FF231F20"/>
        <rFont val="Calibri"/>
        <family val="2"/>
      </rPr>
      <t>1.43e-13</t>
    </r>
  </si>
  <si>
    <r>
      <rPr>
        <sz val="7"/>
        <color rgb="FF231F20"/>
        <rFont val="Calibri"/>
        <family val="2"/>
      </rPr>
      <t>HCFC-122</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</si>
  <si>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Cl</t>
    </r>
  </si>
  <si>
    <r>
      <rPr>
        <sz val="7"/>
        <color rgb="FF231F20"/>
        <rFont val="Calibri"/>
        <family val="2"/>
      </rPr>
      <t>5.43e-12</t>
    </r>
  </si>
  <si>
    <r>
      <rPr>
        <sz val="7"/>
        <color rgb="FF231F20"/>
        <rFont val="Calibri"/>
        <family val="2"/>
      </rPr>
      <t>4.81e-14</t>
    </r>
  </si>
  <si>
    <r>
      <rPr>
        <sz val="7"/>
        <color rgb="FF231F20"/>
        <rFont val="Calibri"/>
        <family val="2"/>
      </rPr>
      <t>6.25e-15</t>
    </r>
  </si>
  <si>
    <r>
      <rPr>
        <sz val="7"/>
        <color rgb="FF231F20"/>
        <rFont val="Calibri"/>
        <family val="2"/>
      </rPr>
      <t>4.47e-15</t>
    </r>
  </si>
  <si>
    <r>
      <rPr>
        <sz val="7"/>
        <color rgb="FF231F20"/>
        <rFont val="Calibri"/>
        <family val="2"/>
      </rPr>
      <t>HCFC-122a</t>
    </r>
  </si>
  <si>
    <r>
      <rPr>
        <sz val="7"/>
        <color rgb="FF231F20"/>
        <rFont val="Calibri"/>
        <family val="2"/>
      </rPr>
      <t>CHFClCFCl</t>
    </r>
    <r>
      <rPr>
        <sz val="4"/>
        <color rgb="FF231F20"/>
        <rFont val="Calibri"/>
        <family val="2"/>
      </rPr>
      <t>2</t>
    </r>
  </si>
  <si>
    <r>
      <rPr>
        <sz val="7"/>
        <color rgb="FF231F20"/>
        <rFont val="Calibri"/>
        <family val="2"/>
      </rPr>
      <t>2.36e-11</t>
    </r>
  </si>
  <si>
    <r>
      <rPr>
        <sz val="7"/>
        <color rgb="FF231F20"/>
        <rFont val="Calibri"/>
        <family val="2"/>
      </rPr>
      <t>2.37e-11</t>
    </r>
  </si>
  <si>
    <r>
      <rPr>
        <sz val="7"/>
        <color rgb="FF231F20"/>
        <rFont val="Calibri"/>
        <family val="2"/>
      </rPr>
      <t>2.91e-13</t>
    </r>
  </si>
  <si>
    <r>
      <rPr>
        <sz val="7"/>
        <color rgb="FF231F20"/>
        <rFont val="Calibri"/>
        <family val="2"/>
      </rPr>
      <t>2.99e-14</t>
    </r>
  </si>
  <si>
    <r>
      <rPr>
        <sz val="7"/>
        <color rgb="FF231F20"/>
        <rFont val="Calibri"/>
        <family val="2"/>
      </rPr>
      <t>1.96e-14</t>
    </r>
  </si>
  <si>
    <r>
      <rPr>
        <sz val="7"/>
        <color rgb="FF231F20"/>
        <rFont val="Calibri"/>
        <family val="2"/>
      </rPr>
      <t>HCFC-123</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</si>
  <si>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</si>
  <si>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7.28e-12</t>
    </r>
  </si>
  <si>
    <r>
      <rPr>
        <sz val="7"/>
        <color rgb="FF231F20"/>
        <rFont val="Calibri"/>
        <family val="2"/>
      </rPr>
      <t>6.71e-14</t>
    </r>
  </si>
  <si>
    <r>
      <rPr>
        <sz val="7"/>
        <color rgb="FF231F20"/>
        <rFont val="Calibri"/>
        <family val="2"/>
      </rPr>
      <t>8.45e-15</t>
    </r>
  </si>
  <si>
    <r>
      <rPr>
        <sz val="7"/>
        <color rgb="FF231F20"/>
        <rFont val="Calibri"/>
        <family val="2"/>
      </rPr>
      <t>6.00e-15</t>
    </r>
  </si>
  <si>
    <r>
      <rPr>
        <sz val="7"/>
        <color rgb="FF231F20"/>
        <rFont val="Calibri"/>
        <family val="2"/>
      </rPr>
      <t>HCFC-123a</t>
    </r>
  </si>
  <si>
    <r>
      <rPr>
        <sz val="7"/>
        <color rgb="FF231F20"/>
        <rFont val="Calibri"/>
        <family val="2"/>
      </rPr>
      <t>CHClFCF</t>
    </r>
    <r>
      <rPr>
        <sz val="4"/>
        <color rgb="FF231F20"/>
        <rFont val="Calibri"/>
        <family val="2"/>
      </rPr>
      <t>2</t>
    </r>
    <r>
      <rPr>
        <sz val="7"/>
        <color rgb="FF231F20"/>
        <rFont val="Calibri"/>
        <family val="2"/>
      </rPr>
      <t>Cl</t>
    </r>
  </si>
  <si>
    <r>
      <rPr>
        <sz val="7"/>
        <color rgb="FF231F20"/>
        <rFont val="Calibri"/>
        <family val="2"/>
      </rPr>
      <t>3.37e-11</t>
    </r>
  </si>
  <si>
    <r>
      <rPr>
        <sz val="7"/>
        <color rgb="FF231F20"/>
        <rFont val="Calibri"/>
        <family val="2"/>
      </rPr>
      <t>3.39e-11</t>
    </r>
  </si>
  <si>
    <r>
      <rPr>
        <sz val="7"/>
        <color rgb="FF231F20"/>
        <rFont val="Calibri"/>
        <family val="2"/>
      </rPr>
      <t>4.51e-13</t>
    </r>
  </si>
  <si>
    <r>
      <rPr>
        <sz val="7"/>
        <color rgb="FF231F20"/>
        <rFont val="Calibri"/>
        <family val="2"/>
      </rPr>
      <t>4.44e-14</t>
    </r>
  </si>
  <si>
    <r>
      <rPr>
        <sz val="7"/>
        <color rgb="FF231F20"/>
        <rFont val="Calibri"/>
        <family val="2"/>
      </rPr>
      <t>2.81e-14</t>
    </r>
  </si>
  <si>
    <r>
      <rPr>
        <sz val="7"/>
        <color rgb="FF231F20"/>
        <rFont val="Calibri"/>
        <family val="2"/>
      </rPr>
      <t>HCFC-124</t>
    </r>
  </si>
  <si>
    <r>
      <rPr>
        <sz val="7"/>
        <color rgb="FF231F20"/>
        <rFont val="Calibri"/>
        <family val="2"/>
      </rPr>
      <t>CHClFCF</t>
    </r>
    <r>
      <rPr>
        <sz val="4"/>
        <color rgb="FF231F20"/>
        <rFont val="Calibri"/>
        <family val="2"/>
      </rPr>
      <t>3</t>
    </r>
  </si>
  <si>
    <r>
      <rPr>
        <sz val="7"/>
        <color rgb="FF231F20"/>
        <rFont val="Calibri"/>
        <family val="2"/>
      </rPr>
      <t>4.67e-11</t>
    </r>
  </si>
  <si>
    <r>
      <rPr>
        <sz val="7"/>
        <color rgb="FF231F20"/>
        <rFont val="Calibri"/>
        <family val="2"/>
      </rPr>
      <t>4.83e-11</t>
    </r>
  </si>
  <si>
    <r>
      <rPr>
        <sz val="7"/>
        <color rgb="FF231F20"/>
        <rFont val="Calibri"/>
        <family val="2"/>
      </rPr>
      <t>7.63e-13</t>
    </r>
  </si>
  <si>
    <r>
      <rPr>
        <sz val="7"/>
        <color rgb="FF231F20"/>
        <rFont val="Calibri"/>
        <family val="2"/>
      </rPr>
      <t>7.46e-14</t>
    </r>
  </si>
  <si>
    <r>
      <rPr>
        <sz val="7"/>
        <color rgb="FF231F20"/>
        <rFont val="Calibri"/>
        <family val="2"/>
      </rPr>
      <t>4.03e-14</t>
    </r>
  </si>
  <si>
    <r>
      <rPr>
        <sz val="7"/>
        <color rgb="FF231F20"/>
        <rFont val="Calibri"/>
        <family val="2"/>
      </rPr>
      <t>HCFC-132c</t>
    </r>
  </si>
  <si>
    <r>
      <rPr>
        <sz val="7"/>
        <color rgb="FF231F20"/>
        <rFont val="Calibri"/>
        <family val="2"/>
      </rPr>
      <t>CH</t>
    </r>
    <r>
      <rPr>
        <sz val="4"/>
        <color rgb="FF231F20"/>
        <rFont val="Calibri"/>
        <family val="2"/>
      </rPr>
      <t>2</t>
    </r>
    <r>
      <rPr>
        <sz val="7"/>
        <color rgb="FF231F20"/>
        <rFont val="Calibri"/>
        <family val="2"/>
      </rPr>
      <t>FCFCl</t>
    </r>
    <r>
      <rPr>
        <sz val="4"/>
        <color rgb="FF231F20"/>
        <rFont val="Calibri"/>
        <family val="2"/>
      </rPr>
      <t>2</t>
    </r>
  </si>
  <si>
    <r>
      <rPr>
        <sz val="7"/>
        <color rgb="FF231F20"/>
        <rFont val="Calibri"/>
        <family val="2"/>
      </rPr>
      <t>3.07e-11</t>
    </r>
  </si>
  <si>
    <r>
      <rPr>
        <sz val="7"/>
        <color rgb="FF231F20"/>
        <rFont val="Calibri"/>
        <family val="2"/>
      </rPr>
      <t>3.10e-11</t>
    </r>
  </si>
  <si>
    <r>
      <rPr>
        <sz val="7"/>
        <color rgb="FF231F20"/>
        <rFont val="Calibri"/>
        <family val="2"/>
      </rPr>
      <t>4.27e-13</t>
    </r>
  </si>
  <si>
    <r>
      <rPr>
        <sz val="7"/>
        <color rgb="FF231F20"/>
        <rFont val="Calibri"/>
        <family val="2"/>
      </rPr>
      <t>4.14e-14</t>
    </r>
  </si>
  <si>
    <r>
      <rPr>
        <sz val="7"/>
        <color rgb="FF231F20"/>
        <rFont val="Calibri"/>
        <family val="2"/>
      </rPr>
      <t>2.58e-14</t>
    </r>
  </si>
  <si>
    <r>
      <rPr>
        <sz val="7"/>
        <color rgb="FF231F20"/>
        <rFont val="Calibri"/>
        <family val="2"/>
      </rPr>
      <t>HCFC-141b</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</si>
  <si>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2</t>
    </r>
    <r>
      <rPr>
        <sz val="7"/>
        <color rgb="FF231F20"/>
        <rFont val="Calibri"/>
        <family val="2"/>
      </rPr>
      <t>F</t>
    </r>
  </si>
  <si>
    <r>
      <rPr>
        <sz val="7"/>
        <color rgb="FF231F20"/>
        <rFont val="Calibri"/>
        <family val="2"/>
      </rPr>
      <t>6.36e-11</t>
    </r>
  </si>
  <si>
    <r>
      <rPr>
        <sz val="7"/>
        <color rgb="FF231F20"/>
        <rFont val="Calibri"/>
        <family val="2"/>
      </rPr>
      <t>7.17e-11</t>
    </r>
  </si>
  <si>
    <r>
      <rPr>
        <sz val="7"/>
        <color rgb="FF231F20"/>
        <rFont val="Calibri"/>
        <family val="2"/>
      </rPr>
      <t>1.27e-12</t>
    </r>
  </si>
  <si>
    <r>
      <rPr>
        <sz val="7"/>
        <color rgb="FF231F20"/>
        <rFont val="Calibri"/>
        <family val="2"/>
      </rPr>
      <t>1.67e-13</t>
    </r>
  </si>
  <si>
    <r>
      <rPr>
        <sz val="7"/>
        <color rgb="FF231F20"/>
        <rFont val="Calibri"/>
        <family val="2"/>
      </rPr>
      <t>6.09e-14</t>
    </r>
  </si>
  <si>
    <r>
      <rPr>
        <sz val="7"/>
        <color rgb="FF231F20"/>
        <rFont val="Calibri"/>
        <family val="2"/>
      </rPr>
      <t>HCFC-142b</t>
    </r>
  </si>
  <si>
    <r>
      <rPr>
        <sz val="7"/>
        <color rgb="FF231F20"/>
        <rFont val="Calibri"/>
        <family val="2"/>
      </rPr>
      <t>CH</t>
    </r>
    <r>
      <rPr>
        <sz val="4"/>
        <color rgb="FF231F20"/>
        <rFont val="Calibri"/>
        <family val="2"/>
      </rPr>
      <t>3</t>
    </r>
    <r>
      <rPr>
        <sz val="7"/>
        <color rgb="FF231F20"/>
        <rFont val="Calibri"/>
        <family val="2"/>
      </rPr>
      <t>CClF</t>
    </r>
    <r>
      <rPr>
        <sz val="4"/>
        <color rgb="FF231F20"/>
        <rFont val="Calibri"/>
        <family val="2"/>
      </rPr>
      <t>2</t>
    </r>
  </si>
  <si>
    <r>
      <rPr>
        <sz val="7"/>
        <color rgb="FF231F20"/>
        <rFont val="Calibri"/>
        <family val="2"/>
      </rPr>
      <t>1.25e-10</t>
    </r>
  </si>
  <si>
    <r>
      <rPr>
        <sz val="7"/>
        <color rgb="FF231F20"/>
        <rFont val="Calibri"/>
        <family val="2"/>
      </rPr>
      <t>1.82e-10</t>
    </r>
  </si>
  <si>
    <r>
      <rPr>
        <sz val="7"/>
        <color rgb="FF231F20"/>
        <rFont val="Calibri"/>
        <family val="2"/>
      </rPr>
      <t>8.46e-13</t>
    </r>
  </si>
  <si>
    <r>
      <rPr>
        <sz val="7"/>
        <color rgb="FF231F20"/>
        <rFont val="Calibri"/>
        <family val="2"/>
      </rPr>
      <t>1.95e-13</t>
    </r>
  </si>
  <si>
    <r>
      <rPr>
        <sz val="7"/>
        <color rgb="FF231F20"/>
        <rFont val="Calibri"/>
        <family val="2"/>
      </rPr>
      <t>HCFC-225ca</t>
    </r>
  </si>
  <si>
    <r>
      <rPr>
        <sz val="7"/>
        <color rgb="FF231F20"/>
        <rFont val="Calibri"/>
        <family val="2"/>
      </rPr>
      <t>CHCl</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</si>
  <si>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1.17e-11</t>
    </r>
  </si>
  <si>
    <r>
      <rPr>
        <sz val="7"/>
        <color rgb="FF231F20"/>
        <rFont val="Calibri"/>
        <family val="2"/>
      </rPr>
      <t>1.17e-13</t>
    </r>
  </si>
  <si>
    <r>
      <rPr>
        <sz val="7"/>
        <color rgb="FF231F20"/>
        <rFont val="Calibri"/>
        <family val="2"/>
      </rPr>
      <t>1.38e-14</t>
    </r>
  </si>
  <si>
    <r>
      <rPr>
        <sz val="7"/>
        <color rgb="FF231F20"/>
        <rFont val="Calibri"/>
        <family val="2"/>
      </rPr>
      <t>9.65e-15</t>
    </r>
  </si>
  <si>
    <r>
      <rPr>
        <sz val="7"/>
        <color rgb="FF231F20"/>
        <rFont val="Calibri"/>
        <family val="2"/>
      </rPr>
      <t>HCFC-225cb</t>
    </r>
  </si>
  <si>
    <r>
      <rPr>
        <sz val="7"/>
        <color rgb="FF231F20"/>
        <rFont val="Calibri"/>
        <family val="2"/>
      </rPr>
      <t>CHClFCF</t>
    </r>
    <r>
      <rPr>
        <sz val="4"/>
        <color rgb="FF231F20"/>
        <rFont val="Calibri"/>
        <family val="2"/>
      </rPr>
      <t>2</t>
    </r>
    <r>
      <rPr>
        <sz val="7"/>
        <color rgb="FF231F20"/>
        <rFont val="Calibri"/>
        <family val="2"/>
      </rPr>
      <t>CClF</t>
    </r>
    <r>
      <rPr>
        <sz val="4"/>
        <color rgb="FF231F20"/>
        <rFont val="Calibri"/>
        <family val="2"/>
      </rPr>
      <t>2</t>
    </r>
  </si>
  <si>
    <r>
      <rPr>
        <sz val="7"/>
        <color rgb="FF231F20"/>
        <rFont val="Calibri"/>
        <family val="2"/>
      </rPr>
      <t>4.65e-11</t>
    </r>
  </si>
  <si>
    <r>
      <rPr>
        <sz val="7"/>
        <color rgb="FF231F20"/>
        <rFont val="Calibri"/>
        <family val="2"/>
      </rPr>
      <t>4.81e-11</t>
    </r>
  </si>
  <si>
    <r>
      <rPr>
        <sz val="7"/>
        <color rgb="FF231F20"/>
        <rFont val="Calibri"/>
        <family val="2"/>
      </rPr>
      <t>7.61e-13</t>
    </r>
  </si>
  <si>
    <r>
      <rPr>
        <sz val="7"/>
        <color rgb="FF231F20"/>
        <rFont val="Calibri"/>
        <family val="2"/>
      </rPr>
      <t>7.43e-14</t>
    </r>
  </si>
  <si>
    <r>
      <rPr>
        <sz val="7"/>
        <color rgb="FF231F20"/>
        <rFont val="Calibri"/>
        <family val="2"/>
      </rPr>
      <t>4.01e-14</t>
    </r>
  </si>
  <si>
    <r>
      <rPr>
        <sz val="7"/>
        <color rgb="FF231F20"/>
        <rFont val="Calibri"/>
        <family val="2"/>
      </rPr>
      <t xml:space="preserve">(E)-1-Chloro-3,3,3-
</t>
    </r>
    <r>
      <rPr>
        <sz val="7"/>
        <color rgb="FF231F20"/>
        <rFont val="Calibri"/>
        <family val="2"/>
      </rPr>
      <t>trifluoroprop-1-ene</t>
    </r>
  </si>
  <si>
    <r>
      <rPr>
        <sz val="7"/>
        <color rgb="FF231F20"/>
        <rFont val="Calibri"/>
        <family val="2"/>
      </rPr>
      <t>trans-CF</t>
    </r>
    <r>
      <rPr>
        <sz val="4"/>
        <color rgb="FF231F20"/>
        <rFont val="Calibri"/>
        <family val="2"/>
      </rPr>
      <t>3</t>
    </r>
    <r>
      <rPr>
        <sz val="7"/>
        <color rgb="FF231F20"/>
        <rFont val="Calibri"/>
        <family val="2"/>
      </rPr>
      <t>CH=CHCl</t>
    </r>
  </si>
  <si>
    <r>
      <rPr>
        <sz val="7"/>
        <color rgb="FF231F20"/>
        <rFont val="Calibri"/>
        <family val="2"/>
      </rPr>
      <t>26.0 days</t>
    </r>
  </si>
  <si>
    <r>
      <rPr>
        <sz val="7"/>
        <color rgb="FF231F20"/>
        <rFont val="Calibri"/>
        <family val="2"/>
      </rPr>
      <t>1.37e-13</t>
    </r>
  </si>
  <si>
    <r>
      <rPr>
        <sz val="7"/>
        <color rgb="FF231F20"/>
        <rFont val="Calibri"/>
        <family val="2"/>
      </rPr>
      <t>1.09e-15</t>
    </r>
  </si>
  <si>
    <r>
      <rPr>
        <sz val="7"/>
        <color rgb="FF231F20"/>
        <rFont val="Calibri"/>
        <family val="2"/>
      </rPr>
      <t>1.54e-16</t>
    </r>
  </si>
  <si>
    <r>
      <rPr>
        <b/>
        <sz val="7"/>
        <color rgb="FF231F20"/>
        <rFont val="Arial Narrow"/>
        <family val="2"/>
      </rPr>
      <t>&lt;1</t>
    </r>
  </si>
  <si>
    <r>
      <rPr>
        <sz val="7"/>
        <color rgb="FF231F20"/>
        <rFont val="Calibri"/>
        <family val="2"/>
      </rPr>
      <t>1.12e-16</t>
    </r>
  </si>
  <si>
    <r>
      <rPr>
        <sz val="7"/>
        <color rgb="FF231F20"/>
        <rFont val="Calibri"/>
        <family val="2"/>
      </rPr>
      <t>HFC-23</t>
    </r>
  </si>
  <si>
    <r>
      <rPr>
        <sz val="7"/>
        <color rgb="FF231F20"/>
        <rFont val="Calibri"/>
        <family val="2"/>
      </rPr>
      <t>CHF</t>
    </r>
    <r>
      <rPr>
        <sz val="4"/>
        <color rgb="FF231F20"/>
        <rFont val="Calibri"/>
        <family val="2"/>
      </rPr>
      <t>3</t>
    </r>
  </si>
  <si>
    <r>
      <rPr>
        <sz val="7"/>
        <color rgb="FF231F20"/>
        <rFont val="Calibri"/>
        <family val="2"/>
      </rPr>
      <t>2.70e-10</t>
    </r>
  </si>
  <si>
    <r>
      <rPr>
        <sz val="7"/>
        <color rgb="FF231F20"/>
        <rFont val="Calibri"/>
        <family val="2"/>
      </rPr>
      <t>1.14e-09</t>
    </r>
  </si>
  <si>
    <r>
      <rPr>
        <sz val="7"/>
        <color rgb="FF231F20"/>
        <rFont val="Calibri"/>
        <family val="2"/>
      </rPr>
      <t>7.88e-12</t>
    </r>
  </si>
  <si>
    <r>
      <rPr>
        <sz val="7"/>
        <color rgb="FF231F20"/>
        <rFont val="Calibri"/>
        <family val="2"/>
      </rPr>
      <t>6.95e-12</t>
    </r>
  </si>
  <si>
    <r>
      <rPr>
        <sz val="7"/>
        <color rgb="FF231F20"/>
        <rFont val="Calibri"/>
        <family val="2"/>
      </rPr>
      <t>HFC-32</t>
    </r>
  </si>
  <si>
    <r>
      <rPr>
        <sz val="7"/>
        <color rgb="FF231F20"/>
        <rFont val="Calibri"/>
        <family val="2"/>
      </rPr>
      <t>CH</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</si>
  <si>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6.07e-11</t>
    </r>
  </si>
  <si>
    <r>
      <rPr>
        <sz val="7"/>
        <color rgb="FF231F20"/>
        <rFont val="Calibri"/>
        <family val="2"/>
      </rPr>
      <t>6.21e-11</t>
    </r>
  </si>
  <si>
    <r>
      <rPr>
        <sz val="7"/>
        <color rgb="FF231F20"/>
        <rFont val="Calibri"/>
        <family val="2"/>
      </rPr>
      <t>9.32e-13</t>
    </r>
  </si>
  <si>
    <r>
      <rPr>
        <sz val="7"/>
        <color rgb="FF231F20"/>
        <rFont val="Calibri"/>
        <family val="2"/>
      </rPr>
      <t>8.93e-14</t>
    </r>
  </si>
  <si>
    <r>
      <rPr>
        <sz val="7"/>
        <color rgb="FF231F20"/>
        <rFont val="Calibri"/>
        <family val="2"/>
      </rPr>
      <t>5.17e-14</t>
    </r>
  </si>
  <si>
    <r>
      <rPr>
        <sz val="7"/>
        <color rgb="FF231F20"/>
        <rFont val="Calibri"/>
        <family val="2"/>
      </rPr>
      <t>HFC-41</t>
    </r>
  </si>
  <si>
    <r>
      <rPr>
        <sz val="7"/>
        <color rgb="FF231F20"/>
        <rFont val="Calibri"/>
        <family val="2"/>
      </rPr>
      <t>CH</t>
    </r>
    <r>
      <rPr>
        <sz val="4"/>
        <color rgb="FF231F20"/>
        <rFont val="Calibri"/>
        <family val="2"/>
      </rPr>
      <t>3</t>
    </r>
    <r>
      <rPr>
        <sz val="7"/>
        <color rgb="FF231F20"/>
        <rFont val="Calibri"/>
        <family val="2"/>
      </rPr>
      <t>F</t>
    </r>
  </si>
  <si>
    <r>
      <rPr>
        <sz val="7"/>
        <color rgb="FF231F20"/>
        <rFont val="Calibri"/>
        <family val="2"/>
      </rPr>
      <t>1.07e-11</t>
    </r>
  </si>
  <si>
    <r>
      <rPr>
        <sz val="7"/>
        <color rgb="FF231F20"/>
        <rFont val="Calibri"/>
        <family val="2"/>
      </rPr>
      <t>1.21e-13</t>
    </r>
  </si>
  <si>
    <r>
      <rPr>
        <sz val="7"/>
        <color rgb="FF231F20"/>
        <rFont val="Calibri"/>
        <family val="2"/>
      </rPr>
      <t>1.31e-14</t>
    </r>
  </si>
  <si>
    <r>
      <rPr>
        <sz val="7"/>
        <color rgb="FF231F20"/>
        <rFont val="Calibri"/>
        <family val="2"/>
      </rPr>
      <t>8.82e-15</t>
    </r>
  </si>
  <si>
    <r>
      <rPr>
        <sz val="7"/>
        <color rgb="FF231F20"/>
        <rFont val="Calibri"/>
        <family val="2"/>
      </rPr>
      <t>HFC-125</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</si>
  <si>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</si>
  <si>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1.52e-10</t>
    </r>
  </si>
  <si>
    <r>
      <rPr>
        <sz val="7"/>
        <color rgb="FF231F20"/>
        <rFont val="Calibri"/>
        <family val="2"/>
      </rPr>
      <t>2.91e-10</t>
    </r>
  </si>
  <si>
    <r>
      <rPr>
        <sz val="7"/>
        <color rgb="FF231F20"/>
        <rFont val="Calibri"/>
        <family val="2"/>
      </rPr>
      <t>3.97e-12</t>
    </r>
  </si>
  <si>
    <r>
      <rPr>
        <sz val="7"/>
        <color rgb="FF231F20"/>
        <rFont val="Calibri"/>
        <family val="2"/>
      </rPr>
      <t>1.84e-12</t>
    </r>
  </si>
  <si>
    <r>
      <rPr>
        <sz val="7"/>
        <color rgb="FF231F20"/>
        <rFont val="Calibri"/>
        <family val="2"/>
      </rPr>
      <t>5.29e-13</t>
    </r>
  </si>
  <si>
    <r>
      <rPr>
        <sz val="7"/>
        <color rgb="FF231F20"/>
        <rFont val="Calibri"/>
        <family val="2"/>
      </rPr>
      <t>HFC-134</t>
    </r>
  </si>
  <si>
    <r>
      <rPr>
        <sz val="7"/>
        <color rgb="FF231F20"/>
        <rFont val="Calibri"/>
        <family val="2"/>
      </rPr>
      <t>CHF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</si>
  <si>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8.93e-11</t>
    </r>
  </si>
  <si>
    <r>
      <rPr>
        <sz val="7"/>
        <color rgb="FF231F20"/>
        <rFont val="Calibri"/>
        <family val="2"/>
      </rPr>
      <t>1.02e-10</t>
    </r>
  </si>
  <si>
    <r>
      <rPr>
        <sz val="7"/>
        <color rgb="FF231F20"/>
        <rFont val="Calibri"/>
        <family val="2"/>
      </rPr>
      <t>1.82e-12</t>
    </r>
  </si>
  <si>
    <r>
      <rPr>
        <sz val="7"/>
        <color rgb="FF231F20"/>
        <rFont val="Calibri"/>
        <family val="2"/>
      </rPr>
      <t>2.54e-13</t>
    </r>
  </si>
  <si>
    <r>
      <rPr>
        <sz val="7"/>
        <color rgb="FF231F20"/>
        <rFont val="Calibri"/>
        <family val="2"/>
      </rPr>
      <t>8.73e-14</t>
    </r>
  </si>
  <si>
    <r>
      <rPr>
        <sz val="7"/>
        <color rgb="FF231F20"/>
        <rFont val="Calibri"/>
        <family val="2"/>
      </rPr>
      <t>HFC-134a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</si>
  <si>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3</t>
    </r>
  </si>
  <si>
    <r>
      <rPr>
        <sz val="7"/>
        <color rgb="FF231F20"/>
        <rFont val="Calibri"/>
        <family val="2"/>
      </rPr>
      <t>9.26e-11</t>
    </r>
  </si>
  <si>
    <r>
      <rPr>
        <sz val="7"/>
        <color rgb="FF231F20"/>
        <rFont val="Calibri"/>
        <family val="2"/>
      </rPr>
      <t>1.19e-10</t>
    </r>
  </si>
  <si>
    <r>
      <rPr>
        <sz val="7"/>
        <color rgb="FF231F20"/>
        <rFont val="Calibri"/>
        <family val="2"/>
      </rPr>
      <t>4.33e-13</t>
    </r>
  </si>
  <si>
    <r>
      <rPr>
        <sz val="7"/>
        <color rgb="FF231F20"/>
        <rFont val="Calibri"/>
        <family val="2"/>
      </rPr>
      <t>1.10e-13</t>
    </r>
  </si>
  <si>
    <r>
      <rPr>
        <sz val="7"/>
        <color rgb="FF231F20"/>
        <rFont val="Calibri"/>
        <family val="2"/>
      </rPr>
      <t>HFC-143</t>
    </r>
  </si>
  <si>
    <r>
      <rPr>
        <sz val="7"/>
        <color rgb="FF231F20"/>
        <rFont val="Calibri"/>
        <family val="2"/>
      </rPr>
      <t>CH</t>
    </r>
    <r>
      <rPr>
        <sz val="4"/>
        <color rgb="FF231F20"/>
        <rFont val="Calibri"/>
        <family val="2"/>
      </rPr>
      <t>2</t>
    </r>
    <r>
      <rPr>
        <sz val="7"/>
        <color rgb="FF231F20"/>
        <rFont val="Calibri"/>
        <family val="2"/>
      </rPr>
      <t>FCHF</t>
    </r>
    <r>
      <rPr>
        <sz val="4"/>
        <color rgb="FF231F20"/>
        <rFont val="Calibri"/>
        <family val="2"/>
      </rPr>
      <t>2</t>
    </r>
  </si>
  <si>
    <r>
      <rPr>
        <sz val="7"/>
        <color rgb="FF231F20"/>
        <rFont val="Calibri"/>
        <family val="2"/>
      </rPr>
      <t>3.00e-11</t>
    </r>
  </si>
  <si>
    <r>
      <rPr>
        <sz val="7"/>
        <color rgb="FF231F20"/>
        <rFont val="Calibri"/>
        <family val="2"/>
      </rPr>
      <t>3.01e-11</t>
    </r>
  </si>
  <si>
    <r>
      <rPr>
        <sz val="7"/>
        <color rgb="FF231F20"/>
        <rFont val="Calibri"/>
        <family val="2"/>
      </rPr>
      <t>3.76e-13</t>
    </r>
  </si>
  <si>
    <r>
      <rPr>
        <sz val="7"/>
        <color rgb="FF231F20"/>
        <rFont val="Calibri"/>
        <family val="2"/>
      </rPr>
      <t>3.82e-14</t>
    </r>
  </si>
  <si>
    <r>
      <rPr>
        <sz val="7"/>
        <color rgb="FF231F20"/>
        <rFont val="Calibri"/>
        <family val="2"/>
      </rPr>
      <t>HFC-143a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</si>
  <si>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3</t>
    </r>
  </si>
  <si>
    <r>
      <rPr>
        <sz val="7"/>
        <color rgb="FF231F20"/>
        <rFont val="Calibri"/>
        <family val="2"/>
      </rPr>
      <t>1.73e-10</t>
    </r>
  </si>
  <si>
    <r>
      <rPr>
        <sz val="7"/>
        <color rgb="FF231F20"/>
        <rFont val="Calibri"/>
        <family val="2"/>
      </rPr>
      <t>4.41e-10</t>
    </r>
  </si>
  <si>
    <r>
      <rPr>
        <sz val="7"/>
        <color rgb="FF231F20"/>
        <rFont val="Calibri"/>
        <family val="2"/>
      </rPr>
      <t>4.76e-12</t>
    </r>
  </si>
  <si>
    <r>
      <rPr>
        <sz val="7"/>
        <color rgb="FF231F20"/>
        <rFont val="Calibri"/>
        <family val="2"/>
      </rPr>
      <t>3.12e-12</t>
    </r>
  </si>
  <si>
    <r>
      <rPr>
        <sz val="7"/>
        <color rgb="FF231F20"/>
        <rFont val="Calibri"/>
        <family val="2"/>
      </rPr>
      <t>1.37e-12</t>
    </r>
  </si>
  <si>
    <r>
      <rPr>
        <sz val="7"/>
        <color rgb="FF231F20"/>
        <rFont val="Calibri"/>
        <family val="2"/>
      </rPr>
      <t>HFC-152</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</si>
  <si>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F</t>
    </r>
  </si>
  <si>
    <r>
      <rPr>
        <sz val="7"/>
        <color rgb="FF231F20"/>
        <rFont val="Calibri"/>
        <family val="2"/>
      </rPr>
      <t>1.51e-12</t>
    </r>
  </si>
  <si>
    <r>
      <rPr>
        <sz val="7"/>
        <color rgb="FF231F20"/>
        <rFont val="Calibri"/>
        <family val="2"/>
      </rPr>
      <t>1.25e-14</t>
    </r>
  </si>
  <si>
    <r>
      <rPr>
        <sz val="7"/>
        <color rgb="FF231F20"/>
        <rFont val="Calibri"/>
        <family val="2"/>
      </rPr>
      <t>1.71e-15</t>
    </r>
  </si>
  <si>
    <r>
      <rPr>
        <sz val="7"/>
        <color rgb="FF231F20"/>
        <rFont val="Calibri"/>
        <family val="2"/>
      </rPr>
      <t>1.24e-15</t>
    </r>
  </si>
  <si>
    <r>
      <rPr>
        <sz val="7"/>
        <color rgb="FF231F20"/>
        <rFont val="Calibri"/>
        <family val="2"/>
      </rPr>
      <t>HFC-152a</t>
    </r>
  </si>
  <si>
    <r>
      <rPr>
        <sz val="7"/>
        <color rgb="FF231F20"/>
        <rFont val="Calibri"/>
        <family val="2"/>
      </rPr>
      <t>CH</t>
    </r>
    <r>
      <rPr>
        <sz val="4"/>
        <color rgb="FF231F20"/>
        <rFont val="Calibri"/>
        <family val="2"/>
      </rPr>
      <t>3</t>
    </r>
    <r>
      <rPr>
        <sz val="7"/>
        <color rgb="FF231F20"/>
        <rFont val="Calibri"/>
        <family val="2"/>
      </rPr>
      <t>CHF</t>
    </r>
    <r>
      <rPr>
        <sz val="4"/>
        <color rgb="FF231F20"/>
        <rFont val="Calibri"/>
        <family val="2"/>
      </rPr>
      <t>2</t>
    </r>
  </si>
  <si>
    <r>
      <rPr>
        <sz val="7"/>
        <color rgb="FF231F20"/>
        <rFont val="Calibri"/>
        <family val="2"/>
      </rPr>
      <t>1.26e-11</t>
    </r>
  </si>
  <si>
    <r>
      <rPr>
        <sz val="7"/>
        <color rgb="FF231F20"/>
        <rFont val="Calibri"/>
        <family val="2"/>
      </rPr>
      <t>1.19e-13</t>
    </r>
  </si>
  <si>
    <r>
      <rPr>
        <sz val="7"/>
        <color rgb="FF231F20"/>
        <rFont val="Calibri"/>
        <family val="2"/>
      </rPr>
      <t>1.47e-14</t>
    </r>
  </si>
  <si>
    <r>
      <rPr>
        <sz val="7"/>
        <color rgb="FF231F20"/>
        <rFont val="Calibri"/>
        <family val="2"/>
      </rPr>
      <t>1.04e-14</t>
    </r>
  </si>
  <si>
    <r>
      <rPr>
        <sz val="7"/>
        <color rgb="FF231F20"/>
        <rFont val="Calibri"/>
        <family val="2"/>
      </rPr>
      <t>HFC-161</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</si>
  <si>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F</t>
    </r>
  </si>
  <si>
    <r>
      <rPr>
        <sz val="7"/>
        <color rgb="FF231F20"/>
        <rFont val="Calibri"/>
        <family val="2"/>
      </rPr>
      <t>66.0 days</t>
    </r>
  </si>
  <si>
    <r>
      <rPr>
        <sz val="7"/>
        <color rgb="FF231F20"/>
        <rFont val="Calibri"/>
        <family val="2"/>
      </rPr>
      <t>3.33e-13</t>
    </r>
  </si>
  <si>
    <r>
      <rPr>
        <sz val="7"/>
        <color rgb="FF231F20"/>
        <rFont val="Calibri"/>
        <family val="2"/>
      </rPr>
      <t>2.70e-15</t>
    </r>
  </si>
  <si>
    <r>
      <rPr>
        <sz val="7"/>
        <color rgb="FF231F20"/>
        <rFont val="Calibri"/>
        <family val="2"/>
      </rPr>
      <t>3.76e-16</t>
    </r>
  </si>
  <si>
    <r>
      <rPr>
        <b/>
        <sz val="7"/>
        <color rgb="FF231F20"/>
        <rFont val="Calibri"/>
        <family val="2"/>
      </rPr>
      <t>&lt;1</t>
    </r>
  </si>
  <si>
    <r>
      <rPr>
        <sz val="7"/>
        <color rgb="FF231F20"/>
        <rFont val="Calibri"/>
        <family val="2"/>
      </rPr>
      <t>2.74e-16</t>
    </r>
  </si>
  <si>
    <r>
      <rPr>
        <sz val="7"/>
        <color rgb="FF231F20"/>
        <rFont val="Calibri"/>
        <family val="2"/>
      </rPr>
      <t>HFC-227ca</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</si>
  <si>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</si>
  <si>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1.27e-10</t>
    </r>
  </si>
  <si>
    <r>
      <rPr>
        <sz val="7"/>
        <color rgb="FF231F20"/>
        <rFont val="Calibri"/>
        <family val="2"/>
      </rPr>
      <t>2.42e-10</t>
    </r>
  </si>
  <si>
    <r>
      <rPr>
        <sz val="7"/>
        <color rgb="FF231F20"/>
        <rFont val="Calibri"/>
        <family val="2"/>
      </rPr>
      <t>3.31e-12</t>
    </r>
  </si>
  <si>
    <r>
      <rPr>
        <sz val="7"/>
        <color rgb="FF231F20"/>
        <rFont val="Calibri"/>
        <family val="2"/>
      </rPr>
      <t>1.53e-12</t>
    </r>
  </si>
  <si>
    <r>
      <rPr>
        <sz val="7"/>
        <color rgb="FF231F20"/>
        <rFont val="Calibri"/>
        <family val="2"/>
      </rPr>
      <t>4.41e-13</t>
    </r>
  </si>
  <si>
    <r>
      <rPr>
        <sz val="7"/>
        <color rgb="FF231F20"/>
        <rFont val="Calibri"/>
        <family val="2"/>
      </rPr>
      <t>HFC-227ea</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</si>
  <si>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3</t>
    </r>
  </si>
  <si>
    <r>
      <rPr>
        <sz val="7"/>
        <color rgb="FF231F20"/>
        <rFont val="Calibri"/>
        <family val="2"/>
      </rPr>
      <t>1.34e-10</t>
    </r>
  </si>
  <si>
    <r>
      <rPr>
        <sz val="7"/>
        <color rgb="FF231F20"/>
        <rFont val="Calibri"/>
        <family val="2"/>
      </rPr>
      <t>3.07e-10</t>
    </r>
  </si>
  <si>
    <r>
      <rPr>
        <sz val="7"/>
        <color rgb="FF231F20"/>
        <rFont val="Calibri"/>
        <family val="2"/>
      </rPr>
      <t>3.61e-12</t>
    </r>
  </si>
  <si>
    <r>
      <rPr>
        <sz val="7"/>
        <color rgb="FF231F20"/>
        <rFont val="Calibri"/>
        <family val="2"/>
      </rPr>
      <t>2.12e-12</t>
    </r>
  </si>
  <si>
    <r>
      <rPr>
        <sz val="7"/>
        <color rgb="FF231F20"/>
        <rFont val="Calibri"/>
        <family val="2"/>
      </rPr>
      <t>7.98e-13</t>
    </r>
  </si>
  <si>
    <r>
      <rPr>
        <sz val="7"/>
        <color rgb="FF231F20"/>
        <rFont val="Calibri"/>
        <family val="2"/>
      </rPr>
      <t>HFC-236cb</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</si>
  <si>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</si>
  <si>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8.67e-11</t>
    </r>
  </si>
  <si>
    <r>
      <rPr>
        <sz val="7"/>
        <color rgb="FF231F20"/>
        <rFont val="Calibri"/>
        <family val="2"/>
      </rPr>
      <t>1.11e-10</t>
    </r>
  </si>
  <si>
    <r>
      <rPr>
        <sz val="7"/>
        <color rgb="FF231F20"/>
        <rFont val="Calibri"/>
        <family val="2"/>
      </rPr>
      <t>1.94e-12</t>
    </r>
  </si>
  <si>
    <r>
      <rPr>
        <sz val="7"/>
        <color rgb="FF231F20"/>
        <rFont val="Calibri"/>
        <family val="2"/>
      </rPr>
      <t>3.92e-13</t>
    </r>
  </si>
  <si>
    <r>
      <rPr>
        <sz val="7"/>
        <color rgb="FF231F20"/>
        <rFont val="Calibri"/>
        <family val="2"/>
      </rPr>
      <t>1.01e-13</t>
    </r>
  </si>
  <si>
    <r>
      <rPr>
        <sz val="7"/>
        <color rgb="FF231F20"/>
        <rFont val="Calibri"/>
        <family val="2"/>
      </rPr>
      <t>HFC-236ea</t>
    </r>
  </si>
  <si>
    <r>
      <rPr>
        <sz val="7"/>
        <color rgb="FF231F20"/>
        <rFont val="Calibri"/>
        <family val="2"/>
      </rPr>
      <t>CHF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</si>
  <si>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0.30</t>
    </r>
    <r>
      <rPr>
        <sz val="4"/>
        <color rgb="FF231F20"/>
        <rFont val="Calibri"/>
        <family val="2"/>
      </rPr>
      <t>a</t>
    </r>
  </si>
  <si>
    <r>
      <rPr>
        <sz val="7"/>
        <color rgb="FF231F20"/>
        <rFont val="Calibri"/>
        <family val="2"/>
      </rPr>
      <t>1.03e-10</t>
    </r>
  </si>
  <si>
    <r>
      <rPr>
        <sz val="7"/>
        <color rgb="FF231F20"/>
        <rFont val="Calibri"/>
        <family val="2"/>
      </rPr>
      <t>1.22e-10</t>
    </r>
  </si>
  <si>
    <r>
      <rPr>
        <sz val="7"/>
        <color rgb="FF231F20"/>
        <rFont val="Calibri"/>
        <family val="2"/>
      </rPr>
      <t>2.18e-12</t>
    </r>
  </si>
  <si>
    <r>
      <rPr>
        <sz val="7"/>
        <color rgb="FF231F20"/>
        <rFont val="Calibri"/>
        <family val="2"/>
      </rPr>
      <t>3.53e-13</t>
    </r>
  </si>
  <si>
    <r>
      <rPr>
        <sz val="7"/>
        <color rgb="FF231F20"/>
        <rFont val="Calibri"/>
        <family val="2"/>
      </rPr>
      <t>1.06e-13</t>
    </r>
  </si>
  <si>
    <r>
      <rPr>
        <sz val="7"/>
        <color rgb="FF231F20"/>
        <rFont val="Calibri"/>
        <family val="2"/>
      </rPr>
      <t>HFC-236fa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</si>
  <si>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</si>
  <si>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7.39e-10</t>
    </r>
  </si>
  <si>
    <r>
      <rPr>
        <sz val="7"/>
        <color rgb="FF231F20"/>
        <rFont val="Calibri"/>
        <family val="2"/>
      </rPr>
      <t>5.06e-12</t>
    </r>
  </si>
  <si>
    <r>
      <rPr>
        <sz val="7"/>
        <color rgb="FF231F20"/>
        <rFont val="Calibri"/>
        <family val="2"/>
      </rPr>
      <t>5.18e-12</t>
    </r>
  </si>
  <si>
    <r>
      <rPr>
        <sz val="7"/>
        <color rgb="FF231F20"/>
        <rFont val="Calibri"/>
        <family val="2"/>
      </rPr>
      <t>4.58e-12</t>
    </r>
  </si>
  <si>
    <r>
      <rPr>
        <sz val="7"/>
        <color rgb="FF231F20"/>
        <rFont val="Calibri"/>
        <family val="2"/>
      </rPr>
      <t>HFC-245ca</t>
    </r>
  </si>
  <si>
    <r>
      <rPr>
        <sz val="7"/>
        <color rgb="FF231F20"/>
        <rFont val="Calibri"/>
        <family val="2"/>
      </rPr>
      <t>CH</t>
    </r>
    <r>
      <rPr>
        <sz val="4"/>
        <color rgb="FF231F20"/>
        <rFont val="Calibri"/>
        <family val="2"/>
      </rPr>
      <t>2</t>
    </r>
    <r>
      <rPr>
        <sz val="7"/>
        <color rgb="FF231F20"/>
        <rFont val="Calibri"/>
        <family val="2"/>
      </rPr>
      <t>FCF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</si>
  <si>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0.24</t>
    </r>
    <r>
      <rPr>
        <sz val="4"/>
        <color rgb="FF231F20"/>
        <rFont val="Calibri"/>
        <family val="2"/>
      </rPr>
      <t>b</t>
    </r>
  </si>
  <si>
    <r>
      <rPr>
        <sz val="7"/>
        <color rgb="FF231F20"/>
        <rFont val="Calibri"/>
        <family val="2"/>
      </rPr>
      <t>6.26e-11</t>
    </r>
  </si>
  <si>
    <r>
      <rPr>
        <sz val="7"/>
        <color rgb="FF231F20"/>
        <rFont val="Calibri"/>
        <family val="2"/>
      </rPr>
      <t>6.56e-11</t>
    </r>
  </si>
  <si>
    <r>
      <rPr>
        <sz val="7"/>
        <color rgb="FF231F20"/>
        <rFont val="Calibri"/>
        <family val="2"/>
      </rPr>
      <t>1.07e-12</t>
    </r>
  </si>
  <si>
    <r>
      <rPr>
        <sz val="7"/>
        <color rgb="FF231F20"/>
        <rFont val="Calibri"/>
        <family val="2"/>
      </rPr>
      <t>1.09e-13</t>
    </r>
  </si>
  <si>
    <r>
      <rPr>
        <sz val="7"/>
        <color rgb="FF231F20"/>
        <rFont val="Calibri"/>
        <family val="2"/>
      </rPr>
      <t>5.49e-14</t>
    </r>
  </si>
  <si>
    <r>
      <rPr>
        <sz val="7"/>
        <color rgb="FF231F20"/>
        <rFont val="Calibri"/>
        <family val="2"/>
      </rPr>
      <t>HFC-245cb</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</si>
  <si>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</si>
  <si>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1.67e-10</t>
    </r>
  </si>
  <si>
    <r>
      <rPr>
        <sz val="7"/>
        <color rgb="FF231F20"/>
        <rFont val="Calibri"/>
        <family val="2"/>
      </rPr>
      <t>4.24e-10</t>
    </r>
  </si>
  <si>
    <r>
      <rPr>
        <sz val="7"/>
        <color rgb="FF231F20"/>
        <rFont val="Calibri"/>
        <family val="2"/>
      </rPr>
      <t>3.00e-12</t>
    </r>
  </si>
  <si>
    <r>
      <rPr>
        <sz val="7"/>
        <color rgb="FF231F20"/>
        <rFont val="Calibri"/>
        <family val="2"/>
      </rPr>
      <t>1.32e-12</t>
    </r>
  </si>
  <si>
    <r>
      <rPr>
        <sz val="7"/>
        <color rgb="FF231F20"/>
        <rFont val="Calibri"/>
        <family val="2"/>
      </rPr>
      <t>HFC-245ea</t>
    </r>
  </si>
  <si>
    <r>
      <rPr>
        <sz val="7"/>
        <color rgb="FF231F20"/>
        <rFont val="Calibri"/>
        <family val="2"/>
      </rPr>
      <t>CHF</t>
    </r>
    <r>
      <rPr>
        <sz val="4"/>
        <color rgb="FF231F20"/>
        <rFont val="Calibri"/>
        <family val="2"/>
      </rPr>
      <t>2</t>
    </r>
    <r>
      <rPr>
        <sz val="7"/>
        <color rgb="FF231F20"/>
        <rFont val="Calibri"/>
        <family val="2"/>
      </rPr>
      <t>CHFCHF</t>
    </r>
    <r>
      <rPr>
        <sz val="4"/>
        <color rgb="FF231F20"/>
        <rFont val="Calibri"/>
        <family val="2"/>
      </rPr>
      <t>2</t>
    </r>
  </si>
  <si>
    <r>
      <rPr>
        <sz val="7"/>
        <color rgb="FF231F20"/>
        <rFont val="Calibri"/>
        <family val="2"/>
      </rPr>
      <t>0.16</t>
    </r>
    <r>
      <rPr>
        <sz val="4"/>
        <color rgb="FF231F20"/>
        <rFont val="Calibri"/>
        <family val="2"/>
      </rPr>
      <t>c</t>
    </r>
  </si>
  <si>
    <r>
      <rPr>
        <sz val="7"/>
        <color rgb="FF231F20"/>
        <rFont val="Calibri"/>
        <family val="2"/>
      </rPr>
      <t>2.15e-11</t>
    </r>
  </si>
  <si>
    <r>
      <rPr>
        <sz val="7"/>
        <color rgb="FF231F20"/>
        <rFont val="Calibri"/>
        <family val="2"/>
      </rPr>
      <t>2.16e-11</t>
    </r>
  </si>
  <si>
    <r>
      <rPr>
        <sz val="7"/>
        <color rgb="FF231F20"/>
        <rFont val="Calibri"/>
        <family val="2"/>
      </rPr>
      <t>2.59e-13</t>
    </r>
  </si>
  <si>
    <r>
      <rPr>
        <sz val="7"/>
        <color rgb="FF231F20"/>
        <rFont val="Calibri"/>
        <family val="2"/>
      </rPr>
      <t>2.70e-14</t>
    </r>
  </si>
  <si>
    <r>
      <rPr>
        <sz val="7"/>
        <color rgb="FF231F20"/>
        <rFont val="Calibri"/>
        <family val="2"/>
      </rPr>
      <t>1.79e-14</t>
    </r>
  </si>
  <si>
    <r>
      <rPr>
        <sz val="7"/>
        <color rgb="FF231F20"/>
        <rFont val="Calibri"/>
        <family val="2"/>
      </rPr>
      <t>HFC-245eb</t>
    </r>
  </si>
  <si>
    <r>
      <rPr>
        <sz val="7"/>
        <color rgb="FF231F20"/>
        <rFont val="Calibri"/>
        <family val="2"/>
      </rPr>
      <t>CH</t>
    </r>
    <r>
      <rPr>
        <sz val="4"/>
        <color rgb="FF231F20"/>
        <rFont val="Calibri"/>
        <family val="2"/>
      </rPr>
      <t>2</t>
    </r>
    <r>
      <rPr>
        <sz val="7"/>
        <color rgb="FF231F20"/>
        <rFont val="Calibri"/>
        <family val="2"/>
      </rPr>
      <t>FCHFCF</t>
    </r>
    <r>
      <rPr>
        <sz val="4"/>
        <color rgb="FF231F20"/>
        <rFont val="Calibri"/>
        <family val="2"/>
      </rPr>
      <t>3</t>
    </r>
  </si>
  <si>
    <r>
      <rPr>
        <sz val="7"/>
        <color rgb="FF231F20"/>
        <rFont val="Calibri"/>
        <family val="2"/>
      </rPr>
      <t>0.20</t>
    </r>
    <r>
      <rPr>
        <sz val="4"/>
        <color rgb="FF231F20"/>
        <rFont val="Calibri"/>
        <family val="2"/>
      </rPr>
      <t>c</t>
    </r>
  </si>
  <si>
    <r>
      <rPr>
        <sz val="7"/>
        <color rgb="FF231F20"/>
        <rFont val="Calibri"/>
        <family val="2"/>
      </rPr>
      <t>2.66e-11</t>
    </r>
  </si>
  <si>
    <r>
      <rPr>
        <sz val="7"/>
        <color rgb="FF231F20"/>
        <rFont val="Calibri"/>
        <family val="2"/>
      </rPr>
      <t>3.15e-13</t>
    </r>
  </si>
  <si>
    <r>
      <rPr>
        <sz val="7"/>
        <color rgb="FF231F20"/>
        <rFont val="Calibri"/>
        <family val="2"/>
      </rPr>
      <t>3.31e-14</t>
    </r>
  </si>
  <si>
    <r>
      <rPr>
        <sz val="7"/>
        <color rgb="FF231F20"/>
        <rFont val="Calibri"/>
        <family val="2"/>
      </rPr>
      <t>2.20e-14</t>
    </r>
  </si>
  <si>
    <r>
      <rPr>
        <sz val="7"/>
        <color rgb="FF231F20"/>
        <rFont val="Calibri"/>
        <family val="2"/>
      </rPr>
      <t>HFC-245fa</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</si>
  <si>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</si>
  <si>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7.29e-11</t>
    </r>
  </si>
  <si>
    <r>
      <rPr>
        <sz val="7"/>
        <color rgb="FF231F20"/>
        <rFont val="Calibri"/>
        <family val="2"/>
      </rPr>
      <t>7.87e-11</t>
    </r>
  </si>
  <si>
    <r>
      <rPr>
        <sz val="7"/>
        <color rgb="FF231F20"/>
        <rFont val="Calibri"/>
        <family val="2"/>
      </rPr>
      <t>1.35e-12</t>
    </r>
  </si>
  <si>
    <r>
      <rPr>
        <sz val="7"/>
        <color rgb="FF231F20"/>
        <rFont val="Calibri"/>
        <family val="2"/>
      </rPr>
      <t>1.51e-13</t>
    </r>
  </si>
  <si>
    <r>
      <rPr>
        <sz val="7"/>
        <color rgb="FF231F20"/>
        <rFont val="Calibri"/>
        <family val="2"/>
      </rPr>
      <t>6.62e-14</t>
    </r>
  </si>
  <si>
    <r>
      <rPr>
        <sz val="7"/>
        <color rgb="FF231F20"/>
        <rFont val="Calibri"/>
        <family val="2"/>
      </rPr>
      <t>HFC-263fb</t>
    </r>
  </si>
  <si>
    <r>
      <rPr>
        <sz val="7"/>
        <color rgb="FF231F20"/>
        <rFont val="Calibri"/>
        <family val="2"/>
      </rPr>
      <t>CH</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</si>
  <si>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c</t>
    </r>
  </si>
  <si>
    <r>
      <rPr>
        <sz val="7"/>
        <color rgb="FF231F20"/>
        <rFont val="Calibri"/>
        <family val="2"/>
      </rPr>
      <t>6.93e-12</t>
    </r>
  </si>
  <si>
    <r>
      <rPr>
        <sz val="7"/>
        <color rgb="FF231F20"/>
        <rFont val="Calibri"/>
        <family val="2"/>
      </rPr>
      <t>6.31e-14</t>
    </r>
  </si>
  <si>
    <r>
      <rPr>
        <sz val="7"/>
        <color rgb="FF231F20"/>
        <rFont val="Calibri"/>
        <family val="2"/>
      </rPr>
      <t>8.02e-15</t>
    </r>
  </si>
  <si>
    <r>
      <rPr>
        <sz val="7"/>
        <color rgb="FF231F20"/>
        <rFont val="Calibri"/>
        <family val="2"/>
      </rPr>
      <t>5.70e-15</t>
    </r>
  </si>
  <si>
    <r>
      <rPr>
        <sz val="7"/>
        <color rgb="FF231F20"/>
        <rFont val="Calibri"/>
        <family val="2"/>
      </rPr>
      <t>HFC-272ca</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</si>
  <si>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</si>
  <si>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1.32e-11</t>
    </r>
  </si>
  <si>
    <r>
      <rPr>
        <sz val="7"/>
        <color rgb="FF231F20"/>
        <rFont val="Calibri"/>
        <family val="2"/>
      </rPr>
      <t>1.46e-13</t>
    </r>
  </si>
  <si>
    <r>
      <rPr>
        <sz val="7"/>
        <color rgb="FF231F20"/>
        <rFont val="Calibri"/>
        <family val="2"/>
      </rPr>
      <t>1.61e-14</t>
    </r>
  </si>
  <si>
    <r>
      <rPr>
        <sz val="7"/>
        <color rgb="FF231F20"/>
        <rFont val="Calibri"/>
        <family val="2"/>
      </rPr>
      <t>1.09e-14</t>
    </r>
  </si>
  <si>
    <r>
      <rPr>
        <sz val="7"/>
        <color rgb="FF231F20"/>
        <rFont val="Calibri"/>
        <family val="2"/>
      </rPr>
      <t>HFC-329p</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</si>
  <si>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</si>
  <si>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1.13e-10</t>
    </r>
  </si>
  <si>
    <r>
      <rPr>
        <sz val="7"/>
        <color rgb="FF231F20"/>
        <rFont val="Calibri"/>
        <family val="2"/>
      </rPr>
      <t>2.16e-10</t>
    </r>
  </si>
  <si>
    <r>
      <rPr>
        <sz val="7"/>
        <color rgb="FF231F20"/>
        <rFont val="Calibri"/>
        <family val="2"/>
      </rPr>
      <t>2.94e-12</t>
    </r>
  </si>
  <si>
    <r>
      <rPr>
        <sz val="7"/>
        <color rgb="FF231F20"/>
        <rFont val="Calibri"/>
        <family val="2"/>
      </rPr>
      <t>3.96e-13</t>
    </r>
  </si>
  <si>
    <r>
      <rPr>
        <sz val="7"/>
        <color rgb="FF231F20"/>
        <rFont val="Calibri"/>
        <family val="2"/>
      </rPr>
      <t>HFC-365mfc</t>
    </r>
  </si>
  <si>
    <r>
      <rPr>
        <sz val="7"/>
        <color rgb="FF231F20"/>
        <rFont val="Calibri"/>
        <family val="2"/>
      </rPr>
      <t>CH</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</si>
  <si>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6.64e-11</t>
    </r>
  </si>
  <si>
    <r>
      <rPr>
        <sz val="7"/>
        <color rgb="FF231F20"/>
        <rFont val="Calibri"/>
        <family val="2"/>
      </rPr>
      <t>7.38e-11</t>
    </r>
  </si>
  <si>
    <r>
      <rPr>
        <sz val="7"/>
        <color rgb="FF231F20"/>
        <rFont val="Calibri"/>
        <family val="2"/>
      </rPr>
      <t>1.30e-12</t>
    </r>
  </si>
  <si>
    <r>
      <rPr>
        <sz val="7"/>
        <color rgb="FF231F20"/>
        <rFont val="Calibri"/>
        <family val="2"/>
      </rPr>
      <t>1.62e-13</t>
    </r>
  </si>
  <si>
    <r>
      <rPr>
        <sz val="7"/>
        <color rgb="FF231F20"/>
        <rFont val="Calibri"/>
        <family val="2"/>
      </rPr>
      <t>6.24e-14</t>
    </r>
  </si>
  <si>
    <r>
      <rPr>
        <sz val="7"/>
        <color rgb="FF231F20"/>
        <rFont val="Calibri"/>
        <family val="2"/>
      </rPr>
      <t>HFC-43-10mee</t>
    </r>
  </si>
  <si>
    <r>
      <rPr>
        <sz val="7"/>
        <color rgb="FF231F20"/>
        <rFont val="Calibri"/>
        <family val="2"/>
      </rPr>
      <t>CF</t>
    </r>
    <r>
      <rPr>
        <sz val="4"/>
        <color rgb="FF231F20"/>
        <rFont val="Calibri"/>
        <family val="2"/>
      </rPr>
      <t>3</t>
    </r>
    <r>
      <rPr>
        <sz val="7"/>
        <color rgb="FF231F20"/>
        <rFont val="Calibri"/>
        <family val="2"/>
      </rPr>
      <t>CHFCHFCF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</si>
  <si>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0.42</t>
    </r>
    <r>
      <rPr>
        <sz val="4"/>
        <color rgb="FF231F20"/>
        <rFont val="Calibri"/>
        <family val="2"/>
      </rPr>
      <t>b</t>
    </r>
  </si>
  <si>
    <r>
      <rPr>
        <sz val="7"/>
        <color rgb="FF231F20"/>
        <rFont val="Calibri"/>
        <family val="2"/>
      </rPr>
      <t>1.08e-10</t>
    </r>
  </si>
  <si>
    <r>
      <rPr>
        <sz val="7"/>
        <color rgb="FF231F20"/>
        <rFont val="Calibri"/>
        <family val="2"/>
      </rPr>
      <t>1.51e-10</t>
    </r>
  </si>
  <si>
    <r>
      <rPr>
        <sz val="7"/>
        <color rgb="FF231F20"/>
        <rFont val="Calibri"/>
        <family val="2"/>
      </rPr>
      <t>2.54e-12</t>
    </r>
  </si>
  <si>
    <r>
      <rPr>
        <sz val="7"/>
        <color rgb="FF231F20"/>
        <rFont val="Calibri"/>
        <family val="2"/>
      </rPr>
      <t>6.62e-13</t>
    </r>
  </si>
  <si>
    <r>
      <rPr>
        <sz val="7"/>
        <color rgb="FF231F20"/>
        <rFont val="Calibri"/>
        <family val="2"/>
      </rPr>
      <t>1.54e-13</t>
    </r>
  </si>
  <si>
    <r>
      <rPr>
        <sz val="7"/>
        <color rgb="FF231F20"/>
        <rFont val="Calibri"/>
        <family val="2"/>
      </rPr>
      <t>HFC-1132a</t>
    </r>
  </si>
  <si>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</si>
  <si>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4.0 days</t>
    </r>
  </si>
  <si>
    <r>
      <rPr>
        <sz val="7"/>
        <color rgb="FF231F20"/>
        <rFont val="Calibri"/>
        <family val="2"/>
      </rPr>
      <t>0.004</t>
    </r>
    <r>
      <rPr>
        <sz val="4"/>
        <color rgb="FF231F20"/>
        <rFont val="Calibri"/>
        <family val="2"/>
      </rPr>
      <t>d</t>
    </r>
  </si>
  <si>
    <r>
      <rPr>
        <sz val="7"/>
        <color rgb="FF231F20"/>
        <rFont val="Calibri"/>
        <family val="2"/>
      </rPr>
      <t>3.87e-15</t>
    </r>
  </si>
  <si>
    <r>
      <rPr>
        <sz val="7"/>
        <color rgb="FF231F20"/>
        <rFont val="Calibri"/>
        <family val="2"/>
      </rPr>
      <t>3.08e-17</t>
    </r>
  </si>
  <si>
    <r>
      <rPr>
        <sz val="7"/>
        <color rgb="FF231F20"/>
        <rFont val="Calibri"/>
        <family val="2"/>
      </rPr>
      <t>4.35e-18</t>
    </r>
  </si>
  <si>
    <r>
      <rPr>
        <sz val="7"/>
        <color rgb="FF231F20"/>
        <rFont val="Calibri"/>
        <family val="2"/>
      </rPr>
      <t>3.18e-18</t>
    </r>
  </si>
  <si>
    <r>
      <rPr>
        <sz val="7"/>
        <color rgb="FF231F20"/>
        <rFont val="Calibri"/>
        <family val="2"/>
      </rPr>
      <t>HFC-1141</t>
    </r>
  </si>
  <si>
    <r>
      <rPr>
        <sz val="7"/>
        <color rgb="FF231F20"/>
        <rFont val="Calibri"/>
        <family val="2"/>
      </rPr>
      <t>CH</t>
    </r>
    <r>
      <rPr>
        <sz val="4"/>
        <color rgb="FF231F20"/>
        <rFont val="Calibri"/>
        <family val="2"/>
      </rPr>
      <t>2</t>
    </r>
    <r>
      <rPr>
        <sz val="7"/>
        <color rgb="FF231F20"/>
        <rFont val="Calibri"/>
        <family val="2"/>
      </rPr>
      <t>=CHF</t>
    </r>
  </si>
  <si>
    <r>
      <rPr>
        <sz val="7"/>
        <color rgb="FF231F20"/>
        <rFont val="Calibri"/>
        <family val="2"/>
      </rPr>
      <t>2.1 days</t>
    </r>
  </si>
  <si>
    <r>
      <rPr>
        <sz val="7"/>
        <color rgb="FF231F20"/>
        <rFont val="Calibri"/>
        <family val="2"/>
      </rPr>
      <t>0.002</t>
    </r>
    <r>
      <rPr>
        <sz val="4"/>
        <color rgb="FF231F20"/>
        <rFont val="Calibri"/>
        <family val="2"/>
      </rPr>
      <t>d</t>
    </r>
  </si>
  <si>
    <r>
      <rPr>
        <sz val="7"/>
        <color rgb="FF231F20"/>
        <rFont val="Calibri"/>
        <family val="2"/>
      </rPr>
      <t>1.54e-15</t>
    </r>
  </si>
  <si>
    <r>
      <rPr>
        <sz val="7"/>
        <color rgb="FF231F20"/>
        <rFont val="Calibri"/>
        <family val="2"/>
      </rPr>
      <t>1.23e-17</t>
    </r>
  </si>
  <si>
    <r>
      <rPr>
        <sz val="7"/>
        <color rgb="FF231F20"/>
        <rFont val="Calibri"/>
        <family val="2"/>
      </rPr>
      <t>1.73e-18</t>
    </r>
  </si>
  <si>
    <r>
      <rPr>
        <sz val="7"/>
        <color rgb="FF231F20"/>
        <rFont val="Calibri"/>
        <family val="2"/>
      </rPr>
      <t>1.27e-18</t>
    </r>
  </si>
  <si>
    <r>
      <rPr>
        <sz val="7"/>
        <color rgb="FF231F20"/>
        <rFont val="Calibri"/>
        <family val="2"/>
      </rPr>
      <t>(Z)-HFC-1225ye</t>
    </r>
  </si>
  <si>
    <r>
      <rPr>
        <sz val="7"/>
        <color rgb="FF231F20"/>
        <rFont val="Calibri"/>
        <family val="2"/>
      </rPr>
      <t>CF</t>
    </r>
    <r>
      <rPr>
        <sz val="4"/>
        <color rgb="FF231F20"/>
        <rFont val="Calibri"/>
        <family val="2"/>
      </rPr>
      <t>3</t>
    </r>
    <r>
      <rPr>
        <sz val="7"/>
        <color rgb="FF231F20"/>
        <rFont val="Calibri"/>
        <family val="2"/>
      </rPr>
      <t>CF=CHF(Z)</t>
    </r>
  </si>
  <si>
    <r>
      <rPr>
        <sz val="7"/>
        <color rgb="FF231F20"/>
        <rFont val="Calibri"/>
        <family val="2"/>
      </rPr>
      <t>8.5 days</t>
    </r>
  </si>
  <si>
    <r>
      <rPr>
        <sz val="7"/>
        <color rgb="FF231F20"/>
        <rFont val="Calibri"/>
        <family val="2"/>
      </rPr>
      <t>2.14e-14</t>
    </r>
  </si>
  <si>
    <r>
      <rPr>
        <sz val="7"/>
        <color rgb="FF231F20"/>
        <rFont val="Calibri"/>
        <family val="2"/>
      </rPr>
      <t>1.70e-16</t>
    </r>
  </si>
  <si>
    <r>
      <rPr>
        <sz val="7"/>
        <color rgb="FF231F20"/>
        <rFont val="Calibri"/>
        <family val="2"/>
      </rPr>
      <t>2.40e-17</t>
    </r>
  </si>
  <si>
    <r>
      <rPr>
        <sz val="7"/>
        <color rgb="FF231F20"/>
        <rFont val="Calibri"/>
        <family val="2"/>
      </rPr>
      <t>1.76e-17</t>
    </r>
  </si>
  <si>
    <r>
      <rPr>
        <sz val="7"/>
        <color rgb="FF231F20"/>
        <rFont val="Calibri"/>
        <family val="2"/>
      </rPr>
      <t>(E)-HFC-1225ye</t>
    </r>
  </si>
  <si>
    <r>
      <rPr>
        <sz val="7"/>
        <color rgb="FF231F20"/>
        <rFont val="Calibri"/>
        <family val="2"/>
      </rPr>
      <t>CF</t>
    </r>
    <r>
      <rPr>
        <sz val="4"/>
        <color rgb="FF231F20"/>
        <rFont val="Calibri"/>
        <family val="2"/>
      </rPr>
      <t>3</t>
    </r>
    <r>
      <rPr>
        <sz val="7"/>
        <color rgb="FF231F20"/>
        <rFont val="Calibri"/>
        <family val="2"/>
      </rPr>
      <t>CF=CHF(E)</t>
    </r>
  </si>
  <si>
    <r>
      <rPr>
        <sz val="7"/>
        <color rgb="FF231F20"/>
        <rFont val="Calibri"/>
        <family val="2"/>
      </rPr>
      <t>4.9 days</t>
    </r>
  </si>
  <si>
    <r>
      <rPr>
        <sz val="7"/>
        <color rgb="FF231F20"/>
        <rFont val="Calibri"/>
        <family val="2"/>
      </rPr>
      <t>7.25e-15</t>
    </r>
  </si>
  <si>
    <r>
      <rPr>
        <sz val="7"/>
        <color rgb="FF231F20"/>
        <rFont val="Calibri"/>
        <family val="2"/>
      </rPr>
      <t>5.77e-17</t>
    </r>
  </si>
  <si>
    <r>
      <rPr>
        <sz val="7"/>
        <color rgb="FF231F20"/>
        <rFont val="Calibri"/>
        <family val="2"/>
      </rPr>
      <t>8.14e-18</t>
    </r>
  </si>
  <si>
    <r>
      <rPr>
        <sz val="7"/>
        <color rgb="FF231F20"/>
        <rFont val="Calibri"/>
        <family val="2"/>
      </rPr>
      <t>5.95e-18</t>
    </r>
  </si>
  <si>
    <r>
      <rPr>
        <sz val="7"/>
        <color rgb="FF231F20"/>
        <rFont val="Calibri"/>
        <family val="2"/>
      </rPr>
      <t>(Z)-HFC-1234ze</t>
    </r>
  </si>
  <si>
    <r>
      <rPr>
        <sz val="7"/>
        <color rgb="FF231F20"/>
        <rFont val="Calibri"/>
        <family val="2"/>
      </rPr>
      <t>CF</t>
    </r>
    <r>
      <rPr>
        <sz val="4"/>
        <color rgb="FF231F20"/>
        <rFont val="Calibri"/>
        <family val="2"/>
      </rPr>
      <t>3</t>
    </r>
    <r>
      <rPr>
        <sz val="7"/>
        <color rgb="FF231F20"/>
        <rFont val="Calibri"/>
        <family val="2"/>
      </rPr>
      <t>CH=CHF(Z)</t>
    </r>
  </si>
  <si>
    <r>
      <rPr>
        <sz val="7"/>
        <color rgb="FF231F20"/>
        <rFont val="Calibri"/>
        <family val="2"/>
      </rPr>
      <t>10.0 days</t>
    </r>
  </si>
  <si>
    <r>
      <rPr>
        <sz val="7"/>
        <color rgb="FF231F20"/>
        <rFont val="Calibri"/>
        <family val="2"/>
      </rPr>
      <t>2.61e-14</t>
    </r>
  </si>
  <si>
    <r>
      <rPr>
        <sz val="7"/>
        <color rgb="FF231F20"/>
        <rFont val="Calibri"/>
        <family val="2"/>
      </rPr>
      <t>2.08e-16</t>
    </r>
  </si>
  <si>
    <r>
      <rPr>
        <sz val="7"/>
        <color rgb="FF231F20"/>
        <rFont val="Calibri"/>
        <family val="2"/>
      </rPr>
      <t>2.93e-17</t>
    </r>
  </si>
  <si>
    <r>
      <rPr>
        <sz val="7"/>
        <color rgb="FF231F20"/>
        <rFont val="Calibri"/>
        <family val="2"/>
      </rPr>
      <t>2.14e-17</t>
    </r>
  </si>
  <si>
    <r>
      <rPr>
        <sz val="7"/>
        <color rgb="FF231F20"/>
        <rFont val="Calibri"/>
        <family val="2"/>
      </rPr>
      <t>HFC-1234yf</t>
    </r>
  </si>
  <si>
    <r>
      <rPr>
        <sz val="7"/>
        <color rgb="FF231F20"/>
        <rFont val="Calibri"/>
        <family val="2"/>
      </rPr>
      <t>CF</t>
    </r>
    <r>
      <rPr>
        <sz val="4"/>
        <color rgb="FF231F20"/>
        <rFont val="Calibri"/>
        <family val="2"/>
      </rPr>
      <t>3</t>
    </r>
    <r>
      <rPr>
        <sz val="7"/>
        <color rgb="FF231F20"/>
        <rFont val="Calibri"/>
        <family val="2"/>
      </rPr>
      <t>CF=CH</t>
    </r>
    <r>
      <rPr>
        <sz val="4"/>
        <color rgb="FF231F20"/>
        <rFont val="Calibri"/>
        <family val="2"/>
      </rPr>
      <t>2</t>
    </r>
  </si>
  <si>
    <r>
      <rPr>
        <sz val="7"/>
        <color rgb="FF231F20"/>
        <rFont val="Calibri"/>
        <family val="2"/>
      </rPr>
      <t>10.5 days</t>
    </r>
  </si>
  <si>
    <r>
      <rPr>
        <sz val="7"/>
        <color rgb="FF231F20"/>
        <rFont val="Calibri"/>
        <family val="2"/>
      </rPr>
      <t>3.22e-14</t>
    </r>
  </si>
  <si>
    <r>
      <rPr>
        <sz val="7"/>
        <color rgb="FF231F20"/>
        <rFont val="Calibri"/>
        <family val="2"/>
      </rPr>
      <t>2.57e-16</t>
    </r>
  </si>
  <si>
    <r>
      <rPr>
        <sz val="7"/>
        <color rgb="FF231F20"/>
        <rFont val="Calibri"/>
        <family val="2"/>
      </rPr>
      <t>3.62e-17</t>
    </r>
  </si>
  <si>
    <r>
      <rPr>
        <sz val="7"/>
        <color rgb="FF231F20"/>
        <rFont val="Calibri"/>
        <family val="2"/>
      </rPr>
      <t>2.65e-17</t>
    </r>
  </si>
  <si>
    <r>
      <rPr>
        <sz val="7"/>
        <color rgb="FF231F20"/>
        <rFont val="Calibri"/>
        <family val="2"/>
      </rPr>
      <t>(E)-HFC-1234ze</t>
    </r>
  </si>
  <si>
    <r>
      <rPr>
        <sz val="7"/>
        <color rgb="FF231F20"/>
        <rFont val="Calibri"/>
        <family val="2"/>
      </rPr>
      <t>trans-CF</t>
    </r>
    <r>
      <rPr>
        <sz val="4"/>
        <color rgb="FF231F20"/>
        <rFont val="Calibri"/>
        <family val="2"/>
      </rPr>
      <t>3</t>
    </r>
    <r>
      <rPr>
        <sz val="7"/>
        <color rgb="FF231F20"/>
        <rFont val="Calibri"/>
        <family val="2"/>
      </rPr>
      <t>CH=CHF</t>
    </r>
  </si>
  <si>
    <r>
      <rPr>
        <sz val="7"/>
        <color rgb="FF231F20"/>
        <rFont val="Calibri"/>
        <family val="2"/>
      </rPr>
      <t>16.4 days</t>
    </r>
  </si>
  <si>
    <r>
      <rPr>
        <sz val="7"/>
        <color rgb="FF231F20"/>
        <rFont val="Calibri"/>
        <family val="2"/>
      </rPr>
      <t>8.74e-14</t>
    </r>
  </si>
  <si>
    <r>
      <rPr>
        <sz val="7"/>
        <color rgb="FF231F20"/>
        <rFont val="Calibri"/>
        <family val="2"/>
      </rPr>
      <t>6.98e-16</t>
    </r>
  </si>
  <si>
    <r>
      <rPr>
        <sz val="7"/>
        <color rgb="FF231F20"/>
        <rFont val="Calibri"/>
        <family val="2"/>
      </rPr>
      <t>9.82e-17</t>
    </r>
  </si>
  <si>
    <r>
      <rPr>
        <sz val="7"/>
        <color rgb="FF231F20"/>
        <rFont val="Calibri"/>
        <family val="2"/>
      </rPr>
      <t>7.18e-17</t>
    </r>
  </si>
  <si>
    <r>
      <rPr>
        <sz val="7"/>
        <color rgb="FF231F20"/>
        <rFont val="Calibri"/>
        <family val="2"/>
      </rPr>
      <t>(Z)-HFC-1336</t>
    </r>
  </si>
  <si>
    <r>
      <rPr>
        <sz val="7"/>
        <color rgb="FF231F20"/>
        <rFont val="Calibri"/>
        <family val="2"/>
      </rPr>
      <t>CF</t>
    </r>
    <r>
      <rPr>
        <sz val="4"/>
        <color rgb="FF231F20"/>
        <rFont val="Calibri"/>
        <family val="2"/>
      </rPr>
      <t>3</t>
    </r>
    <r>
      <rPr>
        <sz val="7"/>
        <color rgb="FF231F20"/>
        <rFont val="Calibri"/>
        <family val="2"/>
      </rPr>
      <t>CH=CHCF</t>
    </r>
    <r>
      <rPr>
        <sz val="4"/>
        <color rgb="FF231F20"/>
        <rFont val="Calibri"/>
        <family val="2"/>
      </rPr>
      <t>3</t>
    </r>
    <r>
      <rPr>
        <sz val="7"/>
        <color rgb="FF231F20"/>
        <rFont val="Calibri"/>
        <family val="2"/>
      </rPr>
      <t>(Z)</t>
    </r>
  </si>
  <si>
    <r>
      <rPr>
        <sz val="7"/>
        <color rgb="FF231F20"/>
        <rFont val="Calibri"/>
        <family val="2"/>
      </rPr>
      <t>22.0 days</t>
    </r>
  </si>
  <si>
    <r>
      <rPr>
        <sz val="7"/>
        <color rgb="FF231F20"/>
        <rFont val="Calibri"/>
        <family val="2"/>
      </rPr>
      <t>0.07</t>
    </r>
    <r>
      <rPr>
        <sz val="4"/>
        <color rgb="FF231F20"/>
        <rFont val="Calibri"/>
        <family val="2"/>
      </rPr>
      <t>d</t>
    </r>
  </si>
  <si>
    <r>
      <rPr>
        <sz val="7"/>
        <color rgb="FF231F20"/>
        <rFont val="Calibri"/>
        <family val="2"/>
      </rPr>
      <t>1.23e-15</t>
    </r>
  </si>
  <si>
    <r>
      <rPr>
        <sz val="7"/>
        <color rgb="FF231F20"/>
        <rFont val="Calibri"/>
        <family val="2"/>
      </rPr>
      <t>1.73e-16</t>
    </r>
  </si>
  <si>
    <r>
      <rPr>
        <sz val="7"/>
        <color rgb="FF231F20"/>
        <rFont val="Calibri"/>
        <family val="2"/>
      </rPr>
      <t>1.26e-16</t>
    </r>
  </si>
  <si>
    <r>
      <rPr>
        <sz val="7"/>
        <color rgb="FF231F20"/>
        <rFont val="Calibri"/>
        <family val="2"/>
      </rPr>
      <t>HFC-1243zf</t>
    </r>
  </si>
  <si>
    <r>
      <rPr>
        <sz val="7"/>
        <color rgb="FF231F20"/>
        <rFont val="Calibri"/>
        <family val="2"/>
      </rPr>
      <t>CF</t>
    </r>
    <r>
      <rPr>
        <sz val="4"/>
        <color rgb="FF231F20"/>
        <rFont val="Calibri"/>
        <family val="2"/>
      </rPr>
      <t>3</t>
    </r>
    <r>
      <rPr>
        <sz val="7"/>
        <color rgb="FF231F20"/>
        <rFont val="Calibri"/>
        <family val="2"/>
      </rPr>
      <t>CH=CH</t>
    </r>
    <r>
      <rPr>
        <sz val="4"/>
        <color rgb="FF231F20"/>
        <rFont val="Calibri"/>
        <family val="2"/>
      </rPr>
      <t>2</t>
    </r>
  </si>
  <si>
    <r>
      <rPr>
        <sz val="7"/>
        <color rgb="FF231F20"/>
        <rFont val="Calibri"/>
        <family val="2"/>
      </rPr>
      <t>7.0 days</t>
    </r>
  </si>
  <si>
    <r>
      <rPr>
        <sz val="7"/>
        <color rgb="FF231F20"/>
        <rFont val="Calibri"/>
        <family val="2"/>
      </rPr>
      <t>1.37e-14</t>
    </r>
  </si>
  <si>
    <r>
      <rPr>
        <sz val="7"/>
        <color rgb="FF231F20"/>
        <rFont val="Calibri"/>
        <family val="2"/>
      </rPr>
      <t>1.09e-16</t>
    </r>
  </si>
  <si>
    <r>
      <rPr>
        <sz val="7"/>
        <color rgb="FF231F20"/>
        <rFont val="Calibri"/>
        <family val="2"/>
      </rPr>
      <t>1.53e-17</t>
    </r>
  </si>
  <si>
    <r>
      <rPr>
        <sz val="7"/>
        <color rgb="FF231F20"/>
        <rFont val="Calibri"/>
        <family val="2"/>
      </rPr>
      <t>1.12e-17</t>
    </r>
  </si>
  <si>
    <r>
      <rPr>
        <sz val="7"/>
        <color rgb="FF231F20"/>
        <rFont val="Calibri"/>
        <family val="2"/>
      </rPr>
      <t>HFC-1345zfc</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</si>
  <si>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5</t>
    </r>
    <r>
      <rPr>
        <sz val="7"/>
        <color rgb="FF231F20"/>
        <rFont val="Calibri"/>
        <family val="2"/>
      </rPr>
      <t>CH=CH</t>
    </r>
    <r>
      <rPr>
        <sz val="4"/>
        <color rgb="FF231F20"/>
        <rFont val="Calibri"/>
        <family val="2"/>
      </rPr>
      <t>2</t>
    </r>
  </si>
  <si>
    <r>
      <rPr>
        <sz val="7"/>
        <color rgb="FF231F20"/>
        <rFont val="Calibri"/>
        <family val="2"/>
      </rPr>
      <t>7.6 days</t>
    </r>
  </si>
  <si>
    <r>
      <rPr>
        <sz val="7"/>
        <color rgb="FF231F20"/>
        <rFont val="Calibri"/>
        <family val="2"/>
      </rPr>
      <t>1.15e-14</t>
    </r>
  </si>
  <si>
    <r>
      <rPr>
        <sz val="7"/>
        <color rgb="FF231F20"/>
        <rFont val="Calibri"/>
        <family val="2"/>
      </rPr>
      <t>9.19e-17</t>
    </r>
  </si>
  <si>
    <r>
      <rPr>
        <sz val="7"/>
        <color rgb="FF231F20"/>
        <rFont val="Calibri"/>
        <family val="2"/>
      </rPr>
      <t>1.30e-17</t>
    </r>
  </si>
  <si>
    <r>
      <rPr>
        <sz val="7"/>
        <color rgb="FF231F20"/>
        <rFont val="Calibri"/>
        <family val="2"/>
      </rPr>
      <t>9.48e-18</t>
    </r>
  </si>
  <si>
    <r>
      <rPr>
        <sz val="7"/>
        <color rgb="FF231F20"/>
        <rFont val="Calibri"/>
        <family val="2"/>
      </rPr>
      <t>3,3,4,4,5,5,6,6,6-Nonafluorohex-1-ene</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</si>
  <si>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CH=CH</t>
    </r>
    <r>
      <rPr>
        <sz val="4"/>
        <color rgb="FF231F20"/>
        <rFont val="Calibri"/>
        <family val="2"/>
      </rPr>
      <t>2</t>
    </r>
  </si>
  <si>
    <r>
      <rPr>
        <sz val="7"/>
        <color rgb="FF231F20"/>
        <rFont val="Calibri"/>
        <family val="2"/>
      </rPr>
      <t>9.92e-17</t>
    </r>
  </si>
  <si>
    <r>
      <rPr>
        <sz val="7"/>
        <color rgb="FF231F20"/>
        <rFont val="Calibri"/>
        <family val="2"/>
      </rPr>
      <t>1.40e-17</t>
    </r>
  </si>
  <si>
    <r>
      <rPr>
        <sz val="7"/>
        <color rgb="FF231F20"/>
        <rFont val="Calibri"/>
        <family val="2"/>
      </rPr>
      <t>1.02e-17</t>
    </r>
  </si>
  <si>
    <r>
      <rPr>
        <sz val="7"/>
        <color rgb="FF231F20"/>
        <rFont val="Calibri"/>
        <family val="2"/>
      </rPr>
      <t>3,3,4,4,5,5,6,6,7,7,8,8,8-Tridecafluorooct-1-ene</t>
    </r>
  </si>
  <si>
    <r>
      <rPr>
        <sz val="7"/>
        <color rgb="FF231F20"/>
        <rFont val="Calibri"/>
        <family val="2"/>
      </rPr>
      <t>C</t>
    </r>
    <r>
      <rPr>
        <sz val="4"/>
        <color rgb="FF231F20"/>
        <rFont val="Calibri"/>
        <family val="2"/>
      </rPr>
      <t>6</t>
    </r>
    <r>
      <rPr>
        <sz val="7"/>
        <color rgb="FF231F20"/>
        <rFont val="Calibri"/>
        <family val="2"/>
      </rPr>
      <t>F</t>
    </r>
    <r>
      <rPr>
        <sz val="4"/>
        <color rgb="FF231F20"/>
        <rFont val="Calibri"/>
        <family val="2"/>
      </rPr>
      <t>13</t>
    </r>
    <r>
      <rPr>
        <sz val="7"/>
        <color rgb="FF231F20"/>
        <rFont val="Calibri"/>
        <family val="2"/>
      </rPr>
      <t>CH=CH</t>
    </r>
    <r>
      <rPr>
        <sz val="4"/>
        <color rgb="FF231F20"/>
        <rFont val="Calibri"/>
        <family val="2"/>
      </rPr>
      <t>2</t>
    </r>
  </si>
  <si>
    <r>
      <rPr>
        <sz val="7"/>
        <color rgb="FF231F20"/>
        <rFont val="Calibri"/>
        <family val="2"/>
      </rPr>
      <t>9.89e-15</t>
    </r>
  </si>
  <si>
    <r>
      <rPr>
        <sz val="7"/>
        <color rgb="FF231F20"/>
        <rFont val="Calibri"/>
        <family val="2"/>
      </rPr>
      <t>7.87e-17</t>
    </r>
  </si>
  <si>
    <r>
      <rPr>
        <sz val="7"/>
        <color rgb="FF231F20"/>
        <rFont val="Calibri"/>
        <family val="2"/>
      </rPr>
      <t>1.11e-17</t>
    </r>
  </si>
  <si>
    <r>
      <rPr>
        <sz val="7"/>
        <color rgb="FF231F20"/>
        <rFont val="Calibri"/>
        <family val="2"/>
      </rPr>
      <t>8.12e-18</t>
    </r>
  </si>
  <si>
    <r>
      <rPr>
        <sz val="7"/>
        <color rgb="FF231F20"/>
        <rFont val="Calibri"/>
        <family val="2"/>
      </rPr>
      <t xml:space="preserve">3,3,4,4,5,5,6,6,7,7,8,8,9,9,10,10,10-Hep-
</t>
    </r>
    <r>
      <rPr>
        <sz val="7"/>
        <color rgb="FF231F20"/>
        <rFont val="Calibri"/>
        <family val="2"/>
      </rPr>
      <t>tadecafluorodec-1-ene</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</si>
  <si>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17</t>
    </r>
    <r>
      <rPr>
        <sz val="7"/>
        <color rgb="FF231F20"/>
        <rFont val="Calibri"/>
        <family val="2"/>
      </rPr>
      <t>CH=CH</t>
    </r>
    <r>
      <rPr>
        <sz val="4"/>
        <color rgb="FF231F20"/>
        <rFont val="Calibri"/>
        <family val="2"/>
      </rPr>
      <t>2</t>
    </r>
  </si>
  <si>
    <r>
      <rPr>
        <sz val="7"/>
        <color rgb="FF231F20"/>
        <rFont val="Calibri"/>
        <family val="2"/>
      </rPr>
      <t>8.52e-15</t>
    </r>
  </si>
  <si>
    <r>
      <rPr>
        <sz val="7"/>
        <color rgb="FF231F20"/>
        <rFont val="Calibri"/>
        <family val="2"/>
      </rPr>
      <t>6.79e-17</t>
    </r>
  </si>
  <si>
    <r>
      <rPr>
        <sz val="7"/>
        <color rgb="FF231F20"/>
        <rFont val="Calibri"/>
        <family val="2"/>
      </rPr>
      <t>9.57e-18</t>
    </r>
  </si>
  <si>
    <r>
      <rPr>
        <sz val="7"/>
        <color rgb="FF231F20"/>
        <rFont val="Calibri"/>
        <family val="2"/>
      </rPr>
      <t>7.00e-18</t>
    </r>
  </si>
  <si>
    <r>
      <rPr>
        <sz val="7"/>
        <color rgb="FF231F20"/>
        <rFont val="Calibri"/>
        <family val="2"/>
      </rPr>
      <t>Methyl chloroform</t>
    </r>
  </si>
  <si>
    <r>
      <rPr>
        <sz val="7"/>
        <color rgb="FF231F20"/>
        <rFont val="Calibri"/>
        <family val="2"/>
      </rPr>
      <t>CH</t>
    </r>
    <r>
      <rPr>
        <sz val="4"/>
        <color rgb="FF231F20"/>
        <rFont val="Calibri"/>
        <family val="2"/>
      </rPr>
      <t>3</t>
    </r>
    <r>
      <rPr>
        <sz val="7"/>
        <color rgb="FF231F20"/>
        <rFont val="Calibri"/>
        <family val="2"/>
      </rPr>
      <t>CCl</t>
    </r>
    <r>
      <rPr>
        <sz val="4"/>
        <color rgb="FF231F20"/>
        <rFont val="Calibri"/>
        <family val="2"/>
      </rPr>
      <t>3</t>
    </r>
  </si>
  <si>
    <r>
      <rPr>
        <sz val="7"/>
        <color rgb="FF231F20"/>
        <rFont val="Calibri"/>
        <family val="2"/>
      </rPr>
      <t>1.44e-11</t>
    </r>
  </si>
  <si>
    <r>
      <rPr>
        <sz val="7"/>
        <color rgb="FF231F20"/>
        <rFont val="Calibri"/>
        <family val="2"/>
      </rPr>
      <t>1.47e-11</t>
    </r>
  </si>
  <si>
    <r>
      <rPr>
        <sz val="7"/>
        <color rgb="FF231F20"/>
        <rFont val="Calibri"/>
        <family val="2"/>
      </rPr>
      <t>2.17e-13</t>
    </r>
  </si>
  <si>
    <r>
      <rPr>
        <sz val="7"/>
        <color rgb="FF231F20"/>
        <rFont val="Calibri"/>
        <family val="2"/>
      </rPr>
      <t>2.07e-14</t>
    </r>
  </si>
  <si>
    <r>
      <rPr>
        <sz val="7"/>
        <color rgb="FF231F20"/>
        <rFont val="Calibri"/>
        <family val="2"/>
      </rPr>
      <t>1.22e-14</t>
    </r>
  </si>
  <si>
    <r>
      <rPr>
        <sz val="7"/>
        <color rgb="FF231F20"/>
        <rFont val="Calibri"/>
        <family val="2"/>
      </rPr>
      <t>Carbon tetrachloride</t>
    </r>
  </si>
  <si>
    <r>
      <rPr>
        <sz val="7"/>
        <color rgb="FF231F20"/>
        <rFont val="Calibri"/>
        <family val="2"/>
      </rPr>
      <t>CCl</t>
    </r>
    <r>
      <rPr>
        <sz val="4"/>
        <color rgb="FF231F20"/>
        <rFont val="Calibri"/>
        <family val="2"/>
      </rPr>
      <t>4</t>
    </r>
  </si>
  <si>
    <r>
      <rPr>
        <sz val="7"/>
        <color rgb="FF231F20"/>
        <rFont val="Calibri"/>
        <family val="2"/>
      </rPr>
      <t>8.69e-11</t>
    </r>
  </si>
  <si>
    <r>
      <rPr>
        <sz val="7"/>
        <color rgb="FF231F20"/>
        <rFont val="Calibri"/>
        <family val="2"/>
      </rPr>
      <t>1.59e-10</t>
    </r>
  </si>
  <si>
    <r>
      <rPr>
        <sz val="7"/>
        <color rgb="FF231F20"/>
        <rFont val="Calibri"/>
        <family val="2"/>
      </rPr>
      <t>2.24e-12</t>
    </r>
  </si>
  <si>
    <r>
      <rPr>
        <sz val="7"/>
        <color rgb="FF231F20"/>
        <rFont val="Calibri"/>
        <family val="2"/>
      </rPr>
      <t>9.68e-13</t>
    </r>
  </si>
  <si>
    <r>
      <rPr>
        <sz val="7"/>
        <color rgb="FF231F20"/>
        <rFont val="Calibri"/>
        <family val="2"/>
      </rPr>
      <t>2.62e-13</t>
    </r>
  </si>
  <si>
    <r>
      <rPr>
        <sz val="7"/>
        <color rgb="FF231F20"/>
        <rFont val="Calibri"/>
        <family val="2"/>
      </rPr>
      <t>Methyl chloride</t>
    </r>
  </si>
  <si>
    <r>
      <rPr>
        <sz val="7"/>
        <color rgb="FF231F20"/>
        <rFont val="Calibri"/>
        <family val="2"/>
      </rPr>
      <t>CH</t>
    </r>
    <r>
      <rPr>
        <sz val="4"/>
        <color rgb="FF231F20"/>
        <rFont val="Calibri"/>
        <family val="2"/>
      </rPr>
      <t>3</t>
    </r>
    <r>
      <rPr>
        <sz val="7"/>
        <color rgb="FF231F20"/>
        <rFont val="Calibri"/>
        <family val="2"/>
      </rPr>
      <t>Cl</t>
    </r>
  </si>
  <si>
    <r>
      <rPr>
        <sz val="7"/>
        <color rgb="FF231F20"/>
        <rFont val="Calibri"/>
        <family val="2"/>
      </rPr>
      <t>0.01</t>
    </r>
    <r>
      <rPr>
        <sz val="4"/>
        <color rgb="FF231F20"/>
        <rFont val="Calibri"/>
        <family val="2"/>
      </rPr>
      <t>a</t>
    </r>
  </si>
  <si>
    <r>
      <rPr>
        <sz val="7"/>
        <color rgb="FF231F20"/>
        <rFont val="Calibri"/>
        <family val="2"/>
      </rPr>
      <t>1.12e-12</t>
    </r>
  </si>
  <si>
    <r>
      <rPr>
        <sz val="7"/>
        <color rgb="FF231F20"/>
        <rFont val="Calibri"/>
        <family val="2"/>
      </rPr>
      <t>9.93e-15</t>
    </r>
  </si>
  <si>
    <r>
      <rPr>
        <sz val="7"/>
        <color rgb="FF231F20"/>
        <rFont val="Calibri"/>
        <family val="2"/>
      </rPr>
      <t>1.29e-15</t>
    </r>
  </si>
  <si>
    <r>
      <rPr>
        <sz val="7"/>
        <color rgb="FF231F20"/>
        <rFont val="Calibri"/>
        <family val="2"/>
      </rPr>
      <t>9.20e-16</t>
    </r>
  </si>
  <si>
    <r>
      <rPr>
        <sz val="7"/>
        <color rgb="FF231F20"/>
        <rFont val="Calibri"/>
        <family val="2"/>
      </rPr>
      <t>Methylene chloride</t>
    </r>
  </si>
  <si>
    <r>
      <rPr>
        <sz val="7"/>
        <color rgb="FF231F20"/>
        <rFont val="Calibri"/>
        <family val="2"/>
      </rPr>
      <t>CH</t>
    </r>
    <r>
      <rPr>
        <sz val="4"/>
        <color rgb="FF231F20"/>
        <rFont val="Calibri"/>
        <family val="2"/>
      </rPr>
      <t>2</t>
    </r>
    <r>
      <rPr>
        <sz val="7"/>
        <color rgb="FF231F20"/>
        <rFont val="Calibri"/>
        <family val="2"/>
      </rPr>
      <t>Cl</t>
    </r>
    <r>
      <rPr>
        <sz val="4"/>
        <color rgb="FF231F20"/>
        <rFont val="Calibri"/>
        <family val="2"/>
      </rPr>
      <t>2</t>
    </r>
  </si>
  <si>
    <r>
      <rPr>
        <sz val="7"/>
        <color rgb="FF231F20"/>
        <rFont val="Calibri"/>
        <family val="2"/>
      </rPr>
      <t>0.03</t>
    </r>
    <r>
      <rPr>
        <sz val="4"/>
        <color rgb="FF231F20"/>
        <rFont val="Calibri"/>
        <family val="2"/>
      </rPr>
      <t>b</t>
    </r>
  </si>
  <si>
    <r>
      <rPr>
        <sz val="7"/>
        <color rgb="FF231F20"/>
        <rFont val="Calibri"/>
        <family val="2"/>
      </rPr>
      <t>8.18e-13</t>
    </r>
  </si>
  <si>
    <r>
      <rPr>
        <sz val="7"/>
        <color rgb="FF231F20"/>
        <rFont val="Calibri"/>
        <family val="2"/>
      </rPr>
      <t>6.78e-15</t>
    </r>
  </si>
  <si>
    <r>
      <rPr>
        <sz val="7"/>
        <color rgb="FF231F20"/>
        <rFont val="Calibri"/>
        <family val="2"/>
      </rPr>
      <t>9.26e-16</t>
    </r>
  </si>
  <si>
    <r>
      <rPr>
        <sz val="7"/>
        <color rgb="FF231F20"/>
        <rFont val="Calibri"/>
        <family val="2"/>
      </rPr>
      <t>6.72e-16</t>
    </r>
  </si>
  <si>
    <r>
      <rPr>
        <sz val="7"/>
        <color rgb="FF231F20"/>
        <rFont val="Calibri"/>
        <family val="2"/>
      </rPr>
      <t>Chloroform</t>
    </r>
  </si>
  <si>
    <r>
      <rPr>
        <sz val="7"/>
        <color rgb="FF231F20"/>
        <rFont val="Calibri"/>
        <family val="2"/>
      </rPr>
      <t>CHCl</t>
    </r>
    <r>
      <rPr>
        <sz val="4"/>
        <color rgb="FF231F20"/>
        <rFont val="Calibri"/>
        <family val="2"/>
      </rPr>
      <t>3</t>
    </r>
  </si>
  <si>
    <r>
      <rPr>
        <sz val="7"/>
        <color rgb="FF231F20"/>
        <rFont val="Calibri"/>
        <family val="2"/>
      </rPr>
      <t>1.50e-12</t>
    </r>
  </si>
  <si>
    <r>
      <rPr>
        <sz val="7"/>
        <color rgb="FF231F20"/>
        <rFont val="Calibri"/>
        <family val="2"/>
      </rPr>
      <t>1.70e-15</t>
    </r>
  </si>
  <si>
    <r>
      <rPr>
        <sz val="7"/>
        <color rgb="FF231F20"/>
        <rFont val="Calibri"/>
        <family val="2"/>
      </rPr>
      <t>1,2-Dichloroethane</t>
    </r>
  </si>
  <si>
    <r>
      <rPr>
        <sz val="7"/>
        <color rgb="FF231F20"/>
        <rFont val="Calibri"/>
        <family val="2"/>
      </rPr>
      <t>CH</t>
    </r>
    <r>
      <rPr>
        <sz val="4"/>
        <color rgb="FF231F20"/>
        <rFont val="Calibri"/>
        <family val="2"/>
      </rPr>
      <t>2</t>
    </r>
    <r>
      <rPr>
        <sz val="7"/>
        <color rgb="FF231F20"/>
        <rFont val="Calibri"/>
        <family val="2"/>
      </rPr>
      <t>ClCH</t>
    </r>
    <r>
      <rPr>
        <sz val="4"/>
        <color rgb="FF231F20"/>
        <rFont val="Calibri"/>
        <family val="2"/>
      </rPr>
      <t>2</t>
    </r>
    <r>
      <rPr>
        <sz val="7"/>
        <color rgb="FF231F20"/>
        <rFont val="Calibri"/>
        <family val="2"/>
      </rPr>
      <t>Cl</t>
    </r>
  </si>
  <si>
    <r>
      <rPr>
        <sz val="7"/>
        <color rgb="FF231F20"/>
        <rFont val="Calibri"/>
        <family val="2"/>
      </rPr>
      <t>65.0 days</t>
    </r>
  </si>
  <si>
    <r>
      <rPr>
        <sz val="7"/>
        <color rgb="FF231F20"/>
        <rFont val="Calibri"/>
        <family val="2"/>
      </rPr>
      <t>8.24e-14</t>
    </r>
  </si>
  <si>
    <r>
      <rPr>
        <sz val="7"/>
        <color rgb="FF231F20"/>
        <rFont val="Calibri"/>
        <family val="2"/>
      </rPr>
      <t>6.67e-16</t>
    </r>
  </si>
  <si>
    <r>
      <rPr>
        <sz val="7"/>
        <color rgb="FF231F20"/>
        <rFont val="Calibri"/>
        <family val="2"/>
      </rPr>
      <t>9.29e-17</t>
    </r>
  </si>
  <si>
    <r>
      <rPr>
        <sz val="7"/>
        <color rgb="FF231F20"/>
        <rFont val="Calibri"/>
        <family val="2"/>
      </rPr>
      <t>6.77e-17</t>
    </r>
  </si>
  <si>
    <r>
      <rPr>
        <sz val="7"/>
        <color rgb="FF231F20"/>
        <rFont val="Calibri"/>
        <family val="2"/>
      </rPr>
      <t>Methyl bromide</t>
    </r>
  </si>
  <si>
    <r>
      <rPr>
        <sz val="7"/>
        <color rgb="FF231F20"/>
        <rFont val="Calibri"/>
        <family val="2"/>
      </rPr>
      <t>CH</t>
    </r>
    <r>
      <rPr>
        <sz val="4"/>
        <color rgb="FF231F20"/>
        <rFont val="Calibri"/>
        <family val="2"/>
      </rPr>
      <t>3</t>
    </r>
    <r>
      <rPr>
        <sz val="7"/>
        <color rgb="FF231F20"/>
        <rFont val="Calibri"/>
        <family val="2"/>
      </rPr>
      <t>Br</t>
    </r>
  </si>
  <si>
    <r>
      <rPr>
        <sz val="7"/>
        <color rgb="FF231F20"/>
        <rFont val="Calibri"/>
        <family val="2"/>
      </rPr>
      <t>2.16e-13</t>
    </r>
  </si>
  <si>
    <r>
      <rPr>
        <sz val="7"/>
        <color rgb="FF231F20"/>
        <rFont val="Calibri"/>
        <family val="2"/>
      </rPr>
      <t>1.87e-15</t>
    </r>
  </si>
  <si>
    <r>
      <rPr>
        <sz val="7"/>
        <color rgb="FF231F20"/>
        <rFont val="Calibri"/>
        <family val="2"/>
      </rPr>
      <t>2.47e-16</t>
    </r>
  </si>
  <si>
    <r>
      <rPr>
        <sz val="7"/>
        <color rgb="FF231F20"/>
        <rFont val="Calibri"/>
        <family val="2"/>
      </rPr>
      <t>1.78e-16</t>
    </r>
  </si>
  <si>
    <r>
      <rPr>
        <sz val="7"/>
        <color rgb="FF231F20"/>
        <rFont val="Calibri"/>
        <family val="2"/>
      </rPr>
      <t>Methylene bromide</t>
    </r>
  </si>
  <si>
    <r>
      <rPr>
        <sz val="7"/>
        <color rgb="FF231F20"/>
        <rFont val="Calibri"/>
        <family val="2"/>
      </rPr>
      <t>CH</t>
    </r>
    <r>
      <rPr>
        <sz val="4"/>
        <color rgb="FF231F20"/>
        <rFont val="Calibri"/>
        <family val="2"/>
      </rPr>
      <t>2</t>
    </r>
    <r>
      <rPr>
        <sz val="7"/>
        <color rgb="FF231F20"/>
        <rFont val="Calibri"/>
        <family val="2"/>
      </rPr>
      <t>Br</t>
    </r>
    <r>
      <rPr>
        <sz val="4"/>
        <color rgb="FF231F20"/>
        <rFont val="Calibri"/>
        <family val="2"/>
      </rPr>
      <t>2</t>
    </r>
  </si>
  <si>
    <r>
      <rPr>
        <sz val="7"/>
        <color rgb="FF231F20"/>
        <rFont val="Calibri"/>
        <family val="2"/>
      </rPr>
      <t>9.31e-14</t>
    </r>
  </si>
  <si>
    <r>
      <rPr>
        <sz val="7"/>
        <color rgb="FF231F20"/>
        <rFont val="Calibri"/>
        <family val="2"/>
      </rPr>
      <t>7.66e-16</t>
    </r>
  </si>
  <si>
    <r>
      <rPr>
        <sz val="7"/>
        <color rgb="FF231F20"/>
        <rFont val="Calibri"/>
        <family val="2"/>
      </rPr>
      <t>1.05e-16</t>
    </r>
  </si>
  <si>
    <r>
      <rPr>
        <sz val="7"/>
        <color rgb="FF231F20"/>
        <rFont val="Calibri"/>
        <family val="2"/>
      </rPr>
      <t>7.65e-17</t>
    </r>
  </si>
  <si>
    <r>
      <rPr>
        <sz val="7"/>
        <color rgb="FF231F20"/>
        <rFont val="Calibri"/>
        <family val="2"/>
      </rPr>
      <t>Halon-1201</t>
    </r>
  </si>
  <si>
    <r>
      <rPr>
        <sz val="7"/>
        <color rgb="FF231F20"/>
        <rFont val="Calibri"/>
        <family val="2"/>
      </rPr>
      <t>CHBrF</t>
    </r>
    <r>
      <rPr>
        <sz val="4"/>
        <color rgb="FF231F20"/>
        <rFont val="Calibri"/>
        <family val="2"/>
      </rPr>
      <t>2</t>
    </r>
  </si>
  <si>
    <r>
      <rPr>
        <sz val="7"/>
        <color rgb="FF231F20"/>
        <rFont val="Calibri"/>
        <family val="2"/>
      </rPr>
      <t>3.45e-11</t>
    </r>
  </si>
  <si>
    <r>
      <rPr>
        <sz val="7"/>
        <color rgb="FF231F20"/>
        <rFont val="Calibri"/>
        <family val="2"/>
      </rPr>
      <t>5.17e-13</t>
    </r>
  </si>
  <si>
    <r>
      <rPr>
        <sz val="7"/>
        <color rgb="FF231F20"/>
        <rFont val="Calibri"/>
        <family val="2"/>
      </rPr>
      <t>4.96e-14</t>
    </r>
  </si>
  <si>
    <r>
      <rPr>
        <sz val="7"/>
        <color rgb="FF231F20"/>
        <rFont val="Calibri"/>
        <family val="2"/>
      </rPr>
      <t>2.87e-14</t>
    </r>
  </si>
  <si>
    <r>
      <rPr>
        <sz val="7"/>
        <color rgb="FF231F20"/>
        <rFont val="Calibri"/>
        <family val="2"/>
      </rPr>
      <t>Halon-1202</t>
    </r>
  </si>
  <si>
    <r>
      <rPr>
        <sz val="7"/>
        <color rgb="FF231F20"/>
        <rFont val="Calibri"/>
        <family val="2"/>
      </rPr>
      <t>CBr</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</si>
  <si>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2.12e-11</t>
    </r>
  </si>
  <si>
    <r>
      <rPr>
        <sz val="7"/>
        <color rgb="FF231F20"/>
        <rFont val="Calibri"/>
        <family val="2"/>
      </rPr>
      <t>2.43e-13</t>
    </r>
  </si>
  <si>
    <r>
      <rPr>
        <sz val="7"/>
        <color rgb="FF231F20"/>
        <rFont val="Calibri"/>
        <family val="2"/>
      </rPr>
      <t>1.75e-14</t>
    </r>
  </si>
  <si>
    <r>
      <rPr>
        <sz val="7"/>
        <color rgb="FF231F20"/>
        <rFont val="Calibri"/>
        <family val="2"/>
      </rPr>
      <t>Halon-1211</t>
    </r>
  </si>
  <si>
    <r>
      <rPr>
        <sz val="7"/>
        <color rgb="FF231F20"/>
        <rFont val="Calibri"/>
        <family val="2"/>
      </rPr>
      <t>CBrClF</t>
    </r>
    <r>
      <rPr>
        <sz val="4"/>
        <color rgb="FF231F20"/>
        <rFont val="Calibri"/>
        <family val="2"/>
      </rPr>
      <t>2</t>
    </r>
  </si>
  <si>
    <r>
      <rPr>
        <sz val="7"/>
        <color rgb="FF231F20"/>
        <rFont val="Calibri"/>
        <family val="2"/>
      </rPr>
      <t>1.15e-10</t>
    </r>
  </si>
  <si>
    <r>
      <rPr>
        <sz val="7"/>
        <color rgb="FF231F20"/>
        <rFont val="Calibri"/>
        <family val="2"/>
      </rPr>
      <t>1.60e-10</t>
    </r>
  </si>
  <si>
    <r>
      <rPr>
        <sz val="7"/>
        <color rgb="FF231F20"/>
        <rFont val="Calibri"/>
        <family val="2"/>
      </rPr>
      <t>2.70e-12</t>
    </r>
  </si>
  <si>
    <r>
      <rPr>
        <sz val="7"/>
        <color rgb="FF231F20"/>
        <rFont val="Calibri"/>
        <family val="2"/>
      </rPr>
      <t>6.98e-13</t>
    </r>
  </si>
  <si>
    <r>
      <rPr>
        <sz val="7"/>
        <color rgb="FF231F20"/>
        <rFont val="Calibri"/>
        <family val="2"/>
      </rPr>
      <t>Halon-1301</t>
    </r>
  </si>
  <si>
    <r>
      <rPr>
        <sz val="7"/>
        <color rgb="FF231F20"/>
        <rFont val="Calibri"/>
        <family val="2"/>
      </rPr>
      <t>CBrF</t>
    </r>
    <r>
      <rPr>
        <sz val="4"/>
        <color rgb="FF231F20"/>
        <rFont val="Calibri"/>
        <family val="2"/>
      </rPr>
      <t>3</t>
    </r>
  </si>
  <si>
    <r>
      <rPr>
        <sz val="7"/>
        <color rgb="FF231F20"/>
        <rFont val="Calibri"/>
        <family val="2"/>
      </rPr>
      <t>1.95e-10</t>
    </r>
  </si>
  <si>
    <r>
      <rPr>
        <sz val="7"/>
        <color rgb="FF231F20"/>
        <rFont val="Calibri"/>
        <family val="2"/>
      </rPr>
      <t>5.77e-10</t>
    </r>
  </si>
  <si>
    <r>
      <rPr>
        <sz val="7"/>
        <color rgb="FF231F20"/>
        <rFont val="Calibri"/>
        <family val="2"/>
      </rPr>
      <t>5.46e-12</t>
    </r>
  </si>
  <si>
    <r>
      <rPr>
        <sz val="7"/>
        <color rgb="FF231F20"/>
        <rFont val="Calibri"/>
        <family val="2"/>
      </rPr>
      <t>4.16e-12</t>
    </r>
  </si>
  <si>
    <r>
      <rPr>
        <sz val="7"/>
        <color rgb="FF231F20"/>
        <rFont val="Calibri"/>
        <family val="2"/>
      </rPr>
      <t>2.28e-12</t>
    </r>
  </si>
  <si>
    <r>
      <rPr>
        <sz val="7"/>
        <color rgb="FF231F20"/>
        <rFont val="Calibri"/>
        <family val="2"/>
      </rPr>
      <t>Halon-2301</t>
    </r>
  </si>
  <si>
    <r>
      <rPr>
        <sz val="7"/>
        <color rgb="FF231F20"/>
        <rFont val="Calibri"/>
        <family val="2"/>
      </rPr>
      <t>CH</t>
    </r>
    <r>
      <rPr>
        <sz val="4"/>
        <color rgb="FF231F20"/>
        <rFont val="Calibri"/>
        <family val="2"/>
      </rPr>
      <t>2</t>
    </r>
    <r>
      <rPr>
        <sz val="7"/>
        <color rgb="FF231F20"/>
        <rFont val="Calibri"/>
        <family val="2"/>
      </rPr>
      <t>BrCF</t>
    </r>
    <r>
      <rPr>
        <sz val="4"/>
        <color rgb="FF231F20"/>
        <rFont val="Calibri"/>
        <family val="2"/>
      </rPr>
      <t>3</t>
    </r>
  </si>
  <si>
    <r>
      <rPr>
        <sz val="7"/>
        <color rgb="FF231F20"/>
        <rFont val="Calibri"/>
        <family val="2"/>
      </rPr>
      <t>1.59e-11</t>
    </r>
  </si>
  <si>
    <r>
      <rPr>
        <sz val="7"/>
        <color rgb="FF231F20"/>
        <rFont val="Calibri"/>
        <family val="2"/>
      </rPr>
      <t>1.96e-13</t>
    </r>
  </si>
  <si>
    <r>
      <rPr>
        <sz val="7"/>
        <color rgb="FF231F20"/>
        <rFont val="Calibri"/>
        <family val="2"/>
      </rPr>
      <t>2.01e-14</t>
    </r>
  </si>
  <si>
    <r>
      <rPr>
        <sz val="7"/>
        <color rgb="FF231F20"/>
        <rFont val="Calibri"/>
        <family val="2"/>
      </rPr>
      <t>1.32e-14</t>
    </r>
  </si>
  <si>
    <r>
      <rPr>
        <sz val="7"/>
        <color rgb="FF231F20"/>
        <rFont val="Calibri"/>
        <family val="2"/>
      </rPr>
      <t>Halon-2311 / Halothane</t>
    </r>
  </si>
  <si>
    <r>
      <rPr>
        <sz val="7"/>
        <color rgb="FF231F20"/>
        <rFont val="Calibri"/>
        <family val="2"/>
      </rPr>
      <t>CHBrClCF</t>
    </r>
    <r>
      <rPr>
        <sz val="4"/>
        <color rgb="FF231F20"/>
        <rFont val="Calibri"/>
        <family val="2"/>
      </rPr>
      <t>3</t>
    </r>
  </si>
  <si>
    <r>
      <rPr>
        <sz val="7"/>
        <color rgb="FF231F20"/>
        <rFont val="Calibri"/>
        <family val="2"/>
      </rPr>
      <t>3.77e-12</t>
    </r>
  </si>
  <si>
    <r>
      <rPr>
        <sz val="7"/>
        <color rgb="FF231F20"/>
        <rFont val="Calibri"/>
        <family val="2"/>
      </rPr>
      <t>3.35e-14</t>
    </r>
  </si>
  <si>
    <r>
      <rPr>
        <sz val="7"/>
        <color rgb="FF231F20"/>
        <rFont val="Calibri"/>
        <family val="2"/>
      </rPr>
      <t>4.34e-15</t>
    </r>
  </si>
  <si>
    <r>
      <rPr>
        <sz val="7"/>
        <color rgb="FF231F20"/>
        <rFont val="Calibri"/>
        <family val="2"/>
      </rPr>
      <t>3.10e-15</t>
    </r>
  </si>
  <si>
    <r>
      <rPr>
        <sz val="7"/>
        <color rgb="FF231F20"/>
        <rFont val="Calibri"/>
        <family val="2"/>
      </rPr>
      <t>Halon-2401</t>
    </r>
  </si>
  <si>
    <r>
      <rPr>
        <sz val="7"/>
        <color rgb="FF231F20"/>
        <rFont val="Calibri"/>
        <family val="2"/>
      </rPr>
      <t>CHFBrCF</t>
    </r>
    <r>
      <rPr>
        <sz val="4"/>
        <color rgb="FF231F20"/>
        <rFont val="Calibri"/>
        <family val="2"/>
      </rPr>
      <t>3</t>
    </r>
  </si>
  <si>
    <r>
      <rPr>
        <sz val="7"/>
        <color rgb="FF231F20"/>
        <rFont val="Calibri"/>
        <family val="2"/>
      </rPr>
      <t>1.68e-11</t>
    </r>
  </si>
  <si>
    <r>
      <rPr>
        <sz val="7"/>
        <color rgb="FF231F20"/>
        <rFont val="Calibri"/>
        <family val="2"/>
      </rPr>
      <t>1.94e-13</t>
    </r>
  </si>
  <si>
    <r>
      <rPr>
        <sz val="7"/>
        <color rgb="FF231F20"/>
        <rFont val="Calibri"/>
        <family val="2"/>
      </rPr>
      <t>1.39e-14</t>
    </r>
  </si>
  <si>
    <r>
      <rPr>
        <sz val="7"/>
        <color rgb="FF231F20"/>
        <rFont val="Calibri"/>
        <family val="2"/>
      </rPr>
      <t>Halon-2402</t>
    </r>
  </si>
  <si>
    <r>
      <rPr>
        <sz val="7"/>
        <color rgb="FF231F20"/>
        <rFont val="Calibri"/>
        <family val="2"/>
      </rPr>
      <t>CBrF</t>
    </r>
    <r>
      <rPr>
        <sz val="4"/>
        <color rgb="FF231F20"/>
        <rFont val="Calibri"/>
        <family val="2"/>
      </rPr>
      <t>2</t>
    </r>
    <r>
      <rPr>
        <sz val="7"/>
        <color rgb="FF231F20"/>
        <rFont val="Calibri"/>
        <family val="2"/>
      </rPr>
      <t>CBrF</t>
    </r>
    <r>
      <rPr>
        <sz val="4"/>
        <color rgb="FF231F20"/>
        <rFont val="Calibri"/>
        <family val="2"/>
      </rPr>
      <t>2</t>
    </r>
  </si>
  <si>
    <r>
      <rPr>
        <sz val="7"/>
        <color rgb="FF231F20"/>
        <rFont val="Calibri"/>
        <family val="2"/>
      </rPr>
      <t>8.59e-11</t>
    </r>
  </si>
  <si>
    <r>
      <rPr>
        <sz val="7"/>
        <color rgb="FF231F20"/>
        <rFont val="Calibri"/>
        <family val="2"/>
      </rPr>
      <t>1.35e-10</t>
    </r>
  </si>
  <si>
    <r>
      <rPr>
        <sz val="7"/>
        <color rgb="FF231F20"/>
        <rFont val="Calibri"/>
        <family val="2"/>
      </rPr>
      <t>7.08e-13</t>
    </r>
  </si>
  <si>
    <r>
      <rPr>
        <sz val="7"/>
        <color rgb="FF231F20"/>
        <rFont val="Calibri"/>
        <family val="2"/>
      </rPr>
      <t>1.66e-13</t>
    </r>
  </si>
  <si>
    <r>
      <rPr>
        <sz val="7"/>
        <color rgb="FF231F20"/>
        <rFont val="Calibri"/>
        <family val="2"/>
      </rPr>
      <t>Nitrogen trifluoride</t>
    </r>
  </si>
  <si>
    <r>
      <rPr>
        <sz val="7"/>
        <color rgb="FF231F20"/>
        <rFont val="Calibri"/>
        <family val="2"/>
      </rPr>
      <t>NF</t>
    </r>
    <r>
      <rPr>
        <sz val="4"/>
        <color rgb="FF231F20"/>
        <rFont val="Calibri"/>
        <family val="2"/>
      </rPr>
      <t>3</t>
    </r>
  </si>
  <si>
    <r>
      <rPr>
        <sz val="7"/>
        <color rgb="FF231F20"/>
        <rFont val="Calibri"/>
        <family val="2"/>
      </rPr>
      <t>3.19e-10</t>
    </r>
  </si>
  <si>
    <r>
      <rPr>
        <sz val="7"/>
        <color rgb="FF231F20"/>
        <rFont val="Calibri"/>
        <family val="2"/>
      </rPr>
      <t>1.47e-09</t>
    </r>
  </si>
  <si>
    <r>
      <rPr>
        <sz val="7"/>
        <color rgb="FF231F20"/>
        <rFont val="Calibri"/>
        <family val="2"/>
      </rPr>
      <t>9.39e-12</t>
    </r>
  </si>
  <si>
    <r>
      <rPr>
        <sz val="7"/>
        <color rgb="FF231F20"/>
        <rFont val="Calibri"/>
        <family val="2"/>
      </rPr>
      <t>1.02e-11</t>
    </r>
  </si>
  <si>
    <r>
      <rPr>
        <sz val="7"/>
        <color rgb="FF231F20"/>
        <rFont val="Calibri"/>
        <family val="2"/>
      </rPr>
      <t>9.91e-12</t>
    </r>
  </si>
  <si>
    <r>
      <rPr>
        <sz val="7"/>
        <color rgb="FF231F20"/>
        <rFont val="Calibri"/>
        <family val="2"/>
      </rPr>
      <t>Sulphur hexafluoride</t>
    </r>
  </si>
  <si>
    <r>
      <rPr>
        <sz val="7"/>
        <color rgb="FF231F20"/>
        <rFont val="Calibri"/>
        <family val="2"/>
      </rPr>
      <t>SF</t>
    </r>
    <r>
      <rPr>
        <sz val="4"/>
        <color rgb="FF231F20"/>
        <rFont val="Calibri"/>
        <family val="2"/>
      </rPr>
      <t>6</t>
    </r>
  </si>
  <si>
    <r>
      <rPr>
        <sz val="7"/>
        <color rgb="FF231F20"/>
        <rFont val="Calibri"/>
        <family val="2"/>
      </rPr>
      <t>4.37e-10</t>
    </r>
  </si>
  <si>
    <r>
      <rPr>
        <sz val="7"/>
        <color rgb="FF231F20"/>
        <rFont val="Calibri"/>
        <family val="2"/>
      </rPr>
      <t>2.16e-09</t>
    </r>
  </si>
  <si>
    <r>
      <rPr>
        <sz val="7"/>
        <color rgb="FF231F20"/>
        <rFont val="Calibri"/>
        <family val="2"/>
      </rPr>
      <t>1.29e-11</t>
    </r>
  </si>
  <si>
    <r>
      <rPr>
        <sz val="7"/>
        <color rgb="FF231F20"/>
        <rFont val="Calibri"/>
        <family val="2"/>
      </rPr>
      <t>1.54e-11</t>
    </r>
  </si>
  <si>
    <r>
      <rPr>
        <sz val="7"/>
        <color rgb="FF231F20"/>
        <rFont val="Calibri"/>
        <family val="2"/>
      </rPr>
      <t>(Trifluoromethyl) sulphur pentafluoride</t>
    </r>
  </si>
  <si>
    <r>
      <rPr>
        <sz val="7"/>
        <color rgb="FF231F20"/>
        <rFont val="Calibri"/>
        <family val="2"/>
      </rPr>
      <t>SF</t>
    </r>
    <r>
      <rPr>
        <sz val="4"/>
        <color rgb="FF231F20"/>
        <rFont val="Calibri"/>
        <family val="2"/>
      </rPr>
      <t>5</t>
    </r>
    <r>
      <rPr>
        <sz val="7"/>
        <color rgb="FF231F20"/>
        <rFont val="Calibri"/>
        <family val="2"/>
      </rPr>
      <t>CF</t>
    </r>
    <r>
      <rPr>
        <sz val="4"/>
        <color rgb="FF231F20"/>
        <rFont val="Calibri"/>
        <family val="2"/>
      </rPr>
      <t>3</t>
    </r>
  </si>
  <si>
    <r>
      <rPr>
        <sz val="7"/>
        <color rgb="FF231F20"/>
        <rFont val="Calibri"/>
        <family val="2"/>
      </rPr>
      <t>3.36e-10</t>
    </r>
  </si>
  <si>
    <r>
      <rPr>
        <sz val="7"/>
        <color rgb="FF231F20"/>
        <rFont val="Calibri"/>
        <family val="2"/>
      </rPr>
      <t>1.60e-09</t>
    </r>
  </si>
  <si>
    <r>
      <rPr>
        <sz val="7"/>
        <color rgb="FF231F20"/>
        <rFont val="Calibri"/>
        <family val="2"/>
      </rPr>
      <t>9.93e-12</t>
    </r>
  </si>
  <si>
    <r>
      <rPr>
        <sz val="7"/>
        <color rgb="FF231F20"/>
        <rFont val="Calibri"/>
        <family val="2"/>
      </rPr>
      <t>1.10e-11</t>
    </r>
  </si>
  <si>
    <r>
      <rPr>
        <sz val="7"/>
        <color rgb="FF231F20"/>
        <rFont val="Calibri"/>
        <family val="2"/>
      </rPr>
      <t>1.11e-11</t>
    </r>
  </si>
  <si>
    <r>
      <rPr>
        <sz val="7"/>
        <color rgb="FF231F20"/>
        <rFont val="Calibri"/>
        <family val="2"/>
      </rPr>
      <t>Sulphuryl fluoride</t>
    </r>
  </si>
  <si>
    <r>
      <rPr>
        <sz val="7"/>
        <color rgb="FF231F20"/>
        <rFont val="Calibri"/>
        <family val="2"/>
      </rPr>
      <t>SO</t>
    </r>
    <r>
      <rPr>
        <sz val="4"/>
        <color rgb="FF231F20"/>
        <rFont val="Calibri"/>
        <family val="2"/>
      </rPr>
      <t>2</t>
    </r>
    <r>
      <rPr>
        <sz val="7"/>
        <color rgb="FF231F20"/>
        <rFont val="Calibri"/>
        <family val="2"/>
      </rPr>
      <t>F</t>
    </r>
    <r>
      <rPr>
        <sz val="4"/>
        <color rgb="FF231F20"/>
        <rFont val="Calibri"/>
        <family val="2"/>
      </rPr>
      <t>2</t>
    </r>
  </si>
  <si>
    <r>
      <rPr>
        <sz val="7"/>
        <color rgb="FF231F20"/>
        <rFont val="Calibri"/>
        <family val="2"/>
      </rPr>
      <t>1.71e-10</t>
    </r>
  </si>
  <si>
    <r>
      <rPr>
        <sz val="7"/>
        <color rgb="FF231F20"/>
        <rFont val="Calibri"/>
        <family val="2"/>
      </rPr>
      <t>3.76e-10</t>
    </r>
  </si>
  <si>
    <r>
      <rPr>
        <sz val="7"/>
        <color rgb="FF231F20"/>
        <rFont val="Calibri"/>
        <family val="2"/>
      </rPr>
      <t>2.55e-12</t>
    </r>
  </si>
  <si>
    <r>
      <rPr>
        <sz val="7"/>
        <color rgb="FF231F20"/>
        <rFont val="Calibri"/>
        <family val="2"/>
      </rPr>
      <t>9.01e-13</t>
    </r>
  </si>
  <si>
    <r>
      <rPr>
        <sz val="7"/>
        <color rgb="FF231F20"/>
        <rFont val="Calibri"/>
        <family val="2"/>
      </rPr>
      <t>PFC-14</t>
    </r>
  </si>
  <si>
    <r>
      <rPr>
        <sz val="7"/>
        <color rgb="FF231F20"/>
        <rFont val="Calibri"/>
        <family val="2"/>
      </rPr>
      <t>CF</t>
    </r>
    <r>
      <rPr>
        <sz val="4"/>
        <color rgb="FF231F20"/>
        <rFont val="Calibri"/>
        <family val="2"/>
      </rPr>
      <t>4</t>
    </r>
  </si>
  <si>
    <r>
      <rPr>
        <sz val="7"/>
        <color rgb="FF231F20"/>
        <rFont val="Calibri"/>
        <family val="2"/>
      </rPr>
      <t>6.08e-10</t>
    </r>
  </si>
  <si>
    <r>
      <rPr>
        <sz val="7"/>
        <color rgb="FF231F20"/>
        <rFont val="Calibri"/>
        <family val="2"/>
      </rPr>
      <t>4.12e-12</t>
    </r>
  </si>
  <si>
    <r>
      <rPr>
        <sz val="7"/>
        <color rgb="FF231F20"/>
        <rFont val="Calibri"/>
        <family val="2"/>
      </rPr>
      <t>4.40e-12</t>
    </r>
  </si>
  <si>
    <r>
      <rPr>
        <sz val="7"/>
        <color rgb="FF231F20"/>
        <rFont val="Calibri"/>
        <family val="2"/>
      </rPr>
      <t>PFC-116</t>
    </r>
  </si>
  <si>
    <r>
      <rPr>
        <sz val="7"/>
        <color rgb="FF231F20"/>
        <rFont val="Calibri"/>
        <family val="2"/>
      </rPr>
      <t>C</t>
    </r>
    <r>
      <rPr>
        <sz val="4"/>
        <color rgb="FF231F20"/>
        <rFont val="Calibri"/>
        <family val="2"/>
      </rPr>
      <t>2</t>
    </r>
    <r>
      <rPr>
        <sz val="7"/>
        <color rgb="FF231F20"/>
        <rFont val="Calibri"/>
        <family val="2"/>
      </rPr>
      <t>F</t>
    </r>
    <r>
      <rPr>
        <sz val="4"/>
        <color rgb="FF231F20"/>
        <rFont val="Calibri"/>
        <family val="2"/>
      </rPr>
      <t>6</t>
    </r>
  </si>
  <si>
    <r>
      <rPr>
        <sz val="7"/>
        <color rgb="FF231F20"/>
        <rFont val="Calibri"/>
        <family val="2"/>
      </rPr>
      <t>2.05e-10</t>
    </r>
  </si>
  <si>
    <r>
      <rPr>
        <sz val="7"/>
        <color rgb="FF231F20"/>
        <rFont val="Calibri"/>
        <family val="2"/>
      </rPr>
      <t>1.02e-09</t>
    </r>
  </si>
  <si>
    <r>
      <rPr>
        <sz val="7"/>
        <color rgb="FF231F20"/>
        <rFont val="Calibri"/>
        <family val="2"/>
      </rPr>
      <t>6.07e-12</t>
    </r>
  </si>
  <si>
    <r>
      <rPr>
        <sz val="7"/>
        <color rgb="FF231F20"/>
        <rFont val="Calibri"/>
        <family val="2"/>
      </rPr>
      <t>7.36e-12</t>
    </r>
  </si>
  <si>
    <r>
      <rPr>
        <sz val="7"/>
        <color rgb="FF231F20"/>
        <rFont val="Calibri"/>
        <family val="2"/>
      </rPr>
      <t>PFC-c216</t>
    </r>
  </si>
  <si>
    <r>
      <rPr>
        <sz val="7"/>
        <color rgb="FF231F20"/>
        <rFont val="Calibri"/>
        <family val="2"/>
      </rPr>
      <t>c-C</t>
    </r>
    <r>
      <rPr>
        <sz val="4"/>
        <color rgb="FF231F20"/>
        <rFont val="Calibri"/>
        <family val="2"/>
      </rPr>
      <t>3</t>
    </r>
    <r>
      <rPr>
        <sz val="7"/>
        <color rgb="FF231F20"/>
        <rFont val="Calibri"/>
        <family val="2"/>
      </rPr>
      <t>F</t>
    </r>
    <r>
      <rPr>
        <sz val="4"/>
        <color rgb="FF231F20"/>
        <rFont val="Calibri"/>
        <family val="2"/>
      </rPr>
      <t>6</t>
    </r>
  </si>
  <si>
    <r>
      <rPr>
        <sz val="7"/>
        <color rgb="FF231F20"/>
        <rFont val="Calibri"/>
        <family val="2"/>
      </rPr>
      <t>0.23</t>
    </r>
    <r>
      <rPr>
        <sz val="4"/>
        <color rgb="FF231F20"/>
        <rFont val="Calibri"/>
        <family val="2"/>
      </rPr>
      <t>e</t>
    </r>
  </si>
  <si>
    <r>
      <rPr>
        <sz val="7"/>
        <color rgb="FF231F20"/>
        <rFont val="Calibri"/>
        <family val="2"/>
      </rPr>
      <t>8.44e-10</t>
    </r>
  </si>
  <si>
    <r>
      <rPr>
        <sz val="7"/>
        <color rgb="FF231F20"/>
        <rFont val="Calibri"/>
        <family val="2"/>
      </rPr>
      <t>5.74e-12</t>
    </r>
  </si>
  <si>
    <r>
      <rPr>
        <sz val="7"/>
        <color rgb="FF231F20"/>
        <rFont val="Calibri"/>
        <family val="2"/>
      </rPr>
      <t>6.03e-12</t>
    </r>
  </si>
  <si>
    <r>
      <rPr>
        <sz val="7"/>
        <color rgb="FF231F20"/>
        <rFont val="Calibri"/>
        <family val="2"/>
      </rPr>
      <t>PFC-218</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</si>
  <si>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8</t>
    </r>
  </si>
  <si>
    <r>
      <rPr>
        <sz val="7"/>
        <color rgb="FF231F20"/>
        <rFont val="Calibri"/>
        <family val="2"/>
      </rPr>
      <t>1.66e-10</t>
    </r>
  </si>
  <si>
    <r>
      <rPr>
        <sz val="7"/>
        <color rgb="FF231F20"/>
        <rFont val="Calibri"/>
        <family val="2"/>
      </rPr>
      <t>8.16e-10</t>
    </r>
  </si>
  <si>
    <r>
      <rPr>
        <sz val="7"/>
        <color rgb="FF231F20"/>
        <rFont val="Calibri"/>
        <family val="2"/>
      </rPr>
      <t>5.83e-12</t>
    </r>
  </si>
  <si>
    <r>
      <rPr>
        <sz val="7"/>
        <color rgb="FF231F20"/>
        <rFont val="Calibri"/>
        <family val="2"/>
      </rPr>
      <t>PFC-318</t>
    </r>
  </si>
  <si>
    <r>
      <rPr>
        <sz val="7"/>
        <color rgb="FF231F20"/>
        <rFont val="Calibri"/>
        <family val="2"/>
      </rPr>
      <t>c-C</t>
    </r>
    <r>
      <rPr>
        <sz val="4"/>
        <color rgb="FF231F20"/>
        <rFont val="Calibri"/>
        <family val="2"/>
      </rPr>
      <t>4</t>
    </r>
    <r>
      <rPr>
        <sz val="7"/>
        <color rgb="FF231F20"/>
        <rFont val="Calibri"/>
        <family val="2"/>
      </rPr>
      <t>F</t>
    </r>
    <r>
      <rPr>
        <sz val="4"/>
        <color rgb="FF231F20"/>
        <rFont val="Calibri"/>
        <family val="2"/>
      </rPr>
      <t>8</t>
    </r>
  </si>
  <si>
    <r>
      <rPr>
        <sz val="7"/>
        <color rgb="FF231F20"/>
        <rFont val="Calibri"/>
        <family val="2"/>
      </rPr>
      <t>1.77e-10</t>
    </r>
  </si>
  <si>
    <r>
      <rPr>
        <sz val="7"/>
        <color rgb="FF231F20"/>
        <rFont val="Calibri"/>
        <family val="2"/>
      </rPr>
      <t>8.75e-10</t>
    </r>
  </si>
  <si>
    <r>
      <rPr>
        <sz val="7"/>
        <color rgb="FF231F20"/>
        <rFont val="Calibri"/>
        <family val="2"/>
      </rPr>
      <t>5.25e-12</t>
    </r>
  </si>
  <si>
    <r>
      <rPr>
        <sz val="7"/>
        <color rgb="FF231F20"/>
        <rFont val="Calibri"/>
        <family val="2"/>
      </rPr>
      <t>5.96e-12</t>
    </r>
  </si>
  <si>
    <r>
      <rPr>
        <sz val="7"/>
        <color rgb="FF231F20"/>
        <rFont val="Calibri"/>
        <family val="2"/>
      </rPr>
      <t>6.27e-12</t>
    </r>
  </si>
  <si>
    <r>
      <rPr>
        <sz val="7"/>
        <color rgb="FF231F20"/>
        <rFont val="Calibri"/>
        <family val="2"/>
      </rPr>
      <t>PFC-31-10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</si>
  <si>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10</t>
    </r>
  </si>
  <si>
    <r>
      <rPr>
        <sz val="7"/>
        <color rgb="FF231F20"/>
        <rFont val="Calibri"/>
        <family val="2"/>
      </rPr>
      <t>5.08e-12</t>
    </r>
  </si>
  <si>
    <r>
      <rPr>
        <sz val="7"/>
        <color rgb="FF231F20"/>
        <rFont val="Calibri"/>
        <family val="2"/>
      </rPr>
      <t>5.75e-12</t>
    </r>
  </si>
  <si>
    <r>
      <rPr>
        <sz val="7"/>
        <color rgb="FF231F20"/>
        <rFont val="Calibri"/>
        <family val="2"/>
      </rPr>
      <t>6.02e-12</t>
    </r>
  </si>
  <si>
    <r>
      <rPr>
        <sz val="7"/>
        <color rgb="FF231F20"/>
        <rFont val="Calibri"/>
        <family val="2"/>
      </rPr>
      <t>Perfluorocyclopentene</t>
    </r>
  </si>
  <si>
    <r>
      <rPr>
        <sz val="7"/>
        <color rgb="FF231F20"/>
        <rFont val="Calibri"/>
        <family val="2"/>
      </rPr>
      <t>c-C</t>
    </r>
    <r>
      <rPr>
        <sz val="4"/>
        <color rgb="FF231F20"/>
        <rFont val="Calibri"/>
        <family val="2"/>
      </rPr>
      <t>5</t>
    </r>
    <r>
      <rPr>
        <sz val="7"/>
        <color rgb="FF231F20"/>
        <rFont val="Calibri"/>
        <family val="2"/>
      </rPr>
      <t>F</t>
    </r>
    <r>
      <rPr>
        <sz val="4"/>
        <color rgb="FF231F20"/>
        <rFont val="Calibri"/>
        <family val="2"/>
      </rPr>
      <t>8</t>
    </r>
  </si>
  <si>
    <r>
      <rPr>
        <sz val="7"/>
        <color rgb="FF231F20"/>
        <rFont val="Calibri"/>
        <family val="2"/>
      </rPr>
      <t>31.0 days</t>
    </r>
  </si>
  <si>
    <r>
      <rPr>
        <sz val="7"/>
        <color rgb="FF231F20"/>
        <rFont val="Calibri"/>
        <family val="2"/>
      </rPr>
      <t>0.08</t>
    </r>
    <r>
      <rPr>
        <sz val="4"/>
        <color rgb="FF231F20"/>
        <rFont val="Calibri"/>
        <family val="2"/>
      </rPr>
      <t>f</t>
    </r>
  </si>
  <si>
    <r>
      <rPr>
        <sz val="7"/>
        <color rgb="FF231F20"/>
        <rFont val="Calibri"/>
        <family val="2"/>
      </rPr>
      <t>1.71e-13</t>
    </r>
  </si>
  <si>
    <r>
      <rPr>
        <sz val="7"/>
        <color rgb="FF231F20"/>
        <rFont val="Calibri"/>
        <family val="2"/>
      </rPr>
      <t>1.37e-15</t>
    </r>
  </si>
  <si>
    <r>
      <rPr>
        <sz val="7"/>
        <color rgb="FF231F20"/>
        <rFont val="Calibri"/>
        <family val="2"/>
      </rPr>
      <t>1.92e-16</t>
    </r>
  </si>
  <si>
    <r>
      <rPr>
        <sz val="7"/>
        <color rgb="FF231F20"/>
        <rFont val="Calibri"/>
        <family val="2"/>
      </rPr>
      <t>1.40e-16</t>
    </r>
  </si>
  <si>
    <r>
      <rPr>
        <sz val="7"/>
        <color rgb="FF231F20"/>
        <rFont val="Calibri"/>
        <family val="2"/>
      </rPr>
      <t>PFC-41-12</t>
    </r>
  </si>
  <si>
    <r>
      <rPr>
        <sz val="7"/>
        <color rgb="FF231F20"/>
        <rFont val="Calibri"/>
        <family val="2"/>
      </rPr>
      <t>n-C</t>
    </r>
    <r>
      <rPr>
        <sz val="4"/>
        <color rgb="FF231F20"/>
        <rFont val="Calibri"/>
        <family val="2"/>
      </rPr>
      <t>5</t>
    </r>
    <r>
      <rPr>
        <sz val="7"/>
        <color rgb="FF231F20"/>
        <rFont val="Calibri"/>
        <family val="2"/>
      </rPr>
      <t>F</t>
    </r>
    <r>
      <rPr>
        <sz val="4"/>
        <color rgb="FF231F20"/>
        <rFont val="Calibri"/>
        <family val="2"/>
      </rPr>
      <t>12</t>
    </r>
  </si>
  <si>
    <r>
      <rPr>
        <sz val="7"/>
        <color rgb="FF231F20"/>
        <rFont val="Calibri"/>
        <family val="2"/>
      </rPr>
      <t>1.58e-10</t>
    </r>
  </si>
  <si>
    <r>
      <rPr>
        <sz val="7"/>
        <color rgb="FF231F20"/>
        <rFont val="Calibri"/>
        <family val="2"/>
      </rPr>
      <t>7.84e-10</t>
    </r>
  </si>
  <si>
    <r>
      <rPr>
        <sz val="7"/>
        <color rgb="FF231F20"/>
        <rFont val="Calibri"/>
        <family val="2"/>
      </rPr>
      <t>4.69e-12</t>
    </r>
  </si>
  <si>
    <r>
      <rPr>
        <sz val="7"/>
        <color rgb="FF231F20"/>
        <rFont val="Calibri"/>
        <family val="2"/>
      </rPr>
      <t>5.33e-12</t>
    </r>
  </si>
  <si>
    <r>
      <rPr>
        <sz val="7"/>
        <color rgb="FF231F20"/>
        <rFont val="Calibri"/>
        <family val="2"/>
      </rPr>
      <t>5.62e-12</t>
    </r>
  </si>
  <si>
    <r>
      <rPr>
        <sz val="7"/>
        <color rgb="FF231F20"/>
        <rFont val="Calibri"/>
        <family val="2"/>
      </rPr>
      <t>PFC-51-14</t>
    </r>
  </si>
  <si>
    <r>
      <rPr>
        <sz val="7"/>
        <color rgb="FF231F20"/>
        <rFont val="Calibri"/>
        <family val="2"/>
      </rPr>
      <t>n-C</t>
    </r>
    <r>
      <rPr>
        <sz val="4"/>
        <color rgb="FF231F20"/>
        <rFont val="Calibri"/>
        <family val="2"/>
      </rPr>
      <t>6</t>
    </r>
    <r>
      <rPr>
        <sz val="7"/>
        <color rgb="FF231F20"/>
        <rFont val="Calibri"/>
        <family val="2"/>
      </rPr>
      <t>F</t>
    </r>
    <r>
      <rPr>
        <sz val="4"/>
        <color rgb="FF231F20"/>
        <rFont val="Calibri"/>
        <family val="2"/>
      </rPr>
      <t>14</t>
    </r>
  </si>
  <si>
    <r>
      <rPr>
        <sz val="7"/>
        <color rgb="FF231F20"/>
        <rFont val="Calibri"/>
        <family val="2"/>
      </rPr>
      <t>1.47e-10</t>
    </r>
  </si>
  <si>
    <r>
      <rPr>
        <sz val="7"/>
        <color rgb="FF231F20"/>
        <rFont val="Calibri"/>
        <family val="2"/>
      </rPr>
      <t>7.26e-10</t>
    </r>
  </si>
  <si>
    <r>
      <rPr>
        <sz val="7"/>
        <color rgb="FF231F20"/>
        <rFont val="Calibri"/>
        <family val="2"/>
      </rPr>
      <t>4.35e-12</t>
    </r>
  </si>
  <si>
    <r>
      <rPr>
        <sz val="7"/>
        <color rgb="FF231F20"/>
        <rFont val="Calibri"/>
        <family val="2"/>
      </rPr>
      <t>4.94e-12</t>
    </r>
  </si>
  <si>
    <r>
      <rPr>
        <sz val="7"/>
        <color rgb="FF231F20"/>
        <rFont val="Calibri"/>
        <family val="2"/>
      </rPr>
      <t>5.19e-12</t>
    </r>
  </si>
  <si>
    <r>
      <rPr>
        <sz val="7"/>
        <color rgb="FF231F20"/>
        <rFont val="Calibri"/>
        <family val="2"/>
      </rPr>
      <t>PFC-61-16</t>
    </r>
  </si>
  <si>
    <r>
      <rPr>
        <sz val="7"/>
        <color rgb="FF231F20"/>
        <rFont val="Calibri"/>
        <family val="2"/>
      </rPr>
      <t>n-C</t>
    </r>
    <r>
      <rPr>
        <sz val="4"/>
        <color rgb="FF231F20"/>
        <rFont val="Calibri"/>
        <family val="2"/>
      </rPr>
      <t>7</t>
    </r>
    <r>
      <rPr>
        <sz val="7"/>
        <color rgb="FF231F20"/>
        <rFont val="Calibri"/>
        <family val="2"/>
      </rPr>
      <t>F</t>
    </r>
    <r>
      <rPr>
        <sz val="4"/>
        <color rgb="FF231F20"/>
        <rFont val="Calibri"/>
        <family val="2"/>
      </rPr>
      <t>16</t>
    </r>
  </si>
  <si>
    <r>
      <rPr>
        <sz val="7"/>
        <color rgb="FF231F20"/>
        <rFont val="Calibri"/>
        <family val="2"/>
      </rPr>
      <t>1.45e-10</t>
    </r>
  </si>
  <si>
    <r>
      <rPr>
        <sz val="7"/>
        <color rgb="FF231F20"/>
        <rFont val="Calibri"/>
        <family val="2"/>
      </rPr>
      <t>7.17e-10</t>
    </r>
  </si>
  <si>
    <r>
      <rPr>
        <sz val="7"/>
        <color rgb="FF231F20"/>
        <rFont val="Calibri"/>
        <family val="2"/>
      </rPr>
      <t>4.31e-12</t>
    </r>
  </si>
  <si>
    <r>
      <rPr>
        <sz val="7"/>
        <color rgb="FF231F20"/>
        <rFont val="Calibri"/>
        <family val="2"/>
      </rPr>
      <t>4.88e-12</t>
    </r>
  </si>
  <si>
    <r>
      <rPr>
        <sz val="7"/>
        <color rgb="FF231F20"/>
        <rFont val="Calibri"/>
        <family val="2"/>
      </rPr>
      <t>5.13e-12</t>
    </r>
  </si>
  <si>
    <r>
      <rPr>
        <sz val="7"/>
        <color rgb="FF231F20"/>
        <rFont val="Calibri"/>
        <family val="2"/>
      </rPr>
      <t>PFC-71-18</t>
    </r>
  </si>
  <si>
    <r>
      <rPr>
        <sz val="7"/>
        <color rgb="FF231F20"/>
        <rFont val="Calibri"/>
        <family val="2"/>
      </rPr>
      <t>C</t>
    </r>
    <r>
      <rPr>
        <sz val="4"/>
        <color rgb="FF231F20"/>
        <rFont val="Calibri"/>
        <family val="2"/>
      </rPr>
      <t>8</t>
    </r>
    <r>
      <rPr>
        <sz val="7"/>
        <color rgb="FF231F20"/>
        <rFont val="Calibri"/>
        <family val="2"/>
      </rPr>
      <t>F</t>
    </r>
    <r>
      <rPr>
        <sz val="4"/>
        <color rgb="FF231F20"/>
        <rFont val="Calibri"/>
        <family val="2"/>
      </rPr>
      <t>18</t>
    </r>
  </si>
  <si>
    <r>
      <rPr>
        <sz val="7"/>
        <color rgb="FF231F20"/>
        <rFont val="Calibri"/>
        <family val="2"/>
      </rPr>
      <t>1.42e-10</t>
    </r>
  </si>
  <si>
    <r>
      <rPr>
        <sz val="7"/>
        <color rgb="FF231F20"/>
        <rFont val="Calibri"/>
        <family val="2"/>
      </rPr>
      <t>6.99e-10</t>
    </r>
  </si>
  <si>
    <r>
      <rPr>
        <sz val="7"/>
        <color rgb="FF231F20"/>
        <rFont val="Calibri"/>
        <family val="2"/>
      </rPr>
      <t>4.20e-12</t>
    </r>
  </si>
  <si>
    <r>
      <rPr>
        <sz val="7"/>
        <color rgb="FF231F20"/>
        <rFont val="Calibri"/>
        <family val="2"/>
      </rPr>
      <t>5.00e-12</t>
    </r>
  </si>
  <si>
    <r>
      <rPr>
        <sz val="7"/>
        <color rgb="FF231F20"/>
        <rFont val="Calibri"/>
        <family val="2"/>
      </rPr>
      <t>PFC-91-18</t>
    </r>
  </si>
  <si>
    <r>
      <rPr>
        <sz val="7"/>
        <color rgb="FF231F20"/>
        <rFont val="Calibri"/>
        <family val="2"/>
      </rPr>
      <t>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</si>
  <si>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6.59e-10</t>
    </r>
  </si>
  <si>
    <r>
      <rPr>
        <sz val="7"/>
        <color rgb="FF231F20"/>
        <rFont val="Calibri"/>
        <family val="2"/>
      </rPr>
      <t>3.98e-12</t>
    </r>
  </si>
  <si>
    <r>
      <rPr>
        <sz val="7"/>
        <color rgb="FF231F20"/>
        <rFont val="Calibri"/>
        <family val="2"/>
      </rPr>
      <t>4.49e-12</t>
    </r>
  </si>
  <si>
    <r>
      <rPr>
        <sz val="7"/>
        <color rgb="FF231F20"/>
        <rFont val="Calibri"/>
        <family val="2"/>
      </rPr>
      <t>Perfluorodecalin (cis)</t>
    </r>
  </si>
  <si>
    <r>
      <rPr>
        <sz val="7"/>
        <color rgb="FF231F20"/>
        <rFont val="Calibri"/>
        <family val="2"/>
      </rPr>
      <t>Z-C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</si>
  <si>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6.64e-10</t>
    </r>
  </si>
  <si>
    <r>
      <rPr>
        <sz val="7"/>
        <color rgb="FF231F20"/>
        <rFont val="Calibri"/>
        <family val="2"/>
      </rPr>
      <t>4.01e-12</t>
    </r>
  </si>
  <si>
    <r>
      <rPr>
        <sz val="7"/>
        <color rgb="FF231F20"/>
        <rFont val="Calibri"/>
        <family val="2"/>
      </rPr>
      <t>4.52e-12</t>
    </r>
  </si>
  <si>
    <r>
      <rPr>
        <sz val="7"/>
        <color rgb="FF231F20"/>
        <rFont val="Calibri"/>
        <family val="2"/>
      </rPr>
      <t>4.72e-12</t>
    </r>
  </si>
  <si>
    <r>
      <rPr>
        <sz val="7"/>
        <color rgb="FF231F20"/>
        <rFont val="Calibri"/>
        <family val="2"/>
      </rPr>
      <t>Perfluorodecalin (trans)</t>
    </r>
  </si>
  <si>
    <r>
      <rPr>
        <sz val="7"/>
        <color rgb="FF231F20"/>
        <rFont val="Calibri"/>
        <family val="2"/>
      </rPr>
      <t>E-C</t>
    </r>
    <r>
      <rPr>
        <sz val="4"/>
        <color rgb="FF231F20"/>
        <rFont val="Calibri"/>
        <family val="2"/>
      </rPr>
      <t>10</t>
    </r>
    <r>
      <rPr>
        <sz val="7"/>
        <color rgb="FF231F20"/>
        <rFont val="Calibri"/>
        <family val="2"/>
      </rPr>
      <t>F</t>
    </r>
    <r>
      <rPr>
        <sz val="4"/>
        <color rgb="FF231F20"/>
        <rFont val="Calibri"/>
        <family val="2"/>
      </rPr>
      <t>18</t>
    </r>
  </si>
  <si>
    <r>
      <rPr>
        <sz val="7"/>
        <color rgb="FF231F20"/>
        <rFont val="Calibri"/>
        <family val="2"/>
      </rPr>
      <t>1.18e-10</t>
    </r>
  </si>
  <si>
    <r>
      <rPr>
        <sz val="7"/>
        <color rgb="FF231F20"/>
        <rFont val="Calibri"/>
        <family val="2"/>
      </rPr>
      <t>3.48e-12</t>
    </r>
  </si>
  <si>
    <r>
      <rPr>
        <sz val="7"/>
        <color rgb="FF231F20"/>
        <rFont val="Calibri"/>
        <family val="2"/>
      </rPr>
      <t>3.93e-12</t>
    </r>
  </si>
  <si>
    <r>
      <rPr>
        <sz val="7"/>
        <color rgb="FF231F20"/>
        <rFont val="Calibri"/>
        <family val="2"/>
      </rPr>
      <t>4.10e-12</t>
    </r>
  </si>
  <si>
    <r>
      <rPr>
        <sz val="7"/>
        <color rgb="FF231F20"/>
        <rFont val="Calibri"/>
        <family val="2"/>
      </rPr>
      <t>PFC-1114</t>
    </r>
  </si>
  <si>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</si>
  <si>
    <r>
      <rPr>
        <sz val="7"/>
        <color rgb="FF231F20"/>
        <rFont val="Calibri"/>
        <family val="2"/>
      </rPr>
      <t>1.1 days</t>
    </r>
  </si>
  <si>
    <r>
      <rPr>
        <sz val="7"/>
        <color rgb="FF231F20"/>
        <rFont val="Calibri"/>
        <family val="2"/>
      </rPr>
      <t>2.68e-16</t>
    </r>
  </si>
  <si>
    <r>
      <rPr>
        <sz val="7"/>
        <color rgb="FF231F20"/>
        <rFont val="Calibri"/>
        <family val="2"/>
      </rPr>
      <t>2.13e-18</t>
    </r>
  </si>
  <si>
    <r>
      <rPr>
        <sz val="7"/>
        <color rgb="FF231F20"/>
        <rFont val="Calibri"/>
        <family val="2"/>
      </rPr>
      <t>3.00e-19</t>
    </r>
  </si>
  <si>
    <r>
      <rPr>
        <sz val="7"/>
        <color rgb="FF231F20"/>
        <rFont val="Calibri"/>
        <family val="2"/>
      </rPr>
      <t>2.20e-19</t>
    </r>
  </si>
  <si>
    <r>
      <rPr>
        <sz val="7"/>
        <color rgb="FF231F20"/>
        <rFont val="Calibri"/>
        <family val="2"/>
      </rPr>
      <t>PFC-1216</t>
    </r>
  </si>
  <si>
    <r>
      <rPr>
        <sz val="7"/>
        <color rgb="FF231F20"/>
        <rFont val="Calibri"/>
        <family val="2"/>
      </rPr>
      <t>CF</t>
    </r>
    <r>
      <rPr>
        <sz val="4"/>
        <color rgb="FF231F20"/>
        <rFont val="Calibri"/>
        <family val="2"/>
      </rPr>
      <t>3</t>
    </r>
    <r>
      <rPr>
        <sz val="7"/>
        <color rgb="FF231F20"/>
        <rFont val="Calibri"/>
        <family val="2"/>
      </rPr>
      <t>CF=CF</t>
    </r>
    <r>
      <rPr>
        <sz val="4"/>
        <color rgb="FF231F20"/>
        <rFont val="Calibri"/>
        <family val="2"/>
      </rPr>
      <t>2</t>
    </r>
  </si>
  <si>
    <r>
      <rPr>
        <sz val="7"/>
        <color rgb="FF231F20"/>
        <rFont val="Calibri"/>
        <family val="2"/>
      </rPr>
      <t>6.42e-15</t>
    </r>
  </si>
  <si>
    <r>
      <rPr>
        <sz val="7"/>
        <color rgb="FF231F20"/>
        <rFont val="Calibri"/>
        <family val="2"/>
      </rPr>
      <t>5.11e-17</t>
    </r>
  </si>
  <si>
    <r>
      <rPr>
        <sz val="7"/>
        <color rgb="FF231F20"/>
        <rFont val="Calibri"/>
        <family val="2"/>
      </rPr>
      <t>7.21e-18</t>
    </r>
  </si>
  <si>
    <r>
      <rPr>
        <sz val="7"/>
        <color rgb="FF231F20"/>
        <rFont val="Calibri"/>
        <family val="2"/>
      </rPr>
      <t>5.27e-18</t>
    </r>
  </si>
  <si>
    <r>
      <rPr>
        <sz val="7"/>
        <color rgb="FF231F20"/>
        <rFont val="Calibri"/>
        <family val="2"/>
      </rPr>
      <t>Perfluorobuta-1,3-diene</t>
    </r>
  </si>
  <si>
    <r>
      <rPr>
        <sz val="7"/>
        <color rgb="FF231F20"/>
        <rFont val="Calibri"/>
        <family val="2"/>
      </rPr>
      <t>CF</t>
    </r>
    <r>
      <rPr>
        <sz val="4"/>
        <color rgb="FF231F20"/>
        <rFont val="Calibri"/>
        <family val="2"/>
      </rPr>
      <t>2</t>
    </r>
    <r>
      <rPr>
        <sz val="7"/>
        <color rgb="FF231F20"/>
        <rFont val="Calibri"/>
        <family val="2"/>
      </rPr>
      <t>=CFCF=CF</t>
    </r>
    <r>
      <rPr>
        <sz val="4"/>
        <color rgb="FF231F20"/>
        <rFont val="Calibri"/>
        <family val="2"/>
      </rPr>
      <t>2</t>
    </r>
  </si>
  <si>
    <r>
      <rPr>
        <sz val="7"/>
        <color rgb="FF231F20"/>
        <rFont val="Calibri"/>
        <family val="2"/>
      </rPr>
      <t>3.29e-16</t>
    </r>
  </si>
  <si>
    <r>
      <rPr>
        <sz val="7"/>
        <color rgb="FF231F20"/>
        <rFont val="Calibri"/>
        <family val="2"/>
      </rPr>
      <t>2.61e-18</t>
    </r>
  </si>
  <si>
    <r>
      <rPr>
        <sz val="7"/>
        <color rgb="FF231F20"/>
        <rFont val="Calibri"/>
        <family val="2"/>
      </rPr>
      <t>3.69e-19</t>
    </r>
  </si>
  <si>
    <r>
      <rPr>
        <sz val="7"/>
        <color rgb="FF231F20"/>
        <rFont val="Calibri"/>
        <family val="2"/>
      </rPr>
      <t>2.70e-19</t>
    </r>
  </si>
  <si>
    <r>
      <rPr>
        <sz val="7"/>
        <color rgb="FF231F20"/>
        <rFont val="Calibri"/>
        <family val="2"/>
      </rPr>
      <t>Perfluorobut-1-ene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</si>
  <si>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CF=CF</t>
    </r>
    <r>
      <rPr>
        <sz val="4"/>
        <color rgb="FF231F20"/>
        <rFont val="Calibri"/>
        <family val="2"/>
      </rPr>
      <t>2</t>
    </r>
  </si>
  <si>
    <r>
      <rPr>
        <sz val="7"/>
        <color rgb="FF231F20"/>
        <rFont val="Calibri"/>
        <family val="2"/>
      </rPr>
      <t>6.0 days</t>
    </r>
  </si>
  <si>
    <r>
      <rPr>
        <sz val="7"/>
        <color rgb="FF231F20"/>
        <rFont val="Calibri"/>
        <family val="2"/>
      </rPr>
      <t>8.38e-15</t>
    </r>
  </si>
  <si>
    <r>
      <rPr>
        <sz val="7"/>
        <color rgb="FF231F20"/>
        <rFont val="Calibri"/>
        <family val="2"/>
      </rPr>
      <t>6.67e-17</t>
    </r>
  </si>
  <si>
    <r>
      <rPr>
        <sz val="7"/>
        <color rgb="FF231F20"/>
        <rFont val="Calibri"/>
        <family val="2"/>
      </rPr>
      <t>9.41e-18</t>
    </r>
  </si>
  <si>
    <r>
      <rPr>
        <sz val="7"/>
        <color rgb="FF231F20"/>
        <rFont val="Calibri"/>
        <family val="2"/>
      </rPr>
      <t>6.88e-18</t>
    </r>
  </si>
  <si>
    <r>
      <rPr>
        <sz val="7"/>
        <color rgb="FF231F20"/>
        <rFont val="Calibri"/>
        <family val="2"/>
      </rPr>
      <t>Perfluorobut-2-ene</t>
    </r>
  </si>
  <si>
    <r>
      <rPr>
        <sz val="7"/>
        <color rgb="FF231F20"/>
        <rFont val="Calibri"/>
        <family val="2"/>
      </rPr>
      <t>CF</t>
    </r>
    <r>
      <rPr>
        <sz val="4"/>
        <color rgb="FF231F20"/>
        <rFont val="Calibri"/>
        <family val="2"/>
      </rPr>
      <t>3</t>
    </r>
    <r>
      <rPr>
        <sz val="7"/>
        <color rgb="FF231F20"/>
        <rFont val="Calibri"/>
        <family val="2"/>
      </rPr>
      <t>CF=CFCF</t>
    </r>
    <r>
      <rPr>
        <sz val="4"/>
        <color rgb="FF231F20"/>
        <rFont val="Calibri"/>
        <family val="2"/>
      </rPr>
      <t>3</t>
    </r>
  </si>
  <si>
    <r>
      <rPr>
        <sz val="7"/>
        <color rgb="FF231F20"/>
        <rFont val="Calibri"/>
        <family val="2"/>
      </rPr>
      <t>1.30e-15</t>
    </r>
  </si>
  <si>
    <r>
      <rPr>
        <sz val="7"/>
        <color rgb="FF231F20"/>
        <rFont val="Calibri"/>
        <family val="2"/>
      </rPr>
      <t>1.82e-16</t>
    </r>
  </si>
  <si>
    <r>
      <rPr>
        <sz val="7"/>
        <color rgb="FF231F20"/>
        <rFont val="Calibri"/>
        <family val="2"/>
      </rPr>
      <t>1.33e-16</t>
    </r>
  </si>
  <si>
    <r>
      <rPr>
        <sz val="7"/>
        <color rgb="FF231F20"/>
        <rFont val="Calibri"/>
        <family val="2"/>
      </rPr>
      <t>HFE-125</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</si>
  <si>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</si>
  <si>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3.10e-10</t>
    </r>
  </si>
  <si>
    <r>
      <rPr>
        <sz val="7"/>
        <color rgb="FF231F20"/>
        <rFont val="Calibri"/>
        <family val="2"/>
      </rPr>
      <t>8.91e-12</t>
    </r>
  </si>
  <si>
    <r>
      <rPr>
        <sz val="7"/>
        <color rgb="FF231F20"/>
        <rFont val="Calibri"/>
        <family val="2"/>
      </rPr>
      <t>8.14e-12</t>
    </r>
  </si>
  <si>
    <r>
      <rPr>
        <sz val="7"/>
        <color rgb="FF231F20"/>
        <rFont val="Calibri"/>
        <family val="2"/>
      </rPr>
      <t>5.97e-12</t>
    </r>
  </si>
  <si>
    <r>
      <rPr>
        <sz val="7"/>
        <color rgb="FF231F20"/>
        <rFont val="Calibri"/>
        <family val="2"/>
      </rPr>
      <t>HFE-134 (HG-00)</t>
    </r>
  </si>
  <si>
    <r>
      <rPr>
        <sz val="7"/>
        <color rgb="FF231F20"/>
        <rFont val="Calibri"/>
        <family val="2"/>
      </rPr>
      <t>CHF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</si>
  <si>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2.90e-10</t>
    </r>
  </si>
  <si>
    <r>
      <rPr>
        <sz val="7"/>
        <color rgb="FF231F20"/>
        <rFont val="Calibri"/>
        <family val="2"/>
      </rPr>
      <t>5.10e-10</t>
    </r>
  </si>
  <si>
    <r>
      <rPr>
        <sz val="7"/>
        <color rgb="FF231F20"/>
        <rFont val="Calibri"/>
        <family val="2"/>
      </rPr>
      <t>7.42e-12</t>
    </r>
  </si>
  <si>
    <r>
      <rPr>
        <sz val="7"/>
        <color rgb="FF231F20"/>
        <rFont val="Calibri"/>
        <family val="2"/>
      </rPr>
      <t>3.02e-12</t>
    </r>
  </si>
  <si>
    <r>
      <rPr>
        <sz val="7"/>
        <color rgb="FF231F20"/>
        <rFont val="Calibri"/>
        <family val="2"/>
      </rPr>
      <t>7.83e-13</t>
    </r>
  </si>
  <si>
    <r>
      <rPr>
        <sz val="7"/>
        <color rgb="FF231F20"/>
        <rFont val="Calibri"/>
        <family val="2"/>
      </rPr>
      <t>HFE-143a</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</si>
  <si>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3</t>
    </r>
  </si>
  <si>
    <r>
      <rPr>
        <sz val="7"/>
        <color rgb="FF231F20"/>
        <rFont val="Calibri"/>
        <family val="2"/>
      </rPr>
      <t>4.72e-11</t>
    </r>
  </si>
  <si>
    <r>
      <rPr>
        <sz val="7"/>
        <color rgb="FF231F20"/>
        <rFont val="Calibri"/>
        <family val="2"/>
      </rPr>
      <t>4.80e-11</t>
    </r>
  </si>
  <si>
    <r>
      <rPr>
        <sz val="7"/>
        <color rgb="FF231F20"/>
        <rFont val="Calibri"/>
        <family val="2"/>
      </rPr>
      <t>6.95e-13</t>
    </r>
  </si>
  <si>
    <r>
      <rPr>
        <sz val="7"/>
        <color rgb="FF231F20"/>
        <rFont val="Calibri"/>
        <family val="2"/>
      </rPr>
      <t>6.66e-14</t>
    </r>
  </si>
  <si>
    <r>
      <rPr>
        <sz val="7"/>
        <color rgb="FF231F20"/>
        <rFont val="Calibri"/>
        <family val="2"/>
      </rPr>
      <t>3.99e-14</t>
    </r>
  </si>
  <si>
    <r>
      <rPr>
        <sz val="7"/>
        <color rgb="FF231F20"/>
        <rFont val="Calibri"/>
        <family val="2"/>
      </rPr>
      <t>HFE-227ea</t>
    </r>
  </si>
  <si>
    <r>
      <rPr>
        <sz val="7"/>
        <color rgb="FF231F20"/>
        <rFont val="Calibri"/>
        <family val="2"/>
      </rPr>
      <t>CF</t>
    </r>
    <r>
      <rPr>
        <sz val="4"/>
        <color rgb="FF231F20"/>
        <rFont val="Calibri"/>
        <family val="2"/>
      </rPr>
      <t>3</t>
    </r>
    <r>
      <rPr>
        <sz val="7"/>
        <color rgb="FF231F20"/>
        <rFont val="Calibri"/>
        <family val="2"/>
      </rPr>
      <t>CHFOCF</t>
    </r>
    <r>
      <rPr>
        <sz val="4"/>
        <color rgb="FF231F20"/>
        <rFont val="Calibri"/>
        <family val="2"/>
      </rPr>
      <t>3</t>
    </r>
  </si>
  <si>
    <r>
      <rPr>
        <sz val="7"/>
        <color rgb="FF231F20"/>
        <rFont val="Calibri"/>
        <family val="2"/>
      </rPr>
      <t>2.22e-10</t>
    </r>
  </si>
  <si>
    <r>
      <rPr>
        <sz val="7"/>
        <color rgb="FF231F20"/>
        <rFont val="Calibri"/>
        <family val="2"/>
      </rPr>
      <t>5.92e-10</t>
    </r>
  </si>
  <si>
    <r>
      <rPr>
        <sz val="7"/>
        <color rgb="FF231F20"/>
        <rFont val="Calibri"/>
        <family val="2"/>
      </rPr>
      <t>6.15e-12</t>
    </r>
  </si>
  <si>
    <r>
      <rPr>
        <sz val="7"/>
        <color rgb="FF231F20"/>
        <rFont val="Calibri"/>
        <family val="2"/>
      </rPr>
      <t>4.22e-12</t>
    </r>
  </si>
  <si>
    <r>
      <rPr>
        <sz val="7"/>
        <color rgb="FF231F20"/>
        <rFont val="Calibri"/>
        <family val="2"/>
      </rPr>
      <t>1.98e-12</t>
    </r>
  </si>
  <si>
    <r>
      <rPr>
        <sz val="7"/>
        <color rgb="FF231F20"/>
        <rFont val="Calibri"/>
        <family val="2"/>
      </rPr>
      <t>HCFE-235ca2  (enflurane)</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</si>
  <si>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</si>
  <si>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5.30e-11</t>
    </r>
  </si>
  <si>
    <r>
      <rPr>
        <sz val="7"/>
        <color rgb="FF231F20"/>
        <rFont val="Calibri"/>
        <family val="2"/>
      </rPr>
      <t>5.35e-11</t>
    </r>
  </si>
  <si>
    <r>
      <rPr>
        <sz val="7"/>
        <color rgb="FF231F20"/>
        <rFont val="Calibri"/>
        <family val="2"/>
      </rPr>
      <t>7.36e-13</t>
    </r>
  </si>
  <si>
    <r>
      <rPr>
        <sz val="7"/>
        <color rgb="FF231F20"/>
        <rFont val="Calibri"/>
        <family val="2"/>
      </rPr>
      <t>7.14e-14</t>
    </r>
  </si>
  <si>
    <r>
      <rPr>
        <sz val="7"/>
        <color rgb="FF231F20"/>
        <rFont val="Calibri"/>
        <family val="2"/>
      </rPr>
      <t>HCFE-235da2  (isoflurane)</t>
    </r>
  </si>
  <si>
    <r>
      <rPr>
        <sz val="7"/>
        <color rgb="FF231F20"/>
        <rFont val="Calibri"/>
        <family val="2"/>
      </rPr>
      <t>CHF</t>
    </r>
    <r>
      <rPr>
        <sz val="4"/>
        <color rgb="FF231F20"/>
        <rFont val="Calibri"/>
        <family val="2"/>
      </rPr>
      <t>2</t>
    </r>
    <r>
      <rPr>
        <sz val="7"/>
        <color rgb="FF231F20"/>
        <rFont val="Calibri"/>
        <family val="2"/>
      </rPr>
      <t>OCHClCF</t>
    </r>
    <r>
      <rPr>
        <sz val="4"/>
        <color rgb="FF231F20"/>
        <rFont val="Calibri"/>
        <family val="2"/>
      </rPr>
      <t>3</t>
    </r>
  </si>
  <si>
    <r>
      <rPr>
        <sz val="7"/>
        <color rgb="FF231F20"/>
        <rFont val="Calibri"/>
        <family val="2"/>
      </rPr>
      <t>4.49e-11</t>
    </r>
  </si>
  <si>
    <r>
      <rPr>
        <sz val="7"/>
        <color rgb="FF231F20"/>
        <rFont val="Calibri"/>
        <family val="2"/>
      </rPr>
      <t>4.50e-11</t>
    </r>
  </si>
  <si>
    <r>
      <rPr>
        <sz val="7"/>
        <color rgb="FF231F20"/>
        <rFont val="Calibri"/>
        <family val="2"/>
      </rPr>
      <t>5.62e-13</t>
    </r>
  </si>
  <si>
    <r>
      <rPr>
        <sz val="7"/>
        <color rgb="FF231F20"/>
        <rFont val="Calibri"/>
        <family val="2"/>
      </rPr>
      <t>5.72e-14</t>
    </r>
  </si>
  <si>
    <r>
      <rPr>
        <sz val="7"/>
        <color rgb="FF231F20"/>
        <rFont val="Calibri"/>
        <family val="2"/>
      </rPr>
      <t>3.73e-14</t>
    </r>
  </si>
  <si>
    <r>
      <rPr>
        <sz val="7"/>
        <color rgb="FF231F20"/>
        <rFont val="Calibri"/>
        <family val="2"/>
      </rPr>
      <t>HFE-236ca</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</si>
  <si>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</si>
  <si>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0.56</t>
    </r>
    <r>
      <rPr>
        <sz val="4"/>
        <color rgb="FF231F20"/>
        <rFont val="Calibri"/>
        <family val="2"/>
      </rPr>
      <t>g</t>
    </r>
  </si>
  <si>
    <r>
      <rPr>
        <sz val="7"/>
        <color rgb="FF231F20"/>
        <rFont val="Calibri"/>
        <family val="2"/>
      </rPr>
      <t>3.89e-10</t>
    </r>
  </si>
  <si>
    <r>
      <rPr>
        <sz val="7"/>
        <color rgb="FF231F20"/>
        <rFont val="Calibri"/>
        <family val="2"/>
      </rPr>
      <t>2.10e-12</t>
    </r>
  </si>
  <si>
    <r>
      <rPr>
        <sz val="7"/>
        <color rgb="FF231F20"/>
        <rFont val="Calibri"/>
        <family val="2"/>
      </rPr>
      <t>4.98e-13</t>
    </r>
  </si>
  <si>
    <r>
      <rPr>
        <sz val="7"/>
        <color rgb="FF231F20"/>
        <rFont val="Calibri"/>
        <family val="2"/>
      </rPr>
      <t>HFE-236ea2  (desflurane)</t>
    </r>
  </si>
  <si>
    <r>
      <rPr>
        <sz val="7"/>
        <color rgb="FF231F20"/>
        <rFont val="Calibri"/>
        <family val="2"/>
      </rPr>
      <t>CHF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</si>
  <si>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1.39e-10</t>
    </r>
  </si>
  <si>
    <r>
      <rPr>
        <sz val="7"/>
        <color rgb="FF231F20"/>
        <rFont val="Calibri"/>
        <family val="2"/>
      </rPr>
      <t>1.64e-10</t>
    </r>
  </si>
  <si>
    <r>
      <rPr>
        <sz val="7"/>
        <color rgb="FF231F20"/>
        <rFont val="Calibri"/>
        <family val="2"/>
      </rPr>
      <t>2.93e-12</t>
    </r>
  </si>
  <si>
    <r>
      <rPr>
        <sz val="7"/>
        <color rgb="FF231F20"/>
        <rFont val="Calibri"/>
        <family val="2"/>
      </rPr>
      <t>4.64e-13</t>
    </r>
  </si>
  <si>
    <r>
      <rPr>
        <sz val="7"/>
        <color rgb="FF231F20"/>
        <rFont val="Calibri"/>
        <family val="2"/>
      </rPr>
      <t>1.42e-13</t>
    </r>
  </si>
  <si>
    <r>
      <rPr>
        <sz val="7"/>
        <color rgb="FF231F20"/>
        <rFont val="Calibri"/>
        <family val="2"/>
      </rPr>
      <t>HFE-236fa</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</si>
  <si>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</si>
  <si>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8.35e-11</t>
    </r>
  </si>
  <si>
    <r>
      <rPr>
        <sz val="7"/>
        <color rgb="FF231F20"/>
        <rFont val="Calibri"/>
        <family val="2"/>
      </rPr>
      <t>8.98e-11</t>
    </r>
  </si>
  <si>
    <r>
      <rPr>
        <sz val="7"/>
        <color rgb="FF231F20"/>
        <rFont val="Calibri"/>
        <family val="2"/>
      </rPr>
      <t>1.68e-13</t>
    </r>
  </si>
  <si>
    <r>
      <rPr>
        <sz val="7"/>
        <color rgb="FF231F20"/>
        <rFont val="Calibri"/>
        <family val="2"/>
      </rPr>
      <t>7.54e-14</t>
    </r>
  </si>
  <si>
    <r>
      <rPr>
        <sz val="7"/>
        <color rgb="FF231F20"/>
        <rFont val="Calibri"/>
        <family val="2"/>
      </rPr>
      <t>HFE-245cb2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</si>
  <si>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</si>
  <si>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5.90e-11</t>
    </r>
  </si>
  <si>
    <r>
      <rPr>
        <sz val="7"/>
        <color rgb="FF231F20"/>
        <rFont val="Calibri"/>
        <family val="2"/>
      </rPr>
      <t>6.00e-11</t>
    </r>
  </si>
  <si>
    <r>
      <rPr>
        <sz val="7"/>
        <color rgb="FF231F20"/>
        <rFont val="Calibri"/>
        <family val="2"/>
      </rPr>
      <t>8.77e-13</t>
    </r>
  </si>
  <si>
    <r>
      <rPr>
        <sz val="7"/>
        <color rgb="FF231F20"/>
        <rFont val="Calibri"/>
        <family val="2"/>
      </rPr>
      <t>8.40e-14</t>
    </r>
  </si>
  <si>
    <r>
      <rPr>
        <sz val="7"/>
        <color rgb="FF231F20"/>
        <rFont val="Calibri"/>
        <family val="2"/>
      </rPr>
      <t>4.99e-14</t>
    </r>
  </si>
  <si>
    <r>
      <rPr>
        <sz val="7"/>
        <color rgb="FF231F20"/>
        <rFont val="Calibri"/>
        <family val="2"/>
      </rPr>
      <t>HFE-245fa1</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</si>
  <si>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</si>
  <si>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7.22e-11</t>
    </r>
  </si>
  <si>
    <r>
      <rPr>
        <sz val="7"/>
        <color rgb="FF231F20"/>
        <rFont val="Calibri"/>
        <family val="2"/>
      </rPr>
      <t>7.59e-11</t>
    </r>
  </si>
  <si>
    <r>
      <rPr>
        <sz val="7"/>
        <color rgb="FF231F20"/>
        <rFont val="Calibri"/>
        <family val="2"/>
      </rPr>
      <t>1.25e-12</t>
    </r>
  </si>
  <si>
    <r>
      <rPr>
        <sz val="7"/>
        <color rgb="FF231F20"/>
        <rFont val="Calibri"/>
        <family val="2"/>
      </rPr>
      <t>1.27e-13</t>
    </r>
  </si>
  <si>
    <r>
      <rPr>
        <sz val="7"/>
        <color rgb="FF231F20"/>
        <rFont val="Calibri"/>
        <family val="2"/>
      </rPr>
      <t>6.35e-14</t>
    </r>
  </si>
  <si>
    <r>
      <rPr>
        <sz val="7"/>
        <color rgb="FF231F20"/>
        <rFont val="Calibri"/>
        <family val="2"/>
      </rPr>
      <t>HFE-245fa2</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</si>
  <si>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</si>
  <si>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7.25e-11</t>
    </r>
  </si>
  <si>
    <r>
      <rPr>
        <sz val="7"/>
        <color rgb="FF231F20"/>
        <rFont val="Calibri"/>
        <family val="2"/>
      </rPr>
      <t>7.45e-11</t>
    </r>
  </si>
  <si>
    <r>
      <rPr>
        <sz val="7"/>
        <color rgb="FF231F20"/>
        <rFont val="Calibri"/>
        <family val="2"/>
      </rPr>
      <t>1.15e-12</t>
    </r>
  </si>
  <si>
    <r>
      <rPr>
        <sz val="7"/>
        <color rgb="FF231F20"/>
        <rFont val="Calibri"/>
        <family val="2"/>
      </rPr>
      <t>6.21e-14</t>
    </r>
  </si>
  <si>
    <r>
      <rPr>
        <sz val="7"/>
        <color rgb="FF231F20"/>
        <rFont val="Calibri"/>
        <family val="2"/>
      </rPr>
      <t>2,2,3,3,3-Pentafluoropropan-1-ol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</si>
  <si>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</si>
  <si>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1.72e-12</t>
    </r>
  </si>
  <si>
    <r>
      <rPr>
        <sz val="7"/>
        <color rgb="FF231F20"/>
        <rFont val="Calibri"/>
        <family val="2"/>
      </rPr>
      <t>1.42e-14</t>
    </r>
  </si>
  <si>
    <r>
      <rPr>
        <sz val="7"/>
        <color rgb="FF231F20"/>
        <rFont val="Calibri"/>
        <family val="2"/>
      </rPr>
      <t>1.95e-15</t>
    </r>
  </si>
  <si>
    <r>
      <rPr>
        <sz val="7"/>
        <color rgb="FF231F20"/>
        <rFont val="Calibri"/>
        <family val="2"/>
      </rPr>
      <t>1.42e-15</t>
    </r>
  </si>
  <si>
    <r>
      <rPr>
        <sz val="7"/>
        <color rgb="FF231F20"/>
        <rFont val="Calibri"/>
        <family val="2"/>
      </rPr>
      <t>HFE-254cb1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</si>
  <si>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</si>
  <si>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2.76e-11</t>
    </r>
  </si>
  <si>
    <r>
      <rPr>
        <sz val="7"/>
        <color rgb="FF231F20"/>
        <rFont val="Calibri"/>
        <family val="2"/>
      </rPr>
      <t>2.99e-13</t>
    </r>
  </si>
  <si>
    <r>
      <rPr>
        <sz val="7"/>
        <color rgb="FF231F20"/>
        <rFont val="Calibri"/>
        <family val="2"/>
      </rPr>
      <t>3.34e-14</t>
    </r>
  </si>
  <si>
    <r>
      <rPr>
        <sz val="7"/>
        <color rgb="FF231F20"/>
        <rFont val="Calibri"/>
        <family val="2"/>
      </rPr>
      <t>2.28e-14</t>
    </r>
  </si>
  <si>
    <r>
      <rPr>
        <sz val="7"/>
        <color rgb="FF231F20"/>
        <rFont val="Calibri"/>
        <family val="2"/>
      </rPr>
      <t>HFE-263fb2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</si>
  <si>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</si>
  <si>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23.0 days</t>
    </r>
  </si>
  <si>
    <r>
      <rPr>
        <sz val="7"/>
        <color rgb="FF231F20"/>
        <rFont val="Calibri"/>
        <family val="2"/>
      </rPr>
      <t>1.22e-13</t>
    </r>
  </si>
  <si>
    <r>
      <rPr>
        <sz val="7"/>
        <color rgb="FF231F20"/>
        <rFont val="Calibri"/>
        <family val="2"/>
      </rPr>
      <t>9.72e-16</t>
    </r>
  </si>
  <si>
    <r>
      <rPr>
        <sz val="7"/>
        <color rgb="FF231F20"/>
        <rFont val="Calibri"/>
        <family val="2"/>
      </rPr>
      <t>1.37e-16</t>
    </r>
  </si>
  <si>
    <r>
      <rPr>
        <sz val="7"/>
        <color rgb="FF231F20"/>
        <rFont val="Calibri"/>
        <family val="2"/>
      </rPr>
      <t>9.98e-17</t>
    </r>
  </si>
  <si>
    <r>
      <rPr>
        <sz val="7"/>
        <color rgb="FF231F20"/>
        <rFont val="Calibri"/>
        <family val="2"/>
      </rPr>
      <t>HFE-263m1</t>
    </r>
  </si>
  <si>
    <r>
      <rPr>
        <sz val="7"/>
        <color rgb="FF231F20"/>
        <rFont val="Calibri"/>
        <family val="2"/>
      </rPr>
      <t>CF</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</si>
  <si>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2.25e-14</t>
    </r>
  </si>
  <si>
    <r>
      <rPr>
        <sz val="7"/>
        <color rgb="FF231F20"/>
        <rFont val="Calibri"/>
        <family val="2"/>
      </rPr>
      <t>3.06e-15</t>
    </r>
  </si>
  <si>
    <r>
      <rPr>
        <sz val="7"/>
        <color rgb="FF231F20"/>
        <rFont val="Calibri"/>
        <family val="2"/>
      </rPr>
      <t>2.22e-15</t>
    </r>
  </si>
  <si>
    <r>
      <rPr>
        <sz val="7"/>
        <color rgb="FF231F20"/>
        <rFont val="Calibri"/>
        <family val="2"/>
      </rPr>
      <t>3,3,3-Trifluoropropan-1-ol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</si>
  <si>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</si>
  <si>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12.0 days</t>
    </r>
  </si>
  <si>
    <r>
      <rPr>
        <sz val="7"/>
        <color rgb="FF231F20"/>
        <rFont val="Calibri"/>
        <family val="2"/>
      </rPr>
      <t>3.57e-14</t>
    </r>
  </si>
  <si>
    <r>
      <rPr>
        <sz val="7"/>
        <color rgb="FF231F20"/>
        <rFont val="Calibri"/>
        <family val="2"/>
      </rPr>
      <t>2.85e-16</t>
    </r>
  </si>
  <si>
    <r>
      <rPr>
        <sz val="7"/>
        <color rgb="FF231F20"/>
        <rFont val="Calibri"/>
        <family val="2"/>
      </rPr>
      <t>4.01e-17</t>
    </r>
  </si>
  <si>
    <r>
      <rPr>
        <sz val="7"/>
        <color rgb="FF231F20"/>
        <rFont val="Calibri"/>
        <family val="2"/>
      </rPr>
      <t>HFE-329mcc2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</si>
  <si>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</si>
  <si>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1.68e-10</t>
    </r>
  </si>
  <si>
    <r>
      <rPr>
        <sz val="7"/>
        <color rgb="FF231F20"/>
        <rFont val="Calibri"/>
        <family val="2"/>
      </rPr>
      <t>2.81e-10</t>
    </r>
  </si>
  <si>
    <r>
      <rPr>
        <sz val="7"/>
        <color rgb="FF231F20"/>
        <rFont val="Calibri"/>
        <family val="2"/>
      </rPr>
      <t>4.23e-12</t>
    </r>
  </si>
  <si>
    <r>
      <rPr>
        <sz val="7"/>
        <color rgb="FF231F20"/>
        <rFont val="Calibri"/>
        <family val="2"/>
      </rPr>
      <t>1.59e-12</t>
    </r>
  </si>
  <si>
    <r>
      <rPr>
        <sz val="7"/>
        <color rgb="FF231F20"/>
        <rFont val="Calibri"/>
        <family val="2"/>
      </rPr>
      <t>3.93e-13</t>
    </r>
  </si>
  <si>
    <r>
      <rPr>
        <sz val="7"/>
        <color rgb="FF231F20"/>
        <rFont val="Calibri"/>
        <family val="2"/>
      </rPr>
      <t>HFE-338mmz1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</si>
  <si>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CHOCHF</t>
    </r>
    <r>
      <rPr>
        <sz val="4"/>
        <color rgb="FF231F20"/>
        <rFont val="Calibri"/>
        <family val="2"/>
      </rPr>
      <t>2</t>
    </r>
  </si>
  <si>
    <r>
      <rPr>
        <sz val="7"/>
        <color rgb="FF231F20"/>
        <rFont val="Calibri"/>
        <family val="2"/>
      </rPr>
      <t>1.48e-10</t>
    </r>
  </si>
  <si>
    <r>
      <rPr>
        <sz val="7"/>
        <color rgb="FF231F20"/>
        <rFont val="Calibri"/>
        <family val="2"/>
      </rPr>
      <t>2.40e-10</t>
    </r>
  </si>
  <si>
    <r>
      <rPr>
        <sz val="7"/>
        <color rgb="FF231F20"/>
        <rFont val="Calibri"/>
        <family val="2"/>
      </rPr>
      <t>3.70e-12</t>
    </r>
  </si>
  <si>
    <r>
      <rPr>
        <sz val="7"/>
        <color rgb="FF231F20"/>
        <rFont val="Calibri"/>
        <family val="2"/>
      </rPr>
      <t>1.31e-12</t>
    </r>
  </si>
  <si>
    <r>
      <rPr>
        <sz val="7"/>
        <color rgb="FF231F20"/>
        <rFont val="Calibri"/>
        <family val="2"/>
      </rPr>
      <t>3.14e-13</t>
    </r>
  </si>
  <si>
    <r>
      <rPr>
        <sz val="7"/>
        <color rgb="FF231F20"/>
        <rFont val="Calibri"/>
        <family val="2"/>
      </rPr>
      <t>HFE-338mcf2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</si>
  <si>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</si>
  <si>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7.93e-11</t>
    </r>
  </si>
  <si>
    <r>
      <rPr>
        <sz val="7"/>
        <color rgb="FF231F20"/>
        <rFont val="Calibri"/>
        <family val="2"/>
      </rPr>
      <t>8.52e-11</t>
    </r>
  </si>
  <si>
    <r>
      <rPr>
        <sz val="7"/>
        <color rgb="FF231F20"/>
        <rFont val="Calibri"/>
        <family val="2"/>
      </rPr>
      <t>1.45e-12</t>
    </r>
  </si>
  <si>
    <r>
      <rPr>
        <sz val="7"/>
        <color rgb="FF231F20"/>
        <rFont val="Calibri"/>
        <family val="2"/>
      </rPr>
      <t>1.60e-13</t>
    </r>
  </si>
  <si>
    <r>
      <rPr>
        <sz val="7"/>
        <color rgb="FF231F20"/>
        <rFont val="Calibri"/>
        <family val="2"/>
      </rPr>
      <t>7.16e-14</t>
    </r>
  </si>
  <si>
    <r>
      <rPr>
        <sz val="7"/>
        <color rgb="FF231F20"/>
        <rFont val="Calibri"/>
        <family val="2"/>
      </rPr>
      <t>Sevoflurane  (HFE-347mmz1)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</si>
  <si>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2</t>
    </r>
    <r>
      <rPr>
        <sz val="7"/>
        <color rgb="FF231F20"/>
        <rFont val="Calibri"/>
        <family val="2"/>
      </rPr>
      <t>F</t>
    </r>
  </si>
  <si>
    <r>
      <rPr>
        <sz val="7"/>
        <color rgb="FF231F20"/>
        <rFont val="Calibri"/>
        <family val="2"/>
      </rPr>
      <t>1.98e-11</t>
    </r>
  </si>
  <si>
    <r>
      <rPr>
        <sz val="7"/>
        <color rgb="FF231F20"/>
        <rFont val="Calibri"/>
        <family val="2"/>
      </rPr>
      <t>2.06e-13</t>
    </r>
  </si>
  <si>
    <r>
      <rPr>
        <sz val="7"/>
        <color rgb="FF231F20"/>
        <rFont val="Calibri"/>
        <family val="2"/>
      </rPr>
      <t>2.37e-14</t>
    </r>
  </si>
  <si>
    <r>
      <rPr>
        <sz val="7"/>
        <color rgb="FF231F20"/>
        <rFont val="Calibri"/>
        <family val="2"/>
      </rPr>
      <t>1.64e-14</t>
    </r>
  </si>
  <si>
    <r>
      <rPr>
        <sz val="7"/>
        <color rgb="FF231F20"/>
        <rFont val="Calibri"/>
        <family val="2"/>
      </rPr>
      <t>HFE-347mcc3  (HFE-7000)</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</si>
  <si>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</si>
  <si>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4.78e-11</t>
    </r>
  </si>
  <si>
    <r>
      <rPr>
        <sz val="7"/>
        <color rgb="FF231F20"/>
        <rFont val="Calibri"/>
        <family val="2"/>
      </rPr>
      <t>4.86e-11</t>
    </r>
  </si>
  <si>
    <r>
      <rPr>
        <sz val="7"/>
        <color rgb="FF231F20"/>
        <rFont val="Calibri"/>
        <family val="2"/>
      </rPr>
      <t>7.18e-13</t>
    </r>
  </si>
  <si>
    <r>
      <rPr>
        <sz val="7"/>
        <color rgb="FF231F20"/>
        <rFont val="Calibri"/>
        <family val="2"/>
      </rPr>
      <t>6.87e-14</t>
    </r>
  </si>
  <si>
    <r>
      <rPr>
        <sz val="7"/>
        <color rgb="FF231F20"/>
        <rFont val="Calibri"/>
        <family val="2"/>
      </rPr>
      <t>4.05e-14</t>
    </r>
  </si>
  <si>
    <r>
      <rPr>
        <sz val="7"/>
        <color rgb="FF231F20"/>
        <rFont val="Calibri"/>
        <family val="2"/>
      </rPr>
      <t>HFE-347mcf2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</si>
  <si>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</si>
  <si>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7.83e-11</t>
    </r>
  </si>
  <si>
    <r>
      <rPr>
        <sz val="7"/>
        <color rgb="FF231F20"/>
        <rFont val="Calibri"/>
        <family val="2"/>
      </rPr>
      <t>1.29e-12</t>
    </r>
  </si>
  <si>
    <r>
      <rPr>
        <sz val="7"/>
        <color rgb="FF231F20"/>
        <rFont val="Calibri"/>
        <family val="2"/>
      </rPr>
      <t>6.55e-14</t>
    </r>
  </si>
  <si>
    <r>
      <rPr>
        <sz val="7"/>
        <color rgb="FF231F20"/>
        <rFont val="Calibri"/>
        <family val="2"/>
      </rPr>
      <t>HFE-347pcf2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</si>
  <si>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</si>
  <si>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0.48</t>
    </r>
    <r>
      <rPr>
        <sz val="4"/>
        <color rgb="FF231F20"/>
        <rFont val="Calibri"/>
        <family val="2"/>
      </rPr>
      <t>h</t>
    </r>
  </si>
  <si>
    <r>
      <rPr>
        <sz val="7"/>
        <color rgb="FF231F20"/>
        <rFont val="Calibri"/>
        <family val="2"/>
      </rPr>
      <t>7.86e-11</t>
    </r>
  </si>
  <si>
    <r>
      <rPr>
        <sz val="7"/>
        <color rgb="FF231F20"/>
        <rFont val="Calibri"/>
        <family val="2"/>
      </rPr>
      <t>8.15e-11</t>
    </r>
  </si>
  <si>
    <r>
      <rPr>
        <sz val="7"/>
        <color rgb="FF231F20"/>
        <rFont val="Calibri"/>
        <family val="2"/>
      </rPr>
      <t>6.81e-14</t>
    </r>
  </si>
  <si>
    <r>
      <rPr>
        <sz val="7"/>
        <color rgb="FF231F20"/>
        <rFont val="Calibri"/>
        <family val="2"/>
      </rPr>
      <t>HFE-347mmy1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</si>
  <si>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CFOCH</t>
    </r>
    <r>
      <rPr>
        <sz val="4"/>
        <color rgb="FF231F20"/>
        <rFont val="Calibri"/>
        <family val="2"/>
      </rPr>
      <t>3</t>
    </r>
  </si>
  <si>
    <r>
      <rPr>
        <sz val="7"/>
        <color rgb="FF231F20"/>
        <rFont val="Calibri"/>
        <family val="2"/>
      </rPr>
      <t>3.32e-11</t>
    </r>
  </si>
  <si>
    <r>
      <rPr>
        <sz val="7"/>
        <color rgb="FF231F20"/>
        <rFont val="Calibri"/>
        <family val="2"/>
      </rPr>
      <t>3.33e-11</t>
    </r>
  </si>
  <si>
    <r>
      <rPr>
        <sz val="7"/>
        <color rgb="FF231F20"/>
        <rFont val="Calibri"/>
        <family val="2"/>
      </rPr>
      <t>4.28e-14</t>
    </r>
  </si>
  <si>
    <r>
      <rPr>
        <sz val="7"/>
        <color rgb="FF231F20"/>
        <rFont val="Calibri"/>
        <family val="2"/>
      </rPr>
      <t>2.76e-14</t>
    </r>
  </si>
  <si>
    <r>
      <rPr>
        <sz val="7"/>
        <color rgb="FF231F20"/>
        <rFont val="Calibri"/>
        <family val="2"/>
      </rPr>
      <t>HFE-356mec3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</si>
  <si>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CHFCF</t>
    </r>
    <r>
      <rPr>
        <sz val="4"/>
        <color rgb="FF231F20"/>
        <rFont val="Calibri"/>
        <family val="2"/>
      </rPr>
      <t>3</t>
    </r>
  </si>
  <si>
    <r>
      <rPr>
        <sz val="7"/>
        <color rgb="FF231F20"/>
        <rFont val="Calibri"/>
        <family val="2"/>
      </rPr>
      <t>3.53e-11</t>
    </r>
  </si>
  <si>
    <r>
      <rPr>
        <sz val="7"/>
        <color rgb="FF231F20"/>
        <rFont val="Calibri"/>
        <family val="2"/>
      </rPr>
      <t>3.55e-11</t>
    </r>
  </si>
  <si>
    <r>
      <rPr>
        <sz val="7"/>
        <color rgb="FF231F20"/>
        <rFont val="Calibri"/>
        <family val="2"/>
      </rPr>
      <t>4.60e-13</t>
    </r>
  </si>
  <si>
    <r>
      <rPr>
        <sz val="7"/>
        <color rgb="FF231F20"/>
        <rFont val="Calibri"/>
        <family val="2"/>
      </rPr>
      <t>4.58e-14</t>
    </r>
  </si>
  <si>
    <r>
      <rPr>
        <sz val="7"/>
        <color rgb="FF231F20"/>
        <rFont val="Calibri"/>
        <family val="2"/>
      </rPr>
      <t>2.94e-14</t>
    </r>
  </si>
  <si>
    <r>
      <rPr>
        <sz val="7"/>
        <color rgb="FF231F20"/>
        <rFont val="Calibri"/>
        <family val="2"/>
      </rPr>
      <t>HFE-356mff2</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</si>
  <si>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</si>
  <si>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 xml:space="preserve">105.0
</t>
    </r>
    <r>
      <rPr>
        <sz val="7"/>
        <color rgb="FF231F20"/>
        <rFont val="Calibri"/>
        <family val="2"/>
      </rPr>
      <t>days</t>
    </r>
  </si>
  <si>
    <r>
      <rPr>
        <sz val="7"/>
        <color rgb="FF231F20"/>
        <rFont val="Calibri"/>
        <family val="2"/>
      </rPr>
      <t>1.54e-12</t>
    </r>
  </si>
  <si>
    <r>
      <rPr>
        <sz val="7"/>
        <color rgb="FF231F20"/>
        <rFont val="Calibri"/>
        <family val="2"/>
      </rPr>
      <t>1.26e-14</t>
    </r>
  </si>
  <si>
    <r>
      <rPr>
        <sz val="7"/>
        <color rgb="FF231F20"/>
        <rFont val="Calibri"/>
        <family val="2"/>
      </rPr>
      <t>1.74e-15</t>
    </r>
  </si>
  <si>
    <r>
      <rPr>
        <sz val="7"/>
        <color rgb="FF231F20"/>
        <rFont val="Calibri"/>
        <family val="2"/>
      </rPr>
      <t>1.26e-15</t>
    </r>
  </si>
  <si>
    <r>
      <rPr>
        <sz val="7"/>
        <color rgb="FF231F20"/>
        <rFont val="Calibri"/>
        <family val="2"/>
      </rPr>
      <t>HFE-356pcf2</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</si>
  <si>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</si>
  <si>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6.40e-11</t>
    </r>
  </si>
  <si>
    <r>
      <rPr>
        <sz val="7"/>
        <color rgb="FF231F20"/>
        <rFont val="Calibri"/>
        <family val="2"/>
      </rPr>
      <t>6.59e-11</t>
    </r>
  </si>
  <si>
    <r>
      <rPr>
        <sz val="7"/>
        <color rgb="FF231F20"/>
        <rFont val="Calibri"/>
        <family val="2"/>
      </rPr>
      <t>1.03e-12</t>
    </r>
  </si>
  <si>
    <r>
      <rPr>
        <sz val="7"/>
        <color rgb="FF231F20"/>
        <rFont val="Calibri"/>
        <family val="2"/>
      </rPr>
      <t>9.97e-14</t>
    </r>
  </si>
  <si>
    <r>
      <rPr>
        <sz val="7"/>
        <color rgb="FF231F20"/>
        <rFont val="Calibri"/>
        <family val="2"/>
      </rPr>
      <t>5.50e-14</t>
    </r>
  </si>
  <si>
    <r>
      <rPr>
        <sz val="7"/>
        <color rgb="FF231F20"/>
        <rFont val="Calibri"/>
        <family val="2"/>
      </rPr>
      <t>HFE-356pcf3</t>
    </r>
  </si>
  <si>
    <r>
      <rPr>
        <sz val="7"/>
        <color rgb="FF231F20"/>
        <rFont val="Calibri"/>
        <family val="2"/>
      </rPr>
      <t>CHF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</si>
  <si>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4.08e-11</t>
    </r>
  </si>
  <si>
    <r>
      <rPr>
        <sz val="7"/>
        <color rgb="FF231F20"/>
        <rFont val="Calibri"/>
        <family val="2"/>
      </rPr>
      <t>4.09e-11</t>
    </r>
  </si>
  <si>
    <r>
      <rPr>
        <sz val="7"/>
        <color rgb="FF231F20"/>
        <rFont val="Calibri"/>
        <family val="2"/>
      </rPr>
      <t>5.11e-13</t>
    </r>
  </si>
  <si>
    <r>
      <rPr>
        <sz val="7"/>
        <color rgb="FF231F20"/>
        <rFont val="Calibri"/>
        <family val="2"/>
      </rPr>
      <t>5.20e-14</t>
    </r>
  </si>
  <si>
    <r>
      <rPr>
        <sz val="7"/>
        <color rgb="FF231F20"/>
        <rFont val="Calibri"/>
        <family val="2"/>
      </rPr>
      <t>3.39e-14</t>
    </r>
  </si>
  <si>
    <r>
      <rPr>
        <sz val="7"/>
        <color rgb="FF231F20"/>
        <rFont val="Calibri"/>
        <family val="2"/>
      </rPr>
      <t>HFE-356pcc3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</si>
  <si>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CHF</t>
    </r>
    <r>
      <rPr>
        <sz val="4"/>
        <color rgb="FF231F20"/>
        <rFont val="Calibri"/>
        <family val="2"/>
      </rPr>
      <t>2</t>
    </r>
  </si>
  <si>
    <r>
      <rPr>
        <sz val="7"/>
        <color rgb="FF231F20"/>
        <rFont val="Calibri"/>
        <family val="2"/>
      </rPr>
      <t>3.77e-11</t>
    </r>
  </si>
  <si>
    <r>
      <rPr>
        <sz val="7"/>
        <color rgb="FF231F20"/>
        <rFont val="Calibri"/>
        <family val="2"/>
      </rPr>
      <t>3.79e-11</t>
    </r>
  </si>
  <si>
    <r>
      <rPr>
        <sz val="7"/>
        <color rgb="FF231F20"/>
        <rFont val="Calibri"/>
        <family val="2"/>
      </rPr>
      <t>4.91e-13</t>
    </r>
  </si>
  <si>
    <r>
      <rPr>
        <sz val="7"/>
        <color rgb="FF231F20"/>
        <rFont val="Calibri"/>
        <family val="2"/>
      </rPr>
      <t>4.89e-14</t>
    </r>
  </si>
  <si>
    <r>
      <rPr>
        <sz val="7"/>
        <color rgb="FF231F20"/>
        <rFont val="Calibri"/>
        <family val="2"/>
      </rPr>
      <t>3.14e-14</t>
    </r>
  </si>
  <si>
    <r>
      <rPr>
        <sz val="7"/>
        <color rgb="FF231F20"/>
        <rFont val="Calibri"/>
        <family val="2"/>
      </rPr>
      <t>HFE-356mmz1</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</si>
  <si>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CHOCH</t>
    </r>
    <r>
      <rPr>
        <sz val="4"/>
        <color rgb="FF231F20"/>
        <rFont val="Calibri"/>
        <family val="2"/>
      </rPr>
      <t>3</t>
    </r>
  </si>
  <si>
    <r>
      <rPr>
        <sz val="7"/>
        <color rgb="FF231F20"/>
        <rFont val="Calibri"/>
        <family val="2"/>
      </rPr>
      <t>97.1 days</t>
    </r>
  </si>
  <si>
    <r>
      <rPr>
        <sz val="7"/>
        <color rgb="FF231F20"/>
        <rFont val="Calibri"/>
        <family val="2"/>
      </rPr>
      <t>1.02e-14</t>
    </r>
  </si>
  <si>
    <r>
      <rPr>
        <sz val="7"/>
        <color rgb="FF231F20"/>
        <rFont val="Calibri"/>
        <family val="2"/>
      </rPr>
      <t>1.41e-15</t>
    </r>
  </si>
  <si>
    <r>
      <rPr>
        <sz val="7"/>
        <color rgb="FF231F20"/>
        <rFont val="Calibri"/>
        <family val="2"/>
      </rPr>
      <t>1.02e-15</t>
    </r>
  </si>
  <si>
    <r>
      <rPr>
        <sz val="7"/>
        <color rgb="FF231F20"/>
        <rFont val="Calibri"/>
        <family val="2"/>
      </rPr>
      <t>HFE-365mcf3</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</si>
  <si>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</si>
  <si>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19.3 days</t>
    </r>
  </si>
  <si>
    <r>
      <rPr>
        <sz val="7"/>
        <color rgb="FF231F20"/>
        <rFont val="Calibri"/>
        <family val="2"/>
      </rPr>
      <t>8.51e-14</t>
    </r>
  </si>
  <si>
    <r>
      <rPr>
        <sz val="7"/>
        <color rgb="FF231F20"/>
        <rFont val="Calibri"/>
        <family val="2"/>
      </rPr>
      <t>6.80e-16</t>
    </r>
  </si>
  <si>
    <r>
      <rPr>
        <sz val="7"/>
        <color rgb="FF231F20"/>
        <rFont val="Calibri"/>
        <family val="2"/>
      </rPr>
      <t>9.56e-17</t>
    </r>
  </si>
  <si>
    <r>
      <rPr>
        <sz val="7"/>
        <color rgb="FF231F20"/>
        <rFont val="Calibri"/>
        <family val="2"/>
      </rPr>
      <t>6.99e-17</t>
    </r>
  </si>
  <si>
    <r>
      <rPr>
        <sz val="7"/>
        <color rgb="FF231F20"/>
        <rFont val="Calibri"/>
        <family val="2"/>
      </rPr>
      <t>HFE-365mcf2</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</si>
  <si>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</si>
  <si>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0.26</t>
    </r>
    <r>
      <rPr>
        <sz val="4"/>
        <color rgb="FF231F20"/>
        <rFont val="Calibri"/>
        <family val="2"/>
      </rPr>
      <t>i</t>
    </r>
  </si>
  <si>
    <r>
      <rPr>
        <sz val="7"/>
        <color rgb="FF231F20"/>
        <rFont val="Calibri"/>
        <family val="2"/>
      </rPr>
      <t>5.35e-12</t>
    </r>
  </si>
  <si>
    <r>
      <rPr>
        <sz val="7"/>
        <color rgb="FF231F20"/>
        <rFont val="Calibri"/>
        <family val="2"/>
      </rPr>
      <t>4.53e-14</t>
    </r>
  </si>
  <si>
    <r>
      <rPr>
        <sz val="7"/>
        <color rgb="FF231F20"/>
        <rFont val="Calibri"/>
        <family val="2"/>
      </rPr>
      <t>6.10e-15</t>
    </r>
  </si>
  <si>
    <r>
      <rPr>
        <sz val="7"/>
        <color rgb="FF231F20"/>
        <rFont val="Calibri"/>
        <family val="2"/>
      </rPr>
      <t>4.40e-15</t>
    </r>
  </si>
  <si>
    <r>
      <rPr>
        <sz val="7"/>
        <color rgb="FF231F20"/>
        <rFont val="Calibri"/>
        <family val="2"/>
      </rPr>
      <t>HFE-374pc2</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</si>
  <si>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</si>
  <si>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5.65e-11</t>
    </r>
  </si>
  <si>
    <r>
      <rPr>
        <sz val="7"/>
        <color rgb="FF231F20"/>
        <rFont val="Calibri"/>
        <family val="2"/>
      </rPr>
      <t>5.75e-11</t>
    </r>
  </si>
  <si>
    <r>
      <rPr>
        <sz val="7"/>
        <color rgb="FF231F20"/>
        <rFont val="Calibri"/>
        <family val="2"/>
      </rPr>
      <t>8.48e-13</t>
    </r>
  </si>
  <si>
    <r>
      <rPr>
        <sz val="7"/>
        <color rgb="FF231F20"/>
        <rFont val="Calibri"/>
        <family val="2"/>
      </rPr>
      <t>8.12e-14</t>
    </r>
  </si>
  <si>
    <r>
      <rPr>
        <sz val="7"/>
        <color rgb="FF231F20"/>
        <rFont val="Calibri"/>
        <family val="2"/>
      </rPr>
      <t>4.79e-14</t>
    </r>
  </si>
  <si>
    <r>
      <rPr>
        <sz val="7"/>
        <color rgb="FF231F20"/>
        <rFont val="Calibri"/>
        <family val="2"/>
      </rPr>
      <t>4,4,4-Trifluorobutan-1-ol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</si>
  <si>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</si>
  <si>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1.73e-15</t>
    </r>
  </si>
  <si>
    <r>
      <rPr>
        <sz val="7"/>
        <color rgb="FF231F20"/>
        <rFont val="Calibri"/>
        <family val="2"/>
      </rPr>
      <t>1.38e-17</t>
    </r>
  </si>
  <si>
    <r>
      <rPr>
        <sz val="7"/>
        <color rgb="FF231F20"/>
        <rFont val="Calibri"/>
        <family val="2"/>
      </rPr>
      <t>1.94e-18</t>
    </r>
  </si>
  <si>
    <r>
      <rPr>
        <sz val="7"/>
        <color rgb="FF231F20"/>
        <rFont val="Calibri"/>
        <family val="2"/>
      </rPr>
      <t>1.42e-18</t>
    </r>
  </si>
  <si>
    <r>
      <rPr>
        <sz val="7"/>
        <color rgb="FF231F20"/>
        <rFont val="Calibri"/>
        <family val="2"/>
      </rPr>
      <t>2,2,3,3,4,4,5,5-Octafluorocyclopentanol</t>
    </r>
  </si>
  <si>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CH(OH)-</t>
    </r>
  </si>
  <si>
    <r>
      <rPr>
        <sz val="7"/>
        <color rgb="FF231F20"/>
        <rFont val="Calibri"/>
        <family val="2"/>
      </rPr>
      <t>1.18e-12</t>
    </r>
  </si>
  <si>
    <r>
      <rPr>
        <sz val="7"/>
        <color rgb="FF231F20"/>
        <rFont val="Calibri"/>
        <family val="2"/>
      </rPr>
      <t>9.67e-15</t>
    </r>
  </si>
  <si>
    <r>
      <rPr>
        <sz val="7"/>
        <color rgb="FF231F20"/>
        <rFont val="Calibri"/>
        <family val="2"/>
      </rPr>
      <t>1.33e-15</t>
    </r>
  </si>
  <si>
    <r>
      <rPr>
        <sz val="7"/>
        <color rgb="FF231F20"/>
        <rFont val="Calibri"/>
        <family val="2"/>
      </rPr>
      <t>9.69e-16</t>
    </r>
  </si>
  <si>
    <r>
      <rPr>
        <sz val="7"/>
        <color rgb="FF231F20"/>
        <rFont val="Calibri"/>
        <family val="2"/>
      </rPr>
      <t>HFE-43-10pccc124 (H-Galden 1040x, HG-11)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</si>
  <si>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t>
    </r>
    <r>
      <rPr>
        <sz val="4"/>
        <color rgb="FF231F20"/>
        <rFont val="Calibri"/>
        <family val="2"/>
      </rPr>
      <t>2</t>
    </r>
    <r>
      <rPr>
        <sz val="7"/>
        <color rgb="FF231F20"/>
        <rFont val="Calibri"/>
        <family val="2"/>
      </rPr>
      <t>F</t>
    </r>
    <r>
      <rPr>
        <sz val="4"/>
        <color rgb="FF231F20"/>
        <rFont val="Calibri"/>
        <family val="2"/>
      </rPr>
      <t>4</t>
    </r>
    <r>
      <rPr>
        <sz val="7"/>
        <color rgb="FF231F20"/>
        <rFont val="Calibri"/>
        <family val="2"/>
      </rPr>
      <t>OCHF</t>
    </r>
    <r>
      <rPr>
        <sz val="4"/>
        <color rgb="FF231F20"/>
        <rFont val="Calibri"/>
        <family val="2"/>
      </rPr>
      <t>2</t>
    </r>
  </si>
  <si>
    <r>
      <rPr>
        <sz val="7"/>
        <color rgb="FF231F20"/>
        <rFont val="Calibri"/>
        <family val="2"/>
      </rPr>
      <t>2.00e-10</t>
    </r>
  </si>
  <si>
    <r>
      <rPr>
        <sz val="7"/>
        <color rgb="FF231F20"/>
        <rFont val="Calibri"/>
        <family val="2"/>
      </rPr>
      <t>2.58e-10</t>
    </r>
  </si>
  <si>
    <r>
      <rPr>
        <sz val="7"/>
        <color rgb="FF231F20"/>
        <rFont val="Calibri"/>
        <family val="2"/>
      </rPr>
      <t>9.46e-13</t>
    </r>
  </si>
  <si>
    <r>
      <rPr>
        <sz val="7"/>
        <color rgb="FF231F20"/>
        <rFont val="Calibri"/>
        <family val="2"/>
      </rPr>
      <t>2.38e-13</t>
    </r>
  </si>
  <si>
    <r>
      <rPr>
        <sz val="7"/>
        <color rgb="FF231F20"/>
        <rFont val="Calibri"/>
        <family val="2"/>
      </rPr>
      <t>HFE-449s1 (HFE-7100)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</si>
  <si>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</si>
  <si>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3.80e-11</t>
    </r>
  </si>
  <si>
    <r>
      <rPr>
        <sz val="7"/>
        <color rgb="FF231F20"/>
        <rFont val="Calibri"/>
        <family val="2"/>
      </rPr>
      <t>3.86e-11</t>
    </r>
  </si>
  <si>
    <r>
      <rPr>
        <sz val="7"/>
        <color rgb="FF231F20"/>
        <rFont val="Calibri"/>
        <family val="2"/>
      </rPr>
      <t>5.54e-13</t>
    </r>
  </si>
  <si>
    <r>
      <rPr>
        <sz val="7"/>
        <color rgb="FF231F20"/>
        <rFont val="Calibri"/>
        <family val="2"/>
      </rPr>
      <t>5.32e-14</t>
    </r>
  </si>
  <si>
    <r>
      <rPr>
        <sz val="7"/>
        <color rgb="FF231F20"/>
        <rFont val="Calibri"/>
        <family val="2"/>
      </rPr>
      <t>3.21e-14</t>
    </r>
  </si>
  <si>
    <r>
      <rPr>
        <sz val="7"/>
        <color rgb="FF231F20"/>
        <rFont val="Calibri"/>
        <family val="2"/>
      </rPr>
      <t>n-HFE-7100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</si>
  <si>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</si>
  <si>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4.39e-11</t>
    </r>
  </si>
  <si>
    <r>
      <rPr>
        <sz val="7"/>
        <color rgb="FF231F20"/>
        <rFont val="Calibri"/>
        <family val="2"/>
      </rPr>
      <t>4.45e-11</t>
    </r>
  </si>
  <si>
    <r>
      <rPr>
        <sz val="7"/>
        <color rgb="FF231F20"/>
        <rFont val="Calibri"/>
        <family val="2"/>
      </rPr>
      <t>6.39e-13</t>
    </r>
  </si>
  <si>
    <r>
      <rPr>
        <sz val="7"/>
        <color rgb="FF231F20"/>
        <rFont val="Calibri"/>
        <family val="2"/>
      </rPr>
      <t>6.14e-14</t>
    </r>
  </si>
  <si>
    <r>
      <rPr>
        <sz val="7"/>
        <color rgb="FF231F20"/>
        <rFont val="Calibri"/>
        <family val="2"/>
      </rPr>
      <t>3.70e-14</t>
    </r>
  </si>
  <si>
    <r>
      <rPr>
        <sz val="7"/>
        <color rgb="FF231F20"/>
        <rFont val="Calibri"/>
        <family val="2"/>
      </rPr>
      <t>i-HFE-7100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</si>
  <si>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OCH</t>
    </r>
    <r>
      <rPr>
        <sz val="4"/>
        <color rgb="FF231F20"/>
        <rFont val="Calibri"/>
        <family val="2"/>
      </rPr>
      <t>3</t>
    </r>
  </si>
  <si>
    <r>
      <rPr>
        <sz val="7"/>
        <color rgb="FF231F20"/>
        <rFont val="Calibri"/>
        <family val="2"/>
      </rPr>
      <t>3.68e-11</t>
    </r>
  </si>
  <si>
    <r>
      <rPr>
        <sz val="7"/>
        <color rgb="FF231F20"/>
        <rFont val="Calibri"/>
        <family val="2"/>
      </rPr>
      <t>3.73e-11</t>
    </r>
  </si>
  <si>
    <r>
      <rPr>
        <sz val="7"/>
        <color rgb="FF231F20"/>
        <rFont val="Calibri"/>
        <family val="2"/>
      </rPr>
      <t>5.35e-13</t>
    </r>
  </si>
  <si>
    <r>
      <rPr>
        <sz val="7"/>
        <color rgb="FF231F20"/>
        <rFont val="Calibri"/>
        <family val="2"/>
      </rPr>
      <t>5.14e-14</t>
    </r>
  </si>
  <si>
    <r>
      <rPr>
        <sz val="7"/>
        <color rgb="FF231F20"/>
        <rFont val="Calibri"/>
        <family val="2"/>
      </rPr>
      <t>3.10e-14</t>
    </r>
  </si>
  <si>
    <r>
      <rPr>
        <sz val="7"/>
        <color rgb="FF231F20"/>
        <rFont val="Calibri"/>
        <family val="2"/>
      </rPr>
      <t>HFE-569sf2 (HFE-7200)</t>
    </r>
  </si>
  <si>
    <r>
      <rPr>
        <sz val="7"/>
        <color rgb="FF231F20"/>
        <rFont val="Calibri"/>
        <family val="2"/>
      </rPr>
      <t>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</si>
  <si>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5.21e-12</t>
    </r>
  </si>
  <si>
    <r>
      <rPr>
        <sz val="7"/>
        <color rgb="FF231F20"/>
        <rFont val="Calibri"/>
        <family val="2"/>
      </rPr>
      <t>4.52e-14</t>
    </r>
  </si>
  <si>
    <r>
      <rPr>
        <sz val="7"/>
        <color rgb="FF231F20"/>
        <rFont val="Calibri"/>
        <family val="2"/>
      </rPr>
      <t>5.97e-15</t>
    </r>
  </si>
  <si>
    <r>
      <rPr>
        <sz val="7"/>
        <color rgb="FF231F20"/>
        <rFont val="Calibri"/>
        <family val="2"/>
      </rPr>
      <t>4.29e-15</t>
    </r>
  </si>
  <si>
    <r>
      <rPr>
        <sz val="7"/>
        <color rgb="FF231F20"/>
        <rFont val="Calibri"/>
        <family val="2"/>
      </rPr>
      <t>n-HFE-7200</t>
    </r>
  </si>
  <si>
    <r>
      <rPr>
        <sz val="7"/>
        <color rgb="FF231F20"/>
        <rFont val="Calibri"/>
        <family val="2"/>
      </rPr>
      <t>n-C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</si>
  <si>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0.35</t>
    </r>
    <r>
      <rPr>
        <sz val="4"/>
        <color rgb="FF231F20"/>
        <rFont val="Calibri"/>
        <family val="2"/>
      </rPr>
      <t>i</t>
    </r>
  </si>
  <si>
    <r>
      <rPr>
        <sz val="7"/>
        <color rgb="FF231F20"/>
        <rFont val="Calibri"/>
        <family val="2"/>
      </rPr>
      <t>5.92e-12</t>
    </r>
  </si>
  <si>
    <r>
      <rPr>
        <sz val="7"/>
        <color rgb="FF231F20"/>
        <rFont val="Calibri"/>
        <family val="2"/>
      </rPr>
      <t>4.87e-15</t>
    </r>
  </si>
  <si>
    <r>
      <rPr>
        <sz val="7"/>
        <color rgb="FF231F20"/>
        <rFont val="Calibri"/>
        <family val="2"/>
      </rPr>
      <t>i-HFE-7200</t>
    </r>
  </si>
  <si>
    <r>
      <rPr>
        <sz val="7"/>
        <color rgb="FF231F20"/>
        <rFont val="Calibri"/>
        <family val="2"/>
      </rPr>
      <t>i-C</t>
    </r>
    <r>
      <rPr>
        <sz val="4"/>
        <color rgb="FF231F20"/>
        <rFont val="Calibri"/>
        <family val="2"/>
      </rPr>
      <t>4</t>
    </r>
    <r>
      <rPr>
        <sz val="7"/>
        <color rgb="FF231F20"/>
        <rFont val="Calibri"/>
        <family val="2"/>
      </rPr>
      <t>F</t>
    </r>
    <r>
      <rPr>
        <sz val="4"/>
        <color rgb="FF231F20"/>
        <rFont val="Calibri"/>
        <family val="2"/>
      </rPr>
      <t>9</t>
    </r>
    <r>
      <rPr>
        <sz val="7"/>
        <color rgb="FF231F20"/>
        <rFont val="Calibri"/>
        <family val="2"/>
      </rPr>
      <t>OC</t>
    </r>
    <r>
      <rPr>
        <sz val="4"/>
        <color rgb="FF231F20"/>
        <rFont val="Calibri"/>
        <family val="2"/>
      </rPr>
      <t>2</t>
    </r>
    <r>
      <rPr>
        <sz val="7"/>
        <color rgb="FF231F20"/>
        <rFont val="Calibri"/>
        <family val="2"/>
      </rPr>
      <t>H</t>
    </r>
    <r>
      <rPr>
        <sz val="4"/>
        <color rgb="FF231F20"/>
        <rFont val="Calibri"/>
        <family val="2"/>
      </rPr>
      <t>5</t>
    </r>
  </si>
  <si>
    <r>
      <rPr>
        <sz val="7"/>
        <color rgb="FF231F20"/>
        <rFont val="Calibri"/>
        <family val="2"/>
      </rPr>
      <t>4.06e-12</t>
    </r>
  </si>
  <si>
    <r>
      <rPr>
        <sz val="7"/>
        <color rgb="FF231F20"/>
        <rFont val="Calibri"/>
        <family val="2"/>
      </rPr>
      <t>3.52e-14</t>
    </r>
  </si>
  <si>
    <r>
      <rPr>
        <sz val="7"/>
        <color rgb="FF231F20"/>
        <rFont val="Calibri"/>
        <family val="2"/>
      </rPr>
      <t>4.65e-15</t>
    </r>
  </si>
  <si>
    <r>
      <rPr>
        <sz val="7"/>
        <color rgb="FF231F20"/>
        <rFont val="Calibri"/>
        <family val="2"/>
      </rPr>
      <t>3.34e-15</t>
    </r>
  </si>
  <si>
    <r>
      <rPr>
        <sz val="7"/>
        <color rgb="FF231F20"/>
        <rFont val="Calibri"/>
        <family val="2"/>
      </rPr>
      <t>HFE-236ca12 (HG-10)</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</si>
  <si>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</si>
  <si>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2.75e-10</t>
    </r>
  </si>
  <si>
    <r>
      <rPr>
        <sz val="7"/>
        <color rgb="FF231F20"/>
        <rFont val="Calibri"/>
        <family val="2"/>
      </rPr>
      <t>4.91e-10</t>
    </r>
  </si>
  <si>
    <r>
      <rPr>
        <sz val="7"/>
        <color rgb="FF231F20"/>
        <rFont val="Calibri"/>
        <family val="2"/>
      </rPr>
      <t>7.06e-12</t>
    </r>
  </si>
  <si>
    <r>
      <rPr>
        <sz val="7"/>
        <color rgb="FF231F20"/>
        <rFont val="Calibri"/>
        <family val="2"/>
      </rPr>
      <t>7.75e-13</t>
    </r>
  </si>
  <si>
    <r>
      <rPr>
        <sz val="7"/>
        <color rgb="FF231F20"/>
        <rFont val="Calibri"/>
        <family val="2"/>
      </rPr>
      <t>HFE-338pcc13 (HG-01)</t>
    </r>
  </si>
  <si>
    <r>
      <rPr>
        <sz val="7"/>
        <color rgb="FF231F20"/>
        <rFont val="Calibri"/>
        <family val="2"/>
      </rPr>
      <t>CHF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t>
    </r>
    <r>
      <rPr>
        <sz val="4"/>
        <color rgb="FF231F20"/>
        <rFont val="Calibri"/>
        <family val="2"/>
      </rPr>
      <t>2</t>
    </r>
  </si>
  <si>
    <r>
      <rPr>
        <sz val="7"/>
        <color rgb="FF231F20"/>
        <rFont val="Calibri"/>
        <family val="2"/>
      </rPr>
      <t>2.10e-10</t>
    </r>
  </si>
  <si>
    <r>
      <rPr>
        <sz val="7"/>
        <color rgb="FF231F20"/>
        <rFont val="Calibri"/>
        <family val="2"/>
      </rPr>
      <t>2.67e-10</t>
    </r>
  </si>
  <si>
    <r>
      <rPr>
        <sz val="7"/>
        <color rgb="FF231F20"/>
        <rFont val="Calibri"/>
        <family val="2"/>
      </rPr>
      <t>9.28e-13</t>
    </r>
  </si>
  <si>
    <r>
      <rPr>
        <sz val="7"/>
        <color rgb="FF231F20"/>
        <rFont val="Calibri"/>
        <family val="2"/>
      </rPr>
      <t>2.42e-13</t>
    </r>
  </si>
  <si>
    <r>
      <rPr>
        <sz val="7"/>
        <color rgb="FF231F20"/>
        <rFont val="Calibri"/>
        <family val="2"/>
      </rPr>
      <t>1,1,1,3,3,3-Hexafluoropropan-2-ol</t>
    </r>
  </si>
  <si>
    <r>
      <rPr>
        <sz val="7"/>
        <color rgb="FF231F20"/>
        <rFont val="Calibri"/>
        <family val="2"/>
      </rPr>
      <t>(CF</t>
    </r>
    <r>
      <rPr>
        <sz val="4"/>
        <color rgb="FF231F20"/>
        <rFont val="Calibri"/>
        <family val="2"/>
      </rPr>
      <t>3</t>
    </r>
    <r>
      <rPr>
        <sz val="7"/>
        <color rgb="FF231F20"/>
        <rFont val="Calibri"/>
        <family val="2"/>
      </rPr>
      <t>)</t>
    </r>
    <r>
      <rPr>
        <sz val="4"/>
        <color rgb="FF231F20"/>
        <rFont val="Calibri"/>
        <family val="2"/>
      </rPr>
      <t>2</t>
    </r>
    <r>
      <rPr>
        <sz val="7"/>
        <color rgb="FF231F20"/>
        <rFont val="Calibri"/>
        <family val="2"/>
      </rPr>
      <t>CHOH</t>
    </r>
  </si>
  <si>
    <r>
      <rPr>
        <sz val="7"/>
        <color rgb="FF231F20"/>
        <rFont val="Calibri"/>
        <family val="2"/>
      </rPr>
      <t>1.67e-11</t>
    </r>
  </si>
  <si>
    <r>
      <rPr>
        <sz val="7"/>
        <color rgb="FF231F20"/>
        <rFont val="Calibri"/>
        <family val="2"/>
      </rPr>
      <t>1.97e-14</t>
    </r>
  </si>
  <si>
    <r>
      <rPr>
        <sz val="7"/>
        <color rgb="FF231F20"/>
        <rFont val="Calibri"/>
        <family val="2"/>
      </rPr>
      <t>HG-02</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</si>
  <si>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</si>
  <si>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1.24</t>
    </r>
    <r>
      <rPr>
        <sz val="4"/>
        <color rgb="FF231F20"/>
        <rFont val="Calibri"/>
        <family val="2"/>
      </rPr>
      <t>i</t>
    </r>
  </si>
  <si>
    <r>
      <rPr>
        <sz val="7"/>
        <color rgb="FF231F20"/>
        <rFont val="Calibri"/>
        <family val="2"/>
      </rPr>
      <t>1.97e-10</t>
    </r>
  </si>
  <si>
    <r>
      <rPr>
        <sz val="7"/>
        <color rgb="FF231F20"/>
        <rFont val="Calibri"/>
        <family val="2"/>
      </rPr>
      <t>2.50e-10</t>
    </r>
  </si>
  <si>
    <r>
      <rPr>
        <sz val="7"/>
        <color rgb="FF231F20"/>
        <rFont val="Calibri"/>
        <family val="2"/>
      </rPr>
      <t>8.70e-13</t>
    </r>
  </si>
  <si>
    <r>
      <rPr>
        <sz val="7"/>
        <color rgb="FF231F20"/>
        <rFont val="Calibri"/>
        <family val="2"/>
      </rPr>
      <t>2.27e-13</t>
    </r>
  </si>
  <si>
    <r>
      <rPr>
        <sz val="7"/>
        <color rgb="FF231F20"/>
        <rFont val="Calibri"/>
        <family val="2"/>
      </rPr>
      <t>HG-03</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</si>
  <si>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 OCF</t>
    </r>
    <r>
      <rPr>
        <sz val="4"/>
        <color rgb="FF231F20"/>
        <rFont val="Calibri"/>
        <family val="2"/>
      </rPr>
      <t>2</t>
    </r>
    <r>
      <rPr>
        <sz val="7"/>
        <color rgb="FF231F20"/>
        <rFont val="Calibri"/>
        <family val="2"/>
      </rPr>
      <t>H</t>
    </r>
  </si>
  <si>
    <r>
      <rPr>
        <sz val="7"/>
        <color rgb="FF231F20"/>
        <rFont val="Calibri"/>
        <family val="2"/>
      </rPr>
      <t>1.76</t>
    </r>
    <r>
      <rPr>
        <sz val="4"/>
        <color rgb="FF231F20"/>
        <rFont val="Calibri"/>
        <family val="2"/>
      </rPr>
      <t>i</t>
    </r>
  </si>
  <si>
    <r>
      <rPr>
        <sz val="7"/>
        <color rgb="FF231F20"/>
        <rFont val="Calibri"/>
        <family val="2"/>
      </rPr>
      <t>2.06e-10</t>
    </r>
  </si>
  <si>
    <r>
      <rPr>
        <sz val="7"/>
        <color rgb="FF231F20"/>
        <rFont val="Calibri"/>
        <family val="2"/>
      </rPr>
      <t>2.62e-10</t>
    </r>
  </si>
  <si>
    <r>
      <rPr>
        <sz val="7"/>
        <color rgb="FF231F20"/>
        <rFont val="Calibri"/>
        <family val="2"/>
      </rPr>
      <t>9.10e-13</t>
    </r>
  </si>
  <si>
    <r>
      <rPr>
        <sz val="7"/>
        <color rgb="FF231F20"/>
        <rFont val="Calibri"/>
        <family val="2"/>
      </rPr>
      <t>2.37e-13</t>
    </r>
  </si>
  <si>
    <r>
      <rPr>
        <sz val="7"/>
        <color rgb="FF231F20"/>
        <rFont val="Calibri"/>
        <family val="2"/>
      </rPr>
      <t>HG-20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</si>
  <si>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</si>
  <si>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0.92</t>
    </r>
    <r>
      <rPr>
        <sz val="4"/>
        <color rgb="FF231F20"/>
        <rFont val="Calibri"/>
        <family val="2"/>
      </rPr>
      <t>i</t>
    </r>
  </si>
  <si>
    <r>
      <rPr>
        <sz val="7"/>
        <color rgb="FF231F20"/>
        <rFont val="Calibri"/>
        <family val="2"/>
      </rPr>
      <t>2.73e-10</t>
    </r>
  </si>
  <si>
    <r>
      <rPr>
        <sz val="7"/>
        <color rgb="FF231F20"/>
        <rFont val="Calibri"/>
        <family val="2"/>
      </rPr>
      <t>4.86e-10</t>
    </r>
  </si>
  <si>
    <r>
      <rPr>
        <sz val="7"/>
        <color rgb="FF231F20"/>
        <rFont val="Calibri"/>
        <family val="2"/>
      </rPr>
      <t>7.00e-12</t>
    </r>
  </si>
  <si>
    <r>
      <rPr>
        <sz val="7"/>
        <color rgb="FF231F20"/>
        <rFont val="Calibri"/>
        <family val="2"/>
      </rPr>
      <t>2.91e-12</t>
    </r>
  </si>
  <si>
    <r>
      <rPr>
        <sz val="7"/>
        <color rgb="FF231F20"/>
        <rFont val="Calibri"/>
        <family val="2"/>
      </rPr>
      <t>7.68e-13</t>
    </r>
  </si>
  <si>
    <r>
      <rPr>
        <sz val="7"/>
        <color rgb="FF231F20"/>
        <rFont val="Calibri"/>
        <family val="2"/>
      </rPr>
      <t>HG-21</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</si>
  <si>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 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</si>
  <si>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1.71</t>
    </r>
    <r>
      <rPr>
        <sz val="4"/>
        <color rgb="FF231F20"/>
        <rFont val="Calibri"/>
        <family val="2"/>
      </rPr>
      <t>i</t>
    </r>
  </si>
  <si>
    <r>
      <rPr>
        <sz val="7"/>
        <color rgb="FF231F20"/>
        <rFont val="Calibri"/>
        <family val="2"/>
      </rPr>
      <t>2.76e-10</t>
    </r>
  </si>
  <si>
    <r>
      <rPr>
        <sz val="7"/>
        <color rgb="FF231F20"/>
        <rFont val="Calibri"/>
        <family val="2"/>
      </rPr>
      <t>3.57e-10</t>
    </r>
  </si>
  <si>
    <r>
      <rPr>
        <sz val="7"/>
        <color rgb="FF231F20"/>
        <rFont val="Calibri"/>
        <family val="2"/>
      </rPr>
      <t>6.23e-12</t>
    </r>
  </si>
  <si>
    <r>
      <rPr>
        <sz val="7"/>
        <color rgb="FF231F20"/>
        <rFont val="Calibri"/>
        <family val="2"/>
      </rPr>
      <t>3.29e-13</t>
    </r>
  </si>
  <si>
    <r>
      <rPr>
        <sz val="7"/>
        <color rgb="FF231F20"/>
        <rFont val="Calibri"/>
        <family val="2"/>
      </rPr>
      <t>HG-30</t>
    </r>
  </si>
  <si>
    <r>
      <rPr>
        <sz val="7"/>
        <color rgb="FF231F20"/>
        <rFont val="Calibri"/>
        <family val="2"/>
      </rPr>
      <t>HF</t>
    </r>
    <r>
      <rPr>
        <sz val="4"/>
        <color rgb="FF231F20"/>
        <rFont val="Calibri"/>
        <family val="2"/>
      </rPr>
      <t>2</t>
    </r>
    <r>
      <rPr>
        <sz val="7"/>
        <color rgb="FF231F20"/>
        <rFont val="Calibri"/>
        <family val="2"/>
      </rPr>
      <t>C–(OCF</t>
    </r>
    <r>
      <rPr>
        <sz val="4"/>
        <color rgb="FF231F20"/>
        <rFont val="Calibri"/>
        <family val="2"/>
      </rPr>
      <t>2</t>
    </r>
    <r>
      <rPr>
        <sz val="7"/>
        <color rgb="FF231F20"/>
        <rFont val="Calibri"/>
        <family val="2"/>
      </rPr>
      <t>)</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H</t>
    </r>
  </si>
  <si>
    <r>
      <rPr>
        <sz val="7"/>
        <color rgb="FF231F20"/>
        <rFont val="Calibri"/>
        <family val="2"/>
      </rPr>
      <t>1.65</t>
    </r>
    <r>
      <rPr>
        <sz val="4"/>
        <color rgb="FF231F20"/>
        <rFont val="Calibri"/>
        <family val="2"/>
      </rPr>
      <t>i</t>
    </r>
  </si>
  <si>
    <r>
      <rPr>
        <sz val="7"/>
        <color rgb="FF231F20"/>
        <rFont val="Calibri"/>
        <family val="2"/>
      </rPr>
      <t>3.77e-10</t>
    </r>
  </si>
  <si>
    <r>
      <rPr>
        <sz val="7"/>
        <color rgb="FF231F20"/>
        <rFont val="Calibri"/>
        <family val="2"/>
      </rPr>
      <t>6.73e-10</t>
    </r>
  </si>
  <si>
    <r>
      <rPr>
        <sz val="7"/>
        <color rgb="FF231F20"/>
        <rFont val="Calibri"/>
        <family val="2"/>
      </rPr>
      <t>9.68e-12</t>
    </r>
  </si>
  <si>
    <r>
      <rPr>
        <sz val="7"/>
        <color rgb="FF231F20"/>
        <rFont val="Calibri"/>
        <family val="2"/>
      </rPr>
      <t>4.03e-12</t>
    </r>
  </si>
  <si>
    <r>
      <rPr>
        <sz val="7"/>
        <color rgb="FF231F20"/>
        <rFont val="Calibri"/>
        <family val="2"/>
      </rPr>
      <t>1.06e-12</t>
    </r>
  </si>
  <si>
    <r>
      <rPr>
        <sz val="7"/>
        <color rgb="FF231F20"/>
        <rFont val="Calibri"/>
        <family val="2"/>
      </rPr>
      <t>1-Ethoxy-1,1,2,2,3,3,3-heptafluoropropane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</si>
  <si>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</si>
  <si>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0.28</t>
    </r>
    <r>
      <rPr>
        <sz val="4"/>
        <color rgb="FF231F20"/>
        <rFont val="Calibri"/>
        <family val="2"/>
      </rPr>
      <t>i</t>
    </r>
  </si>
  <si>
    <r>
      <rPr>
        <sz val="7"/>
        <color rgb="FF231F20"/>
        <rFont val="Calibri"/>
        <family val="2"/>
      </rPr>
      <t>4.80e-14</t>
    </r>
  </si>
  <si>
    <r>
      <rPr>
        <sz val="7"/>
        <color rgb="FF231F20"/>
        <rFont val="Calibri"/>
        <family val="2"/>
      </rPr>
      <t>6.36e-15</t>
    </r>
  </si>
  <si>
    <r>
      <rPr>
        <sz val="7"/>
        <color rgb="FF231F20"/>
        <rFont val="Calibri"/>
        <family val="2"/>
      </rPr>
      <t>4.57e-15</t>
    </r>
  </si>
  <si>
    <r>
      <rPr>
        <sz val="7"/>
        <color rgb="FF231F20"/>
        <rFont val="Calibri"/>
        <family val="2"/>
      </rPr>
      <t>Fluoroxene</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</si>
  <si>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OCH=CH</t>
    </r>
    <r>
      <rPr>
        <sz val="4"/>
        <color rgb="FF231F20"/>
        <rFont val="Calibri"/>
        <family val="2"/>
      </rPr>
      <t>2</t>
    </r>
  </si>
  <si>
    <r>
      <rPr>
        <sz val="7"/>
        <color rgb="FF231F20"/>
        <rFont val="Calibri"/>
        <family val="2"/>
      </rPr>
      <t>3.6 days</t>
    </r>
  </si>
  <si>
    <r>
      <rPr>
        <sz val="7"/>
        <color rgb="FF231F20"/>
        <rFont val="Calibri"/>
        <family val="2"/>
      </rPr>
      <t>0.01</t>
    </r>
    <r>
      <rPr>
        <sz val="4"/>
        <color rgb="FF231F20"/>
        <rFont val="Calibri"/>
        <family val="2"/>
      </rPr>
      <t>i</t>
    </r>
  </si>
  <si>
    <r>
      <rPr>
        <sz val="7"/>
        <color rgb="FF231F20"/>
        <rFont val="Calibri"/>
        <family val="2"/>
      </rPr>
      <t>4.97e-15</t>
    </r>
  </si>
  <si>
    <r>
      <rPr>
        <sz val="7"/>
        <color rgb="FF231F20"/>
        <rFont val="Calibri"/>
        <family val="2"/>
      </rPr>
      <t>3.95e-17</t>
    </r>
  </si>
  <si>
    <r>
      <rPr>
        <sz val="7"/>
        <color rgb="FF231F20"/>
        <rFont val="Calibri"/>
        <family val="2"/>
      </rPr>
      <t>5.58e-18</t>
    </r>
  </si>
  <si>
    <r>
      <rPr>
        <sz val="7"/>
        <color rgb="FF231F20"/>
        <rFont val="Calibri"/>
        <family val="2"/>
      </rPr>
      <t>4.08e-18</t>
    </r>
  </si>
  <si>
    <r>
      <rPr>
        <sz val="7"/>
        <color rgb="FF231F20"/>
        <rFont val="Calibri"/>
        <family val="2"/>
      </rPr>
      <t>1,1,2,2-Tetrafluoro-1-(fluoromethoxy)ethane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</si>
  <si>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</si>
  <si>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0.34</t>
    </r>
    <r>
      <rPr>
        <sz val="4"/>
        <color rgb="FF231F20"/>
        <rFont val="Calibri"/>
        <family val="2"/>
      </rPr>
      <t>i</t>
    </r>
  </si>
  <si>
    <r>
      <rPr>
        <sz val="7"/>
        <color rgb="FF231F20"/>
        <rFont val="Calibri"/>
        <family val="2"/>
      </rPr>
      <t>7.68e-11</t>
    </r>
  </si>
  <si>
    <r>
      <rPr>
        <sz val="7"/>
        <color rgb="FF231F20"/>
        <rFont val="Calibri"/>
        <family val="2"/>
      </rPr>
      <t>7.99e-11</t>
    </r>
  </si>
  <si>
    <r>
      <rPr>
        <sz val="7"/>
        <color rgb="FF231F20"/>
        <rFont val="Calibri"/>
        <family val="2"/>
      </rPr>
      <t>6.68e-14</t>
    </r>
  </si>
  <si>
    <r>
      <rPr>
        <sz val="7"/>
        <color rgb="FF231F20"/>
        <rFont val="Calibri"/>
        <family val="2"/>
      </rPr>
      <t>2-Ethoxy-3,3,4,4,5-pentafluorotetrahydro-2,5-bis[1,2,2,2- tetrafluoro-1-(trifluoromethyl)ethyl]-furan</t>
    </r>
  </si>
  <si>
    <r>
      <rPr>
        <sz val="7"/>
        <color rgb="FF231F20"/>
        <rFont val="Calibri"/>
        <family val="2"/>
      </rPr>
      <t>C</t>
    </r>
    <r>
      <rPr>
        <sz val="4"/>
        <color rgb="FF231F20"/>
        <rFont val="Calibri"/>
        <family val="2"/>
      </rPr>
      <t>12</t>
    </r>
    <r>
      <rPr>
        <sz val="7"/>
        <color rgb="FF231F20"/>
        <rFont val="Calibri"/>
        <family val="2"/>
      </rPr>
      <t>H</t>
    </r>
    <r>
      <rPr>
        <sz val="4"/>
        <color rgb="FF231F20"/>
        <rFont val="Calibri"/>
        <family val="2"/>
      </rPr>
      <t>5</t>
    </r>
    <r>
      <rPr>
        <sz val="7"/>
        <color rgb="FF231F20"/>
        <rFont val="Calibri"/>
        <family val="2"/>
      </rPr>
      <t>F</t>
    </r>
    <r>
      <rPr>
        <sz val="4"/>
        <color rgb="FF231F20"/>
        <rFont val="Calibri"/>
        <family val="2"/>
      </rPr>
      <t>19</t>
    </r>
    <r>
      <rPr>
        <sz val="7"/>
        <color rgb="FF231F20"/>
        <rFont val="Calibri"/>
        <family val="2"/>
      </rPr>
      <t>O</t>
    </r>
    <r>
      <rPr>
        <sz val="4"/>
        <color rgb="FF231F20"/>
        <rFont val="Calibri"/>
        <family val="2"/>
      </rPr>
      <t>2</t>
    </r>
  </si>
  <si>
    <r>
      <rPr>
        <sz val="7"/>
        <color rgb="FF231F20"/>
        <rFont val="Calibri"/>
        <family val="2"/>
      </rPr>
      <t>0.49</t>
    </r>
    <r>
      <rPr>
        <sz val="4"/>
        <color rgb="FF231F20"/>
        <rFont val="Calibri"/>
        <family val="2"/>
      </rPr>
      <t>j</t>
    </r>
  </si>
  <si>
    <r>
      <rPr>
        <sz val="7"/>
        <color rgb="FF231F20"/>
        <rFont val="Calibri"/>
        <family val="2"/>
      </rPr>
      <t>5.09e-12</t>
    </r>
  </si>
  <si>
    <r>
      <rPr>
        <sz val="7"/>
        <color rgb="FF231F20"/>
        <rFont val="Calibri"/>
        <family val="2"/>
      </rPr>
      <t>5.86e-15</t>
    </r>
  </si>
  <si>
    <r>
      <rPr>
        <sz val="7"/>
        <color rgb="FF231F20"/>
        <rFont val="Calibri"/>
        <family val="2"/>
      </rPr>
      <t>4.19e-15</t>
    </r>
  </si>
  <si>
    <r>
      <rPr>
        <sz val="7"/>
        <color rgb="FF231F20"/>
        <rFont val="Calibri"/>
        <family val="2"/>
      </rPr>
      <t>Fluoro(methoxy)methane</t>
    </r>
  </si>
  <si>
    <r>
      <rPr>
        <sz val="7"/>
        <color rgb="FF231F20"/>
        <rFont val="Calibri"/>
        <family val="2"/>
      </rPr>
      <t>CH</t>
    </r>
    <r>
      <rPr>
        <sz val="4"/>
        <color rgb="FF231F20"/>
        <rFont val="Calibri"/>
        <family val="2"/>
      </rPr>
      <t>3</t>
    </r>
    <r>
      <rPr>
        <sz val="7"/>
        <color rgb="FF231F20"/>
        <rFont val="Calibri"/>
        <family val="2"/>
      </rPr>
      <t>OCH</t>
    </r>
    <r>
      <rPr>
        <sz val="4"/>
        <color rgb="FF231F20"/>
        <rFont val="Calibri"/>
        <family val="2"/>
      </rPr>
      <t>2</t>
    </r>
    <r>
      <rPr>
        <sz val="7"/>
        <color rgb="FF231F20"/>
        <rFont val="Calibri"/>
        <family val="2"/>
      </rPr>
      <t>F</t>
    </r>
  </si>
  <si>
    <r>
      <rPr>
        <sz val="7"/>
        <color rgb="FF231F20"/>
        <rFont val="Calibri"/>
        <family val="2"/>
      </rPr>
      <t>73.0 days</t>
    </r>
  </si>
  <si>
    <r>
      <rPr>
        <sz val="7"/>
        <color rgb="FF231F20"/>
        <rFont val="Calibri"/>
        <family val="2"/>
      </rPr>
      <t>0.07</t>
    </r>
    <r>
      <rPr>
        <sz val="4"/>
        <color rgb="FF231F20"/>
        <rFont val="Calibri"/>
        <family val="2"/>
      </rPr>
      <t>g</t>
    </r>
  </si>
  <si>
    <r>
      <rPr>
        <sz val="7"/>
        <color rgb="FF231F20"/>
        <rFont val="Calibri"/>
        <family val="2"/>
      </rPr>
      <t>9.34e-15</t>
    </r>
  </si>
  <si>
    <r>
      <rPr>
        <sz val="7"/>
        <color rgb="FF231F20"/>
        <rFont val="Calibri"/>
        <family val="2"/>
      </rPr>
      <t>9.46e-16</t>
    </r>
  </si>
  <si>
    <r>
      <rPr>
        <sz val="7"/>
        <color rgb="FF231F20"/>
        <rFont val="Calibri"/>
        <family val="2"/>
      </rPr>
      <t>Difluoro(methoxy)methane</t>
    </r>
  </si>
  <si>
    <r>
      <rPr>
        <sz val="7"/>
        <color rgb="FF231F20"/>
        <rFont val="Calibri"/>
        <family val="2"/>
      </rPr>
      <t>CH</t>
    </r>
    <r>
      <rPr>
        <sz val="4"/>
        <color rgb="FF231F20"/>
        <rFont val="Calibri"/>
        <family val="2"/>
      </rPr>
      <t>3</t>
    </r>
    <r>
      <rPr>
        <sz val="7"/>
        <color rgb="FF231F20"/>
        <rFont val="Calibri"/>
        <family val="2"/>
      </rPr>
      <t>OCHF</t>
    </r>
    <r>
      <rPr>
        <sz val="4"/>
        <color rgb="FF231F20"/>
        <rFont val="Calibri"/>
        <family val="2"/>
      </rPr>
      <t>2</t>
    </r>
  </si>
  <si>
    <r>
      <rPr>
        <sz val="7"/>
        <color rgb="FF231F20"/>
        <rFont val="Calibri"/>
        <family val="2"/>
      </rPr>
      <t>0.17</t>
    </r>
    <r>
      <rPr>
        <sz val="4"/>
        <color rgb="FF231F20"/>
        <rFont val="Calibri"/>
        <family val="2"/>
      </rPr>
      <t>g</t>
    </r>
  </si>
  <si>
    <r>
      <rPr>
        <sz val="7"/>
        <color rgb="FF231F20"/>
        <rFont val="Calibri"/>
        <family val="2"/>
      </rPr>
      <t>1.18e-13</t>
    </r>
  </si>
  <si>
    <r>
      <rPr>
        <sz val="7"/>
        <color rgb="FF231F20"/>
        <rFont val="Calibri"/>
        <family val="2"/>
      </rPr>
      <t>1.52e-14</t>
    </r>
  </si>
  <si>
    <r>
      <rPr>
        <sz val="7"/>
        <color rgb="FF231F20"/>
        <rFont val="Calibri"/>
        <family val="2"/>
      </rPr>
      <t>1.08e-14</t>
    </r>
  </si>
  <si>
    <r>
      <rPr>
        <sz val="7"/>
        <color rgb="FF231F20"/>
        <rFont val="Calibri"/>
        <family val="2"/>
      </rPr>
      <t>Fluoro(fluoromethoxy)methane</t>
    </r>
  </si>
  <si>
    <r>
      <rPr>
        <sz val="7"/>
        <color rgb="FF231F20"/>
        <rFont val="Calibri"/>
        <family val="2"/>
      </rPr>
      <t>CH</t>
    </r>
    <r>
      <rPr>
        <sz val="4"/>
        <color rgb="FF231F20"/>
        <rFont val="Calibri"/>
        <family val="2"/>
      </rPr>
      <t>2</t>
    </r>
    <r>
      <rPr>
        <sz val="7"/>
        <color rgb="FF231F20"/>
        <rFont val="Calibri"/>
        <family val="2"/>
      </rPr>
      <t>FOCH</t>
    </r>
    <r>
      <rPr>
        <sz val="4"/>
        <color rgb="FF231F20"/>
        <rFont val="Calibri"/>
        <family val="2"/>
      </rPr>
      <t>2</t>
    </r>
    <r>
      <rPr>
        <sz val="7"/>
        <color rgb="FF231F20"/>
        <rFont val="Calibri"/>
        <family val="2"/>
      </rPr>
      <t>F</t>
    </r>
  </si>
  <si>
    <r>
      <rPr>
        <sz val="7"/>
        <color rgb="FF231F20"/>
        <rFont val="Calibri"/>
        <family val="2"/>
      </rPr>
      <t>0.19</t>
    </r>
    <r>
      <rPr>
        <sz val="4"/>
        <color rgb="FF231F20"/>
        <rFont val="Calibri"/>
        <family val="2"/>
      </rPr>
      <t>g</t>
    </r>
  </si>
  <si>
    <r>
      <rPr>
        <sz val="7"/>
        <color rgb="FF231F20"/>
        <rFont val="Calibri"/>
        <family val="2"/>
      </rPr>
      <t>1.20e-11</t>
    </r>
  </si>
  <si>
    <r>
      <rPr>
        <sz val="7"/>
        <color rgb="FF231F20"/>
        <rFont val="Calibri"/>
        <family val="2"/>
      </rPr>
      <t>1.05e-13</t>
    </r>
  </si>
  <si>
    <r>
      <rPr>
        <sz val="7"/>
        <color rgb="FF231F20"/>
        <rFont val="Calibri"/>
        <family val="2"/>
      </rPr>
      <t>9.84e-15</t>
    </r>
  </si>
  <si>
    <r>
      <rPr>
        <sz val="7"/>
        <color rgb="FF231F20"/>
        <rFont val="Calibri"/>
        <family val="2"/>
      </rPr>
      <t>Difluoro(fluoromethoxy)methane</t>
    </r>
  </si>
  <si>
    <r>
      <rPr>
        <sz val="7"/>
        <color rgb="FF231F20"/>
        <rFont val="Calibri"/>
        <family val="2"/>
      </rPr>
      <t>CH</t>
    </r>
    <r>
      <rPr>
        <sz val="4"/>
        <color rgb="FF231F20"/>
        <rFont val="Calibri"/>
        <family val="2"/>
      </rPr>
      <t>2</t>
    </r>
    <r>
      <rPr>
        <sz val="7"/>
        <color rgb="FF231F20"/>
        <rFont val="Calibri"/>
        <family val="2"/>
      </rPr>
      <t>FOCHF</t>
    </r>
    <r>
      <rPr>
        <sz val="4"/>
        <color rgb="FF231F20"/>
        <rFont val="Calibri"/>
        <family val="2"/>
      </rPr>
      <t>2</t>
    </r>
  </si>
  <si>
    <r>
      <rPr>
        <sz val="7"/>
        <color rgb="FF231F20"/>
        <rFont val="Calibri"/>
        <family val="2"/>
      </rPr>
      <t>0.30</t>
    </r>
    <r>
      <rPr>
        <sz val="4"/>
        <color rgb="FF231F20"/>
        <rFont val="Calibri"/>
        <family val="2"/>
      </rPr>
      <t>g</t>
    </r>
  </si>
  <si>
    <r>
      <rPr>
        <sz val="7"/>
        <color rgb="FF231F20"/>
        <rFont val="Calibri"/>
        <family val="2"/>
      </rPr>
      <t>5.66e-11</t>
    </r>
  </si>
  <si>
    <r>
      <rPr>
        <sz val="7"/>
        <color rgb="FF231F20"/>
        <rFont val="Calibri"/>
        <family val="2"/>
      </rPr>
      <t>6.88e-13</t>
    </r>
  </si>
  <si>
    <r>
      <rPr>
        <sz val="7"/>
        <color rgb="FF231F20"/>
        <rFont val="Calibri"/>
        <family val="2"/>
      </rPr>
      <t>7.11e-14</t>
    </r>
  </si>
  <si>
    <r>
      <rPr>
        <sz val="7"/>
        <color rgb="FF231F20"/>
        <rFont val="Calibri"/>
        <family val="2"/>
      </rPr>
      <t>4.69e-14</t>
    </r>
  </si>
  <si>
    <r>
      <rPr>
        <sz val="7"/>
        <color rgb="FF231F20"/>
        <rFont val="Calibri"/>
        <family val="2"/>
      </rPr>
      <t>Trifluoro(fluoromethoxy)methane</t>
    </r>
  </si>
  <si>
    <r>
      <rPr>
        <sz val="7"/>
        <color rgb="FF231F20"/>
        <rFont val="Calibri"/>
        <family val="2"/>
      </rPr>
      <t>CH</t>
    </r>
    <r>
      <rPr>
        <sz val="4"/>
        <color rgb="FF231F20"/>
        <rFont val="Calibri"/>
        <family val="2"/>
      </rPr>
      <t>2</t>
    </r>
    <r>
      <rPr>
        <sz val="7"/>
        <color rgb="FF231F20"/>
        <rFont val="Calibri"/>
        <family val="2"/>
      </rPr>
      <t>FOCF</t>
    </r>
    <r>
      <rPr>
        <sz val="4"/>
        <color rgb="FF231F20"/>
        <rFont val="Calibri"/>
        <family val="2"/>
      </rPr>
      <t>3</t>
    </r>
  </si>
  <si>
    <r>
      <rPr>
        <sz val="7"/>
        <color rgb="FF231F20"/>
        <rFont val="Calibri"/>
        <family val="2"/>
      </rPr>
      <t>0.33</t>
    </r>
    <r>
      <rPr>
        <sz val="4"/>
        <color rgb="FF231F20"/>
        <rFont val="Calibri"/>
        <family val="2"/>
      </rPr>
      <t>g</t>
    </r>
  </si>
  <si>
    <r>
      <rPr>
        <sz val="7"/>
        <color rgb="FF231F20"/>
        <rFont val="Calibri"/>
        <family val="2"/>
      </rPr>
      <t>6.82e-11</t>
    </r>
  </si>
  <si>
    <r>
      <rPr>
        <sz val="7"/>
        <color rgb="FF231F20"/>
        <rFont val="Calibri"/>
        <family val="2"/>
      </rPr>
      <t>6.89e-11</t>
    </r>
  </si>
  <si>
    <r>
      <rPr>
        <sz val="7"/>
        <color rgb="FF231F20"/>
        <rFont val="Calibri"/>
        <family val="2"/>
      </rPr>
      <t>9.59e-13</t>
    </r>
  </si>
  <si>
    <r>
      <rPr>
        <sz val="7"/>
        <color rgb="FF231F20"/>
        <rFont val="Calibri"/>
        <family val="2"/>
      </rPr>
      <t>9.27e-14</t>
    </r>
  </si>
  <si>
    <r>
      <rPr>
        <sz val="7"/>
        <color rgb="FF231F20"/>
        <rFont val="Calibri"/>
        <family val="2"/>
      </rPr>
      <t>HG’-01</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</si>
  <si>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</si>
  <si>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2.03e-11</t>
    </r>
  </si>
  <si>
    <r>
      <rPr>
        <sz val="7"/>
        <color rgb="FF231F20"/>
        <rFont val="Calibri"/>
        <family val="2"/>
      </rPr>
      <t>2.42e-14</t>
    </r>
  </si>
  <si>
    <r>
      <rPr>
        <sz val="7"/>
        <color rgb="FF231F20"/>
        <rFont val="Calibri"/>
        <family val="2"/>
      </rPr>
      <t>1.68e-14</t>
    </r>
  </si>
  <si>
    <r>
      <rPr>
        <sz val="7"/>
        <color rgb="FF231F20"/>
        <rFont val="Calibri"/>
        <family val="2"/>
      </rPr>
      <t>HG’-02</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</si>
  <si>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</si>
  <si>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2.19e-13</t>
    </r>
  </si>
  <si>
    <r>
      <rPr>
        <sz val="7"/>
        <color rgb="FF231F20"/>
        <rFont val="Calibri"/>
        <family val="2"/>
      </rPr>
      <t>2.57e-14</t>
    </r>
  </si>
  <si>
    <r>
      <rPr>
        <sz val="7"/>
        <color rgb="FF231F20"/>
        <rFont val="Calibri"/>
        <family val="2"/>
      </rPr>
      <t>HG’-03</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</si>
  <si>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CH</t>
    </r>
    <r>
      <rPr>
        <sz val="4"/>
        <color rgb="FF231F20"/>
        <rFont val="Calibri"/>
        <family val="2"/>
      </rPr>
      <t>3</t>
    </r>
  </si>
  <si>
    <r>
      <rPr>
        <sz val="7"/>
        <color rgb="FF231F20"/>
        <rFont val="Calibri"/>
        <family val="2"/>
      </rPr>
      <t>2.05e-13</t>
    </r>
  </si>
  <si>
    <r>
      <rPr>
        <sz val="7"/>
        <color rgb="FF231F20"/>
        <rFont val="Calibri"/>
        <family val="2"/>
      </rPr>
      <t>2.41e-14</t>
    </r>
  </si>
  <si>
    <r>
      <rPr>
        <sz val="7"/>
        <color rgb="FF231F20"/>
        <rFont val="Calibri"/>
        <family val="2"/>
      </rPr>
      <t>1.67e-14</t>
    </r>
  </si>
  <si>
    <r>
      <rPr>
        <sz val="7"/>
        <color rgb="FF231F20"/>
        <rFont val="Calibri"/>
        <family val="2"/>
      </rPr>
      <t>HFE-329me3</t>
    </r>
  </si>
  <si>
    <r>
      <rPr>
        <sz val="7"/>
        <color rgb="FF231F20"/>
        <rFont val="Calibri"/>
        <family val="2"/>
      </rPr>
      <t>CF</t>
    </r>
    <r>
      <rPr>
        <sz val="4"/>
        <color rgb="FF231F20"/>
        <rFont val="Calibri"/>
        <family val="2"/>
      </rPr>
      <t>3</t>
    </r>
    <r>
      <rPr>
        <sz val="7"/>
        <color rgb="FF231F20"/>
        <rFont val="Calibri"/>
        <family val="2"/>
      </rPr>
      <t>CFHCF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</si>
  <si>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1.79e-10</t>
    </r>
  </si>
  <si>
    <r>
      <rPr>
        <sz val="7"/>
        <color rgb="FF231F20"/>
        <rFont val="Calibri"/>
        <family val="2"/>
      </rPr>
      <t>4.17e-10</t>
    </r>
  </si>
  <si>
    <r>
      <rPr>
        <sz val="7"/>
        <color rgb="FF231F20"/>
        <rFont val="Calibri"/>
        <family val="2"/>
      </rPr>
      <t>4.85e-12</t>
    </r>
  </si>
  <si>
    <r>
      <rPr>
        <sz val="7"/>
        <color rgb="FF231F20"/>
        <rFont val="Calibri"/>
        <family val="2"/>
      </rPr>
      <t>2.89e-12</t>
    </r>
  </si>
  <si>
    <r>
      <rPr>
        <sz val="7"/>
        <color rgb="FF231F20"/>
        <rFont val="Calibri"/>
        <family val="2"/>
      </rPr>
      <t>3,3,4,4,5,5,6,6,7,7,7-Undecafluoroheptan-1-ol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</si>
  <si>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4</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</si>
  <si>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20.0 days</t>
    </r>
  </si>
  <si>
    <r>
      <rPr>
        <sz val="7"/>
        <color rgb="FF231F20"/>
        <rFont val="Calibri"/>
        <family val="2"/>
      </rPr>
      <t>3.91e-14</t>
    </r>
  </si>
  <si>
    <r>
      <rPr>
        <sz val="7"/>
        <color rgb="FF231F20"/>
        <rFont val="Calibri"/>
        <family val="2"/>
      </rPr>
      <t>3.12e-16</t>
    </r>
  </si>
  <si>
    <r>
      <rPr>
        <sz val="7"/>
        <color rgb="FF231F20"/>
        <rFont val="Calibri"/>
        <family val="2"/>
      </rPr>
      <t>4.39e-17</t>
    </r>
  </si>
  <si>
    <r>
      <rPr>
        <sz val="7"/>
        <color rgb="FF231F20"/>
        <rFont val="Calibri"/>
        <family val="2"/>
      </rPr>
      <t>3.21e-17</t>
    </r>
  </si>
  <si>
    <r>
      <rPr>
        <sz val="7"/>
        <color rgb="FF231F20"/>
        <rFont val="Calibri"/>
        <family val="2"/>
      </rPr>
      <t>3,3,4,4,5,5,6,6,7,7,8,8,9,9,9-Pentadecafluorononan-1-ol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</si>
  <si>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6</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</si>
  <si>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3.00e-14</t>
    </r>
  </si>
  <si>
    <r>
      <rPr>
        <sz val="7"/>
        <color rgb="FF231F20"/>
        <rFont val="Calibri"/>
        <family val="2"/>
      </rPr>
      <t>2.40e-16</t>
    </r>
  </si>
  <si>
    <r>
      <rPr>
        <sz val="7"/>
        <color rgb="FF231F20"/>
        <rFont val="Calibri"/>
        <family val="2"/>
      </rPr>
      <t>3.37e-17</t>
    </r>
  </si>
  <si>
    <r>
      <rPr>
        <sz val="7"/>
        <color rgb="FF231F20"/>
        <rFont val="Calibri"/>
        <family val="2"/>
      </rPr>
      <t>2.46e-17</t>
    </r>
  </si>
  <si>
    <r>
      <rPr>
        <sz val="7"/>
        <color rgb="FF231F20"/>
        <rFont val="Calibri"/>
        <family val="2"/>
      </rPr>
      <t xml:space="preserve">3,3,4,4,5,5,6,6,7,7,8,8,9,9,10,10,11,11,11-Non-
</t>
    </r>
    <r>
      <rPr>
        <sz val="7"/>
        <color rgb="FF231F20"/>
        <rFont val="Calibri"/>
        <family val="2"/>
      </rPr>
      <t>adecafluoroundecan-1-ol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</si>
  <si>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t>
    </r>
    <r>
      <rPr>
        <sz val="4"/>
        <color rgb="FF231F20"/>
        <rFont val="Calibri"/>
        <family val="2"/>
      </rPr>
      <t>8</t>
    </r>
    <r>
      <rPr>
        <sz val="7"/>
        <color rgb="FF231F20"/>
        <rFont val="Calibri"/>
        <family val="2"/>
      </rPr>
      <t>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</si>
  <si>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1.72e-14</t>
    </r>
  </si>
  <si>
    <r>
      <rPr>
        <sz val="7"/>
        <color rgb="FF231F20"/>
        <rFont val="Calibri"/>
        <family val="2"/>
      </rPr>
      <t>1.93e-17</t>
    </r>
  </si>
  <si>
    <r>
      <rPr>
        <sz val="7"/>
        <color rgb="FF231F20"/>
        <rFont val="Calibri"/>
        <family val="2"/>
      </rPr>
      <t>1.41e-17</t>
    </r>
  </si>
  <si>
    <r>
      <rPr>
        <sz val="7"/>
        <color rgb="FF231F20"/>
        <rFont val="Calibri"/>
        <family val="2"/>
      </rPr>
      <t>2-Chloro-1,1,2-trifluoro-1-methoxyethane</t>
    </r>
  </si>
  <si>
    <r>
      <rPr>
        <sz val="7"/>
        <color rgb="FF231F20"/>
        <rFont val="Calibri"/>
        <family val="2"/>
      </rPr>
      <t>CH</t>
    </r>
    <r>
      <rPr>
        <sz val="4"/>
        <color rgb="FF231F20"/>
        <rFont val="Calibri"/>
        <family val="2"/>
      </rPr>
      <t>3</t>
    </r>
    <r>
      <rPr>
        <sz val="7"/>
        <color rgb="FF231F20"/>
        <rFont val="Calibri"/>
        <family val="2"/>
      </rPr>
      <t>OCF</t>
    </r>
    <r>
      <rPr>
        <sz val="4"/>
        <color rgb="FF231F20"/>
        <rFont val="Calibri"/>
        <family val="2"/>
      </rPr>
      <t>2</t>
    </r>
    <r>
      <rPr>
        <sz val="7"/>
        <color rgb="FF231F20"/>
        <rFont val="Calibri"/>
        <family val="2"/>
      </rPr>
      <t>CHFCl</t>
    </r>
  </si>
  <si>
    <r>
      <rPr>
        <sz val="7"/>
        <color rgb="FF231F20"/>
        <rFont val="Calibri"/>
        <family val="2"/>
      </rPr>
      <t>1.12e-11</t>
    </r>
  </si>
  <si>
    <r>
      <rPr>
        <sz val="7"/>
        <color rgb="FF231F20"/>
        <rFont val="Calibri"/>
        <family val="2"/>
      </rPr>
      <t>9.24e-15</t>
    </r>
  </si>
  <si>
    <r>
      <rPr>
        <sz val="7"/>
        <color rgb="FF231F20"/>
        <rFont val="Calibri"/>
        <family val="2"/>
      </rPr>
      <t>PFPMIE (perfluoropolymethylisopropyl ether)</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</si>
  <si>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3</t>
    </r>
    <r>
      <rPr>
        <sz val="7"/>
        <color rgb="FF231F20"/>
        <rFont val="Calibri"/>
        <family val="2"/>
      </rPr>
      <t>) 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OCF</t>
    </r>
    <r>
      <rPr>
        <sz val="4"/>
        <color rgb="FF231F20"/>
        <rFont val="Calibri"/>
        <family val="2"/>
      </rPr>
      <t>3</t>
    </r>
  </si>
  <si>
    <r>
      <rPr>
        <sz val="7"/>
        <color rgb="FF231F20"/>
        <rFont val="Calibri"/>
        <family val="2"/>
      </rPr>
      <t>1.87e-10</t>
    </r>
  </si>
  <si>
    <r>
      <rPr>
        <sz val="7"/>
        <color rgb="FF231F20"/>
        <rFont val="Calibri"/>
        <family val="2"/>
      </rPr>
      <t>8.90e-10</t>
    </r>
  </si>
  <si>
    <r>
      <rPr>
        <sz val="7"/>
        <color rgb="FF231F20"/>
        <rFont val="Calibri"/>
        <family val="2"/>
      </rPr>
      <t>5.52e-12</t>
    </r>
  </si>
  <si>
    <r>
      <rPr>
        <sz val="7"/>
        <color rgb="FF231F20"/>
        <rFont val="Calibri"/>
        <family val="2"/>
      </rPr>
      <t>6.11e-12</t>
    </r>
  </si>
  <si>
    <r>
      <rPr>
        <sz val="7"/>
        <color rgb="FF231F20"/>
        <rFont val="Calibri"/>
        <family val="2"/>
      </rPr>
      <t>HFE-216</t>
    </r>
  </si>
  <si>
    <r>
      <rPr>
        <sz val="7"/>
        <color rgb="FF231F20"/>
        <rFont val="Calibri"/>
        <family val="2"/>
      </rPr>
      <t>CF</t>
    </r>
    <r>
      <rPr>
        <sz val="4"/>
        <color rgb="FF231F20"/>
        <rFont val="Calibri"/>
        <family val="2"/>
      </rPr>
      <t>3</t>
    </r>
    <r>
      <rPr>
        <sz val="7"/>
        <color rgb="FF231F20"/>
        <rFont val="Calibri"/>
        <family val="2"/>
      </rPr>
      <t>OCF=CF</t>
    </r>
    <r>
      <rPr>
        <sz val="4"/>
        <color rgb="FF231F20"/>
        <rFont val="Calibri"/>
        <family val="2"/>
      </rPr>
      <t>2</t>
    </r>
  </si>
  <si>
    <r>
      <rPr>
        <sz val="7"/>
        <color rgb="FF231F20"/>
        <rFont val="Calibri"/>
        <family val="2"/>
      </rPr>
      <t>8.4 days</t>
    </r>
  </si>
  <si>
    <r>
      <rPr>
        <sz val="7"/>
        <color rgb="FF231F20"/>
        <rFont val="Calibri"/>
        <family val="2"/>
      </rPr>
      <t>1.92e-14</t>
    </r>
  </si>
  <si>
    <r>
      <rPr>
        <sz val="7"/>
        <color rgb="FF231F20"/>
        <rFont val="Calibri"/>
        <family val="2"/>
      </rPr>
      <t>1.53e-16</t>
    </r>
  </si>
  <si>
    <r>
      <rPr>
        <sz val="7"/>
        <color rgb="FF231F20"/>
        <rFont val="Calibri"/>
        <family val="2"/>
      </rPr>
      <t>2.15e-17</t>
    </r>
  </si>
  <si>
    <r>
      <rPr>
        <sz val="7"/>
        <color rgb="FF231F20"/>
        <rFont val="Calibri"/>
        <family val="2"/>
      </rPr>
      <t>1.58e-17</t>
    </r>
  </si>
  <si>
    <r>
      <rPr>
        <sz val="7"/>
        <color rgb="FF231F20"/>
        <rFont val="Calibri"/>
        <family val="2"/>
      </rPr>
      <t>Trifluoromethyl formate</t>
    </r>
  </si>
  <si>
    <r>
      <rPr>
        <sz val="7"/>
        <color rgb="FF231F20"/>
        <rFont val="Calibri"/>
        <family val="2"/>
      </rPr>
      <t>HCOOCF</t>
    </r>
    <r>
      <rPr>
        <sz val="4"/>
        <color rgb="FF231F20"/>
        <rFont val="Calibri"/>
        <family val="2"/>
      </rPr>
      <t>3</t>
    </r>
  </si>
  <si>
    <r>
      <rPr>
        <sz val="7"/>
        <color rgb="FF231F20"/>
        <rFont val="Calibri"/>
        <family val="2"/>
      </rPr>
      <t>0.31</t>
    </r>
    <r>
      <rPr>
        <sz val="4"/>
        <color rgb="FF231F20"/>
        <rFont val="Calibri"/>
        <family val="2"/>
      </rPr>
      <t>i</t>
    </r>
  </si>
  <si>
    <r>
      <rPr>
        <sz val="7"/>
        <color rgb="FF231F20"/>
        <rFont val="Calibri"/>
        <family val="2"/>
      </rPr>
      <t>5.37e-11</t>
    </r>
  </si>
  <si>
    <r>
      <rPr>
        <sz val="7"/>
        <color rgb="FF231F20"/>
        <rFont val="Calibri"/>
        <family val="2"/>
      </rPr>
      <t>5.39e-11</t>
    </r>
  </si>
  <si>
    <r>
      <rPr>
        <sz val="7"/>
        <color rgb="FF231F20"/>
        <rFont val="Calibri"/>
        <family val="2"/>
      </rPr>
      <t>6.73e-13</t>
    </r>
  </si>
  <si>
    <r>
      <rPr>
        <sz val="7"/>
        <color rgb="FF231F20"/>
        <rFont val="Calibri"/>
        <family val="2"/>
      </rPr>
      <t>6.85e-14</t>
    </r>
  </si>
  <si>
    <r>
      <rPr>
        <sz val="7"/>
        <color rgb="FF231F20"/>
        <rFont val="Calibri"/>
        <family val="2"/>
      </rPr>
      <t>4.47e-14</t>
    </r>
  </si>
  <si>
    <r>
      <rPr>
        <sz val="7"/>
        <color rgb="FF231F20"/>
        <rFont val="Calibri"/>
        <family val="2"/>
      </rPr>
      <t>Perfluoroethyl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</si>
  <si>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</si>
  <si>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0.44</t>
    </r>
    <r>
      <rPr>
        <sz val="4"/>
        <color rgb="FF231F20"/>
        <rFont val="Calibri"/>
        <family val="2"/>
      </rPr>
      <t>i</t>
    </r>
  </si>
  <si>
    <r>
      <rPr>
        <sz val="7"/>
        <color rgb="FF231F20"/>
        <rFont val="Calibri"/>
        <family val="2"/>
      </rPr>
      <t>5.32e-11</t>
    </r>
  </si>
  <si>
    <r>
      <rPr>
        <sz val="7"/>
        <color rgb="FF231F20"/>
        <rFont val="Calibri"/>
        <family val="2"/>
      </rPr>
      <t>6.64e-13</t>
    </r>
  </si>
  <si>
    <r>
      <rPr>
        <sz val="7"/>
        <color rgb="FF231F20"/>
        <rFont val="Calibri"/>
        <family val="2"/>
      </rPr>
      <t>6.76e-14</t>
    </r>
  </si>
  <si>
    <r>
      <rPr>
        <sz val="7"/>
        <color rgb="FF231F20"/>
        <rFont val="Calibri"/>
        <family val="2"/>
      </rPr>
      <t>4.41e-14</t>
    </r>
  </si>
  <si>
    <r>
      <rPr>
        <sz val="7"/>
        <color rgb="FF231F20"/>
        <rFont val="Calibri"/>
        <family val="2"/>
      </rPr>
      <t>Perfluoropropyl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</si>
  <si>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</si>
  <si>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0.50</t>
    </r>
    <r>
      <rPr>
        <sz val="4"/>
        <color rgb="FF231F20"/>
        <rFont val="Calibri"/>
        <family val="2"/>
      </rPr>
      <t>i</t>
    </r>
  </si>
  <si>
    <r>
      <rPr>
        <sz val="7"/>
        <color rgb="FF231F20"/>
        <rFont val="Calibri"/>
        <family val="2"/>
      </rPr>
      <t>3.80e-13</t>
    </r>
  </si>
  <si>
    <r>
      <rPr>
        <sz val="7"/>
        <color rgb="FF231F20"/>
        <rFont val="Calibri"/>
        <family val="2"/>
      </rPr>
      <t>4.19e-14</t>
    </r>
  </si>
  <si>
    <r>
      <rPr>
        <sz val="7"/>
        <color rgb="FF231F20"/>
        <rFont val="Calibri"/>
        <family val="2"/>
      </rPr>
      <t>2.85e-14</t>
    </r>
  </si>
  <si>
    <r>
      <rPr>
        <sz val="7"/>
        <color rgb="FF231F20"/>
        <rFont val="Calibri"/>
        <family val="2"/>
      </rPr>
      <t>Perfluorobutyl formate</t>
    </r>
  </si>
  <si>
    <r>
      <rPr>
        <sz val="7"/>
        <color rgb="FF231F20"/>
        <rFont val="Calibri"/>
        <family val="2"/>
      </rPr>
      <t>HCOOCF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</si>
  <si>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0.56</t>
    </r>
    <r>
      <rPr>
        <sz val="4"/>
        <color rgb="FF231F20"/>
        <rFont val="Calibri"/>
        <family val="2"/>
      </rPr>
      <t>i</t>
    </r>
  </si>
  <si>
    <r>
      <rPr>
        <sz val="7"/>
        <color rgb="FF231F20"/>
        <rFont val="Calibri"/>
        <family val="2"/>
      </rPr>
      <t>3.59e-11</t>
    </r>
  </si>
  <si>
    <r>
      <rPr>
        <sz val="7"/>
        <color rgb="FF231F20"/>
        <rFont val="Calibri"/>
        <family val="2"/>
      </rPr>
      <t>4.19e-13</t>
    </r>
  </si>
  <si>
    <r>
      <rPr>
        <sz val="7"/>
        <color rgb="FF231F20"/>
        <rFont val="Calibri"/>
        <family val="2"/>
      </rPr>
      <t>4.45e-14</t>
    </r>
  </si>
  <si>
    <r>
      <rPr>
        <sz val="7"/>
        <color rgb="FF231F20"/>
        <rFont val="Calibri"/>
        <family val="2"/>
      </rPr>
      <t>2.97e-14</t>
    </r>
  </si>
  <si>
    <r>
      <rPr>
        <sz val="7"/>
        <color rgb="FF231F20"/>
        <rFont val="Calibri"/>
        <family val="2"/>
      </rPr>
      <t>2,2,2-Trifluoroethyl formate</t>
    </r>
  </si>
  <si>
    <r>
      <rPr>
        <sz val="7"/>
        <color rgb="FF231F20"/>
        <rFont val="Calibri"/>
        <family val="2"/>
      </rPr>
      <t>HCOOCH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</si>
  <si>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0.16</t>
    </r>
    <r>
      <rPr>
        <sz val="4"/>
        <color rgb="FF231F20"/>
        <rFont val="Calibri"/>
        <family val="2"/>
      </rPr>
      <t>i</t>
    </r>
  </si>
  <si>
    <r>
      <rPr>
        <sz val="7"/>
        <color rgb="FF231F20"/>
        <rFont val="Calibri"/>
        <family val="2"/>
      </rPr>
      <t>3.07e-12</t>
    </r>
  </si>
  <si>
    <r>
      <rPr>
        <sz val="7"/>
        <color rgb="FF231F20"/>
        <rFont val="Calibri"/>
        <family val="2"/>
      </rPr>
      <t>2.55e-14</t>
    </r>
  </si>
  <si>
    <r>
      <rPr>
        <sz val="7"/>
        <color rgb="FF231F20"/>
        <rFont val="Calibri"/>
        <family val="2"/>
      </rPr>
      <t>3.48e-15</t>
    </r>
  </si>
  <si>
    <r>
      <rPr>
        <sz val="7"/>
        <color rgb="FF231F20"/>
        <rFont val="Calibri"/>
        <family val="2"/>
      </rPr>
      <t>2.52e-15</t>
    </r>
  </si>
  <si>
    <r>
      <rPr>
        <sz val="7"/>
        <color rgb="FF231F20"/>
        <rFont val="Calibri"/>
        <family val="2"/>
      </rPr>
      <t>3,3,3-Trifluoropropyl formate</t>
    </r>
  </si>
  <si>
    <r>
      <rPr>
        <sz val="7"/>
        <color rgb="FF231F20"/>
        <rFont val="Calibri"/>
        <family val="2"/>
      </rPr>
      <t>HCOOCH</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</si>
  <si>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0.13</t>
    </r>
    <r>
      <rPr>
        <sz val="4"/>
        <color rgb="FF231F20"/>
        <rFont val="Calibri"/>
        <family val="2"/>
      </rPr>
      <t>i</t>
    </r>
  </si>
  <si>
    <r>
      <rPr>
        <sz val="7"/>
        <color rgb="FF231F20"/>
        <rFont val="Calibri"/>
        <family val="2"/>
      </rPr>
      <t>1.60e-12</t>
    </r>
  </si>
  <si>
    <r>
      <rPr>
        <sz val="7"/>
        <color rgb="FF231F20"/>
        <rFont val="Calibri"/>
        <family val="2"/>
      </rPr>
      <t>1.80e-15</t>
    </r>
  </si>
  <si>
    <r>
      <rPr>
        <sz val="7"/>
        <color rgb="FF231F20"/>
        <rFont val="Calibri"/>
        <family val="2"/>
      </rPr>
      <t>1.31e-15</t>
    </r>
  </si>
  <si>
    <r>
      <rPr>
        <sz val="7"/>
        <color rgb="FF231F20"/>
        <rFont val="Calibri"/>
        <family val="2"/>
      </rPr>
      <t>1,2,2,2-Tetrafluoroethyl formate</t>
    </r>
  </si>
  <si>
    <r>
      <rPr>
        <sz val="7"/>
        <color rgb="FF231F20"/>
        <rFont val="Calibri"/>
        <family val="2"/>
      </rPr>
      <t>HCOOCHFCF</t>
    </r>
    <r>
      <rPr>
        <sz val="4"/>
        <color rgb="FF231F20"/>
        <rFont val="Calibri"/>
        <family val="2"/>
      </rPr>
      <t>3</t>
    </r>
  </si>
  <si>
    <r>
      <rPr>
        <sz val="7"/>
        <color rgb="FF231F20"/>
        <rFont val="Calibri"/>
        <family val="2"/>
      </rPr>
      <t>4.30e-11</t>
    </r>
  </si>
  <si>
    <r>
      <rPr>
        <sz val="7"/>
        <color rgb="FF231F20"/>
        <rFont val="Calibri"/>
        <family val="2"/>
      </rPr>
      <t>4.31e-11</t>
    </r>
  </si>
  <si>
    <r>
      <rPr>
        <sz val="7"/>
        <color rgb="FF231F20"/>
        <rFont val="Calibri"/>
        <family val="2"/>
      </rPr>
      <t>5.39e-14</t>
    </r>
  </si>
  <si>
    <r>
      <rPr>
        <sz val="7"/>
        <color rgb="FF231F20"/>
        <rFont val="Calibri"/>
        <family val="2"/>
      </rPr>
      <t>1,1,1,3,3,3-Hexafluoropropan-2-yl   formate</t>
    </r>
  </si>
  <si>
    <r>
      <rPr>
        <sz val="7"/>
        <color rgb="FF231F20"/>
        <rFont val="Calibri"/>
        <family val="2"/>
      </rPr>
      <t>HCOOCH(CF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</si>
  <si>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0.33</t>
    </r>
    <r>
      <rPr>
        <sz val="4"/>
        <color rgb="FF231F20"/>
        <rFont val="Calibri"/>
        <family val="2"/>
      </rPr>
      <t>i</t>
    </r>
  </si>
  <si>
    <r>
      <rPr>
        <sz val="7"/>
        <color rgb="FF231F20"/>
        <rFont val="Calibri"/>
        <family val="2"/>
      </rPr>
      <t>3.05e-11</t>
    </r>
  </si>
  <si>
    <r>
      <rPr>
        <sz val="7"/>
        <color rgb="FF231F20"/>
        <rFont val="Calibri"/>
        <family val="2"/>
      </rPr>
      <t>3.66e-13</t>
    </r>
  </si>
  <si>
    <r>
      <rPr>
        <sz val="7"/>
        <color rgb="FF231F20"/>
        <rFont val="Calibri"/>
        <family val="2"/>
      </rPr>
      <t>3.81e-14</t>
    </r>
  </si>
  <si>
    <r>
      <rPr>
        <sz val="7"/>
        <color rgb="FF231F20"/>
        <rFont val="Calibri"/>
        <family val="2"/>
      </rPr>
      <t>2.53e-14</t>
    </r>
  </si>
  <si>
    <r>
      <rPr>
        <sz val="7"/>
        <color rgb="FF231F20"/>
        <rFont val="Calibri"/>
        <family val="2"/>
      </rPr>
      <t>Perfluorobutyl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</si>
  <si>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</si>
  <si>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21.9 days</t>
    </r>
  </si>
  <si>
    <r>
      <rPr>
        <sz val="7"/>
        <color rgb="FF231F20"/>
        <rFont val="Calibri"/>
        <family val="2"/>
      </rPr>
      <t>0.12</t>
    </r>
    <r>
      <rPr>
        <sz val="4"/>
        <color rgb="FF231F20"/>
        <rFont val="Calibri"/>
        <family val="2"/>
      </rPr>
      <t>i</t>
    </r>
  </si>
  <si>
    <r>
      <rPr>
        <sz val="7"/>
        <color rgb="FF231F20"/>
        <rFont val="Calibri"/>
        <family val="2"/>
      </rPr>
      <t>1.52e-13</t>
    </r>
  </si>
  <si>
    <r>
      <rPr>
        <sz val="7"/>
        <color rgb="FF231F20"/>
        <rFont val="Calibri"/>
        <family val="2"/>
      </rPr>
      <t>1.21e-15</t>
    </r>
  </si>
  <si>
    <r>
      <rPr>
        <sz val="7"/>
        <color rgb="FF231F20"/>
        <rFont val="Calibri"/>
        <family val="2"/>
      </rPr>
      <t>1.71e-16</t>
    </r>
  </si>
  <si>
    <r>
      <rPr>
        <sz val="7"/>
        <color rgb="FF231F20"/>
        <rFont val="Calibri"/>
        <family val="2"/>
      </rPr>
      <t>1.25e-16</t>
    </r>
  </si>
  <si>
    <r>
      <rPr>
        <sz val="7"/>
        <color rgb="FF231F20"/>
        <rFont val="Calibri"/>
        <family val="2"/>
      </rPr>
      <t>Perfluoropropyl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</si>
  <si>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</si>
  <si>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0.11</t>
    </r>
    <r>
      <rPr>
        <sz val="4"/>
        <color rgb="FF231F20"/>
        <rFont val="Calibri"/>
        <family val="2"/>
      </rPr>
      <t>i</t>
    </r>
  </si>
  <si>
    <r>
      <rPr>
        <sz val="7"/>
        <color rgb="FF231F20"/>
        <rFont val="Calibri"/>
        <family val="2"/>
      </rPr>
      <t>1.59e-13</t>
    </r>
  </si>
  <si>
    <r>
      <rPr>
        <sz val="7"/>
        <color rgb="FF231F20"/>
        <rFont val="Calibri"/>
        <family val="2"/>
      </rPr>
      <t>1.27e-15</t>
    </r>
  </si>
  <si>
    <r>
      <rPr>
        <sz val="7"/>
        <color rgb="FF231F20"/>
        <rFont val="Calibri"/>
        <family val="2"/>
      </rPr>
      <t>1.30e-16</t>
    </r>
  </si>
  <si>
    <r>
      <rPr>
        <sz val="7"/>
        <color rgb="FF231F20"/>
        <rFont val="Calibri"/>
        <family val="2"/>
      </rPr>
      <t>Perfluoroethyl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</si>
  <si>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</si>
  <si>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0.10</t>
    </r>
    <r>
      <rPr>
        <sz val="4"/>
        <color rgb="FF231F20"/>
        <rFont val="Calibri"/>
        <family val="2"/>
      </rPr>
      <t>i</t>
    </r>
  </si>
  <si>
    <r>
      <rPr>
        <sz val="7"/>
        <color rgb="FF231F20"/>
        <rFont val="Calibri"/>
        <family val="2"/>
      </rPr>
      <t>1.51e-15</t>
    </r>
  </si>
  <si>
    <r>
      <rPr>
        <sz val="7"/>
        <color rgb="FF231F20"/>
        <rFont val="Calibri"/>
        <family val="2"/>
      </rPr>
      <t>2.12e-16</t>
    </r>
  </si>
  <si>
    <r>
      <rPr>
        <sz val="7"/>
        <color rgb="FF231F20"/>
        <rFont val="Calibri"/>
        <family val="2"/>
      </rPr>
      <t>1.55e-16</t>
    </r>
  </si>
  <si>
    <r>
      <rPr>
        <sz val="7"/>
        <color rgb="FF231F20"/>
        <rFont val="Calibri"/>
        <family val="2"/>
      </rPr>
      <t>Trifluoromethyl acetate</t>
    </r>
  </si>
  <si>
    <r>
      <rPr>
        <sz val="7"/>
        <color rgb="FF231F20"/>
        <rFont val="Calibri"/>
        <family val="2"/>
      </rPr>
      <t>CH</t>
    </r>
    <r>
      <rPr>
        <sz val="4"/>
        <color rgb="FF231F20"/>
        <rFont val="Calibri"/>
        <family val="2"/>
      </rPr>
      <t>3</t>
    </r>
    <r>
      <rPr>
        <sz val="7"/>
        <color rgb="FF231F20"/>
        <rFont val="Calibri"/>
        <family val="2"/>
      </rPr>
      <t>COOCF</t>
    </r>
    <r>
      <rPr>
        <sz val="4"/>
        <color rgb="FF231F20"/>
        <rFont val="Calibri"/>
        <family val="2"/>
      </rPr>
      <t>3</t>
    </r>
  </si>
  <si>
    <r>
      <rPr>
        <sz val="7"/>
        <color rgb="FF231F20"/>
        <rFont val="Calibri"/>
        <family val="2"/>
      </rPr>
      <t>0.07</t>
    </r>
    <r>
      <rPr>
        <sz val="4"/>
        <color rgb="FF231F20"/>
        <rFont val="Calibri"/>
        <family val="2"/>
      </rPr>
      <t>i</t>
    </r>
  </si>
  <si>
    <r>
      <rPr>
        <sz val="7"/>
        <color rgb="FF231F20"/>
        <rFont val="Calibri"/>
        <family val="2"/>
      </rPr>
      <t>1.90e-13</t>
    </r>
  </si>
  <si>
    <r>
      <rPr>
        <sz val="7"/>
        <color rgb="FF231F20"/>
        <rFont val="Calibri"/>
        <family val="2"/>
      </rPr>
      <t>1.52e-15</t>
    </r>
  </si>
  <si>
    <r>
      <rPr>
        <sz val="7"/>
        <color rgb="FF231F20"/>
        <rFont val="Calibri"/>
        <family val="2"/>
      </rPr>
      <t>2.14e-16</t>
    </r>
  </si>
  <si>
    <r>
      <rPr>
        <sz val="7"/>
        <color rgb="FF231F20"/>
        <rFont val="Calibri"/>
        <family val="2"/>
      </rPr>
      <t>1.56e-16</t>
    </r>
  </si>
  <si>
    <r>
      <rPr>
        <sz val="7"/>
        <color rgb="FF231F20"/>
        <rFont val="Calibri"/>
        <family val="2"/>
      </rPr>
      <t>Methyl carbonofluoridate</t>
    </r>
  </si>
  <si>
    <r>
      <rPr>
        <sz val="7"/>
        <color rgb="FF231F20"/>
        <rFont val="Calibri"/>
        <family val="2"/>
      </rPr>
      <t>FCOOCH</t>
    </r>
    <r>
      <rPr>
        <sz val="4"/>
        <color rgb="FF231F20"/>
        <rFont val="Calibri"/>
        <family val="2"/>
      </rPr>
      <t>3</t>
    </r>
  </si>
  <si>
    <r>
      <rPr>
        <sz val="7"/>
        <color rgb="FF231F20"/>
        <rFont val="Calibri"/>
        <family val="2"/>
      </rPr>
      <t>8.74e-12</t>
    </r>
  </si>
  <si>
    <r>
      <rPr>
        <sz val="7"/>
        <color rgb="FF231F20"/>
        <rFont val="Calibri"/>
        <family val="2"/>
      </rPr>
      <t>8.60e-14</t>
    </r>
  </si>
  <si>
    <r>
      <rPr>
        <sz val="7"/>
        <color rgb="FF231F20"/>
        <rFont val="Calibri"/>
        <family val="2"/>
      </rPr>
      <t>1.03e-14</t>
    </r>
  </si>
  <si>
    <r>
      <rPr>
        <sz val="7"/>
        <color rgb="FF231F20"/>
        <rFont val="Calibri"/>
        <family val="2"/>
      </rPr>
      <t>7.21e-15</t>
    </r>
  </si>
  <si>
    <r>
      <rPr>
        <sz val="7"/>
        <color rgb="FF231F20"/>
        <rFont val="Calibri"/>
        <family val="2"/>
      </rPr>
      <t>1,1-Difluoroethyl  carbonofluoridate</t>
    </r>
  </si>
  <si>
    <r>
      <rPr>
        <sz val="7"/>
        <color rgb="FF231F20"/>
        <rFont val="Calibri"/>
        <family val="2"/>
      </rPr>
      <t>FCOOCF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</si>
  <si>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0.17</t>
    </r>
    <r>
      <rPr>
        <sz val="4"/>
        <color rgb="FF231F20"/>
        <rFont val="Calibri"/>
        <family val="2"/>
      </rPr>
      <t>i</t>
    </r>
  </si>
  <si>
    <r>
      <rPr>
        <sz val="7"/>
        <color rgb="FF231F20"/>
        <rFont val="Calibri"/>
        <family val="2"/>
      </rPr>
      <t>2.46e-12</t>
    </r>
  </si>
  <si>
    <r>
      <rPr>
        <sz val="7"/>
        <color rgb="FF231F20"/>
        <rFont val="Calibri"/>
        <family val="2"/>
      </rPr>
      <t>2.02e-14</t>
    </r>
  </si>
  <si>
    <r>
      <rPr>
        <sz val="7"/>
        <color rgb="FF231F20"/>
        <rFont val="Calibri"/>
        <family val="2"/>
      </rPr>
      <t>2.78e-15</t>
    </r>
  </si>
  <si>
    <r>
      <rPr>
        <sz val="7"/>
        <color rgb="FF231F20"/>
        <rFont val="Calibri"/>
        <family val="2"/>
      </rPr>
      <t>2.02e-15</t>
    </r>
  </si>
  <si>
    <r>
      <rPr>
        <sz val="7"/>
        <color rgb="FF231F20"/>
        <rFont val="Calibri"/>
        <family val="2"/>
      </rPr>
      <t>1,1-Difluoroethyl  2,2,2-trifluoroacetate</t>
    </r>
  </si>
  <si>
    <r>
      <rPr>
        <sz val="7"/>
        <color rgb="FF231F20"/>
        <rFont val="Calibri"/>
        <family val="2"/>
      </rPr>
      <t>CF</t>
    </r>
    <r>
      <rPr>
        <sz val="4"/>
        <color rgb="FF231F20"/>
        <rFont val="Calibri"/>
        <family val="2"/>
      </rPr>
      <t>3</t>
    </r>
    <r>
      <rPr>
        <sz val="7"/>
        <color rgb="FF231F20"/>
        <rFont val="Calibri"/>
        <family val="2"/>
      </rPr>
      <t>COOCF</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</si>
  <si>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0.27</t>
    </r>
    <r>
      <rPr>
        <sz val="4"/>
        <color rgb="FF231F20"/>
        <rFont val="Calibri"/>
        <family val="2"/>
      </rPr>
      <t>i</t>
    </r>
  </si>
  <si>
    <r>
      <rPr>
        <sz val="7"/>
        <color rgb="FF231F20"/>
        <rFont val="Calibri"/>
        <family val="2"/>
      </rPr>
      <t>2.83e-12</t>
    </r>
  </si>
  <si>
    <r>
      <rPr>
        <sz val="7"/>
        <color rgb="FF231F20"/>
        <rFont val="Calibri"/>
        <family val="2"/>
      </rPr>
      <t>2.33e-14</t>
    </r>
  </si>
  <si>
    <r>
      <rPr>
        <sz val="7"/>
        <color rgb="FF231F20"/>
        <rFont val="Calibri"/>
        <family val="2"/>
      </rPr>
      <t>3.20e-15</t>
    </r>
  </si>
  <si>
    <r>
      <rPr>
        <sz val="7"/>
        <color rgb="FF231F20"/>
        <rFont val="Calibri"/>
        <family val="2"/>
      </rPr>
      <t>2.32e-15</t>
    </r>
  </si>
  <si>
    <r>
      <rPr>
        <sz val="7"/>
        <color rgb="FF231F20"/>
        <rFont val="Calibri"/>
        <family val="2"/>
      </rPr>
      <t>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</si>
  <si>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</si>
  <si>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0.05</t>
    </r>
    <r>
      <rPr>
        <sz val="4"/>
        <color rgb="FF231F20"/>
        <rFont val="Calibri"/>
        <family val="2"/>
      </rPr>
      <t>i</t>
    </r>
  </si>
  <si>
    <r>
      <rPr>
        <sz val="7"/>
        <color rgb="FF231F20"/>
        <rFont val="Calibri"/>
        <family val="2"/>
      </rPr>
      <t>1.26e-13</t>
    </r>
  </si>
  <si>
    <r>
      <rPr>
        <sz val="7"/>
        <color rgb="FF231F20"/>
        <rFont val="Calibri"/>
        <family val="2"/>
      </rPr>
      <t>1.00e-15</t>
    </r>
  </si>
  <si>
    <r>
      <rPr>
        <sz val="7"/>
        <color rgb="FF231F20"/>
        <rFont val="Calibri"/>
        <family val="2"/>
      </rPr>
      <t>1.41e-16</t>
    </r>
  </si>
  <si>
    <r>
      <rPr>
        <sz val="7"/>
        <color rgb="FF231F20"/>
        <rFont val="Calibri"/>
        <family val="2"/>
      </rPr>
      <t>1.03e-16</t>
    </r>
  </si>
  <si>
    <r>
      <rPr>
        <sz val="7"/>
        <color rgb="FF231F20"/>
        <rFont val="Calibri"/>
        <family val="2"/>
      </rPr>
      <t>2,2,2-Trifluoroethyl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</si>
  <si>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2</t>
    </r>
    <r>
      <rPr>
        <sz val="7"/>
        <color rgb="FF231F20"/>
        <rFont val="Calibri"/>
        <family val="2"/>
      </rPr>
      <t>CF</t>
    </r>
    <r>
      <rPr>
        <sz val="4"/>
        <color rgb="FF231F20"/>
        <rFont val="Calibri"/>
        <family val="2"/>
      </rPr>
      <t>3</t>
    </r>
  </si>
  <si>
    <r>
      <rPr>
        <sz val="7"/>
        <color rgb="FF231F20"/>
        <rFont val="Calibri"/>
        <family val="2"/>
      </rPr>
      <t>54.8 days</t>
    </r>
  </si>
  <si>
    <r>
      <rPr>
        <sz val="7"/>
        <color rgb="FF231F20"/>
        <rFont val="Calibri"/>
        <family val="2"/>
      </rPr>
      <t>0.15</t>
    </r>
    <r>
      <rPr>
        <sz val="4"/>
        <color rgb="FF231F20"/>
        <rFont val="Calibri"/>
        <family val="2"/>
      </rPr>
      <t>i</t>
    </r>
  </si>
  <si>
    <r>
      <rPr>
        <sz val="7"/>
        <color rgb="FF231F20"/>
        <rFont val="Calibri"/>
        <family val="2"/>
      </rPr>
      <t>6.27e-13</t>
    </r>
  </si>
  <si>
    <r>
      <rPr>
        <sz val="7"/>
        <color rgb="FF231F20"/>
        <rFont val="Calibri"/>
        <family val="2"/>
      </rPr>
      <t>5.06e-15</t>
    </r>
  </si>
  <si>
    <r>
      <rPr>
        <sz val="7"/>
        <color rgb="FF231F20"/>
        <rFont val="Calibri"/>
        <family val="2"/>
      </rPr>
      <t>7.07e-16</t>
    </r>
  </si>
  <si>
    <r>
      <rPr>
        <sz val="7"/>
        <color rgb="FF231F20"/>
        <rFont val="Calibri"/>
        <family val="2"/>
      </rPr>
      <t>5.15e-16</t>
    </r>
  </si>
  <si>
    <r>
      <rPr>
        <sz val="7"/>
        <color rgb="FF231F20"/>
        <rFont val="Calibri"/>
        <family val="2"/>
      </rPr>
      <t>Methyl  2,2,2-trifluoroacetate</t>
    </r>
  </si>
  <si>
    <r>
      <rPr>
        <sz val="7"/>
        <color rgb="FF231F20"/>
        <rFont val="Calibri"/>
        <family val="2"/>
      </rPr>
      <t>CF</t>
    </r>
    <r>
      <rPr>
        <sz val="4"/>
        <color rgb="FF231F20"/>
        <rFont val="Calibri"/>
        <family val="2"/>
      </rPr>
      <t>3</t>
    </r>
    <r>
      <rPr>
        <sz val="7"/>
        <color rgb="FF231F20"/>
        <rFont val="Calibri"/>
        <family val="2"/>
      </rPr>
      <t>COOCH</t>
    </r>
    <r>
      <rPr>
        <sz val="4"/>
        <color rgb="FF231F20"/>
        <rFont val="Calibri"/>
        <family val="2"/>
      </rPr>
      <t>3</t>
    </r>
  </si>
  <si>
    <r>
      <rPr>
        <sz val="7"/>
        <color rgb="FF231F20"/>
        <rFont val="Calibri"/>
        <family val="2"/>
      </rPr>
      <t>0.18</t>
    </r>
    <r>
      <rPr>
        <sz val="4"/>
        <color rgb="FF231F20"/>
        <rFont val="Calibri"/>
        <family val="2"/>
      </rPr>
      <t>i</t>
    </r>
  </si>
  <si>
    <r>
      <rPr>
        <sz val="7"/>
        <color rgb="FF231F20"/>
        <rFont val="Calibri"/>
        <family val="2"/>
      </rPr>
      <t>4.80e-12</t>
    </r>
  </si>
  <si>
    <r>
      <rPr>
        <sz val="7"/>
        <color rgb="FF231F20"/>
        <rFont val="Calibri"/>
        <family val="2"/>
      </rPr>
      <t>4.08e-14</t>
    </r>
  </si>
  <si>
    <r>
      <rPr>
        <sz val="7"/>
        <color rgb="FF231F20"/>
        <rFont val="Calibri"/>
        <family val="2"/>
      </rPr>
      <t>5.47e-15</t>
    </r>
  </si>
  <si>
    <r>
      <rPr>
        <sz val="7"/>
        <color rgb="FF231F20"/>
        <rFont val="Calibri"/>
        <family val="2"/>
      </rPr>
      <t>3.95e-15</t>
    </r>
  </si>
  <si>
    <r>
      <rPr>
        <sz val="7"/>
        <color rgb="FF231F20"/>
        <rFont val="Calibri"/>
        <family val="2"/>
      </rPr>
      <t>Methyl 2,2-difluoroacetate</t>
    </r>
  </si>
  <si>
    <r>
      <rPr>
        <sz val="7"/>
        <color rgb="FF231F20"/>
        <rFont val="Calibri"/>
        <family val="2"/>
      </rPr>
      <t>HCF</t>
    </r>
    <r>
      <rPr>
        <sz val="4"/>
        <color rgb="FF231F20"/>
        <rFont val="Calibri"/>
        <family val="2"/>
      </rPr>
      <t>2</t>
    </r>
    <r>
      <rPr>
        <sz val="7"/>
        <color rgb="FF231F20"/>
        <rFont val="Calibri"/>
        <family val="2"/>
      </rPr>
      <t>COOCH</t>
    </r>
    <r>
      <rPr>
        <sz val="4"/>
        <color rgb="FF231F20"/>
        <rFont val="Calibri"/>
        <family val="2"/>
      </rPr>
      <t>3</t>
    </r>
  </si>
  <si>
    <r>
      <rPr>
        <sz val="7"/>
        <color rgb="FF231F20"/>
        <rFont val="Calibri"/>
        <family val="2"/>
      </rPr>
      <t>40.1 days</t>
    </r>
  </si>
  <si>
    <r>
      <rPr>
        <sz val="7"/>
        <color rgb="FF231F20"/>
        <rFont val="Calibri"/>
        <family val="2"/>
      </rPr>
      <t>3.00e-13</t>
    </r>
  </si>
  <si>
    <r>
      <rPr>
        <sz val="7"/>
        <color rgb="FF231F20"/>
        <rFont val="Calibri"/>
        <family val="2"/>
      </rPr>
      <t>2.41e-15</t>
    </r>
  </si>
  <si>
    <r>
      <rPr>
        <sz val="7"/>
        <color rgb="FF231F20"/>
        <rFont val="Calibri"/>
        <family val="2"/>
      </rPr>
      <t>3.38e-16</t>
    </r>
  </si>
  <si>
    <r>
      <rPr>
        <sz val="7"/>
        <color rgb="FF231F20"/>
        <rFont val="Calibri"/>
        <family val="2"/>
      </rPr>
      <t>Difluoromethyl  2,2,2-trifluoroacetate</t>
    </r>
  </si>
  <si>
    <r>
      <rPr>
        <sz val="7"/>
        <color rgb="FF231F20"/>
        <rFont val="Calibri"/>
        <family val="2"/>
      </rPr>
      <t>CF</t>
    </r>
    <r>
      <rPr>
        <sz val="4"/>
        <color rgb="FF231F20"/>
        <rFont val="Calibri"/>
        <family val="2"/>
      </rPr>
      <t>3</t>
    </r>
    <r>
      <rPr>
        <sz val="7"/>
        <color rgb="FF231F20"/>
        <rFont val="Calibri"/>
        <family val="2"/>
      </rPr>
      <t>COOCHF</t>
    </r>
    <r>
      <rPr>
        <sz val="4"/>
        <color rgb="FF231F20"/>
        <rFont val="Calibri"/>
        <family val="2"/>
      </rPr>
      <t>2</t>
    </r>
  </si>
  <si>
    <r>
      <rPr>
        <sz val="7"/>
        <color rgb="FF231F20"/>
        <rFont val="Calibri"/>
        <family val="2"/>
      </rPr>
      <t>0.24</t>
    </r>
    <r>
      <rPr>
        <sz val="4"/>
        <color rgb="FF231F20"/>
        <rFont val="Calibri"/>
        <family val="2"/>
      </rPr>
      <t>i</t>
    </r>
  </si>
  <si>
    <r>
      <rPr>
        <sz val="7"/>
        <color rgb="FF231F20"/>
        <rFont val="Calibri"/>
        <family val="2"/>
      </rPr>
      <t>2.48e-12</t>
    </r>
  </si>
  <si>
    <r>
      <rPr>
        <sz val="7"/>
        <color rgb="FF231F20"/>
        <rFont val="Calibri"/>
        <family val="2"/>
      </rPr>
      <t>2.04e-14</t>
    </r>
  </si>
  <si>
    <r>
      <rPr>
        <sz val="7"/>
        <color rgb="FF231F20"/>
        <rFont val="Calibri"/>
        <family val="2"/>
      </rPr>
      <t>2.81e-15</t>
    </r>
  </si>
  <si>
    <r>
      <rPr>
        <sz val="7"/>
        <color rgb="FF231F20"/>
        <rFont val="Calibri"/>
        <family val="2"/>
      </rPr>
      <t>2.04e-15</t>
    </r>
  </si>
  <si>
    <r>
      <rPr>
        <sz val="7"/>
        <color rgb="FF231F20"/>
        <rFont val="Calibri"/>
        <family val="2"/>
      </rPr>
      <t>2,2,3,3,4,4,4-Heptafluorobutan-1-ol</t>
    </r>
  </si>
  <si>
    <r>
      <rPr>
        <sz val="7"/>
        <color rgb="FF231F20"/>
        <rFont val="Calibri"/>
        <family val="2"/>
      </rPr>
      <t>C</t>
    </r>
    <r>
      <rPr>
        <sz val="4"/>
        <color rgb="FF231F20"/>
        <rFont val="Calibri"/>
        <family val="2"/>
      </rPr>
      <t>3</t>
    </r>
    <r>
      <rPr>
        <sz val="7"/>
        <color rgb="FF231F20"/>
        <rFont val="Calibri"/>
        <family val="2"/>
      </rPr>
      <t>F</t>
    </r>
    <r>
      <rPr>
        <sz val="4"/>
        <color rgb="FF231F20"/>
        <rFont val="Calibri"/>
        <family val="2"/>
      </rPr>
      <t>7</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</si>
  <si>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3.10e-12</t>
    </r>
  </si>
  <si>
    <r>
      <rPr>
        <sz val="7"/>
        <color rgb="FF231F20"/>
        <rFont val="Calibri"/>
        <family val="2"/>
      </rPr>
      <t>3.52e-15</t>
    </r>
  </si>
  <si>
    <r>
      <rPr>
        <sz val="7"/>
        <color rgb="FF231F20"/>
        <rFont val="Calibri"/>
        <family val="2"/>
      </rPr>
      <t>2.55e-15</t>
    </r>
  </si>
  <si>
    <r>
      <rPr>
        <sz val="7"/>
        <color rgb="FF231F20"/>
        <rFont val="Calibri"/>
        <family val="2"/>
      </rPr>
      <t>1,1,2-Trifluoro-2-(trifluoromethoxy)-ethane</t>
    </r>
  </si>
  <si>
    <r>
      <rPr>
        <sz val="7"/>
        <color rgb="FF231F20"/>
        <rFont val="Calibri"/>
        <family val="2"/>
      </rPr>
      <t>CHF</t>
    </r>
    <r>
      <rPr>
        <sz val="4"/>
        <color rgb="FF231F20"/>
        <rFont val="Calibri"/>
        <family val="2"/>
      </rPr>
      <t>2</t>
    </r>
    <r>
      <rPr>
        <sz val="7"/>
        <color rgb="FF231F20"/>
        <rFont val="Calibri"/>
        <family val="2"/>
      </rPr>
      <t>CHFOCF</t>
    </r>
    <r>
      <rPr>
        <sz val="4"/>
        <color rgb="FF231F20"/>
        <rFont val="Calibri"/>
        <family val="2"/>
      </rPr>
      <t>3</t>
    </r>
  </si>
  <si>
    <r>
      <rPr>
        <sz val="7"/>
        <color rgb="FF231F20"/>
        <rFont val="Calibri"/>
        <family val="2"/>
      </rPr>
      <t>9.91e-11</t>
    </r>
  </si>
  <si>
    <r>
      <rPr>
        <sz val="7"/>
        <color rgb="FF231F20"/>
        <rFont val="Calibri"/>
        <family val="2"/>
      </rPr>
      <t>1.14e-10</t>
    </r>
  </si>
  <si>
    <r>
      <rPr>
        <sz val="7"/>
        <color rgb="FF231F20"/>
        <rFont val="Calibri"/>
        <family val="2"/>
      </rPr>
      <t>2.03e-12</t>
    </r>
  </si>
  <si>
    <r>
      <rPr>
        <sz val="7"/>
        <color rgb="FF231F20"/>
        <rFont val="Calibri"/>
        <family val="2"/>
      </rPr>
      <t>2.88e-13</t>
    </r>
  </si>
  <si>
    <r>
      <rPr>
        <sz val="7"/>
        <color rgb="FF231F20"/>
        <rFont val="Calibri"/>
        <family val="2"/>
      </rPr>
      <t>9.74e-14</t>
    </r>
  </si>
  <si>
    <r>
      <rPr>
        <sz val="7"/>
        <color rgb="FF231F20"/>
        <rFont val="Calibri"/>
        <family val="2"/>
      </rPr>
      <t>1-Ethoxy-1,1,2,3,3,3-hexafluoropropane</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</si>
  <si>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OCH</t>
    </r>
    <r>
      <rPr>
        <sz val="4"/>
        <color rgb="FF231F20"/>
        <rFont val="Calibri"/>
        <family val="2"/>
      </rPr>
      <t>2</t>
    </r>
    <r>
      <rPr>
        <sz val="7"/>
        <color rgb="FF231F20"/>
        <rFont val="Calibri"/>
        <family val="2"/>
      </rPr>
      <t>CH</t>
    </r>
    <r>
      <rPr>
        <sz val="4"/>
        <color rgb="FF231F20"/>
        <rFont val="Calibri"/>
        <family val="2"/>
      </rPr>
      <t>3</t>
    </r>
  </si>
  <si>
    <r>
      <rPr>
        <sz val="7"/>
        <color rgb="FF231F20"/>
        <rFont val="Calibri"/>
        <family val="2"/>
      </rPr>
      <t>2.14e-12</t>
    </r>
  </si>
  <si>
    <r>
      <rPr>
        <sz val="7"/>
        <color rgb="FF231F20"/>
        <rFont val="Calibri"/>
        <family val="2"/>
      </rPr>
      <t>1.77e-14</t>
    </r>
  </si>
  <si>
    <r>
      <rPr>
        <sz val="7"/>
        <color rgb="FF231F20"/>
        <rFont val="Calibri"/>
        <family val="2"/>
      </rPr>
      <t>2.43e-15</t>
    </r>
  </si>
  <si>
    <r>
      <rPr>
        <sz val="7"/>
        <color rgb="FF231F20"/>
        <rFont val="Calibri"/>
        <family val="2"/>
      </rPr>
      <t>1.76e-15</t>
    </r>
  </si>
  <si>
    <r>
      <rPr>
        <sz val="7"/>
        <color rgb="FF231F20"/>
        <rFont val="Calibri"/>
        <family val="2"/>
      </rPr>
      <t xml:space="preserve">1,1,1,2,2,3,3-Heptafluoro-3-(1,2,2,2-
</t>
    </r>
    <r>
      <rPr>
        <sz val="7"/>
        <color rgb="FF231F20"/>
        <rFont val="Calibri"/>
        <family val="2"/>
      </rPr>
      <t>tetrafluoroethoxy)-propane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</si>
  <si>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OCHFCF</t>
    </r>
    <r>
      <rPr>
        <sz val="4"/>
        <color rgb="FF231F20"/>
        <rFont val="Calibri"/>
        <family val="2"/>
      </rPr>
      <t>3</t>
    </r>
  </si>
  <si>
    <r>
      <rPr>
        <sz val="7"/>
        <color rgb="FF231F20"/>
        <rFont val="Calibri"/>
        <family val="2"/>
      </rPr>
      <t>1.98e-10</t>
    </r>
  </si>
  <si>
    <r>
      <rPr>
        <sz val="7"/>
        <color rgb="FF231F20"/>
        <rFont val="Calibri"/>
        <family val="2"/>
      </rPr>
      <t>5.95e-10</t>
    </r>
  </si>
  <si>
    <r>
      <rPr>
        <sz val="7"/>
        <color rgb="FF231F20"/>
        <rFont val="Calibri"/>
        <family val="2"/>
      </rPr>
      <t>5.57e-12</t>
    </r>
  </si>
  <si>
    <r>
      <rPr>
        <sz val="7"/>
        <color rgb="FF231F20"/>
        <rFont val="Calibri"/>
        <family val="2"/>
      </rPr>
      <t>4.29e-12</t>
    </r>
  </si>
  <si>
    <r>
      <rPr>
        <sz val="7"/>
        <color rgb="FF231F20"/>
        <rFont val="Calibri"/>
        <family val="2"/>
      </rPr>
      <t>2.39e-12</t>
    </r>
  </si>
  <si>
    <r>
      <rPr>
        <sz val="7"/>
        <color rgb="FF231F20"/>
        <rFont val="Calibri"/>
        <family val="2"/>
      </rPr>
      <t>2,2,3,3-Tetrafluoro-1-propanol</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</si>
  <si>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</si>
  <si>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91.3 days</t>
    </r>
  </si>
  <si>
    <r>
      <rPr>
        <sz val="7"/>
        <color rgb="FF231F20"/>
        <rFont val="Calibri"/>
        <family val="2"/>
      </rPr>
      <t>1.19e-12</t>
    </r>
  </si>
  <si>
    <r>
      <rPr>
        <sz val="7"/>
        <color rgb="FF231F20"/>
        <rFont val="Calibri"/>
        <family val="2"/>
      </rPr>
      <t>9.72e-15</t>
    </r>
  </si>
  <si>
    <r>
      <rPr>
        <sz val="7"/>
        <color rgb="FF231F20"/>
        <rFont val="Calibri"/>
        <family val="2"/>
      </rPr>
      <t>1.35e-15</t>
    </r>
  </si>
  <si>
    <r>
      <rPr>
        <sz val="7"/>
        <color rgb="FF231F20"/>
        <rFont val="Calibri"/>
        <family val="2"/>
      </rPr>
      <t>9.79e-16</t>
    </r>
  </si>
  <si>
    <r>
      <rPr>
        <sz val="7"/>
        <color rgb="FF231F20"/>
        <rFont val="Calibri"/>
        <family val="2"/>
      </rPr>
      <t>2,2,3,4,4,4-Hexafluoro-1-butanol</t>
    </r>
  </si>
  <si>
    <r>
      <rPr>
        <sz val="7"/>
        <color rgb="FF231F20"/>
        <rFont val="Calibri"/>
        <family val="2"/>
      </rPr>
      <t>CF</t>
    </r>
    <r>
      <rPr>
        <sz val="4"/>
        <color rgb="FF231F20"/>
        <rFont val="Calibri"/>
        <family val="2"/>
      </rPr>
      <t>3</t>
    </r>
    <r>
      <rPr>
        <sz val="7"/>
        <color rgb="FF231F20"/>
        <rFont val="Calibri"/>
        <family val="2"/>
      </rPr>
      <t>CHFCF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</si>
  <si>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94.9 days</t>
    </r>
  </si>
  <si>
    <r>
      <rPr>
        <sz val="7"/>
        <color rgb="FF231F20"/>
        <rFont val="Calibri"/>
        <family val="2"/>
      </rPr>
      <t>1.56e-12</t>
    </r>
  </si>
  <si>
    <r>
      <rPr>
        <sz val="7"/>
        <color rgb="FF231F20"/>
        <rFont val="Calibri"/>
        <family val="2"/>
      </rPr>
      <t>1.27e-14</t>
    </r>
  </si>
  <si>
    <r>
      <rPr>
        <sz val="7"/>
        <color rgb="FF231F20"/>
        <rFont val="Calibri"/>
        <family val="2"/>
      </rPr>
      <t>1.28e-15</t>
    </r>
  </si>
  <si>
    <r>
      <rPr>
        <sz val="7"/>
        <color rgb="FF231F20"/>
        <rFont val="Calibri"/>
        <family val="2"/>
      </rPr>
      <t>2,2,3,3,4,4,4-Heptafluoro-1-butanol</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</si>
  <si>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</si>
  <si>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1.49e-12</t>
    </r>
  </si>
  <si>
    <r>
      <rPr>
        <sz val="7"/>
        <color rgb="FF231F20"/>
        <rFont val="Calibri"/>
        <family val="2"/>
      </rPr>
      <t>1.23e-14</t>
    </r>
  </si>
  <si>
    <r>
      <rPr>
        <sz val="7"/>
        <color rgb="FF231F20"/>
        <rFont val="Calibri"/>
        <family val="2"/>
      </rPr>
      <t>1.69e-15</t>
    </r>
  </si>
  <si>
    <r>
      <rPr>
        <sz val="7"/>
        <color rgb="FF231F20"/>
        <rFont val="Calibri"/>
        <family val="2"/>
      </rPr>
      <t>1,1,2,2-Tetrafluoro-3-methoxy-propane</t>
    </r>
  </si>
  <si>
    <r>
      <rPr>
        <sz val="7"/>
        <color rgb="FF231F20"/>
        <rFont val="Calibri"/>
        <family val="2"/>
      </rPr>
      <t>CHF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OCH</t>
    </r>
    <r>
      <rPr>
        <sz val="4"/>
        <color rgb="FF231F20"/>
        <rFont val="Calibri"/>
        <family val="2"/>
      </rPr>
      <t>3</t>
    </r>
  </si>
  <si>
    <r>
      <rPr>
        <sz val="7"/>
        <color rgb="FF231F20"/>
        <rFont val="Calibri"/>
        <family val="2"/>
      </rPr>
      <t>14.2 days</t>
    </r>
  </si>
  <si>
    <r>
      <rPr>
        <sz val="7"/>
        <color rgb="FF231F20"/>
        <rFont val="Calibri"/>
        <family val="2"/>
      </rPr>
      <t>4.82e-14</t>
    </r>
  </si>
  <si>
    <r>
      <rPr>
        <sz val="7"/>
        <color rgb="FF231F20"/>
        <rFont val="Calibri"/>
        <family val="2"/>
      </rPr>
      <t>3.84e-16</t>
    </r>
  </si>
  <si>
    <r>
      <rPr>
        <sz val="7"/>
        <color rgb="FF231F20"/>
        <rFont val="Calibri"/>
        <family val="2"/>
      </rPr>
      <t>5.41e-17</t>
    </r>
  </si>
  <si>
    <r>
      <rPr>
        <sz val="7"/>
        <color rgb="FF231F20"/>
        <rFont val="Calibri"/>
        <family val="2"/>
      </rPr>
      <t>3.96e-17</t>
    </r>
  </si>
  <si>
    <r>
      <rPr>
        <sz val="7"/>
        <color rgb="FF231F20"/>
        <rFont val="Calibri"/>
        <family val="2"/>
      </rPr>
      <t>perfluoro-2-methyl-3-pentanone</t>
    </r>
  </si>
  <si>
    <r>
      <rPr>
        <sz val="7"/>
        <color rgb="FF231F20"/>
        <rFont val="Calibri"/>
        <family val="2"/>
      </rPr>
      <t>CF</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C(O)CF(CF</t>
    </r>
    <r>
      <rPr>
        <sz val="4"/>
        <color rgb="FF231F20"/>
        <rFont val="Calibri"/>
        <family val="2"/>
      </rPr>
      <t>3</t>
    </r>
    <r>
      <rPr>
        <sz val="7"/>
        <color rgb="FF231F20"/>
        <rFont val="Calibri"/>
        <family val="2"/>
      </rPr>
      <t>)</t>
    </r>
    <r>
      <rPr>
        <sz val="4"/>
        <color rgb="FF231F20"/>
        <rFont val="Calibri"/>
        <family val="2"/>
      </rPr>
      <t>2</t>
    </r>
  </si>
  <si>
    <r>
      <rPr>
        <sz val="7"/>
        <color rgb="FF231F20"/>
        <rFont val="Calibri"/>
        <family val="2"/>
      </rPr>
      <t>9.14e-15</t>
    </r>
  </si>
  <si>
    <r>
      <rPr>
        <sz val="7"/>
        <color rgb="FF231F20"/>
        <rFont val="Calibri"/>
        <family val="2"/>
      </rPr>
      <t>7.27e-17</t>
    </r>
  </si>
  <si>
    <r>
      <rPr>
        <sz val="7"/>
        <color rgb="FF231F20"/>
        <rFont val="Calibri"/>
        <family val="2"/>
      </rPr>
      <t>1.03e-17</t>
    </r>
  </si>
  <si>
    <r>
      <rPr>
        <sz val="7"/>
        <color rgb="FF231F20"/>
        <rFont val="Calibri"/>
        <family val="2"/>
      </rPr>
      <t>7.51e-18</t>
    </r>
  </si>
  <si>
    <r>
      <rPr>
        <sz val="7"/>
        <color rgb="FF231F20"/>
        <rFont val="Calibri"/>
        <family val="2"/>
      </rPr>
      <t>3,3,3-Trifluoro-propanal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</si>
  <si>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CHO</t>
    </r>
  </si>
  <si>
    <r>
      <rPr>
        <sz val="7"/>
        <color rgb="FF231F20"/>
        <rFont val="Calibri"/>
        <family val="2"/>
      </rPr>
      <t>2.0 days</t>
    </r>
  </si>
  <si>
    <r>
      <rPr>
        <sz val="7"/>
        <color rgb="FF231F20"/>
        <rFont val="Calibri"/>
        <family val="2"/>
      </rPr>
      <t>9.86e-16</t>
    </r>
  </si>
  <si>
    <r>
      <rPr>
        <sz val="7"/>
        <color rgb="FF231F20"/>
        <rFont val="Calibri"/>
        <family val="2"/>
      </rPr>
      <t>7.84e-18</t>
    </r>
  </si>
  <si>
    <r>
      <rPr>
        <sz val="7"/>
        <color rgb="FF231F20"/>
        <rFont val="Calibri"/>
        <family val="2"/>
      </rPr>
      <t>1.11e-18</t>
    </r>
  </si>
  <si>
    <r>
      <rPr>
        <sz val="7"/>
        <color rgb="FF231F20"/>
        <rFont val="Calibri"/>
        <family val="2"/>
      </rPr>
      <t>8.10e-19</t>
    </r>
  </si>
  <si>
    <r>
      <rPr>
        <sz val="7"/>
        <color rgb="FF231F20"/>
        <rFont val="Calibri"/>
        <family val="2"/>
      </rPr>
      <t>2-Fluoroethanol</t>
    </r>
  </si>
  <si>
    <r>
      <rPr>
        <sz val="7"/>
        <color rgb="FF231F20"/>
        <rFont val="Calibri"/>
        <family val="2"/>
      </rPr>
      <t>CH</t>
    </r>
    <r>
      <rPr>
        <sz val="4"/>
        <color rgb="FF231F20"/>
        <rFont val="Calibri"/>
        <family val="2"/>
      </rPr>
      <t>2</t>
    </r>
    <r>
      <rPr>
        <sz val="7"/>
        <color rgb="FF231F20"/>
        <rFont val="Calibri"/>
        <family val="2"/>
      </rPr>
      <t>FCH</t>
    </r>
    <r>
      <rPr>
        <sz val="4"/>
        <color rgb="FF231F20"/>
        <rFont val="Calibri"/>
        <family val="2"/>
      </rPr>
      <t>2</t>
    </r>
    <r>
      <rPr>
        <sz val="7"/>
        <color rgb="FF231F20"/>
        <rFont val="Calibri"/>
        <family val="2"/>
      </rPr>
      <t>OH</t>
    </r>
  </si>
  <si>
    <r>
      <rPr>
        <sz val="7"/>
        <color rgb="FF231F20"/>
        <rFont val="Calibri"/>
        <family val="2"/>
      </rPr>
      <t>20.4 days</t>
    </r>
  </si>
  <si>
    <r>
      <rPr>
        <sz val="7"/>
        <color rgb="FF231F20"/>
        <rFont val="Calibri"/>
        <family val="2"/>
      </rPr>
      <t>8.07e-14</t>
    </r>
  </si>
  <si>
    <r>
      <rPr>
        <sz val="7"/>
        <color rgb="FF231F20"/>
        <rFont val="Calibri"/>
        <family val="2"/>
      </rPr>
      <t>6.45e-16</t>
    </r>
  </si>
  <si>
    <r>
      <rPr>
        <sz val="7"/>
        <color rgb="FF231F20"/>
        <rFont val="Calibri"/>
        <family val="2"/>
      </rPr>
      <t>9.07e-17</t>
    </r>
  </si>
  <si>
    <r>
      <rPr>
        <sz val="7"/>
        <color rgb="FF231F20"/>
        <rFont val="Calibri"/>
        <family val="2"/>
      </rPr>
      <t>6.63e-17</t>
    </r>
  </si>
  <si>
    <r>
      <rPr>
        <sz val="7"/>
        <color rgb="FF231F20"/>
        <rFont val="Calibri"/>
        <family val="2"/>
      </rPr>
      <t>2,2-Difluoroethanol</t>
    </r>
  </si>
  <si>
    <r>
      <rPr>
        <sz val="7"/>
        <color rgb="FF231F20"/>
        <rFont val="Calibri"/>
        <family val="2"/>
      </rPr>
      <t>CHF</t>
    </r>
    <r>
      <rPr>
        <sz val="4"/>
        <color rgb="FF231F20"/>
        <rFont val="Calibri"/>
        <family val="2"/>
      </rPr>
      <t>2</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</si>
  <si>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40.0 days</t>
    </r>
  </si>
  <si>
    <r>
      <rPr>
        <sz val="7"/>
        <color rgb="FF231F20"/>
        <rFont val="Calibri"/>
        <family val="2"/>
      </rPr>
      <t>2.78e-13</t>
    </r>
  </si>
  <si>
    <r>
      <rPr>
        <sz val="7"/>
        <color rgb="FF231F20"/>
        <rFont val="Calibri"/>
        <family val="2"/>
      </rPr>
      <t>2.23e-15</t>
    </r>
  </si>
  <si>
    <r>
      <rPr>
        <sz val="7"/>
        <color rgb="FF231F20"/>
        <rFont val="Calibri"/>
        <family val="2"/>
      </rPr>
      <t>2.28e-16</t>
    </r>
  </si>
  <si>
    <r>
      <rPr>
        <sz val="7"/>
        <color rgb="FF231F20"/>
        <rFont val="Calibri"/>
        <family val="2"/>
      </rPr>
      <t>2,2,2-Trifluoroethanol</t>
    </r>
  </si>
  <si>
    <r>
      <rPr>
        <sz val="7"/>
        <color rgb="FF231F20"/>
        <rFont val="Calibri"/>
        <family val="2"/>
      </rPr>
      <t>CF</t>
    </r>
    <r>
      <rPr>
        <sz val="4"/>
        <color rgb="FF231F20"/>
        <rFont val="Calibri"/>
        <family val="2"/>
      </rPr>
      <t>3</t>
    </r>
    <r>
      <rPr>
        <sz val="7"/>
        <color rgb="FF231F20"/>
        <rFont val="Calibri"/>
        <family val="2"/>
      </rPr>
      <t>CH</t>
    </r>
    <r>
      <rPr>
        <sz val="4"/>
        <color rgb="FF231F20"/>
        <rFont val="Calibri"/>
        <family val="2"/>
      </rPr>
      <t>2</t>
    </r>
    <r>
      <rPr>
        <sz val="7"/>
        <color rgb="FF231F20"/>
        <rFont val="Calibri"/>
        <family val="2"/>
      </rPr>
      <t>OH</t>
    </r>
  </si>
  <si>
    <r>
      <rPr>
        <sz val="7"/>
        <color rgb="FF231F20"/>
        <rFont val="Calibri"/>
        <family val="2"/>
      </rPr>
      <t>1.83e-12</t>
    </r>
  </si>
  <si>
    <r>
      <rPr>
        <sz val="7"/>
        <color rgb="FF231F20"/>
        <rFont val="Calibri"/>
        <family val="2"/>
      </rPr>
      <t>1.50e-14</t>
    </r>
  </si>
  <si>
    <r>
      <rPr>
        <sz val="7"/>
        <color rgb="FF231F20"/>
        <rFont val="Calibri"/>
        <family val="2"/>
      </rPr>
      <t>2.07e-15</t>
    </r>
  </si>
  <si>
    <r>
      <rPr>
        <sz val="7"/>
        <color rgb="FF231F20"/>
        <rFont val="Calibri"/>
        <family val="2"/>
      </rPr>
      <t>1.50e-15</t>
    </r>
  </si>
  <si>
    <r>
      <rPr>
        <sz val="7"/>
        <color rgb="FF231F20"/>
        <rFont val="Calibri"/>
        <family val="2"/>
      </rPr>
      <t>1,1’-Oxybis[2-(difluoromethoxy)-1,1,2,2-tetrafluoroethane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</si>
  <si>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</si>
  <si>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1.15</t>
    </r>
    <r>
      <rPr>
        <sz val="4"/>
        <color rgb="FF231F20"/>
        <rFont val="Calibri"/>
        <family val="2"/>
      </rPr>
      <t>k</t>
    </r>
  </si>
  <si>
    <r>
      <rPr>
        <sz val="7"/>
        <color rgb="FF231F20"/>
        <rFont val="Calibri"/>
        <family val="2"/>
      </rPr>
      <t>2.47e-10</t>
    </r>
  </si>
  <si>
    <r>
      <rPr>
        <sz val="7"/>
        <color rgb="FF231F20"/>
        <rFont val="Calibri"/>
        <family val="2"/>
      </rPr>
      <t>4.51e-10</t>
    </r>
  </si>
  <si>
    <r>
      <rPr>
        <sz val="7"/>
        <color rgb="FF231F20"/>
        <rFont val="Calibri"/>
        <family val="2"/>
      </rPr>
      <t>6.38e-12</t>
    </r>
  </si>
  <si>
    <r>
      <rPr>
        <sz val="7"/>
        <color rgb="FF231F20"/>
        <rFont val="Calibri"/>
        <family val="2"/>
      </rPr>
      <t>2.75e-12</t>
    </r>
  </si>
  <si>
    <r>
      <rPr>
        <sz val="7"/>
        <color rgb="FF231F20"/>
        <rFont val="Calibri"/>
        <family val="2"/>
      </rPr>
      <t>7.45e-13</t>
    </r>
  </si>
  <si>
    <r>
      <rPr>
        <sz val="7"/>
        <color rgb="FF231F20"/>
        <rFont val="Calibri"/>
        <family val="2"/>
      </rPr>
      <t xml:space="preserve">1,1,3,3,4,4,6,6,7,7,9,9,10,10,12,12-hexa-
</t>
    </r>
    <r>
      <rPr>
        <sz val="7"/>
        <color rgb="FF231F20"/>
        <rFont val="Calibri"/>
        <family val="2"/>
      </rPr>
      <t>decafluoro-2,5,8,11-Tetraoxadodecane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</si>
  <si>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3</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</si>
  <si>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1.43</t>
    </r>
    <r>
      <rPr>
        <sz val="4"/>
        <color rgb="FF231F20"/>
        <rFont val="Calibri"/>
        <family val="2"/>
      </rPr>
      <t>k</t>
    </r>
  </si>
  <si>
    <r>
      <rPr>
        <sz val="7"/>
        <color rgb="FF231F20"/>
        <rFont val="Calibri"/>
        <family val="2"/>
      </rPr>
      <t>2.26e-10</t>
    </r>
  </si>
  <si>
    <r>
      <rPr>
        <sz val="7"/>
        <color rgb="FF231F20"/>
        <rFont val="Calibri"/>
        <family val="2"/>
      </rPr>
      <t>4.12e-10</t>
    </r>
  </si>
  <si>
    <r>
      <rPr>
        <sz val="7"/>
        <color rgb="FF231F20"/>
        <rFont val="Calibri"/>
        <family val="2"/>
      </rPr>
      <t>2.51e-12</t>
    </r>
  </si>
  <si>
    <r>
      <rPr>
        <sz val="7"/>
        <color rgb="FF231F20"/>
        <rFont val="Calibri"/>
        <family val="2"/>
      </rPr>
      <t>6.81e-13</t>
    </r>
  </si>
  <si>
    <r>
      <rPr>
        <sz val="7"/>
        <color rgb="FF231F20"/>
        <rFont val="Calibri"/>
        <family val="2"/>
      </rPr>
      <t xml:space="preserve">1,1,3,3,4,4,6,6,7,7,9,9,10,10,12,12,13,13,15,15-eico-
</t>
    </r>
    <r>
      <rPr>
        <sz val="7"/>
        <color rgb="FF231F20"/>
        <rFont val="Calibri"/>
        <family val="2"/>
      </rPr>
      <t>safluoro-2,5,8,11,14-Pentaoxapentadecane</t>
    </r>
  </si>
  <si>
    <r>
      <rPr>
        <sz val="7"/>
        <color rgb="FF231F20"/>
        <rFont val="Calibri"/>
        <family val="2"/>
      </rPr>
      <t>HCF</t>
    </r>
    <r>
      <rPr>
        <sz val="4"/>
        <color rgb="FF231F20"/>
        <rFont val="Calibri"/>
        <family val="2"/>
      </rPr>
      <t>2</t>
    </r>
    <r>
      <rPr>
        <sz val="7"/>
        <color rgb="FF231F20"/>
        <rFont val="Calibri"/>
        <family val="2"/>
      </rPr>
      <t>O(CF</t>
    </r>
    <r>
      <rPr>
        <sz val="4"/>
        <color rgb="FF231F20"/>
        <rFont val="Calibri"/>
        <family val="2"/>
      </rPr>
      <t>2</t>
    </r>
    <r>
      <rPr>
        <sz val="7"/>
        <color rgb="FF231F20"/>
        <rFont val="Calibri"/>
        <family val="2"/>
      </rPr>
      <t>CF</t>
    </r>
    <r>
      <rPr>
        <sz val="4"/>
        <color rgb="FF231F20"/>
        <rFont val="Calibri"/>
        <family val="2"/>
      </rPr>
      <t>2</t>
    </r>
    <r>
      <rPr>
        <sz val="7"/>
        <color rgb="FF231F20"/>
        <rFont val="Calibri"/>
        <family val="2"/>
      </rPr>
      <t>O)</t>
    </r>
    <r>
      <rPr>
        <sz val="4"/>
        <color rgb="FF231F20"/>
        <rFont val="Calibri"/>
        <family val="2"/>
      </rPr>
      <t>4</t>
    </r>
    <r>
      <rPr>
        <sz val="7"/>
        <color rgb="FF231F20"/>
        <rFont val="Calibri"/>
        <family val="2"/>
      </rPr>
      <t>CF</t>
    </r>
    <r>
      <rPr>
        <sz val="4"/>
        <color rgb="FF231F20"/>
        <rFont val="Calibri"/>
        <family val="2"/>
      </rPr>
      <t>2</t>
    </r>
    <r>
      <rPr>
        <sz val="7"/>
        <color rgb="FF231F20"/>
        <rFont val="Calibri"/>
        <family val="2"/>
      </rPr>
      <t>H</t>
    </r>
  </si>
  <si>
    <r>
      <rPr>
        <sz val="7"/>
        <color rgb="FF231F20"/>
        <rFont val="Calibri"/>
        <family val="2"/>
      </rPr>
      <t>1.46</t>
    </r>
    <r>
      <rPr>
        <sz val="4"/>
        <color rgb="FF231F20"/>
        <rFont val="Calibri"/>
        <family val="2"/>
      </rPr>
      <t>k</t>
    </r>
  </si>
  <si>
    <r>
      <rPr>
        <sz val="7"/>
        <color rgb="FF231F20"/>
        <rFont val="Calibri"/>
        <family val="2"/>
      </rPr>
      <t>1.83e-10</t>
    </r>
  </si>
  <si>
    <r>
      <rPr>
        <sz val="7"/>
        <color rgb="FF231F20"/>
        <rFont val="Calibri"/>
        <family val="2"/>
      </rPr>
      <t>3.33e-10</t>
    </r>
  </si>
  <si>
    <r>
      <rPr>
        <sz val="7"/>
        <color rgb="FF231F20"/>
        <rFont val="Calibri"/>
        <family val="2"/>
      </rPr>
      <t>5.50e-13</t>
    </r>
  </si>
  <si>
    <t>20-Year GWP</t>
  </si>
  <si>
    <t>100-Year GWP</t>
  </si>
  <si>
    <t>Source or Note</t>
  </si>
  <si>
    <t>CO2</t>
  </si>
  <si>
    <t>p. 731, Table 8.A, Row 1</t>
  </si>
  <si>
    <t>VOC</t>
  </si>
  <si>
    <t>p. 740, Table 8.A.5, Row 3 (VOC North America)</t>
  </si>
  <si>
    <t>p. 740, Table 8.A.4, Row 3 (CO North America)</t>
  </si>
  <si>
    <t>NOx</t>
  </si>
  <si>
    <t>p. 739, Table 8.A.3, Row 3 (NOx North America)</t>
  </si>
  <si>
    <t>PM10</t>
  </si>
  <si>
    <t>This is handled via BC and OC, below.  To include a value here would be double-counting.</t>
  </si>
  <si>
    <t>PM25</t>
  </si>
  <si>
    <t>SOx</t>
  </si>
  <si>
    <t>No value is reported by the IPCC for SOx.</t>
  </si>
  <si>
    <t>BC</t>
  </si>
  <si>
    <t>p. 740, Table 8.A.6, Row 2 (BC four regions)</t>
  </si>
  <si>
    <t>OC</t>
  </si>
  <si>
    <t>p. 740, Table 8.A.6, Row 7 (OC four regions)</t>
  </si>
  <si>
    <t>CH4</t>
  </si>
  <si>
    <t>p. 731, Table 8.A, Row 2</t>
  </si>
  <si>
    <t>N2O</t>
  </si>
  <si>
    <t>p. 731, Table 8.A, Row 4</t>
  </si>
  <si>
    <t>F gases</t>
  </si>
  <si>
    <t>We take in F gas emissions in units of CO2e and do not attempt to convert them to</t>
  </si>
  <si>
    <t>emissions of a "generic" F gas.  We simply work in units of CO2e when handling</t>
  </si>
  <si>
    <t>F gases throughout the model, so their GWP is treated as 1.</t>
  </si>
  <si>
    <t>electricity-sector-main.html#red-downtime</t>
  </si>
  <si>
    <t>electricity-sector-main.html#red-tnd-losses</t>
  </si>
  <si>
    <t>battery electric vehicle</t>
  </si>
  <si>
    <t>natural gas vehicle</t>
  </si>
  <si>
    <t>gasoline vehicle</t>
  </si>
  <si>
    <t>diesel vehicle</t>
  </si>
  <si>
    <t>plugin hybrid vehicle</t>
  </si>
  <si>
    <t>BAU annual improvement rate</t>
  </si>
  <si>
    <t>Potential annual improvement rate</t>
  </si>
  <si>
    <t>Timeframe (years of model run)</t>
  </si>
  <si>
    <t>BAU total energy use as fraction of start year</t>
  </si>
  <si>
    <t>Potential total energy use as fraction of start year</t>
  </si>
  <si>
    <t>Potential improvement vs. BAU</t>
  </si>
  <si>
    <t>U.S. DOE, 2016, Industrial Energy Efficiency Potential Analysis, https://energy.gov/sites/prod/files/2017/04/f34/energy-savings-by-state-industrial-methodology.pdf</t>
  </si>
  <si>
    <t>Electricity: Natural Gas Nonpeaker</t>
  </si>
  <si>
    <t>Electricity: Natural Gas Peaker</t>
  </si>
  <si>
    <t>industry-ag-main.html#avoid-f-gases</t>
  </si>
  <si>
    <t>avoid-f-gases.html</t>
  </si>
  <si>
    <t>Nuclear Capacity Lifetime Extension</t>
  </si>
  <si>
    <t>Nuclear Plant Lifetime Extension</t>
  </si>
  <si>
    <t>Nuclear Lifetime Extension</t>
  </si>
  <si>
    <t>nuclear-lifetime-extension.html</t>
  </si>
  <si>
    <t>Policy Schedule Subscript</t>
  </si>
  <si>
    <t>RnD building fuel use reduction</t>
  </si>
  <si>
    <t>RnD building capital cost reduction</t>
  </si>
  <si>
    <t>cross fuel tax</t>
  </si>
  <si>
    <t>cross reduce BAU subsidies</t>
  </si>
  <si>
    <t>cross carbon tax</t>
  </si>
  <si>
    <t>heat convert heat to CHP</t>
  </si>
  <si>
    <t>land peatland restoration</t>
  </si>
  <si>
    <t>indst livestock measures</t>
  </si>
  <si>
    <t>land forest management</t>
  </si>
  <si>
    <t>land forest set asides</t>
  </si>
  <si>
    <t>land forest restoration</t>
  </si>
  <si>
    <t>land avoid deforestation</t>
  </si>
  <si>
    <t>land afforestation and reforestation</t>
  </si>
  <si>
    <t>indst methane destruction</t>
  </si>
  <si>
    <t>indst methane capture</t>
  </si>
  <si>
    <t>indst system integration</t>
  </si>
  <si>
    <t>indst efficiency standards</t>
  </si>
  <si>
    <t>indst early retirement</t>
  </si>
  <si>
    <t>indst CHP</t>
  </si>
  <si>
    <t>elec renewable portfolio standards</t>
  </si>
  <si>
    <t>elec avoid TND loss</t>
  </si>
  <si>
    <t>elec reduce plant downtime</t>
  </si>
  <si>
    <t>elec non BAU RPS qualifying resources</t>
  </si>
  <si>
    <t>elec transmission growth</t>
  </si>
  <si>
    <t>elec storage growth</t>
  </si>
  <si>
    <t>elec early retirement</t>
  </si>
  <si>
    <t>elec demand response</t>
  </si>
  <si>
    <t>elec non BAU guaranteed dispatch</t>
  </si>
  <si>
    <t>elec change imports</t>
  </si>
  <si>
    <t>elec change exports</t>
  </si>
  <si>
    <t>elec ban new power plants</t>
  </si>
  <si>
    <t>bldgs rebate</t>
  </si>
  <si>
    <t>bldgs retrofitting</t>
  </si>
  <si>
    <t>bldgs device labeling</t>
  </si>
  <si>
    <t>bldgs distributed solar subsidy</t>
  </si>
  <si>
    <t>bldgs min fraction distributed solar</t>
  </si>
  <si>
    <t>bldgs contractor training</t>
  </si>
  <si>
    <t>bldgs efficiency standards</t>
  </si>
  <si>
    <t>trans LCFS</t>
  </si>
  <si>
    <t>trans fuel economy standards</t>
  </si>
  <si>
    <t>trans LDVs feebate</t>
  </si>
  <si>
    <t>trans EV subsidy</t>
  </si>
  <si>
    <t>trans EV minimum</t>
  </si>
  <si>
    <t>**Description:**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t>
  </si>
  <si>
    <t>**Description:** This policy avoids the release of CO2 from forests by reducing timber harvesting. // **Guidance for setting values:** A 100% setting of this lever reduces timber harvesting by 2% of the BAU amount per year, reaching a roughly 70% reduction in timber harvesting by 2050.</t>
  </si>
  <si>
    <t>**Description:**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</si>
  <si>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t>
  </si>
  <si>
    <t>Output Total CO2e Emissions Excluding LULUCF</t>
  </si>
  <si>
    <t>First Tier Menu Name</t>
  </si>
  <si>
    <t>Second Tier Menu Name</t>
  </si>
  <si>
    <t>Output Total Petroleum Fuels Consumption</t>
  </si>
  <si>
    <t>Output Total Natural Gas Consumption</t>
  </si>
  <si>
    <t>Output Total Lignite Consumption</t>
  </si>
  <si>
    <t>Output Total Hard Coal Consumption</t>
  </si>
  <si>
    <t>Output Total Electricity Demand</t>
  </si>
  <si>
    <t>PM2.5</t>
  </si>
  <si>
    <t>F-gases (in CO2e)</t>
  </si>
  <si>
    <t>thousand metric tons / year</t>
  </si>
  <si>
    <t>Output Total F Gas Emissions in CO2e</t>
  </si>
  <si>
    <t>Output Total N2O Emissions</t>
  </si>
  <si>
    <t>Output Total CH4 Emissions</t>
  </si>
  <si>
    <t>Output Total OC Emissions</t>
  </si>
  <si>
    <t>Output Total BC Emissions</t>
  </si>
  <si>
    <t>Output Total SOx Emissions</t>
  </si>
  <si>
    <t>Output Total PM25 Emissions</t>
  </si>
  <si>
    <t>Output Total PM10 Emissions</t>
  </si>
  <si>
    <t>Output Total NOx Emissions</t>
  </si>
  <si>
    <t>Output Total CO Emissions</t>
  </si>
  <si>
    <t>Output Total VOC Emissions</t>
  </si>
  <si>
    <t>Output Total CO2 Emissions</t>
  </si>
  <si>
    <t>Variable Names in Graph Key (for multiple variable graphs)</t>
  </si>
  <si>
    <t>Reduce Soft Costs</t>
  </si>
  <si>
    <t>Percent Reduction in Soft Costs of Capacity Construction</t>
  </si>
  <si>
    <t>elec reduce soft costs</t>
  </si>
  <si>
    <t>% reduction in soft costs</t>
  </si>
  <si>
    <t>Emissions: CO2e</t>
  </si>
  <si>
    <t>Total (includes land use)</t>
  </si>
  <si>
    <t>Total (excludes land use)</t>
  </si>
  <si>
    <t>By Sector</t>
  </si>
  <si>
    <t>By Source Type</t>
  </si>
  <si>
    <t>By Pollutant</t>
  </si>
  <si>
    <t>Emissions (by Pollutant)</t>
  </si>
  <si>
    <t>Emissions: Energy-Related CO2</t>
  </si>
  <si>
    <t>By Fuel Type</t>
  </si>
  <si>
    <t>Financial: Policy Package Cost/Savings</t>
  </si>
  <si>
    <t>Human Health &amp; Social Benefits</t>
  </si>
  <si>
    <t>Monetized Avoided Deaths &amp; Climate Benefits</t>
  </si>
  <si>
    <t>Generation</t>
  </si>
  <si>
    <t>Policy-Driven Change in Generation</t>
  </si>
  <si>
    <t>Capacity</t>
  </si>
  <si>
    <t>Policy-Driven Change in Capacity</t>
  </si>
  <si>
    <t>Levelized Cost of Electricity (after subsidies)</t>
  </si>
  <si>
    <t>Curtailed Electricity from Renewables</t>
  </si>
  <si>
    <t>Buses</t>
  </si>
  <si>
    <t>CO2 Emissions by Vehicle Type</t>
  </si>
  <si>
    <t>Fuel Use by Fuel Type</t>
  </si>
  <si>
    <t>Industry: Fuel Use</t>
  </si>
  <si>
    <t>Buildings: Energy Use</t>
  </si>
  <si>
    <t>By Building Component</t>
  </si>
  <si>
    <t>By Building Type</t>
  </si>
  <si>
    <t>By Energy Source</t>
  </si>
  <si>
    <t>Fuel Costs (by Fuel, by Sector)</t>
  </si>
  <si>
    <t>Technology Costs</t>
  </si>
  <si>
    <t>Batteries</t>
  </si>
  <si>
    <t>CCS Capital Equipment</t>
  </si>
  <si>
    <t>Onshore Wind Turbines</t>
  </si>
  <si>
    <t>Offshore Wind Turbines</t>
  </si>
  <si>
    <t>Solar PV (Utility-Scale)</t>
  </si>
  <si>
    <t>decadal column</t>
  </si>
  <si>
    <t>Output Passenger Dist Transported[motorbikes,passenger]; Output Passenger Dist Transported[rail,passenger]; Output Passenger Dist Transported[aircraft,passenger]; Output Passenger Dist Transported[HDVs,passenger]; Output Passenger Dist Transported[LDVs,passenger]</t>
  </si>
  <si>
    <t>million vehicles</t>
  </si>
  <si>
    <t>thousand vehicles / year</t>
  </si>
  <si>
    <t>Output Components Energy Use by Component[other component]; Output Components Energy Use by Component[appliances]; Output Components Energy Use by Component[lighting]; Output Components Energy Use by Component[cooling and ventilation]; Output Components Energy Use by Component[heating]</t>
  </si>
  <si>
    <t>Other Components, Appliances, Lighting, Cooling and Ventilation, Heating</t>
  </si>
  <si>
    <t>Commercial, Rural Residential, Urban Residential</t>
  </si>
  <si>
    <t>004185, 00b050, 969696</t>
  </si>
  <si>
    <t>millions of short tons / year</t>
  </si>
  <si>
    <t>trillion cubic feet / year</t>
  </si>
  <si>
    <t>Output Total Liquid Biofuels Consumption</t>
  </si>
  <si>
    <t>Output Total Biomass Consumption</t>
  </si>
  <si>
    <t>Commercial Buildings Sector, Residential Buildings Sector, Transportation Sector, Industry Sector</t>
  </si>
  <si>
    <t>Output Fuel Costs per Unit Energy by Sector[lignite,electricity sector]</t>
  </si>
  <si>
    <t>ffff00</t>
  </si>
  <si>
    <t>Output Fuel Costs per Unit Energy by Sector[petroleum gasoline,transportation sector]</t>
  </si>
  <si>
    <t>Output Battery Cost</t>
  </si>
  <si>
    <t>Output Construction Cost per Unit Capacity before Construction Subsidies[onshore wind es]</t>
  </si>
  <si>
    <t>Output Construction Cost per Unit Capacity before Construction Subsidies[offshore wind es]</t>
  </si>
  <si>
    <t>Output Construction Cost per Unit Capacity before Construction Subsidies[solar PV es]</t>
  </si>
  <si>
    <t>Output Capital Cost of Epqt to Sequester One Ton of CO2 per Year[industry sector]; Output Capital Cost of Epqt to Sequester One Ton of CO2 per Year[electricity sector]</t>
  </si>
  <si>
    <t>Industry Sector, Electricity Sector</t>
  </si>
  <si>
    <t>Output Components Energy Use by Building Type[commercial]; Output Components Energy Use by Building Type[rural residential]; Output Components Energy Use by Building Type[urban residential]</t>
  </si>
  <si>
    <t>reduce-soft-costs.html</t>
  </si>
  <si>
    <t>endogenous-learning.html#red-soft-costs</t>
  </si>
  <si>
    <t>trillion passenger-miles / year</t>
  </si>
  <si>
    <t>trillion freight ton-miles / year</t>
  </si>
  <si>
    <t>Conventional Pollutant Standard</t>
  </si>
  <si>
    <t>Percentage Reduction of Separately Regulated Pollutants</t>
  </si>
  <si>
    <t>trans reduce regulated pollutants</t>
  </si>
  <si>
    <t>% reduction in emissions</t>
  </si>
  <si>
    <t>conventional-pollutant-standards.html</t>
  </si>
  <si>
    <t>transportation-sector-main.html#conv-pol-stds</t>
  </si>
  <si>
    <t>Conventional Pollutant Standards</t>
  </si>
  <si>
    <t>U.S. EPA, 2015, "The Social Cost of Carbon", https://www.epa.gov/climatechange/social-cost-carbon, Row "2050".  (For source for adjustment to 2018 dollars, see cpi.xlsx in InputData.)</t>
  </si>
  <si>
    <t>thousand vehicles</t>
  </si>
  <si>
    <t>**Description:** This policy reduces CO2 emissions from the cement industry by substituting other inputs, such as fly ash, for a portion of the clinker in cement. // **Guidance for setting values:**  If this policy is fully implemented, the share of clinker in cement is reduced to 60%.</t>
  </si>
  <si>
    <t>International Energy Agency and Cement Sustainability Initiative. 2018. Technology Roadmap: Low-Carbon Transition in the Cement Industry. p41. http://www.iea.org/publications/freepublications/publication/TechnologyRoadmapLowCarbonTransitionintheCementIndustry.pdf</t>
  </si>
  <si>
    <t>Total by Industry</t>
  </si>
  <si>
    <t>Total by Pollutant</t>
  </si>
  <si>
    <t>Process Emissions by Industry</t>
  </si>
  <si>
    <t>Process Emissions by Pollutant</t>
  </si>
  <si>
    <t>Fuel Use by Vehicle Type</t>
  </si>
  <si>
    <t>c01b00, 087bf1, f1bb18, 00b050, 000000</t>
  </si>
  <si>
    <t>c01b00, 087bf1, f1bb18, 000000</t>
  </si>
  <si>
    <t>Fraction of Industrial Fuel Use Shifted to Other Fuels</t>
  </si>
  <si>
    <t>electricity if</t>
  </si>
  <si>
    <t>hard coal if</t>
  </si>
  <si>
    <t>natural gas if</t>
  </si>
  <si>
    <t>biomass if</t>
  </si>
  <si>
    <t>petroleum diesel if</t>
  </si>
  <si>
    <t>heat if</t>
  </si>
  <si>
    <t>Electricity Use</t>
  </si>
  <si>
    <t>Biomass Use</t>
  </si>
  <si>
    <t>Petroleum Use</t>
  </si>
  <si>
    <t>Coal Use</t>
  </si>
  <si>
    <t>Natural Gas Use</t>
  </si>
  <si>
    <t>Purchased Heat Use</t>
  </si>
  <si>
    <t>% of fuel shifted</t>
  </si>
  <si>
    <t>indst fuel type shifting</t>
  </si>
  <si>
    <t>Additional Carbon Tax Rate</t>
  </si>
  <si>
    <t>Fuel + O&amp;M, Capital Equipment, Carbon Tax on Process Emissions, Tax Rebate (Net), Total</t>
  </si>
  <si>
    <t>Energy Consumption</t>
  </si>
  <si>
    <t>Primary Energy by Source</t>
  </si>
  <si>
    <t>Primary Energy by End Use Sector</t>
  </si>
  <si>
    <t>Electricity Consumption</t>
  </si>
  <si>
    <t>Hard Coal Consumption</t>
  </si>
  <si>
    <t>Lignite Consumption</t>
  </si>
  <si>
    <t>Natural Gas Consumption</t>
  </si>
  <si>
    <t>Petroleum Fuels Consumption</t>
  </si>
  <si>
    <t>Liquid Biofuels Consumption</t>
  </si>
  <si>
    <t>Biomass Consumption</t>
  </si>
  <si>
    <t>Change in Energy Exports</t>
  </si>
  <si>
    <t>Change in Energy Imports</t>
  </si>
  <si>
    <t>trillion BTU / year</t>
  </si>
  <si>
    <t>geothermal es</t>
  </si>
  <si>
    <t>VOCs</t>
  </si>
  <si>
    <t>Buildings</t>
  </si>
  <si>
    <t>Land Use</t>
  </si>
  <si>
    <t>Output Agriculture CO2e Emissions</t>
  </si>
  <si>
    <t>Output Buildings Sector CO2e Emissions</t>
  </si>
  <si>
    <t>Output Total CO2e Emissions by Sector[electricity sector]</t>
  </si>
  <si>
    <t>Output Total CO2e Emissions by Sector[LULUCF sector]</t>
  </si>
  <si>
    <t>Output Total CO2e Emissions by Sector[transportation sector]</t>
  </si>
  <si>
    <t>Output Waste Management CO2e Emissions</t>
  </si>
  <si>
    <t>Percent Reduction in Nonenergy Nonagriculture Industry Product Demand</t>
  </si>
  <si>
    <t>Material Efficiency, Longevity, &amp; Re-Use</t>
  </si>
  <si>
    <t>Water &amp; Waste</t>
  </si>
  <si>
    <t>indst reduce nonenergy product demand</t>
  </si>
  <si>
    <t>% demand reduction</t>
  </si>
  <si>
    <t>Shift to Non-Animal Products</t>
  </si>
  <si>
    <t>Percent Animal Products Shifted to Nonanimal Products</t>
  </si>
  <si>
    <t>indst shift to nonanimal products</t>
  </si>
  <si>
    <t>% reduction in animal products</t>
  </si>
  <si>
    <t>https://en.wikipedia.org/wiki/List_of_countries_by_meat_consumption_per_capita (article revision 00:12, 22 Feb 2019)</t>
  </si>
  <si>
    <t>Exempt Non-CO2 Emissions from C Tax</t>
  </si>
  <si>
    <t>Toggle Whether Carbon Tax Affects Process Emissions</t>
  </si>
  <si>
    <t>Toggle Whether Carbon Tax Affects Non CO2 Emissions</t>
  </si>
  <si>
    <t>Carbon Tax Exemptions</t>
  </si>
  <si>
    <t>cross toggle whether carbon tax affects process emissions</t>
  </si>
  <si>
    <t>cross toggle whether carbon tax affects non CO2 emissions</t>
  </si>
  <si>
    <t>electricity-sector-main.html#ces</t>
  </si>
  <si>
    <t>clean-energy-standard.html</t>
  </si>
  <si>
    <t>Output Industry Sector Excluding Ag and Waste CO2e Emissions</t>
  </si>
  <si>
    <t>Electric Vehicle Range &amp; Charging Time</t>
  </si>
  <si>
    <t>Reduce EV Range Anxiety and Charging Time</t>
  </si>
  <si>
    <t>trans reduce EV range anxiety and charging time</t>
  </si>
  <si>
    <t>% reduction in concern</t>
  </si>
  <si>
    <t>Electric Vehicle Charger Deployment</t>
  </si>
  <si>
    <t>EV Charger Deployment</t>
  </si>
  <si>
    <t>trans EV charger deployment</t>
  </si>
  <si>
    <t>chargers / 100k pop</t>
  </si>
  <si>
    <t>EV Range &amp; Charging Time</t>
  </si>
  <si>
    <t>Water Withdrawals by Power Plants</t>
  </si>
  <si>
    <t>Water Consumption by Power Plants</t>
  </si>
  <si>
    <t>cubic km / yr</t>
  </si>
  <si>
    <t>Share of Preexisting Buildings Subject to Retrofitting</t>
  </si>
  <si>
    <t>Retrofit Existing Buildings</t>
  </si>
  <si>
    <t>% of existing buildings</t>
  </si>
  <si>
    <t>Electricity Generation, Capacity, and Demand</t>
  </si>
  <si>
    <t>Electricity Demand by Sector</t>
  </si>
  <si>
    <t>crude oil</t>
  </si>
  <si>
    <t>LPG propane or butane</t>
  </si>
  <si>
    <t>municipal solid waste</t>
  </si>
  <si>
    <t>hydrogen</t>
  </si>
  <si>
    <t>Crude Oil</t>
  </si>
  <si>
    <t>LPG/Propane/Butane</t>
  </si>
  <si>
    <t>Municipal Solid Waste</t>
  </si>
  <si>
    <t>Hydrogen</t>
  </si>
  <si>
    <t>jet fuel or kerosene</t>
  </si>
  <si>
    <t>Jet Fuel/Kerosene</t>
  </si>
  <si>
    <t>heavy or residual fuel oil</t>
  </si>
  <si>
    <t>Heavy/Residual Fuel Oil</t>
  </si>
  <si>
    <t>District Heat and Hydrogen</t>
  </si>
  <si>
    <t>Shift Hydrogen Production to Electrolysis</t>
  </si>
  <si>
    <t>Fraction of Hydrogen Production Pathways Shifted</t>
  </si>
  <si>
    <t>District Heat CHP</t>
  </si>
  <si>
    <t>Use CHP for District Heat</t>
  </si>
  <si>
    <t>Hydrogen Electrolysis</t>
  </si>
  <si>
    <t>hydgn shift production pathways</t>
  </si>
  <si>
    <t>% of hydrogen production</t>
  </si>
  <si>
    <t>**Description:**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t>
  </si>
  <si>
    <t>bldgs new component fuel shifting</t>
  </si>
  <si>
    <t>Fraction of New Bldg Components Shifted to Other Fuels</t>
  </si>
  <si>
    <t>District Heat &amp; Hydrogen</t>
  </si>
  <si>
    <t>Hydrogen Electrolyzers</t>
  </si>
  <si>
    <t>Output Hydrogen Production Equipment CapEx[electrolysis]</t>
  </si>
  <si>
    <t>Reduce Fossil Fuel Exports</t>
  </si>
  <si>
    <t>Percent Reduction in Fossil Fuel Exports</t>
  </si>
  <si>
    <t>indst reduce fossil fuel exports</t>
  </si>
  <si>
    <t>% reduction in exports</t>
  </si>
  <si>
    <t>Minimum Required Hydrogen Vehicle Sales Percentage</t>
  </si>
  <si>
    <t>trans hydrogen vehicle minimum</t>
  </si>
  <si>
    <t>https://wamu.org/story/19/03/18/japan-is-betting-big-on-the-future-of-hydrogen-cars/</t>
  </si>
  <si>
    <t>district heat and hydrogen sector</t>
  </si>
  <si>
    <t>Output Total CO2e Emissions by Sector[district heat and hydrogen sector]</t>
  </si>
  <si>
    <t>By Sector (reallocated energy carriers)</t>
  </si>
  <si>
    <t>Output Electricity Generation by Type[geothermal es]; Output Electricity Generation by Type[biomass es]; Output Electricity Generation by Type[solar thermal es]; Output Distributed Solar PV Output; Output Electricity Generation by Type[solar PV es]; Output Electricity Generation by Type[onshore wind es]; Output Electricity Generation by Type[offshore wind es]; Output Electricity Generation by Type[hydro es]; Output Electricity Generation by Type[nuclear es]; Output Non Solar Distributed Output; Output Electricity Generation by Type[municipal solid waste es]; Output Electricity Generation by Type[petroleum es]; Output Electricity Generation by Type[natural gas peaker es]; Output Electricity Generation by Type[natural gas nonpeaker es]; Output Electricity Generation by Type[lignite es]; Output Electricity Generation by Type[hard coal es]; Output Net Imports of Electricity</t>
  </si>
  <si>
    <t>Geothermal, Biomass, Solar Thermal, Distributed Solar PV, Utility Solar PV, Onshore Wind, Offshore Wind, Hydro, Nuclear, Distributed Non-Solar, Municipal Solid Waste, Petroleum, Natural Gas Peaker, Natural Gas Nonpeaker, Lignite, Hard Coal, Imported Electricity</t>
  </si>
  <si>
    <t>Output Change in Electricity Generation by Type[geothermal es]; Output Change in Electricity Generation by Type[biomass es]; Output Change in Electricity Generation by Type[solar thermal es]; Output Change in Distributed Solar PV Output; Output Change in Electricity Generation by Type[solar PV es]; Output Change in Electricity Generation by Type[onshore wind es]; Output Change in Electricity Generation by Type[offshore wind es]; Output Change in Electricity Generation by Type[hydro es]; Output Change in Electricity Generation by Type[nuclear es]; Output Change in Electricity Generation by Type[municipal solid waste es]; Output Change in Electricity Generation by Type[petroleum es]; Output Change in Electricity Generation by Type[natural gas peaker es]; Output Change in Electricity Generation by Type[natural gas nonpeaker es]; Output Change in Electricity Generation by Type[lignite es]; Output Change in Electricity Generation by Type[hard coal es]; Output Change in Net Imports of Electricity</t>
  </si>
  <si>
    <t>Geothermal, Biomass, Solar Thermal, Distributed Solar PV, Utility Solar PV, Onshore Wind, Offshore Wind, Hydro, Nuclear, Municipal Solid Waste, Petroleum, Natural Gas Peaker, Natural Gas Nonpeaker, Lignite, Hard Coal, Imported Electricity</t>
  </si>
  <si>
    <t>Output Electricity Generation Capacity[geothermal es]; Output Electricity Generation Capacity[biomass es]; Output Electricity Generation Capacity[solar thermal es]; Output Distributed Solar PV Capacity; Output Electricity Generation Capacity[solar PV es]; Output Electricity Generation Capacity[onshore wind es]; Output Electricity Generation Capacity[offshore wind es]; Output Electricity Generation Capacity[hydro es]; Output Electricity Generation Capacity[nuclear es]; Output Non Solar Distributed Capacity; Output Electricity Generation Capacity[municipal solid waste es]; Output Electricity Generation Capacity[petroleum es]; Output Electricity Generation Capacity[natural gas peaker es]; Output Electricity Generation Capacity[natural gas nonpeaker es]; Output Electricity Generation Capacity[lignite es]; Output Electricity Generation Capacity[hard coal es]</t>
  </si>
  <si>
    <t>Geothermal, Biomass, Solar Thermal, Distributed Solar PV, Utility Solar PV, Onshore Wind, Offshore Wind, Hydro, Nuclear, Distributed Non-Solar, Municipal Solid Waste, Petroleum, Natural Gas Peaker, Natural Gas Nonpeaker, Lignite, Hard Coal</t>
  </si>
  <si>
    <t>Output Change in Electricity Generation Capacity[geothermal es]; Output Change in Electricity Generation Capacity[biomass es]; Output Change in Electricity Generation Capacity[solar thermal es]; Output Change in Distributed Solar Capacity; Output Change in Electricity Generation Capacity[solar PV es]; Output Change in Electricity Generation Capacity[onshore wind es]; Output Change in Electricity Generation Capacity[offshore wind es]; Output Change in Electricity Generation Capacity[hydro es]; Output Change in Electricity Generation Capacity[nuclear es]; Output Change in Electricity Generation Capacity[municipal solid waste es]; Output Change in Electricity Generation Capacity[petroleum es]; Output Change in Electricity Generation Capacity[natural gas peaker es]; Output Change in Electricity Generation Capacity[natural gas nonpeaker es]; Output Change in Electricity Generation Capacity[lignite es]; Output Change in Electricity Generation Capacity[hard coal es]</t>
  </si>
  <si>
    <t>Geothermal, Biomass, Solar Thermal, Distributed Solar PV, Utility Solar PV, Onshore Wind, Offshore Wind, Hydro, Nuclear, Municipal Solid Waste, Petroleum, Natural Gas Peaker, Natural Gas Nonpeaker, Lignite, Hard Coal</t>
  </si>
  <si>
    <t>620e7a, 00b050, ff6400, f1bb18, ffff00, c2dffd, 087bf1, 004185, 04ffaf, bfb088, ff00ff, 000000, f593e0, c01b00, 004d10, 969696, af64ff</t>
  </si>
  <si>
    <t>620e7a, 00b050, ff6400, f1bb18, ffff00, c2dffd, 087bf1, 004185, 04ffaf, ff00ff, 000000, f593e0, c01b00, 004d10, 969696, af64ff</t>
  </si>
  <si>
    <t>620e7a, 00b050, ff6400, f1bb18, ffff00, c2dffd, 087bf1, 004185, 04ffaf, bfb088, ff00ff, 000000, f593e0, c01b00, 004d10, 969696</t>
  </si>
  <si>
    <t>620e7a, 00b050, ff6400, f1bb18, ffff00, c2dffd, 087bf1, 004185, 04ffaf, ff00ff, 000000, f593e0, c01b00, 004d10, 969696</t>
  </si>
  <si>
    <t>620e7a, f593e0, 04ffaf, c01b00, 969696, 087bf1</t>
  </si>
  <si>
    <t>Output Cost per Unit New Elec Output[geothermal es]; Output Cost per Unit New Elec Output[biomass es]; Output Cost per Unit New Elec Output[solar thermal es]; Output Cost per Unit New Elec Output[solar PV es]; Output Cost per Unit New Elec Output[onshore wind es]; Output Cost per Unit New Elec Output[offshore wind es]; Output Cost per Unit New Elec Output[hydro es]; Output Cost per Unit New Elec Output[nuclear es]; Output Cost per Unit New Elec Output[municipal solid waste es]; Output Cost per Unit New Elec Output[petroleum es]; Output Cost per Unit New Elec Output[natural gas peaker es]; Output Cost per Unit New Elec Output[natural gas nonpeaker es]; Output Cost per Unit New Elec Output[lignite es]; Output Cost per Unit New Elec Output[hard coal es]</t>
  </si>
  <si>
    <t>Geothermal, Biomass, Solar Thermal, Utility Solar PV, Onshore Wind, Offshore Wind, Hydro, Nuclear, Municipal Solid Waste, Petroleum, Natural Gas Peaker, Natural Gas Nonpeaker, Lignite, Hard Coal</t>
  </si>
  <si>
    <t>620e7a, 00b050, ff6400, ffff00, c2dffd, 087bf1, 004185, 04ffaf, ff00ff, 000000, f593e0, c01b00, 004d10, 969696</t>
  </si>
  <si>
    <t>Output Water Withdrawn by Power Plants[geothermal es]; Output Water Withdrawn by Power Plants[biomass es]; Output Water Withdrawn by Power Plants[solar thermal es]; Output Water Withdrawn by Power Plants[solar PV es]; Output Water Withdrawn by Power Plants[nuclear es]; Output Water Withdrawn by Power Plants[municipal solid waste es]; Output Water Withdrawn by Power Plants[petroleum es]; Output Water Withdrawn by Power Plants[natural gas peaker es]; Output Water Withdrawn by Power Plants[natural gas nonpeaker es]; Output Water Withdrawn by Power Plants[lignite es]; Output Water Withdrawn by Power Plants[hard coal es]</t>
  </si>
  <si>
    <t>Geothermal, Biomass, Solar Thermal, Utility Solar PV, Nuclear, Municipal Solid Waste, Petroleum, Natural Gas Peaker, Natural Gas Nonpeaker, Lignite, Hard Coal</t>
  </si>
  <si>
    <t>620e7a, 00b050, ff6400, ffff00, 04ffaf, ff00ff, 000000, f593e0, c01b00, 004d10, 969696</t>
  </si>
  <si>
    <t>Output Water Consumed by Power Plants[geothermal es]; Output Water Consumed by Power Plants[biomass es]; Output Water Consumed by Power Plants[solar thermal es]; Output Water Consumed by Power Plants[solar PV es]; Output Water Consumed by Power Plants[hydro es]; Output Water Consumed by Power Plants[nuclear es]; Output Water Consumed by Power Plants[municipal solid waste es]; Output Water Consumed by Power Plants[petroleum es]; Output Water Consumed by Power Plants[natural gas peaker es]; Output Water Consumed by Power Plants[natural gas nonpeaker es]; Output Water Consumed by Power Plants[lignite es]; Output Water Consumed by Power Plants[hard coal es]</t>
  </si>
  <si>
    <t>Geothermal, Biomass, Solar Thermal, Utility Solar PV, Hydro, Nuclear, Municipal Solid Waste, Petroleum, Natural Gas Peaker, Natural Gas Nonpeaker, Lignite, Hard Coal</t>
  </si>
  <si>
    <t>620e7a, 00b050, ff6400, ffff00, 004185, 04ffaf, ff00ff, 000000, f593e0, c01b00, 004d10, 969696</t>
  </si>
  <si>
    <t>Output New Vehicles in Thousands[motorbikes,passenger,battery electric vehicle]; Output New Vehicles in Thousands[motorbikes,passenger,gasoline vehicle]</t>
  </si>
  <si>
    <t>Battery Electric Vehicle, Gasoline Engine Vehicle</t>
  </si>
  <si>
    <t>0-65-133</t>
  </si>
  <si>
    <t>RGB</t>
  </si>
  <si>
    <t>Hex</t>
  </si>
  <si>
    <t>Color</t>
  </si>
  <si>
    <t>Meaning</t>
  </si>
  <si>
    <t>Vehicle Technologies</t>
  </si>
  <si>
    <t>150-150-150</t>
  </si>
  <si>
    <t>004185</t>
  </si>
  <si>
    <t>hydrogen vehicle</t>
  </si>
  <si>
    <t>LPG vehicle</t>
  </si>
  <si>
    <t>191-176-136</t>
  </si>
  <si>
    <t>98-14-122</t>
  </si>
  <si>
    <t>192-27-0</t>
  </si>
  <si>
    <t>0-0-0</t>
  </si>
  <si>
    <t>000000</t>
  </si>
  <si>
    <t>bfb088</t>
  </si>
  <si>
    <t>969696</t>
  </si>
  <si>
    <t>c01b00</t>
  </si>
  <si>
    <t>plug-in hydrid vehicle</t>
  </si>
  <si>
    <t>0-176-80</t>
  </si>
  <si>
    <t>00b050</t>
  </si>
  <si>
    <t>Sectors</t>
  </si>
  <si>
    <t>620e7a</t>
  </si>
  <si>
    <t>087bf1</t>
  </si>
  <si>
    <t>04ffaf</t>
  </si>
  <si>
    <t>f593e0</t>
  </si>
  <si>
    <t>241-187-24</t>
  </si>
  <si>
    <t>8-123-241</t>
  </si>
  <si>
    <t>4-255-175</t>
  </si>
  <si>
    <t>245-147-224</t>
  </si>
  <si>
    <t>Emissions Types</t>
  </si>
  <si>
    <t>energy-related emissions</t>
  </si>
  <si>
    <t>process emissions</t>
  </si>
  <si>
    <t>land use emissions</t>
  </si>
  <si>
    <t>GHGs</t>
  </si>
  <si>
    <t>004d10</t>
  </si>
  <si>
    <t>0-77-16</t>
  </si>
  <si>
    <t>Electricity Sources</t>
  </si>
  <si>
    <t>Distributed Solar PV</t>
  </si>
  <si>
    <t>Utility Solar PV</t>
  </si>
  <si>
    <t>Distributed Non-Solar</t>
  </si>
  <si>
    <t>Imported Electricity</t>
  </si>
  <si>
    <t>ff6400</t>
  </si>
  <si>
    <t>f1bb18</t>
  </si>
  <si>
    <t>c2dffd</t>
  </si>
  <si>
    <t>ff00ff</t>
  </si>
  <si>
    <t>af64ff</t>
  </si>
  <si>
    <t>194-223-253</t>
  </si>
  <si>
    <t>255-100-0</t>
  </si>
  <si>
    <t>255-255-0</t>
  </si>
  <si>
    <t>969696, f1bb18</t>
  </si>
  <si>
    <t>255-0-255</t>
  </si>
  <si>
    <t>175-100-255</t>
  </si>
  <si>
    <t>Vehicle Types</t>
  </si>
  <si>
    <t>Cars &amp; SUVs</t>
  </si>
  <si>
    <t>Freight Ships</t>
  </si>
  <si>
    <t>Freight Rail</t>
  </si>
  <si>
    <t>Passenger Rail</t>
  </si>
  <si>
    <t>Freight Aircraft</t>
  </si>
  <si>
    <t>Passenger Aircraft</t>
  </si>
  <si>
    <t>Motorbikes, Passenger Rail, Passenger Aircraft, Buses, Cars &amp; SUVs</t>
  </si>
  <si>
    <t>c01b00, 04ffaf, c2dffd, f1bb18, 969696</t>
  </si>
  <si>
    <t>Passenger Ships</t>
  </si>
  <si>
    <t>Med &amp; Heavy Trucks</t>
  </si>
  <si>
    <t>Fuel + O&amp;M</t>
  </si>
  <si>
    <t>Capital Equipment</t>
  </si>
  <si>
    <t>Carbon Tax on Process Emissions</t>
  </si>
  <si>
    <t>Tax Rebate (Net)</t>
  </si>
  <si>
    <t>Total</t>
  </si>
  <si>
    <t>Cash Flow Components</t>
  </si>
  <si>
    <t>Cash Flow Entities</t>
  </si>
  <si>
    <t>Government</t>
  </si>
  <si>
    <t>Non-Energy Industries</t>
  </si>
  <si>
    <t>Foreign Entities</t>
  </si>
  <si>
    <t>Electricity Suppliers</t>
  </si>
  <si>
    <t>Coal Suppliers</t>
  </si>
  <si>
    <t>Petroleum and Natural Gas Suppliers</t>
  </si>
  <si>
    <t>Biomass and Biofuel Suppliers</t>
  </si>
  <si>
    <t>Other Energy Suppliers</t>
  </si>
  <si>
    <t>Industries</t>
  </si>
  <si>
    <t>Chemicals</t>
  </si>
  <si>
    <t>Iron and Steel</t>
  </si>
  <si>
    <t>Building Components</t>
  </si>
  <si>
    <t>Building Types</t>
  </si>
  <si>
    <t>Liquid Biofuels</t>
  </si>
  <si>
    <t>District Heat</t>
  </si>
  <si>
    <t>Meaning 1</t>
  </si>
  <si>
    <t>Commercial Buildings</t>
  </si>
  <si>
    <t>Buildings / Residential Buildings</t>
  </si>
  <si>
    <t>004185, 087bf1, c01b00, 969696</t>
  </si>
  <si>
    <t>000000, 00b050, f1bb18, 087bf1, c01b00</t>
  </si>
  <si>
    <t>Solar (total of all solar types)</t>
  </si>
  <si>
    <t>Wind (total of both wind types)</t>
  </si>
  <si>
    <t>Heavy or Residual Fuel Oil</t>
  </si>
  <si>
    <t>173-102-0</t>
  </si>
  <si>
    <t>116-0-0</t>
  </si>
  <si>
    <t>ad6600</t>
  </si>
  <si>
    <t>f1bb18, 969696</t>
  </si>
  <si>
    <t>Output Vehicles in Millions[motorbikes,passenger,battery electric vehicle]; Output Vehicles in Millions[motorbikes,passenger,gasoline vehicle]</t>
  </si>
  <si>
    <t>Primary Energy Sources</t>
  </si>
  <si>
    <t>Output Total CO2e Emissions by Pollutant[N2O]; Output Total CO2e Emissions by Pollutant[F gases]; Output Total CO2e Emissions by Pollutant[CH4]; Output Total CO2e Emissions by Pollutant[CO2]</t>
  </si>
  <si>
    <t>N2O, F-gases, CH4, CO2</t>
  </si>
  <si>
    <t>00b050, 000000, c01b00, 969696</t>
  </si>
  <si>
    <t>Output Industry Sector CO2e Emissions by Pollutant[N2O]; Output Industry Sector CO2e Emissions by Pollutant[F gases]; Output Industry Sector CO2e Emissions by Pollutant[CH4]; Output Industry Sector CO2e Emissions by Pollutant[CO2]</t>
  </si>
  <si>
    <t>Output Process Emissions in CO2e by Pollutant[N2O]; Output Process Emissions in CO2e by Pollutant[F gases]; Output Process Emissions in CO2e by Pollutant[CH4]; Output Process Emissions in CO2e by Pollutant[CO2]</t>
  </si>
  <si>
    <t>Output New Vehicles in Millions[LDVs,passenger,hydrogen vehicle]; Output New Vehicles in Millions[LDVs,passenger,battery electric vehicle]; Output New Vehicles in Millions[LDVs,passenger,plugin hybrid vehicle]; Output New Vehicles in Millions[LDVs,passenger,natural gas vehicle]; Output New Vehicles in Millions[LDVs,passenger,LPG vehicle]; Output New Vehicles in Millions[LDVs,passenger,diesel vehicle]; Output New Vehicles in Millions[LDVs,passenger,gasoline vehicle]</t>
  </si>
  <si>
    <t>Hydrogen Vehicle, Battery Electric Vehicle, Plug-in Hybrid Vehicle, Natural Gas Vehicle, LPG Vehicle, Diesel Engine Vehicle, Gasoline Engine Vehicle</t>
  </si>
  <si>
    <t>620e7a, f1bb18, 00b050, c01b00, 087bf1, 000000, 969696</t>
  </si>
  <si>
    <t>Output New Vehicles in Thousands[HDVs,passenger,hydrogen vehicle]; Output New Vehicles in Thousands[HDVs,passenger,battery electric vehicle]; Output New Vehicles in Thousands[HDVs,passenger,plugin hybrid vehicle]; Output New Vehicles in Thousands[HDVs,passenger,natural gas vehicle]; Output New Vehicles in Thousands[HDVs,passenger,LPG vehicle]; Output New Vehicles in Thousands[HDVs,passenger,gasoline vehicle]; Output New Vehicles in Thousands[HDVs,passenger,diesel vehicle]</t>
  </si>
  <si>
    <t>Hydrogen Vehicle, Battery Electric Vehicle, Plug-in Hybrid Vehicle, Natural Gas Vehicle, LPG Vehicle, Gasoline Engine Vehicle, Diesel Engine Vehicle</t>
  </si>
  <si>
    <t>620e7a, f1bb18, 00b050, c01b00, 087bf1, 969696, 000000</t>
  </si>
  <si>
    <t>Output New Vehicles in Thousands[LDVs,freight,hydrogen vehicle]; Output New Vehicles in Thousands[LDVs,freight,battery electric vehicle]; Output New Vehicles in Thousands[LDVs,freight,plugin hybrid vehicle]; Output New Vehicles in Thousands[LDVs,freight,natural gas vehicle]; Output New Vehicles in Thousands[LDVs,freight,LPG vehicle]; Output New Vehicles in Thousands[LDVs,freight,diesel vehicle]; Output New Vehicles in Thousands[LDVs,freight,gasoline vehicle]</t>
  </si>
  <si>
    <t>Output New Vehicles in Thousands[HDVs,freight,hydrogen vehicle]; Output New Vehicles in Thousands[HDVs,freight,battery electric vehicle]; Output New Vehicles in Thousands[HDVs,freight,plugin hybrid vehicle]; Output New Vehicles in Thousands[HDVs,freight,natural gas vehicle]; Output New Vehicles in Thousands[HDVs,freight,LPG vehicle]; Output New Vehicles in Thousands[HDVs,freight,gasoline vehicle]; Output New Vehicles in Thousands[HDVs,freight,diesel vehicle]</t>
  </si>
  <si>
    <t>Output Vehicles in Millions[LDVs,passenger,hydrogen vehicle]; Output Vehicles in Millions[LDVs,passenger,battery electric vehicle]; Output Vehicles in Millions[LDVs,passenger,plugin hybrid vehicle]; Output Vehicles in Millions[LDVs,passenger,natural gas vehicle]; Output Vehicles in Millions[LDVs,passenger,LPG vehicle]; Output Vehicles in Millions[LDVs,passenger,diesel vehicle]; Output Vehicles in Millions[LDVs,passenger,gasoline vehicle]</t>
  </si>
  <si>
    <t>Output Vehicles in Millions[LDVs,freight,hydrogen vehicle]; Output Vehicles in Millions[LDVs,freight,battery electric vehicle]; Output Vehicles in Millions[LDVs,freight,plugin hybrid vehicle]; Output Vehicles in Millions[LDVs,freight,natural gas vehicle]; Output Vehicles in Millions[LDVs,freight,LPG vehicle]; Output Vehicles in Millions[LDVs,freight,diesel vehicle]; Output Vehicles in Millions[LDVs,freight,gasoline vehicle]</t>
  </si>
  <si>
    <t>Output Vehicles in Millions[HDVs,freight,hydrogen vehicle]; Output Vehicles in Millions[HDVs,freight,battery electric vehicle]; Output Vehicles in Millions[HDVs,freight,plugin hybrid vehicle]; Output Vehicles in Millions[HDVs,freight,natural gas vehicle]; Output Vehicles in Millions[HDVs,freight,LPG vehicle]; Output Vehicles in Millions[HDVs,freight,gasoline vehicle]; Output Vehicles in Millions[HDVs,freight,diesel vehicle]</t>
  </si>
  <si>
    <t>Hydrogen, Electricity, Natural Gas, Jet Fuel, LPG, Biofuel Diesel, Biofuel Gasoline, Petroleum Diesel, Petroleum Gasoline</t>
  </si>
  <si>
    <t>620e7a, f1bb18, c01b00, c2dffd, 087bf1, 00b050, 04ffaf, 000000, 969696</t>
  </si>
  <si>
    <t>Kerosene</t>
  </si>
  <si>
    <t>Transportation Fuels</t>
  </si>
  <si>
    <t>Jet Fuel</t>
  </si>
  <si>
    <t>LPG</t>
  </si>
  <si>
    <t>LPG Propane and Butane</t>
  </si>
  <si>
    <t>Other Petroleum</t>
  </si>
  <si>
    <t>Industry Fuels</t>
  </si>
  <si>
    <t>Buildings Fuels</t>
  </si>
  <si>
    <t>Output Components Energy Use by Energy Source[hydrogen bf]; Output Components Energy Use by Energy Source[hard coal bf]; Output Components Energy Use by Energy Source[heat bf]; Output Components Energy Use by Energy Source[biomass bf]; Output Components Energy Use by Energy Source[petroleum diesel bf]; Output Components Energy Use by Energy Source[LPG propane or butane bf]; Output Components Energy Use by Energy Source[natural gas bf]; Output Components Energy Use by Energy Source[electricity bf]</t>
  </si>
  <si>
    <t>620e7a, 969696, f593e0, 00b050, 000000, 087bf1, c01b00, f1bb18</t>
  </si>
  <si>
    <t>Hydrogen, Hard Coal, District Heat, Biomass, Other Petroleum, LPG Propane and Butane, Natural Gas, Electricity</t>
  </si>
  <si>
    <t>LPG Propane &amp; Butane Consumption</t>
  </si>
  <si>
    <t>Municipal Solid Waste Consumption</t>
  </si>
  <si>
    <t>Hydrogen Consumption</t>
  </si>
  <si>
    <t>million gallons / year</t>
  </si>
  <si>
    <t>Output Total LPG Propane and Butane Consumption</t>
  </si>
  <si>
    <t>Output Total Municipal Solid Waste Consumption</t>
  </si>
  <si>
    <t>Output Total Hydrogen Consumption</t>
  </si>
  <si>
    <t>Refined Petroleum Fuels</t>
  </si>
  <si>
    <t>Coal</t>
  </si>
  <si>
    <t>Uranium</t>
  </si>
  <si>
    <t>Change in Energy Export Revenue</t>
  </si>
  <si>
    <t>Change in Energy Import Expenditures</t>
  </si>
  <si>
    <t>Energy Exports</t>
  </si>
  <si>
    <t>Energy Export Revenue</t>
  </si>
  <si>
    <t>Energy Imports</t>
  </si>
  <si>
    <t>Energy Import Expenditures</t>
  </si>
  <si>
    <t>000000, 087bf1, f593e0, 04ffaf, f1bb18, 969696, c01b00, 00b050, 620e7a</t>
  </si>
  <si>
    <t>Output Total Primary Energy Use by Type[geothermal]; Output Liquid Biofuels Primary Energy Use; Output Total Primary Energy Use by Type[municipal solid waste]; Output Total Primary Energy Use by Type[biomass]; Output Total Primary Energy Use by Type[solar]; Output Total Primary Energy Use by Type[wind]; Output Total Primary Energy Use by Type[hydro]; Output Total Primary Energy Use by Type[nuclear]; Output Refined Petroleum Fuels Primary Energy Use; Output Total Primary Energy Use by Type[crude oil]; Output Total Primary Energy Use by Type[natural gas]; Output Total Primary Energy Use by Type[lignite]; Output Total Primary Energy Use by Type[hard coal]</t>
  </si>
  <si>
    <t>Geothermal, Liquid Biofuels, Municipal Solid Waste, Biomass, Solar, Wind, Hydro, Nuclear, Refined Petroleum Fuels, Crude Oil, Natural Gas, Lignite, Hard Coal</t>
  </si>
  <si>
    <t>620e7a, af64ff, ff00ff, 00b050, f1bb18, c2dffd, 004185, 04ffaf, 000000, 740000, c01b00, 004d10, 969696</t>
  </si>
  <si>
    <t>Output Energy Exports including Electricity[electricity]; Output Liquid Biofuels Exports; Output Energy Exports including Electricity[biomass]; Output Coal and Lignite Exports; Output Energy Exports including Electricity[natural gas]; Output Refined Petroleum Fuels Exports; Output Energy Exports including Electricity[crude oil]</t>
  </si>
  <si>
    <t>Electricity, Liquid Biofuels, Biomass, Coal, Natural Gas, Refined Petroleum Fuels, Crude Oil</t>
  </si>
  <si>
    <t>f1bb18, af64ff, 00b050, 969696, c01b00, 000000, 740000</t>
  </si>
  <si>
    <t>Output Change in Energy Exports including Electricity[electricity]; Output Change in Liquid Biofuels Exports; Output Change in Energy Exports including Electricity[biomass]; Output Change in Coal and Lignite Exports; Output Change in Energy Exports including Electricity[natural gas]; Output Change in Refined Petroleum Fuels Exports; Output Change in Energy Exports including Electricity[crude oil]</t>
  </si>
  <si>
    <t>Output Energy Export Revenue including Electricity[electricity]; Output Liquid Biofuels Export Revenue; Output Energy Export Revenue including Electricity[biomass]; Output Coal and Lignite Export Revenue; Output Energy Export Revenue including Electricity[natural gas]; Output Refined Petroleum Fuels Export Revenue; Output Energy Export Revenue including Electricity[crude oil]</t>
  </si>
  <si>
    <t>Output Change in Energy Export Revenue including Electricity[electricity]; Output Change in Liquid Biofuels Export Revenue; Output Change in Energy Export Revenue including Electricity[biomass]; Output Change in Coal and Lignite Export Revenue; Output Change in Energy Export Revenue including Electricity[natural gas]; Output Change in Refined Petroleum Fuels Export Revenue; Output Change in Energy Export Revenue including Electricity[crude oil]</t>
  </si>
  <si>
    <t>004185, 087bf1, c01b00, 969696, 620e7a</t>
  </si>
  <si>
    <t>Commercial Buildings Sector, Residential Buildings Sector, Electricity Sector, Transportation Sector, Industry Sector, District Heat &amp; Hydrogen Sectors</t>
  </si>
  <si>
    <t>004185, 087bf1, f1bb18, c01b00, 969696, 620e7a</t>
  </si>
  <si>
    <t>Output Fuel Costs per Unit Energy by Sector[petroleum diesel,commercial buildings sector]; Output Fuel Costs per Unit Energy by Sector[petroleum diesel,residential buildings sector]; Output Fuel Costs per Unit Energy by Sector[petroleum diesel,electricity sector]; Output Fuel Costs per Unit Energy by Sector[petroleum diesel,transportation sector]; Output Fuel Costs per Unit Energy by Sector[petroleum diesel,industry sector]; Output Fuel Costs per Unit Energy by Sector[petroleum diesel,district heat and hydrogen sector]</t>
  </si>
  <si>
    <t>Output Fuel Costs per Unit Energy by Sector[biomass,commercial buildings sector]; Output Fuel Costs per Unit Energy by Sector[biomass,residential buildings sector]; Output Fuel Costs per Unit Energy by Sector[biomass,electricity sector]; Output Fuel Costs per Unit Energy by Sector[biomass,industry sector]; Output Fuel Costs per Unit Energy by Sector[biomass,district heat and hydrogen sector]</t>
  </si>
  <si>
    <t>Commercial Buildings Sector, Residential Buildings Sector, Electricity Sector, Industry Sector, District Heat &amp; Hydrogen Sectors</t>
  </si>
  <si>
    <t>004185, 087bf1, f1bb18, 969696, 620e7a</t>
  </si>
  <si>
    <t>LPG Propane or Butane</t>
  </si>
  <si>
    <t>Output Fuel Costs per Unit Energy by Sector[hard coal,electricity sector]; Output Fuel Costs per Unit Energy by Sector[hard coal,industry sector]; Output Fuel Costs per Unit Energy by Sector[hard coal,district heat and hydrogen sector]</t>
  </si>
  <si>
    <t>Electricity Sector, Industry Sector, District Heat &amp; Hydrogen Sectors</t>
  </si>
  <si>
    <t>f1bb18, 969696, 620e7a</t>
  </si>
  <si>
    <t>Output Fuel Costs per Unit Energy by Sector[LPG propane or butane,commercial buildings sector]; Output Fuel Costs per Unit Energy by Sector[LPG propane or butane,residential buildings sector]; Output Fuel Costs per Unit Energy by Sector[LPG propane or butane,transportation sector]; Output Fuel Costs per Unit Energy by Sector[LPG propane or butane,industry sector]</t>
  </si>
  <si>
    <t>Research and Development</t>
  </si>
  <si>
    <t>Cash Flow Change (by Entity)</t>
  </si>
  <si>
    <t>Output Change in Cash Flow by Entity[government]; Output Change in Cash Flow by Entity[nonenergy industries]; Output Change in Cash Flow by Entity[labor and consumers]; Output Change in Cash Flow by Entity[foreign entities]; Output Change in Cash Flow by Entity[electricity suppliers]; Output Change in Cash Flow by Entity[coal suppliers]; Output Change in Cash Flow by Entity[natural gas and petroleum suppliers]; Output Change in Cash Flow by Entity[biomass and biofuel suppliers]; Output Change in Cash Flow by Entity[other energy suppliers]</t>
  </si>
  <si>
    <t>Government, Non-Energy Industries, Labor and Consumers, Foreign Entities, Electricity Suppliers, Coal Suppliers, Natural Gas and Petroleum Suppliers, Biomass and Biofuel Suppliers, Other Energy Suppliers</t>
  </si>
  <si>
    <t>Labor and Consumers</t>
  </si>
  <si>
    <t>Government Cash Flow Components</t>
  </si>
  <si>
    <t>Non-Energy Industries Cash Flow Components</t>
  </si>
  <si>
    <t>Labor and Consumers Cash Flow Components</t>
  </si>
  <si>
    <t>Foreign Entities Cash Flow Components</t>
  </si>
  <si>
    <t>Electricity Supplier Cash Flow Components</t>
  </si>
  <si>
    <t>Coal Supplier Cash Flow Components</t>
  </si>
  <si>
    <t>Natural Gas and Petroleum Supplier Cash Flow Components</t>
  </si>
  <si>
    <t>Change in CapEx + OpEx Components</t>
  </si>
  <si>
    <t>Change in Energy Expenditures (inverted)</t>
  </si>
  <si>
    <t>Change in Nonenergy Expenditures (inverted)</t>
  </si>
  <si>
    <t>Output Change in Revenue by Entity[government]; Output Change in Energy Expenditures by Entity Inverted[government]; Output Change in Nonenergy Expenditures by Entity Inverted[government]; Output Change in Cash Flow by Entity[government]</t>
  </si>
  <si>
    <t>Change in Revenue, Change in Energy Expenditures (inverted), Change in Non-Energy Expenditures (inverted), Total</t>
  </si>
  <si>
    <t>00b050, c01b00, 087bf1, 000000</t>
  </si>
  <si>
    <t>00b050, c01b00, 087bf1, 000002</t>
  </si>
  <si>
    <t>00b050, c01b00, 087bf1, 000003</t>
  </si>
  <si>
    <t>Output Change in Revenue by Entity[labor and consumers]; Output Change in Energy Expenditures by Entity Inverted[labor and consumers]; Output Change in Nonenergy Expenditures by Entity Inverted[labor and consumers]; Output Change in Cash Flow by Entity[labor and consumers]</t>
  </si>
  <si>
    <t>Output Change in Revenue by Entity[foreign entities]; Output Change in Energy Expenditures by Entity Inverted[foreign entities]; Output Change in Nonenergy Expenditures by Entity Inverted[foreign entities]; Output Change in Cash Flow by Entity[foreign entities]</t>
  </si>
  <si>
    <t>Change in Revenue / Change in Domestic Revenue</t>
  </si>
  <si>
    <t>Change in Export Revenue</t>
  </si>
  <si>
    <t>Change in Domestic Revenue, Change in Export Revenue, Change in Energy Expenditures (inverted), Change in Non-Energy Expenditures (inverted), Total</t>
  </si>
  <si>
    <t>00b050, f1bb18, c01b00, 087bf1, 000001</t>
  </si>
  <si>
    <t>Output Change in Domestic Revenue by Entity[nonenergy industries]; Output Change in Export Revenue by Entity[nonenergy industries]; Output Change in Energy Expenditures by Entity Inverted[nonenergy industries]; Output Change in Nonenergy Expenditures by Entity Inverted[nonenergy industries]; Output Change in Cash Flow by Entity[nonenergy industries]</t>
  </si>
  <si>
    <t>Output Change in Domestic Revenue by Entity[electricity suppliers]; Output Change in Export Revenue by Entity[electricity suppliers]; Output Change in Energy Expenditures by Entity Inverted[electricity suppliers]; Output Change in Nonenergy Expenditures by Entity Inverted[electricity suppliers]; Output Change in Cash Flow by Entity[electricity suppliers]</t>
  </si>
  <si>
    <t>Output Change in Domestic Revenue by Entity[coal suppliers]; Output Change in Export Revenue by Entity[coal suppliers]; Output Change in Energy Expenditures by Entity Inverted[coal suppliers]; Output Change in Nonenergy Expenditures by Entity Inverted[coal suppliers]; Output Change in Cash Flow by Entity[coal suppliers]</t>
  </si>
  <si>
    <t>Output Change in Domestic Revenue by Entity[natural gas and petroleum suppliers]; Output Change in Export Revenue by Entity[natural gas and petroleum suppliers]; Output Change in Energy Expenditures by Entity Inverted[natural gas and petroleum suppliers]; Output Change in Nonenergy Expenditures by Entity Inverted[natural gas and petroleum suppliers]; Output Change in Cash Flow by Entity[natural gas and petroleum suppliers]</t>
  </si>
  <si>
    <t>Electrification + Hydrogen</t>
  </si>
  <si>
    <t>00b050, f1bb18, c01b00, 087bf1, 000002</t>
  </si>
  <si>
    <t>00b050, f1bb18, c01b00, 087bf1, 000003</t>
  </si>
  <si>
    <t>Output Change in Domestic Revenue by Entity[biomass and biofuel suppliers]; Output Change in Export Revenue by Entity[biomass and biofuel suppliers]; Output Change in Energy Expenditures by Entity Inverted[biomass and biofuel suppliers]; Output Change in Nonenergy Expenditures by Entity Inverted[biomass and biofuel suppliers]; Output Change in Cash Flow by Entity[biomass and biofuel suppliers]</t>
  </si>
  <si>
    <t>Output Change in Domestic Revenue by Entity[other energy suppliers]; Output Change in Export Revenue by Entity[other energy suppliers]; Output Change in Energy Expenditures by Entity Inverted[other energy suppliers]; Output Change in Nonenergy Expenditures by Entity Inverted[other energy suppliers]; Output Change in Cash Flow by Entity[other energy suppliers]</t>
  </si>
  <si>
    <t>Biomass and Biofuel Supplier Cash Flow Components</t>
  </si>
  <si>
    <t>Other Energy Supplier Cash Flow Components</t>
  </si>
  <si>
    <t>ev-charger-deployment.html</t>
  </si>
  <si>
    <t>reduce-range-anxiety-charging-time.html</t>
  </si>
  <si>
    <t>hydrogen-vehicle-mandate.html</t>
  </si>
  <si>
    <t>material-efficiency-longevity-reuse.html</t>
  </si>
  <si>
    <t>reduce-fuel-exports.html</t>
  </si>
  <si>
    <t>shift-to-non-animal-products.html</t>
  </si>
  <si>
    <t>district-heat-fuel-switching.html</t>
  </si>
  <si>
    <t>switch-hydrogen-production-pathway.html</t>
  </si>
  <si>
    <t>industry-elec-and-hydrogen.html</t>
  </si>
  <si>
    <t>forest-restoration.html</t>
  </si>
  <si>
    <t>peatland-restoration.html</t>
  </si>
  <si>
    <t>hydrogen if</t>
  </si>
  <si>
    <t>crude oil if</t>
  </si>
  <si>
    <t>heavy or residual fuel oil if</t>
  </si>
  <si>
    <t>LPG propane or butane if</t>
  </si>
  <si>
    <t>Crude Oil Use</t>
  </si>
  <si>
    <t>Hydrogen Use</t>
  </si>
  <si>
    <t>Heavy or Residual Fuel Oil Use</t>
  </si>
  <si>
    <t>LPG Propane or Butane Use</t>
  </si>
  <si>
    <t>Toggle Whether Policies Affect Energy Prices</t>
  </si>
  <si>
    <t>Fixed Energy Prices</t>
  </si>
  <si>
    <t>cross toggle whether policies affect energy prices</t>
  </si>
  <si>
    <t>Output Fuel Costs per Unit Energy by Sector[heavy or residual fuel oil,commercial buildings sector]; Output Fuel Costs per Unit Energy by Sector[heavy or residual fuel oil,electricity sector]; Output Fuel Costs per Unit Energy by Sector[heavy or residual fuel oil,transportation sector]; Output Fuel Costs per Unit Energy by Sector[heavy or residual fuel oil,industry sector]</t>
  </si>
  <si>
    <t>Commercial Buildings Sector, Electricity Sector, Transportation Sector, Industry Sector</t>
  </si>
  <si>
    <t>004185, f1bb18, c01b00, 969696</t>
  </si>
  <si>
    <t>Electricity, Liquid Biofuels, Biomass, Uranium, Coal, Natural Gas, Refined Petroleum Fuels, Crude Oil</t>
  </si>
  <si>
    <t>f1bb18, af64ff, 00b050, 04ffaf, 969696, c01b00, 000000, 740000</t>
  </si>
  <si>
    <t>f1bb18, af64ff, 00b050, 04ffaf, 969696, c01b00, 000000, 740001</t>
  </si>
  <si>
    <t>f1bb18, af64ff, 00b050, 04ffaf, 969696, c01b00, 000000, 740002</t>
  </si>
  <si>
    <t>f1bb18, af64ff, 00b050, 04ffaf, 969696, c01b00, 000000, 740003</t>
  </si>
  <si>
    <t>Output Energy Imports including Electricity[electricity]; Output Liquid Biofuels Imports; Output Energy Imports including Electricity[biomass]; Output Energy Imports including Electricity[nuclear]; Output Coal and Lignite Imports; Output Energy Imports including Electricity[natural gas]; Output Refined Petroleum Fuels Imports; Output Energy Imports including Electricity[crude oil]</t>
  </si>
  <si>
    <t>Output Change in Energy Imports including Electricity[electricity]; Output Change in Liquid Biofuels Imports; Output Change in Energy Imports including Electricity[biomass]; Output Change in Energy Imports including Electricity[nuclear]; Output Change in Coal and Lignite Imports; Output Change in Energy Imports including Electricity[natural gas]; Output Change in Refined Petroleum Fuels Imports; Output Change in Energy Imports including Electricity[crude oil]</t>
  </si>
  <si>
    <t>Output Energy Import Expenditures including Electricity[electricity]; Output Liquid Biofuels Import Expenditures; Output Energy Import Expenditures including Electricity[biomass]; Output Energy Import Expenditures including Electricity[nuclear]; Output Coal and Lignite Import Expenditures; Output Energy Import Expenditures including Electricity[natural gas]; Output Refined Petroleum Fuels Import Expenditures; Output Energy Import Expenditures including Electricity[crude oil]</t>
  </si>
  <si>
    <t>Output Change in Energy Import Expenditures including Electricity[electricity]; Output Change in Liquid Biofuels Import Expenditures; Output Change in Energy Import Expenditures including Electricity[biomass]; Output Change in Energy Import Expenditures including Electricity[nuclear]; Output Change in Coal and Lignite Import Expenditures; Output Change in Energy Import Expenditures including Electricity[natural gas]; Output Change in Refined Petroleum Fuels Import Expenditures; Output Change in Energy Import Expenditures including Electricity[crude oil]</t>
  </si>
  <si>
    <t>Effects by Policy: CO2e Wedge Diagrams</t>
  </si>
  <si>
    <t>Output Industrial Fuel Use by Fuel[hydrogen if]; Output Industrial Fuel Use by Fuel[heat if]; Output Industrial Fuel Use by Fuel[biomass if]; Output Industrial Fuel Use by Fuel[electricity if]; Output Industrial Fuel Use by Fuel[natural gas if]; Output Industrial Fuel Use by Fuel[LPG propane or butane if]; Output Industrial Fuel Use by Fuel[hard coal if]; Output Industrial Fuel Use by Fuel[heavy or residual fuel oil if]; Output Industrial Fuel Use by Fuel[crude oil if]; Output Industrial Fuel Use by Fuel[petroleum diesel if]</t>
  </si>
  <si>
    <t>Hydrogen, District Heat, Biomass, Electricity, Natural Gas, LPG Propane and Butane, Hard Coal, Heavy or Residual Fuel Oil, Crude Oil, Other Petroleum</t>
  </si>
  <si>
    <t>620e7a, f593e0, 00b050, f1bb18, c01b00, 087bf1, 969696, ad6600, 740000, 000000</t>
  </si>
  <si>
    <t>By Industry (Including Feedstocks)</t>
  </si>
  <si>
    <t>By Fuel (Including Feedstocks)</t>
  </si>
  <si>
    <t>By Industry (Excluding Feedstocks)</t>
  </si>
  <si>
    <t>By Fuel (Excluding Feedstocks)</t>
  </si>
  <si>
    <t>Output Industrial Fuel Use for Energy Purposes by Fuel[hydrogen if]; Output Industrial Fuel Use for Energy Purposes by Fuel[heat if]; Output Industrial Fuel Use for Energy Purposes by Fuel[biomass if]; Output Industrial Fuel Use for Energy Purposes by Fuel[electricity if]; Output Industrial Fuel Use for Energy Purposes by Fuel[natural gas if]; Output Industrial Fuel Use for Energy Purposes by Fuel[LPG propane or butane if]; Output Industrial Fuel Use for Energy Purposes by Fuel[hard coal if]; Output Industrial Fuel Use for Energy Purposes by Fuel[heavy or residual fuel oil if]; Output Industrial Fuel Use for Energy Purposes by Fuel[crude oil if]; Output Industrial Fuel Use for Energy Purposes by Fuel[petroleum diesel if]</t>
  </si>
  <si>
    <t>heat fuel type shifting</t>
  </si>
  <si>
    <t>% of fuel use</t>
  </si>
  <si>
    <t>Fraction of District Heat Fuel Use Shifted to Other Fuels</t>
  </si>
  <si>
    <t>Produce District Heat with Hydrogen</t>
  </si>
  <si>
    <t>Renewable Portfolio Std Percentage</t>
  </si>
  <si>
    <t>Output Total Change in CapEx and OpEx</t>
  </si>
  <si>
    <t>Transport: Vehicles by Technology</t>
  </si>
  <si>
    <t>Sales: Cars and SUVs</t>
  </si>
  <si>
    <t>Sales: Buses</t>
  </si>
  <si>
    <t>Sales: Motorbikes</t>
  </si>
  <si>
    <t>Fleet Composition: Cars and SUVs</t>
  </si>
  <si>
    <t>Fleet Composition: Buses</t>
  </si>
  <si>
    <t>Fleet Composition: Motorbikes</t>
  </si>
  <si>
    <t>^ Total Only</t>
  </si>
  <si>
    <t>crude oil es</t>
  </si>
  <si>
    <t>heavy or residual fuel oil es</t>
  </si>
  <si>
    <t>municipal solid waste es</t>
  </si>
  <si>
    <t>Energy Export, Import, and Production Types</t>
  </si>
  <si>
    <t>Energy Exports, Imports and Production</t>
  </si>
  <si>
    <t>Energy Production</t>
  </si>
  <si>
    <t>Change in Energy Production</t>
  </si>
  <si>
    <t>Output Energy Production including Electricity and Heat[hydrogen]; Output Energy Production including Electricity and Heat[electricity]; Output Energy Production including Electricity and Heat[heat]; Output Energy Production including Electricity and Heat[municipal solid waste]; Output Liquid Biofuels Production; Output Energy Production including Electricity and Heat[biomass]; Output Energy Production including Electricity and Heat[nuclear]; Output Coal and Lignite Production; Output Energy Production including Electricity and Heat[natural gas]; Output Refined Petroleum Fuels Production; Output Energy Production including Electricity and Heat[crude oil]</t>
  </si>
  <si>
    <t>Output Change in Energy Production including Electricity and Heat[hydrogen]; Output Change in Energy Production including Electricity and Heat[electricity]; Output Change in Energy Production including Electricity and Heat[heat]; Output Change in Energy Production including Electricity and Heat[municipal solid waste]; Output Change in Liquid Biofuels Production; Output Change in Energy Production including Electricity and Heat[biomass]; Output Change in Energy Production including Electricity and Heat[nuclear]; Output Change in Coal and Lignite Production; Output Change in Energy Production including Electricity and Heat[natural gas]; Output Change in Refined Petroleum Fuels Production; Output Change in Energy Production including Electricity and Heat[crude oil]</t>
  </si>
  <si>
    <t>Hydrogen, Electricity, District Heat, Municipal Solid Waste, Liquid Biofuels, Biomass, Uranium, Coal, Natural Gas, Refined Petroleum Fuels, Crude Oil</t>
  </si>
  <si>
    <t>620e7a, f1bb18, f593e0, ff00ff, af64ff, 00b050, 04ffaf, 969696, c01b00, 000000, 740000</t>
  </si>
  <si>
    <t>Fuel Price Deregulation</t>
  </si>
  <si>
    <t>cross fuel price deregulation</t>
  </si>
  <si>
    <t>% of price deregulated</t>
  </si>
  <si>
    <t>Coal Mining</t>
  </si>
  <si>
    <t>Output Fuel Costs per Unit Energy by Sector[hydrogen,transportation sector]; Output Fuel Costs per Unit Energy by Sector[hydrogen,industry sector]</t>
  </si>
  <si>
    <t>Transportation Sector, Industry Sector</t>
  </si>
  <si>
    <t>c01b00, 969696</t>
  </si>
  <si>
    <t>https://www.energypolicy.solutions</t>
  </si>
  <si>
    <t>Output Transportation Sector Fuel Used by Fuel[hydrogen tf]; Output Transportation Sector Fuel Used by Fuel[electricity tf]; Output Transportation Sector Fuel Used by Fuel[natural gas tf]; Output Transportation Sector Fuel Used by Fuel[jet fuel tf]; Output Transportation Sector Fuel Used by Fuel[LPG propane or butane tf]; Output Transportation Sector Fuel Used by Fuel[biofuel diesel tf]; Output Transportation Sector Fuel Used by Fuel[biofuel gasoline tf]; Output Transportation Sector Fuel Used by Fuel[petroleum diesel tf]; Output Transportation Sector Fuel Used by Fuel[petroleum gasoline tf]</t>
  </si>
  <si>
    <t>Output Curtailed Electricity Output[offshore wind es];  Output Curtailed Electricity Output[onshore wind es]; Output Curtailed Electricity Output[solar PV es]</t>
  </si>
  <si>
    <t>Offshore Wind, Onshore Wind, Utility Solar PV</t>
  </si>
  <si>
    <t>087bf1, c2dffd, ffff00</t>
  </si>
  <si>
    <t>Fraction of Cement Measures Achieved</t>
  </si>
  <si>
    <t>indst cement measures</t>
  </si>
  <si>
    <t>Cropland and Rice Measures</t>
  </si>
  <si>
    <t>Fraction of Cropland and Rice Measures Achieved</t>
  </si>
  <si>
    <t>indst cropland and rice measures</t>
  </si>
  <si>
    <t>F-Gas Substitution</t>
  </si>
  <si>
    <t>F-Gas Destruction</t>
  </si>
  <si>
    <t>F-Gas Recovery</t>
  </si>
  <si>
    <t>Fraction of F Gas Substitution Achieved</t>
  </si>
  <si>
    <t>Fraction of F Gas Destruction Achieved</t>
  </si>
  <si>
    <t>Fraction of F Gas Recovery Achieved</t>
  </si>
  <si>
    <t>Fraction of F Gas Inspct Maint Retrofit Achieved</t>
  </si>
  <si>
    <t>F-gas Measures</t>
  </si>
  <si>
    <t>indst f gas substitution</t>
  </si>
  <si>
    <t>indst f gas destruction</t>
  </si>
  <si>
    <t>indst f gas recovery</t>
  </si>
  <si>
    <t>indst f gas inspct maint retrofit</t>
  </si>
  <si>
    <t>F-Gas Eqpt. Maintenance &amp; Retrofits</t>
  </si>
  <si>
    <t>Subsidy for Capacity Construction</t>
  </si>
  <si>
    <t>elec generation subsidy</t>
  </si>
  <si>
    <t>Perc Subsidy for Elec Capacity Construction</t>
  </si>
  <si>
    <t>elec capacity construction subsidy</t>
  </si>
  <si>
    <t>% of construction cost</t>
  </si>
  <si>
    <t>Vehicles: LPG</t>
  </si>
  <si>
    <t>Vehicles: Hydrogen</t>
  </si>
  <si>
    <t>Geoengineering</t>
  </si>
  <si>
    <t>geoengineering emissions</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</si>
  <si>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 Output Total CO2e Emissions by Sector[LULUCF sector]</t>
  </si>
  <si>
    <t>District Heat &amp; Hydrogen, Water &amp; Waste, Agriculture, Buildings, Transportation, Electricity, Industry, Geoengineering, Land Use</t>
  </si>
  <si>
    <t>620e7a, f593e0, 04ffaf, 087bf1, c01b00, f1bb18, 969696, ad6600, 00b050</t>
  </si>
  <si>
    <t>Output Process Emissions in CO2e; Output Energy Related CO2e Emissions; Output Total CO2e Emissions by Sector[geoengineering sector]; Output Total CO2e Emissions by Sector[LULUCF sector]</t>
  </si>
  <si>
    <t>Process Emissions, Energy, Geoengineering, Land Use</t>
  </si>
  <si>
    <t>969696, c01b00, ad6600, 00b050</t>
  </si>
  <si>
    <t>Direct Air Capture</t>
  </si>
  <si>
    <t>Fraction of Direct Air Capture Potential Achieved</t>
  </si>
  <si>
    <t>Fraction of Livestock Measures Achieved</t>
  </si>
  <si>
    <t>geoeng direct air capture</t>
  </si>
  <si>
    <t>Realmonte et al., 2019, An inter-model assessment of the role of direct air capture in deep mitigation pathways, https://www.nature.com/articles/s41467-019-10842-5, Table 2, https://static-content.springer.com/esm/art%3A10.1038%2Fs41467-019-10842-5/MediaObjects/41467_2019_10842_MOESM1_ESM.pdf, Supplementary materials, Fig 3</t>
  </si>
  <si>
    <t>**Description:**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t>
  </si>
  <si>
    <t>direct-air-capture.html</t>
  </si>
  <si>
    <t>direct-air-capture.html#dac</t>
  </si>
  <si>
    <t>**Description:** This policy extends the lifetime of all nuclear plants by the specified number of years.</t>
  </si>
  <si>
    <t>Energy-Related Emissions by Industry</t>
  </si>
  <si>
    <t>Energy-Related Emissions by Pollutant</t>
  </si>
  <si>
    <t>Industry: CO2e Emissions</t>
  </si>
  <si>
    <t>N2O, CH4, CO2</t>
  </si>
  <si>
    <t>00b050, c01b00, 969696</t>
  </si>
  <si>
    <t>% of CO2 captured</t>
  </si>
  <si>
    <t>Graph Units</t>
  </si>
  <si>
    <t>Default Unit</t>
  </si>
  <si>
    <t>New Unit</t>
  </si>
  <si>
    <t>Include?</t>
  </si>
  <si>
    <t>Policy Lever Units</t>
  </si>
  <si>
    <t>Output Energy Related CO2 per Unit GDP</t>
  </si>
  <si>
    <t>Output Total CO2e Emissions per Unit GDP</t>
  </si>
  <si>
    <t>Output Total Primary Energy Use per Unit GDP</t>
  </si>
  <si>
    <t>Control Settings</t>
  </si>
  <si>
    <t>COVID-19 Recession</t>
  </si>
  <si>
    <t>settings exogenous GDP adjustment</t>
  </si>
  <si>
    <t>see ctrl-settings/GDPGR</t>
  </si>
  <si>
    <t>Output Vehicles in Thousands[HDVs,passenger,hydrogen vehicle]; Output Vehicles in Thousands[HDVs,passenger,battery electric vehicle]; Output Vehicles in Thousands[HDVs,passenger,plugin hybrid vehicle]; Output Vehicles in Thousands[HDVs,passenger,natural gas vehicle]; Output Vehicles in Thousands[HDVs,passenger,LPG vehicle]; Output Vehicles in Thousands[HDVs,passenger,gasoline vehicle]; Output Vehicles in Thousands[HDVs,passenger,diesel vehicle]</t>
  </si>
  <si>
    <t>GDPGR Alternative Base Case GDP Growth Rate</t>
  </si>
  <si>
    <t>Output District Heat and Hydrogen Electricity Use; Output Waste Management Electricity Use; Output Agriculture Electricity Use; Output Transportation Sector Electricity Use; Output Industry Sector Electricity Use; Output Buildings Sector Electricity Use</t>
  </si>
  <si>
    <t>District Heat &amp; Hydrogen, Water &amp; Waste, Agriculture, Transportation, Industry, Buildings</t>
  </si>
  <si>
    <t>GDP growth rate (%)</t>
  </si>
  <si>
    <t>This should always be done for "Control Settings" (which affect both the BAU and policy cases),</t>
  </si>
  <si>
    <t>and should generally never be done for actual policy levers.</t>
  </si>
  <si>
    <t>schedule for a lever.  This should generally only be done for levers that do not use an</t>
  </si>
  <si>
    <t>implementation schedule: the toggle to Non-BAU Mandated Capacity Construction</t>
  </si>
  <si>
    <t>(which has its own schedule built into its input data) and the Nuclear Lifetime Extension</t>
  </si>
  <si>
    <t>(which simply delays retirements that would occur in the BAU Retirements input data).</t>
  </si>
  <si>
    <t>Max policy ID number in use</t>
  </si>
  <si>
    <t>the policy's pop-over pane.  You should generally do this whenever there is no on-topic place</t>
  </si>
  <si>
    <t>in the documentation to which to send a user.</t>
  </si>
  <si>
    <t>the policy's pop-over pane.  You should generally do this whenever no documentation page</t>
  </si>
  <si>
    <t>for that policy exists.</t>
  </si>
  <si>
    <t>If you want a policy lever to be formatted as a percentage in the web interface, the percent</t>
  </si>
  <si>
    <t>symbol (%) must appear somewhere in the "Units" field for that policy.</t>
  </si>
  <si>
    <t>For percentages, the web interface will choose the number of decimal places to show for</t>
  </si>
  <si>
    <t>small as 0.01%) are supported.  If the slider step size is 1% or larger, you must use an integer</t>
  </si>
  <si>
    <r>
      <t xml:space="preserve">step size (e.g. 1.5% is </t>
    </r>
    <r>
      <rPr>
        <b/>
        <sz val="11"/>
        <color theme="1"/>
        <rFont val="Calibri"/>
        <family val="2"/>
        <scheme val="minor"/>
      </rPr>
      <t>not</t>
    </r>
    <r>
      <rPr>
        <sz val="11"/>
        <rFont val="Calibri"/>
        <family val="2"/>
        <scheme val="minor"/>
      </rPr>
      <t xml:space="preserve"> a valid step size, but 1%, 2%, 0.5% and 0.05% are all valid).</t>
    </r>
  </si>
  <si>
    <r>
      <t>Leave the "</t>
    </r>
    <r>
      <rPr>
        <b/>
        <sz val="11"/>
        <color rgb="FF740000"/>
        <rFont val="Calibri"/>
        <family val="2"/>
        <scheme val="minor"/>
      </rPr>
      <t>Policy Schedule Subscript</t>
    </r>
    <r>
      <rPr>
        <sz val="11"/>
        <rFont val="Calibri"/>
        <family val="2"/>
        <scheme val="minor"/>
      </rPr>
      <t>" cell blank to deny the ability to edit the implementation</t>
    </r>
  </si>
  <si>
    <r>
      <t>Leave the "</t>
    </r>
    <r>
      <rPr>
        <b/>
        <sz val="11"/>
        <color rgb="FF740000"/>
        <rFont val="Calibri"/>
        <family val="2"/>
        <scheme val="minor"/>
      </rPr>
      <t>Policy Group</t>
    </r>
    <r>
      <rPr>
        <sz val="11"/>
        <rFont val="Calibri"/>
        <family val="2"/>
        <scheme val="minor"/>
      </rPr>
      <t>" cell blank to exclude a lever from wedge diagrams and abatement cost curves.</t>
    </r>
  </si>
  <si>
    <r>
      <t>Leave the "</t>
    </r>
    <r>
      <rPr>
        <b/>
        <sz val="11"/>
        <color rgb="FF740000"/>
        <rFont val="Calibri"/>
        <family val="2"/>
        <scheme val="minor"/>
      </rPr>
      <t>URL for "How the model handles this policy" links</t>
    </r>
    <r>
      <rPr>
        <sz val="11"/>
        <rFont val="Calibri"/>
        <family val="2"/>
        <scheme val="minor"/>
      </rPr>
      <t>" cell blank to exclude this link from</t>
    </r>
  </si>
  <si>
    <r>
      <t>Leave the "</t>
    </r>
    <r>
      <rPr>
        <b/>
        <sz val="11"/>
        <color rgb="FF740000"/>
        <rFont val="Calibri"/>
        <family val="2"/>
        <scheme val="minor"/>
      </rPr>
      <t>URL for "How to design this policy well" links</t>
    </r>
    <r>
      <rPr>
        <sz val="11"/>
        <rFont val="Calibri"/>
        <family val="2"/>
        <scheme val="minor"/>
      </rPr>
      <t>" cell blank to exclude this link from</t>
    </r>
  </si>
  <si>
    <r>
      <t>policy settings based on the "</t>
    </r>
    <r>
      <rPr>
        <b/>
        <sz val="11"/>
        <color rgb="FF740000"/>
        <rFont val="Calibri"/>
        <family val="2"/>
        <scheme val="minor"/>
      </rPr>
      <t>Slider Step Size</t>
    </r>
    <r>
      <rPr>
        <sz val="11"/>
        <rFont val="Calibri"/>
        <family val="2"/>
        <scheme val="minor"/>
      </rPr>
      <t>."  Up to 2 decimal places (e.g. showing values as</t>
    </r>
  </si>
  <si>
    <t>Output Industry Sector Energy Related CO2e Emissions by Pollutant[N2O]; Output Industry Sector Energy Related CO2e Emissions by Pollutant[CH4]; Output Industry Sector Energy Related CO2e Emissions by Pollutant[CO2]</t>
  </si>
  <si>
    <t>Lowest duplicate ID number</t>
  </si>
  <si>
    <t>Checks for Policy ID Number Validity</t>
  </si>
  <si>
    <t>Transport: Travel Demand, Fuel Use, and Emissions</t>
  </si>
  <si>
    <t>Travel Demand (Passenger Modes)</t>
  </si>
  <si>
    <t>Travel Demand (Freight Modes)</t>
  </si>
  <si>
    <t>Financial: Jobs, GDP, and Earnings</t>
  </si>
  <si>
    <t>Financial: Direct Cash Flow Changes</t>
  </si>
  <si>
    <t>Change in GDP</t>
  </si>
  <si>
    <t>jobs</t>
  </si>
  <si>
    <t>Fossil Fuels and Utilities</t>
  </si>
  <si>
    <t>Manufacturing and Construction</t>
  </si>
  <si>
    <t>Others</t>
  </si>
  <si>
    <t>Fossil Fuel and Utility Jobs, Manufacturing and Construction Jobs, Other Jobs, Total</t>
  </si>
  <si>
    <t>Output Change in Fossil and Utility Domestic Jobs; Output Change in Manufacturing and Construction Domestic Jobs; Output Change in Other Domestic Jobs; Output Change in Domestic Jobs</t>
  </si>
  <si>
    <t>Output Change in Fossil and Utility GDP Contribution; Output Change in Manufacturing and Construction GDP Contribution; Output Change in Other GDP Contribution; Output Change in GDP</t>
  </si>
  <si>
    <t>Fossil Fuels and Utilities, Manufacturing and Construction, Others, Total</t>
  </si>
  <si>
    <t>Fossil Fuels and Utilities, Manufacturing and Construction, Other Contributors, Total</t>
  </si>
  <si>
    <t>Output Change in Fossil and Utility Domestic Employee Compensation; Output Change in Manufacturing and Construction Domestic Employee Compensation; Output Change in Other Domestic Employee Compensation; Output Change in Domestic Employee Compensation</t>
  </si>
  <si>
    <t>Per Unit GDP</t>
  </si>
  <si>
    <t>Change in Compensation per Employee</t>
  </si>
  <si>
    <t>Output Change in Compensation per Domestic Employee</t>
  </si>
  <si>
    <t>Change in Employee Compensation</t>
  </si>
  <si>
    <t>Change in Jobs</t>
  </si>
  <si>
    <t>Change in Union and Non-Union Jobs</t>
  </si>
  <si>
    <t>Union Jobs</t>
  </si>
  <si>
    <t>Non-Union Jobs</t>
  </si>
  <si>
    <t>Percent Change in GDP</t>
  </si>
  <si>
    <t>% change</t>
  </si>
  <si>
    <t>Output Fossil and Utility Contribution to Perc Change in GDP; Output Manufacturing and Construction Contribution to Perc Change in GDP; Output Other Contribution to Perc Change in GDP; Output Perc Change in GDP</t>
  </si>
  <si>
    <t>District Heat &amp; Hydrogen Sector</t>
  </si>
  <si>
    <t>Output Energy Related CO2 Emissions by Sector[geoengineering sector]; Output Energy Related CO2 Emissions from Agriculture; Output Energy Related CO2 Emissions by Sector[district heat and hydrogen sector]; Output Energy Related CO2 Emissions from Buildings Sector; Output Energy Related CO2 Emissions by Sector[transportation sector]; Output Energy Related CO2 Emissions by Sector[electricity sector]; Output Energy Related CO2 Emissions by Sector[industry sector]</t>
  </si>
  <si>
    <t>Geoengineering, Agriculture, District Heat &amp; Hydrogen, Buildings, Transportation, Electricity, Industry</t>
  </si>
  <si>
    <t>ad6600, 04ffaf, 620e7a, 087bf1, c01b00, f1bb18, 969696</t>
  </si>
  <si>
    <t>Output Energy Related CO2 Emissions with Reallocated Energy Carrier Emissions by Geoengineering Sector; Output Energy Related CO2 Emissions with Reallocated Energy Carrier Emissions by Waste Management; Output Energy Related CO2 Emissions with Reallocated Energy Carrier Emissions by Agriculture; Output Energy Related CO2 Emissions with Reallocated Energy Carrier Emissions by Buildings Sector; Output Energy Related CO2 Emissions with Reallocated Energy Carrier Emissions by Transportation Sector; Output Energy Related CO2 Emissions with Reallocated Energy Carrier Emissions by Industry Sector</t>
  </si>
  <si>
    <t>Geoengineering, Water &amp; Waste, Agriculture, Buildings, Transportation, Industry</t>
  </si>
  <si>
    <t xml:space="preserve"> ad6600, f593e0, 04ffaf, 087bf1, c01b00, 969696</t>
  </si>
  <si>
    <t>Output CO2 Captured via DAC; Output Energy Related CO2 Emissions from Biomass Biofuels and MSW; Output Energy Related CO2 Emissions from Refined Petroleum Fuels; Output Energy Related CO2 Emissions by Fuel[crude oil]; Output Energy Related CO2 Emissions by Fuel[natural gas]; Output Energy Related CO2 Emissions from Hard Coal and Lignite</t>
  </si>
  <si>
    <t>Direct Air Capture (Geoengineering), Biomass Biofuels &amp; MSW (net), Refined Petroleum Fuels, Crude Oil, Natural Gas, Hard Coal and Lignite</t>
  </si>
  <si>
    <t>ad6600, 00b050, 000000, 740000, c01b00, 969696</t>
  </si>
  <si>
    <t>Embedded CO2 in Exported Fuels</t>
  </si>
  <si>
    <t>Change in Embedded CO2 in Exported Fuels</t>
  </si>
  <si>
    <t>Liquid Biofuels, Biomass, Coal, Natural Gas, Refined Petroleum Fuels, Crude Oil</t>
  </si>
  <si>
    <t>af64ff, 00b050, 969696, c01b00, 000000, 740000</t>
  </si>
  <si>
    <t>Output Embedded CO2 in Exported Liquid Biofuels; Output Embedded CO2 in Exported Fuels[biomass]; Output Embedded CO2 in Exported Coal and Lignite; Output Embedded CO2 in Exported Fuels[natural gas]; Output Embedded CO2 in Exported Refined Petroleum Fuels; Output Embedded CO2 in Exported Fuels[crude oil]</t>
  </si>
  <si>
    <t>Output Change in Embedded CO2 in Exported Liquid Biofuels; Output Change in Embedded CO2 in Exported Fuels[biomass]; Output Change in Embedded CO2 in Exported Coal and Lignite; Output Change in Embedded CO2 in Exported Fuels[natural gas]; Output Change in Embedded CO2 in Exported Refined Petroleum Fuels; Output Change in Embedded CO2 in Exported Fuels[crude oil]</t>
  </si>
  <si>
    <t>Avoided Premature Deaths</t>
  </si>
  <si>
    <t>Avoided Lost Workdays</t>
  </si>
  <si>
    <t>Avoided Respiratory Symptoms and Bronchitis</t>
  </si>
  <si>
    <t>Avoided Nonfatal Heart Attacks</t>
  </si>
  <si>
    <t>Avoided Hospital Admissions</t>
  </si>
  <si>
    <t>Avoided Respiratory ER Visits</t>
  </si>
  <si>
    <t>Avoided Minor Restricted Activity Days</t>
  </si>
  <si>
    <t>incidents / year</t>
  </si>
  <si>
    <t>Output Avoided Premature Mortality</t>
  </si>
  <si>
    <t>Output Avoided Lost Workdays</t>
  </si>
  <si>
    <t>Output Avoided Respiratory Symptoms and Bronchitis</t>
  </si>
  <si>
    <t>Output Avoided Nonfatal Heart Attacks</t>
  </si>
  <si>
    <t>Output Avoided Hospital Admissions</t>
  </si>
  <si>
    <t>Output Avoided Respiratory ER Visits</t>
  </si>
  <si>
    <t>Output Avoided Minor Restricted Activity Days</t>
  </si>
  <si>
    <t>Avoided Asthma Attacks</t>
  </si>
  <si>
    <t>Output Avoided Asthma Attacks</t>
  </si>
  <si>
    <t>fuels.html#fuel-price-deregulation</t>
  </si>
  <si>
    <t>Change in Jobs, GDP, and Earnings (ISIC Code group)</t>
  </si>
  <si>
    <t>Change in Jobs, GDP, and Earnings (Macroecon impact type)</t>
  </si>
  <si>
    <t>Direct impacts</t>
  </si>
  <si>
    <t>Indirect impacts</t>
  </si>
  <si>
    <t>Induced impacts</t>
  </si>
  <si>
    <t>Direct/Indirect/Induced Change in Jobs</t>
  </si>
  <si>
    <t>Direct/Indirect/Induced Change in GDP</t>
  </si>
  <si>
    <t>Direct/Indirect/Induced Change in Compensation</t>
  </si>
  <si>
    <t>Direct, Indirect, Induced, Total</t>
  </si>
  <si>
    <t>Output Direct Change in Jobs; Output Indirect Change in Jobs; Output Induced Change in Jobs; Output Change in Domestic Jobs</t>
  </si>
  <si>
    <t>Output Direct Change in GDP; Output Indirect Change in GDP; Output Induced Change in GDP; Output Change in GDP</t>
  </si>
  <si>
    <t>Output Direct Change in Compensation; Output Indirect Change in Compensation; Output Induced Change in Compensation; Output Change in Domestic Employee Compensation</t>
  </si>
  <si>
    <t>weight</t>
  </si>
  <si>
    <t>io-model.html</t>
  </si>
  <si>
    <t>Scenario_BAU.cin</t>
  </si>
  <si>
    <t>Change in Household Taxes</t>
  </si>
  <si>
    <t>Change in Payroll Taxes</t>
  </si>
  <si>
    <t>Change in Corporate Income Taxes</t>
  </si>
  <si>
    <t>Change in Budget Deficit</t>
  </si>
  <si>
    <t>Change in Government Spending</t>
  </si>
  <si>
    <t>c01b00, af64ff, f593e0, 000000</t>
  </si>
  <si>
    <t>Government Cash Flow Accounting</t>
  </si>
  <si>
    <t>Output Government Revenue Change Allocated by Mechanism[corporate taxes]; Output Government Revenue Change Allocated by Mechanism[payroll taxes]; Output Government Revenue Change Allocated by Mechanism[household taxes]; Output Government Revenue Change Allocated by Mechanism[deficit spending]; Output Government Revenue Change Allocated by Mechanism[regular spending]</t>
  </si>
  <si>
    <t>Change in Corporate Income Taxes, Change in Payroll Taxes, Change in Household Taxes, Change in Budget Deficit, Change in Government Spending</t>
  </si>
  <si>
    <t>f593e0, af64ff, 620e7a, c01b00, 087bf1</t>
  </si>
  <si>
    <r>
      <t xml:space="preserve">The scenario </t>
    </r>
    <r>
      <rPr>
        <b/>
        <i/>
        <sz val="11"/>
        <color theme="1"/>
        <rFont val="Calibri"/>
        <family val="2"/>
        <scheme val="minor"/>
      </rPr>
      <t>in this row</t>
    </r>
    <r>
      <rPr>
        <sz val="11"/>
        <rFont val="Calibri"/>
        <family val="2"/>
        <scheme val="minor"/>
      </rPr>
      <t xml:space="preserve"> is the scenario that all policy scenarios are based on.  It can be freely renamed, but we refer to it here as "BAU".  Policy scenarios will inherit any settings in the BAU scenario's .cin file unless they specify different settings for those levers in their own .cin files.</t>
    </r>
  </si>
  <si>
    <t>Cumulative Change in National Debt</t>
  </si>
  <si>
    <t>Output Cumulative Change in National Debt</t>
  </si>
  <si>
    <t>Change in Interest Paid on National Debt</t>
  </si>
  <si>
    <t>Output Change in Interest Paid on National Debt</t>
  </si>
  <si>
    <t>Government Cash Flow Accounting Mechanisms</t>
  </si>
  <si>
    <t>NPV through 2050</t>
  </si>
  <si>
    <t>NPV through 2030</t>
  </si>
  <si>
    <t>Output Total Change in Fuel and OM Expenditures; Output Total Change in Capital Expenditures; Output Carbon Tax on Process Emissions; Output Rebate of Taxes Less Subsidies; Output Total Change in CapEx and OpEx</t>
  </si>
  <si>
    <t>**Description:**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</si>
  <si>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Change in CapEx + OpEx</t>
  </si>
  <si>
    <t>Government Revenue Accounting</t>
  </si>
  <si>
    <t>Carbon Tax Revenue</t>
  </si>
  <si>
    <t>Fuel Tax Revenue</t>
  </si>
  <si>
    <t>Electricity Generation Subsidy</t>
  </si>
  <si>
    <t>Electricity Capacity Construction Subsidy</t>
  </si>
  <si>
    <t>Fuel Subsidy</t>
  </si>
  <si>
    <t>National Debt Interest</t>
  </si>
  <si>
    <t>Remaining Government Cash Flows</t>
  </si>
  <si>
    <t>GRA for Carbon Tax Revenue</t>
  </si>
  <si>
    <t>GRA for Fuel Tax Revenue</t>
  </si>
  <si>
    <t>GRA for EV Subsidy</t>
  </si>
  <si>
    <t>GRA for Electricity Generation Subsidies</t>
  </si>
  <si>
    <t>GRA for Electricity Capacity Construction Subsidies</t>
  </si>
  <si>
    <t>GRA for Distributed Solar Subsidy</t>
  </si>
  <si>
    <t>GRA for Fuel Subsidies</t>
  </si>
  <si>
    <t>GRA for National Debt Interest</t>
  </si>
  <si>
    <t>GRA for Remaining Government Cash Flow Changes</t>
  </si>
  <si>
    <t>regular spending</t>
  </si>
  <si>
    <t>deficit spending</t>
  </si>
  <si>
    <t>household taxes</t>
  </si>
  <si>
    <t>payroll taxes</t>
  </si>
  <si>
    <t>corporate taxes</t>
  </si>
  <si>
    <t>Regular Spending</t>
  </si>
  <si>
    <t>Household Taxes</t>
  </si>
  <si>
    <t>Payroll Taxes</t>
  </si>
  <si>
    <t>Corporate Income Taxes</t>
  </si>
  <si>
    <t>Target 1 Title</t>
  </si>
  <si>
    <t>Target 1 Year</t>
  </si>
  <si>
    <t>Target 1 Min Value</t>
  </si>
  <si>
    <t>Target 1 Max Value</t>
  </si>
  <si>
    <t>Target 1 Description</t>
  </si>
  <si>
    <t>Target 2 Title</t>
  </si>
  <si>
    <t>Target 2 Year</t>
  </si>
  <si>
    <t>Target 2 Min Value</t>
  </si>
  <si>
    <t>Target 2 Max Value</t>
  </si>
  <si>
    <t>Target 2 Description</t>
  </si>
  <si>
    <t>Output Change in Fossil and Utility Direct and Indirect Jobs; Output Change in Manufacturing and Construction Direct and Indirect Jobs; Output Change in Other Direct and Indirect Jobs; Output Change in Direct and Indirect Jobs</t>
  </si>
  <si>
    <t>Direct Plus Indirect Change in Jobs</t>
  </si>
  <si>
    <t>Avoided Deaths Wedge Diagram</t>
  </si>
  <si>
    <t>Fraction of Additional Grid Battery Storage Potential Achieved</t>
  </si>
  <si>
    <t>reduction wedge</t>
  </si>
  <si>
    <t>increase wedge</t>
  </si>
  <si>
    <t>Exempt Process Emissions from C Tax</t>
  </si>
  <si>
    <t>**Description:** This policy prevents the carbon tax from being levied on process emissions (non-energy greenhouse gas emissions from industrial and agricultural operations).</t>
  </si>
  <si>
    <t>Row of first policy missing a valid ID number</t>
  </si>
  <si>
    <t>Budget Deficit</t>
  </si>
  <si>
    <t>GRA carbon tax revenue</t>
  </si>
  <si>
    <t>GRA fuel tax revenue</t>
  </si>
  <si>
    <t>GRA EV subsidy</t>
  </si>
  <si>
    <t>GRA elec gen subsidy</t>
  </si>
  <si>
    <t>GRA elec cap const subsidy</t>
  </si>
  <si>
    <t>GRA dist solar subsidy</t>
  </si>
  <si>
    <t>GRA fuel subsidy</t>
  </si>
  <si>
    <t>GRA national debt interest</t>
  </si>
  <si>
    <t>GRA remaining cash flow changes</t>
  </si>
  <si>
    <t>Mode Shifting</t>
  </si>
  <si>
    <t>Percent of Travel Demand Shifted to Other Modes or Eliminated</t>
  </si>
  <si>
    <t>trans mode shifting</t>
  </si>
  <si>
    <t>% of trips shifted</t>
  </si>
  <si>
    <t>Size in Pixels (at 100% zoom in Excel)</t>
  </si>
  <si>
    <t>Scenario</t>
  </si>
  <si>
    <t>3-wheelers</t>
  </si>
  <si>
    <t>2-wheelers</t>
  </si>
  <si>
    <t>Mini-buses</t>
  </si>
  <si>
    <t>Cars</t>
  </si>
  <si>
    <t>Light Trucks</t>
  </si>
  <si>
    <t>Air</t>
  </si>
  <si>
    <t>2050 Baseline</t>
  </si>
  <si>
    <t>2050 BLUE Shifts</t>
  </si>
  <si>
    <t>Change vs. BAU</t>
  </si>
  <si>
    <t>Perc Change in Passenger LDVs</t>
  </si>
  <si>
    <t>Perc Change in Aircraft</t>
  </si>
  <si>
    <t>Heavy Trucks</t>
  </si>
  <si>
    <t>Medium Trucks</t>
  </si>
  <si>
    <t>Light Commercial</t>
  </si>
  <si>
    <t>Perc Change in Freight HDVs</t>
  </si>
  <si>
    <t>Passenger Modes, OECD Nations (from Figure 5.12)</t>
  </si>
  <si>
    <t>Passenger Modes, Non-OECD Nations (from Figure 5.12)</t>
  </si>
  <si>
    <t>Freight Modes (from Figure 6.7)</t>
  </si>
  <si>
    <t>Change in Govt Cash Flow by Source</t>
  </si>
  <si>
    <t>Carbon Tax Revenue, Fuel Tax Revenue, EV Subsidy, Electricity Generation Subsidy, Electricity Capacity Construction Subsidy, Distributed Solar Subsidy, Fuel Subsidy, National Debt Interest, Remaining Government Cash Flows, Total</t>
  </si>
  <si>
    <t>Government Cash Flow Sources</t>
  </si>
  <si>
    <t>ad6600, 087bf1, f593e0, 04ffaf, f1bb18, 969696, c01b00, 00b050, 620e7a, 000000</t>
  </si>
  <si>
    <t>Output Change in Government Cash Flow by Cash Flow Source[carbon tax revenue]; Output Change in Government Cash Flow by Cash Flow Source[fuel tax revenue]; Output Change in Government Cash Flow by Cash Flow Source[EV subsidy]; Output Change in Government Cash Flow by Cash Flow Source[elec gen subsidy]; Output Change in Government Cash Flow by Cash Flow Source[elec cap construction subsidy]; Output Change in Government Cash Flow by Cash Flow Source[distributed solar subsidy]; Output Change in Government Cash Flow by Cash Flow Source[fuel subsidy]; Output Change in Government Cash Flow by Cash Flow Source[national debt interest]; Output Change in Government Cash Flow by Cash Flow Source[remainder]; Output Change in Cash Flow by Entity Including Macro Feedbacks[government]</t>
  </si>
  <si>
    <t>**Description:**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t>
  </si>
  <si>
    <t>Output Total CO2e Emissions by Sector[transportation sector]; Output Total CO2e Emissions by Sector[electricity sector]; Output Total CO2e Emissions by Sector[district heat and hydrogen sector]; Output Total CO2e Emissions by Sector[LULUCF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</si>
  <si>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Output Industry Sector Process Emissions in CO2e Excluding Ag and Waste; Output Industry Sector Energy Related CO2e Emissions Excluding Ag and Waste</t>
  </si>
  <si>
    <t>Output First Year NPV of CapEx and OpEx through This Year</t>
  </si>
  <si>
    <t>Electric Vehicle Sales Standard</t>
  </si>
  <si>
    <t>EV Sales Standard</t>
  </si>
  <si>
    <t>Hydrogen Vehicle Sales Standard</t>
  </si>
  <si>
    <t>Hydrogen Veh Sales Standard</t>
  </si>
  <si>
    <t>Non BAU Capacity Retirement Schedule</t>
  </si>
  <si>
    <t>Boolean Use Non BAU Capacity Retirement Schedule</t>
  </si>
  <si>
    <t>Electricity Sector Fraction of Potential Additional CCS Achieved</t>
  </si>
  <si>
    <t>elec CCS</t>
  </si>
  <si>
    <t>**Description:**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t>
  </si>
  <si>
    <t>indst CCS</t>
  </si>
  <si>
    <t>Industry Sector Fraction of Potential Additional CCS Achieved</t>
  </si>
  <si>
    <t>Industry CCS</t>
  </si>
  <si>
    <t>**Description:**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</si>
  <si>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energy related emissions</t>
  </si>
  <si>
    <t>Energy Related Emissions</t>
  </si>
  <si>
    <t>Process Emissions</t>
  </si>
  <si>
    <t>**Description:**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t>
  </si>
  <si>
    <t>Oil and Gas Extraction</t>
  </si>
  <si>
    <t>Other Mining and Quarrying</t>
  </si>
  <si>
    <t>Food Beverage and Tobacco</t>
  </si>
  <si>
    <t>Textiles Apparel and Leather</t>
  </si>
  <si>
    <t>Wood Products</t>
  </si>
  <si>
    <t>Pulp Paper and Printing</t>
  </si>
  <si>
    <t>Refined Petroleum and Coke</t>
  </si>
  <si>
    <t>Rubber and Plastic Products</t>
  </si>
  <si>
    <t>Glass and Glass Products</t>
  </si>
  <si>
    <t>Cement and Other Nonmetallic Minerals</t>
  </si>
  <si>
    <t>Other Metals</t>
  </si>
  <si>
    <t>Metal Products Except Machinery and Vehicles</t>
  </si>
  <si>
    <t>Computers and Electronics</t>
  </si>
  <si>
    <t>Appliances and Electrical Equipment</t>
  </si>
  <si>
    <t>Other Machinery</t>
  </si>
  <si>
    <t>Road Vehicles</t>
  </si>
  <si>
    <t>Nonroad Vehicles</t>
  </si>
  <si>
    <t>Other Manufacturing</t>
  </si>
  <si>
    <t>Energy Pipelines and Gas Processing</t>
  </si>
  <si>
    <t>Construction</t>
  </si>
  <si>
    <t>009999</t>
  </si>
  <si>
    <t>FF9999</t>
  </si>
  <si>
    <t>CCFF33</t>
  </si>
  <si>
    <t>6E8000</t>
  </si>
  <si>
    <t>255-153-153</t>
  </si>
  <si>
    <t>204-255-51</t>
  </si>
  <si>
    <t>110-128-0</t>
  </si>
  <si>
    <t>0-99-99</t>
  </si>
  <si>
    <t>Output Industrial Fuel Use by Industry[construction 41T43]; Output Industrial Fuel Use by Industry[energy pipelines and gas processing 352T353]; Output Industrial Fuel Use by Industry[other manufacturing 31T33]; Output Industrial Fuel Use by Industry[nonroad vehicles 30]; Output Industrial Fuel Use by Industry[road vehicles 29]; Output Industrial Fuel Use by Industry[other machinery 28]; Output Industrial Fuel Use by Industry[appliances and electrical equipment 27]; Output Industrial Fuel Use by Industry[computers and electronics 26]; Output Industrial Fuel Use by Industry[metal products except machinery and vehicles 25]; Output Industrial Fuel Use by Industry[other metals 242]; Output Industrial Fuel Use by Industry[iron and steel 241]; Output Industrial Fuel Use by Industry[cement and other nonmetallic minerals 239]; Output Industrial Fuel Use by Industry[glass and glass products 231]; Output Industrial Fuel Use by Industry[rubber and plastic products 22]; Output Industrial Fuel Use by Industry[chemicals 20]; Output Industrial Fuel Use by Industry[refined petroleum and coke 19]; Output Industrial Fuel Use by Industry[pulp paper and printing 17T18]; Output Industrial Fuel Use by Industry[wood products 16]; Output Industrial Fuel Use by Industry[textiles apparel and leather 13T15]; Output Industrial Fuel Use by Industry[food beverage and tobacco 10T12]; Output Industrial Fuel Use by Industry[other mining and quarrying 07T08]; Output Industrial Fuel Use by Industry[oil and gas extraction 06]; Output Industrial Fuel Use by Industry[coal mining 05]</t>
  </si>
  <si>
    <t>Construction, Energy Pipelines and Gas Processing, Other Manufacturing, Nonroad Vehicles, Road Vehicles, Other Machinery, Appliances and Electrical Equipment, Computers and Electronics, Metal Products Except Machinery and Vehicles, Other Metals, Iron and Steel, Cement and Other Nonmetallic Minerals, Glass and Glass Products, Rubber and Plastic Products, Chemicals, Refined Petroleum and Coke, Pulp Paper and Printing, Wood Products, Textiles Apparel and Leather, Food Beverage and Tobacco, Other Mining and Quarrying, Oil and Gas Extraction, Coal Mining</t>
  </si>
  <si>
    <t>6E8000, CCFF33, FF9999, 009999, bfb088, af64ff, 004d10, f593e0, 740000, 087bf1, 004185, c2dffd, ad6600, ff00ff, f1bb18, 000000, 04ffaf, 00b050, ffff00, ff6400, 620e7a, c01b00, 969696</t>
  </si>
  <si>
    <t>Output Industrial Fuel Use for Energy Purposes by Industry[construction 41T43]; Output Industrial Fuel Use for Energy Purposes by Industry[energy pipelines and gas processing 352T353]; Output Industrial Fuel Use for Energy Purposes by Industry[other manufacturing 31T33]; Output Industrial Fuel Use for Energy Purposes by Industry[nonroad vehicles 30]; Output Industrial Fuel Use for Energy Purposes by Industry[road vehicles 29]; Output Industrial Fuel Use for Energy Purposes by Industry[other machinery 28]; Output Industrial Fuel Use for Energy Purposes by Industry[appliances and electrical equipment 27]; Output Industrial Fuel Use for Energy Purposes by Industry[computers and electronics 26]; Output Industrial Fuel Use for Energy Purposes by Industry[metal products except machinery and vehicles 25]; Output Industrial Fuel Use for Energy Purposes by Industry[other metals 242]; Output Industrial Fuel Use for Energy Purposes by Industry[iron and steel 241]; Output Industrial Fuel Use for Energy Purposes by Industry[cement and other nonmetallic minerals 239]; Output Industrial Fuel Use for Energy Purposes by Industry[glass and glass products 231]; Output Industrial Fuel Use for Energy Purposes by Industry[rubber and plastic products 22]; Output Industrial Fuel Use for Energy Purposes by Industry[chemicals 20]; Output Industrial Fuel Use for Energy Purposes by Industry[refined petroleum and coke 19]; Output Industrial Fuel Use for Energy Purposes by Industry[pulp paper and printing 17T18]; Output Industrial Fuel Use for Energy Purposes by Industry[wood products 16]; Output Industrial Fuel Use for Energy Purposes by Industry[textiles apparel and leather 13T15]; Output Industrial Fuel Use for Energy Purposes by Industry[food beverage and tobacco 10T12]; Output Industrial Fuel Use for Energy Purposes by Industry[other mining and quarrying 07T08]; Output Industrial Fuel Use for Energy Purposes by Industry[oil and gas extraction 06]; Output Industrial Fuel Use for Energy Purposes by Industry[coal mining 05]</t>
  </si>
  <si>
    <t>Output Industry Sector CO2e Emissions by Industry[construction 41T43]; Output Industry Sector CO2e Emissions by Industry[energy pipelines and gas processing 352T353]; Output Industry Sector CO2e Emissions by Industry[other manufacturing 31T33]; Output Industry Sector CO2e Emissions by Industry[nonroad vehicles 30]; Output Industry Sector CO2e Emissions by Industry[road vehicles 29]; Output Industry Sector CO2e Emissions by Industry[other machinery 28]; Output Industry Sector CO2e Emissions by Industry[appliances and electrical equipment 27]; Output Industry Sector CO2e Emissions by Industry[computers and electronics 26]; Output Industry Sector CO2e Emissions by Industry[metal products except machinery and vehicles 25]; Output Industry Sector CO2e Emissions by Industry[other metals 242]; Output Industry Sector CO2e Emissions by Industry[iron and steel 241]; Output Industry Sector CO2e Emissions by Industry[cement and other nonmetallic minerals 239]; Output Industry Sector CO2e Emissions by Industry[glass and glass products 231]; Output Industry Sector CO2e Emissions by Industry[rubber and plastic products 22]; Output Industry Sector CO2e Emissions by Industry[chemicals 20]; Output Industry Sector CO2e Emissions by Industry[refined petroleum and coke 19]; Output Industry Sector CO2e Emissions by Industry[pulp paper and printing 17T18]; Output Industry Sector CO2e Emissions by Industry[wood products 16]; Output Industry Sector CO2e Emissions by Industry[textiles apparel and leather 13T15]; Output Industry Sector CO2e Emissions by Industry[food beverage and tobacco 10T12]; Output Industry Sector CO2e Emissions by Industry[other mining and quarrying 07T08]; Output Industry Sector CO2e Emissions by Industry[oil and gas extraction 06]; Output Industry Sector CO2e Emissions by Industry[coal mining 05]</t>
  </si>
  <si>
    <t>Output Industry Sector Energy Related CO2e Emissions by Industry[construction 41T43]; Output Industry Sector Energy Related CO2e Emissions by Industry[energy pipelines and gas processing 352T353]; Output Industry Sector Energy Related CO2e Emissions by Industry[other manufacturing 31T33]; Output Industry Sector Energy Related CO2e Emissions by Industry[nonroad vehicles 30]; Output Industry Sector Energy Related CO2e Emissions by Industry[road vehicles 29]; Output Industry Sector Energy Related CO2e Emissions by Industry[other machinery 28]; Output Industry Sector Energy Related CO2e Emissions by Industry[appliances and electrical equipment 27]; Output Industry Sector Energy Related CO2e Emissions by Industry[computers and electronics 26]; Output Industry Sector Energy Related CO2e Emissions by Industry[metal products except machinery and vehicles 25]; Output Industry Sector Energy Related CO2e Emissions by Industry[other metals 242]; Output Industry Sector Energy Related CO2e Emissions by Industry[iron and steel 241]; Output Industry Sector Energy Related CO2e Emissions by Industry[cement and other nonmetallic minerals 239]; Output Industry Sector Energy Related CO2e Emissions by Industry[glass and glass products 231]; Output Industry Sector Energy Related CO2e Emissions by Industry[rubber and plastic products 22]; Output Industry Sector Energy Related CO2e Emissions by Industry[chemicals 20]; Output Industry Sector Energy Related CO2e Emissions by Industry[refined petroleum and coke 19]; Output Industry Sector Energy Related CO2e Emissions by Industry[pulp paper and printing 17T18]; Output Industry Sector Energy Related CO2e Emissions by Industry[wood products 16]; Output Industry Sector Energy Related CO2e Emissions by Industry[textiles apparel and leather 13T15]; Output Industry Sector Energy Related CO2e Emissions by Industry[food beverage and tobacco 10T12]; Output Industry Sector Energy Related CO2e Emissions by Industry[other mining and quarrying 07T08]; Output Industry Sector Energy Related CO2e Emissions by Industry[oil and gas extraction 06]; Output Industry Sector Energy Related CO2e Emissions by Industry[coal mining 05]</t>
  </si>
  <si>
    <t>agriculture and forestry 01T03</t>
  </si>
  <si>
    <t>coal mining 05</t>
  </si>
  <si>
    <t>oil and gas extraction 06</t>
  </si>
  <si>
    <t>other mining and quarrying 07T08</t>
  </si>
  <si>
    <t>food beverage and tobacco 10T12</t>
  </si>
  <si>
    <t>textiles apparel and leather 13T15</t>
  </si>
  <si>
    <t>wood products 16</t>
  </si>
  <si>
    <t>pulp paper and printing 17T18</t>
  </si>
  <si>
    <t>refined petroleum and coke 19</t>
  </si>
  <si>
    <t>chemicals 20</t>
  </si>
  <si>
    <t>rubber and plastic products 22</t>
  </si>
  <si>
    <t>glass and glass products 231</t>
  </si>
  <si>
    <t>cement and other nonmetallic minerals 239</t>
  </si>
  <si>
    <t>iron and steel 241</t>
  </si>
  <si>
    <t>other metals 242</t>
  </si>
  <si>
    <t>metal products except machinery and vehicles 25</t>
  </si>
  <si>
    <t>computers and electronics 26</t>
  </si>
  <si>
    <t>appliances and electrical equipment 27</t>
  </si>
  <si>
    <t>other machinery 28</t>
  </si>
  <si>
    <t>road vehicles 29</t>
  </si>
  <si>
    <t>nonroad vehicles 30</t>
  </si>
  <si>
    <t>other manufacturing 31T33</t>
  </si>
  <si>
    <t>energy pipelines and gas processing 352T353</t>
  </si>
  <si>
    <t>water and waste 36T39</t>
  </si>
  <si>
    <t>construction 41T43</t>
  </si>
  <si>
    <t>Agriculture and Forestry</t>
  </si>
  <si>
    <t>Water and Waste</t>
  </si>
  <si>
    <t>Shift to Electricity</t>
  </si>
  <si>
    <t>Shift to Coal</t>
  </si>
  <si>
    <t>Shift to Natural Gas</t>
  </si>
  <si>
    <t>Shift to Biomass</t>
  </si>
  <si>
    <t>Shift to Petroleum</t>
  </si>
  <si>
    <t>Shift to Purchased Heat</t>
  </si>
  <si>
    <t>Shift to Crude Oil</t>
  </si>
  <si>
    <t>Shift to Heavy or Residual Oil</t>
  </si>
  <si>
    <t>Shift to LPG Propane or Butane</t>
  </si>
  <si>
    <t>Shift to Hydrogen</t>
  </si>
  <si>
    <t>**Description:**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t>
  </si>
  <si>
    <t>Industry: Agriculture and Forestry</t>
  </si>
  <si>
    <t>Industry: Coal Mining</t>
  </si>
  <si>
    <t>Industry: Oil and Gas Extraction</t>
  </si>
  <si>
    <t>Industry: Other Mining and Quarrying</t>
  </si>
  <si>
    <t>Industry: Food Beverage and Tobacco</t>
  </si>
  <si>
    <t>Industry: Textiles Apparel and Leather</t>
  </si>
  <si>
    <t>Industry: Wood Products</t>
  </si>
  <si>
    <t>Industry: Pulp Paper and Printing</t>
  </si>
  <si>
    <t>Industry: Refined Petroleum and Coke</t>
  </si>
  <si>
    <t>Industry: Rubber and Plastic Products</t>
  </si>
  <si>
    <t>Industry: Glass and Glass Products</t>
  </si>
  <si>
    <t>Industry: Cement and Other Nonmetallic Minerals</t>
  </si>
  <si>
    <t>Industry: Other Metals</t>
  </si>
  <si>
    <t>Industry: Metal Products Except Machinery and Vehicles</t>
  </si>
  <si>
    <t>Industry: Computers and Electronics</t>
  </si>
  <si>
    <t>Industry: Appliances and Electrical Equipment</t>
  </si>
  <si>
    <t>Industry: Other Machinery</t>
  </si>
  <si>
    <t>Industry: Road Vehicles</t>
  </si>
  <si>
    <t>Industry: Nonroad Vehicles</t>
  </si>
  <si>
    <t>Industry: Other Manufacturing</t>
  </si>
  <si>
    <t>Industry: Energy Pipelines and Gas Processing</t>
  </si>
  <si>
    <t>Industry: Water and Waste</t>
  </si>
  <si>
    <t>Industry: Construction</t>
  </si>
  <si>
    <t>Output Process Emissions in CO2e by Industry[construction 41T43]; Output Process Emissions in CO2e by Industry[energy pipelines and gas processing 352T353]; Output Process Emissions in CO2e by Industry[other manufacturing 31T33]; Output Process Emissions in CO2e by Industry[nonroad vehicles 30]; Output Process Emissions in CO2e by Industry[road vehicles 29]; Output Process Emissions in CO2e by Industry[other machinery 28]; Output Process Emissions in CO2e by Industry[appliances and electrical equipment 27]; Output Process Emissions in CO2e by Industry[computers and electronics 26]; Output Process Emissions in CO2e by Industry[metal products except machinery and vehicles 25]; Output Process Emissions in CO2e by Industry[other metals 242]; Output Process Emissions in CO2e by Industry[iron and steel 241]; Output Process Emissions in CO2e by Industry[cement and other nonmetallic minerals 239]; Output Process Emissions in CO2e by Industry[glass and glass products 231]; Output Process Emissions in CO2e by Industry[rubber and plastic products 22]; Output Process Emissions in CO2e by Industry[chemicals 20]; Output Process Emissions in CO2e by Industry[refined petroleum and coke 19]; Output Process Emissions in CO2e by Industry[pulp paper and printing 17T18]; Output Process Emissions in CO2e by Industry[wood products 16]; Output Process Emissions in CO2e by Industry[textiles apparel and leather 13T15]; Output Process Emissions in CO2e by Industry[food beverage and tobacco 10T12]; Output Process Emissions in CO2e by Industry[other mining and quarrying 07T08]; Output Process Emissions in CO2e by Industry[oil and gas extraction 06]; Output Process Emissions in CO2e by Industry[coal mining 05]</t>
  </si>
  <si>
    <t>Electricity: Levelized Costs, Curtailment, Emissions and Water Use</t>
  </si>
  <si>
    <t>CO2e Emissions by Plant Type</t>
  </si>
  <si>
    <t>Biomass, Municipal Solid Waste, Petroleum, Natural Gas Peaker, Natural Gas Nonpeaker, Lignite, Hard Coal</t>
  </si>
  <si>
    <t>00b050, ff00ff, 000000, f593e0, c01b00, 004d10, 969696</t>
  </si>
  <si>
    <t>Output Electricity Sector CO2e Emissions[biomass es]; Output Electricity Sector CO2e Emissions[municipal solid waste es]; Output Electricity Sector CO2e Emissions[petroleum es]; Output Electricity Sector CO2e Emissions[natural gas peaker es]; Output Electricity Sector CO2e Emissions[natural gas nonpeaker es]; Output Electricity Sector CO2e Emissions[lignite es]; Output Electricity Sector CO2e Emissions[hard coal es]</t>
  </si>
  <si>
    <t>Sales: Light &amp; Medium Freight Trucks</t>
  </si>
  <si>
    <t>Fleet Composition: Light &amp; Medium Freight Trucks</t>
  </si>
  <si>
    <t>Light &amp; Medium Freight Trucks</t>
  </si>
  <si>
    <t>LULUCF</t>
  </si>
  <si>
    <t>Waste</t>
  </si>
  <si>
    <t>*adjustments made using Table 1.A(a) to move pipeline energy use from transportation into industry and to move waste incineration energy use from industry into waste</t>
  </si>
  <si>
    <t>Carbon Price</t>
  </si>
  <si>
    <t>Electricity Sector CCS</t>
  </si>
  <si>
    <t>Clean Electricity Standard</t>
  </si>
  <si>
    <t>NO,NE,IE</t>
  </si>
  <si>
    <r>
      <t>C. CO</t>
    </r>
    <r>
      <rPr>
        <b/>
        <vertAlign val="subscript"/>
        <sz val="9"/>
        <rFont val="Times New Roman"/>
        <family val="1"/>
      </rPr>
      <t>2</t>
    </r>
    <r>
      <rPr>
        <b/>
        <sz val="9"/>
        <rFont val="Times New Roman"/>
        <family val="1"/>
      </rPr>
      <t xml:space="preserve"> Transport and storage</t>
    </r>
  </si>
  <si>
    <r>
      <t xml:space="preserve">Memo items: </t>
    </r>
    <r>
      <rPr>
        <b/>
        <vertAlign val="superscript"/>
        <sz val="9"/>
        <rFont val="Times New Roman"/>
        <family val="1"/>
      </rPr>
      <t>(1)</t>
    </r>
  </si>
  <si>
    <r>
      <t>CO</t>
    </r>
    <r>
      <rPr>
        <b/>
        <vertAlign val="subscript"/>
        <sz val="9"/>
        <rFont val="Times New Roman"/>
        <family val="1"/>
      </rPr>
      <t>2</t>
    </r>
    <r>
      <rPr>
        <b/>
        <sz val="9"/>
        <rFont val="Times New Roman"/>
        <family val="1"/>
      </rPr>
      <t xml:space="preserve"> emissions from biomass</t>
    </r>
  </si>
  <si>
    <r>
      <t>CO</t>
    </r>
    <r>
      <rPr>
        <b/>
        <vertAlign val="subscript"/>
        <sz val="9"/>
        <rFont val="Times New Roman"/>
        <family val="1"/>
      </rPr>
      <t>2</t>
    </r>
    <r>
      <rPr>
        <b/>
        <sz val="9"/>
        <rFont val="Times New Roman"/>
        <family val="1"/>
      </rPr>
      <t xml:space="preserve"> captured</t>
    </r>
  </si>
  <si>
    <t>NO,IE,NA</t>
  </si>
  <si>
    <t>IE,NO</t>
  </si>
  <si>
    <t>(t)</t>
  </si>
  <si>
    <t>Beef Calves</t>
  </si>
  <si>
    <t>Dairy Calves</t>
  </si>
  <si>
    <t>NE,IE,NA</t>
  </si>
  <si>
    <t>Scenario_NDC.cin</t>
  </si>
  <si>
    <t>male</t>
  </si>
  <si>
    <t>female</t>
  </si>
  <si>
    <t>Change in Jobs by Race</t>
  </si>
  <si>
    <t>white</t>
  </si>
  <si>
    <t>black</t>
  </si>
  <si>
    <t>asian</t>
  </si>
  <si>
    <t>other race</t>
  </si>
  <si>
    <t>Change in Jobs by Hispanic or Latino Status</t>
  </si>
  <si>
    <t>hispanic or latino</t>
  </si>
  <si>
    <t>not hispanic or latino</t>
  </si>
  <si>
    <t>Change in Jobs by Age Bracket</t>
  </si>
  <si>
    <t>age 16 to 19</t>
  </si>
  <si>
    <t>age 20 to 24</t>
  </si>
  <si>
    <t>age 25 to 34</t>
  </si>
  <si>
    <t>age 35 to 44</t>
  </si>
  <si>
    <t>age 45 to 54</t>
  </si>
  <si>
    <t>age 55 to 64</t>
  </si>
  <si>
    <t>age 65+</t>
  </si>
  <si>
    <t>Output Change in Domestic Jobs by Demographic Trait[female]; Output Change in Domestic Jobs by Demographic Trait[male]</t>
  </si>
  <si>
    <t>Female, Male</t>
  </si>
  <si>
    <t>00b050, ff6400</t>
  </si>
  <si>
    <t>Other Race or Multiple Races, Asian, Black, White</t>
  </si>
  <si>
    <t>087bf1, 00b050, f1bb18, c01b00</t>
  </si>
  <si>
    <t>Output Change in Domestic Jobs by Demographic Trait[hispanic]; Output Change in Domestic Jobs by Demographic Trait[nonhispanic]</t>
  </si>
  <si>
    <t>Hispanic or Latino, Not Hispanic or Latino</t>
  </si>
  <si>
    <t>af64ff, 04ffaf</t>
  </si>
  <si>
    <t>Output Change in Domestic Jobs by Demographic Trait[age 65plus]; Output Change in Domestic Jobs by Demographic Trait[age 55to64]; Output Change in Domestic Jobs by Demographic Trait[age 45to54]; Output Change in Domestic Jobs by Demographic Trait[age 35to44]; Output Change in Domestic Jobs by Demographic Trait[age 25to34]; Output Change in Domestic Jobs by Demographic Trait[age 20to24]; Output Change in Domestic Jobs by Demographic Trait[age 16to19]</t>
  </si>
  <si>
    <t>Age 65 Plus, Age 55 to 64, Age 45 to 54, Age 35 to 44, Age 25 to 34, Age 20 to 24, Age 16 to 19</t>
  </si>
  <si>
    <t>c01b00, 969696, f1bb18, 00b050, f593e0, 087bf1, ff6400</t>
  </si>
  <si>
    <t>Avoided Deaths by Race</t>
  </si>
  <si>
    <t>Avoided Deaths by Hispanic or Latino Status</t>
  </si>
  <si>
    <t>Output Avoided Premature Mortality by Demographic Trait[female]; Output Avoided Premature Mortality by Demographic Trait[male]</t>
  </si>
  <si>
    <t>Output Avoided Premature Mortality by Demographic Trait[other race]; Output Avoided Premature Mortality by Demographic Trait[asian]; Output Avoided Premature Mortality by Demographic Trait[black]; Output Avoided Premature Mortality by Demographic Trait[white]</t>
  </si>
  <si>
    <t>Output Avoided Premature Mortality by Demographic Trait[hispanic]; Output Avoided Premature Mortality by Demographic Trait[nonhispanic]</t>
  </si>
  <si>
    <t>Percent Change in Jobs by Race</t>
  </si>
  <si>
    <t>Perc Change in Jobs by Hispanic or Latino Status</t>
  </si>
  <si>
    <t>Percent Change in Jobs by Age Bracket</t>
  </si>
  <si>
    <t>Output Percent Change in Employment by Demographic Trait[female]; Output Percent Change in Employment by Demographic Trait[male]</t>
  </si>
  <si>
    <t>Output Percent Change in Employment by Demographic Trait[hispanic]; Output Percent Change in Employment by Demographic Trait[nonhispanic]</t>
  </si>
  <si>
    <t>Output Percent Change in Employment by Demographic Trait[age 65plus]; Output Percent Change in Employment by Demographic Trait[age 55to64]; Output Percent Change in Employment by Demographic Trait[age 45to54]; Output Percent Change in Employment by Demographic Trait[age 35to44]; Output Percent Change in Employment by Demographic Trait[age 25to34]; Output Percent Change in Employment by Demographic Trait[age 20to24]; Output Percent Change in Employment by Demographic Trait[age 16to19]</t>
  </si>
  <si>
    <t>Output Percent Change in Employment by Demographic Trait[other race]; Output Percent Change in Employment by Demographic Trait[asian]; Output Percent Change in Employment by Demographic Trait[black]; Output Percent Change in Employment by Demographic Trait[white]</t>
  </si>
  <si>
    <t>Output Change in Domestic Jobs by Demographic Trait[other race]; Output Change in Domestic Jobs by Demographic Trait[asian]; Output Change in Domestic Jobs by Demographic Trait[black]; Output Change in Domestic Jobs by Demographic Trait[white]</t>
  </si>
  <si>
    <t>Output Percent Change in Deaths by Demographic Trait[female]; Output Percent Change in Deaths by Demographic Trait[male]</t>
  </si>
  <si>
    <t>Output Percent Change in Deaths by Demographic Trait[other race]; Output Percent Change in Deaths by Demographic Trait[asian]; Output Percent Change in Deaths by Demographic Trait[black]; Output Percent Change in Deaths by Demographic Trait[white]</t>
  </si>
  <si>
    <t>Output Percent Change in Deaths by Demographic Trait[hispanic]; Output Percent Change in Deaths by Demographic Trait[nonhispanic]</t>
  </si>
  <si>
    <t>Percent Change in Deaths by Race</t>
  </si>
  <si>
    <t>Perc Change in Deaths by Hispanic or Latino Status</t>
  </si>
  <si>
    <t>Percent Change in Deaths</t>
  </si>
  <si>
    <t>Output Percent Change in Deaths</t>
  </si>
  <si>
    <t>% of imports shifted</t>
  </si>
  <si>
    <t>Fraction of Imported Industrial Outputs Shifted to In Region Suppliers</t>
  </si>
  <si>
    <t>indst buy in region outputs</t>
  </si>
  <si>
    <t>This tab contains information about each policy that does not vary by subscripted element of that policy.</t>
  </si>
  <si>
    <t>It matches policies to the listing in the "PolicyLevers" tab using the "Vensim Variable Name" column.</t>
  </si>
  <si>
    <t>U. S. EPA, 2012, "Fact Sheet: EPA and NHTSA Set Standards to Reduce Greenhouse Gases and Improve Fuel Economy for Model Years 2017-2025 Cars and Light Trucks", https://nepis.epa.gov/Exe/ZyNET.exe/P100EZ7C.txt?ZyActionD=ZyDocument&amp;Client=EPA&amp;Index=2011%20Thru%202015&amp;Docs=&amp;Query=&amp;Time=&amp;EndTime=&amp;SearchMethod=1&amp;TocRestrict=n&amp;Toc=&amp;TocEntry=&amp;QField=&amp;QFieldYear=&amp;QFieldMonth=&amp;QFieldDay=&amp;UseQField=&amp;IntQFieldOp=0&amp;ExtQFieldOp=0&amp;XmlQuery=&amp;File=D%3A%5CZYFILES%5CINDEX%20DATA%5C11THRU15%5CTXT%5C00000005%5CP100EZ7C.txt&amp;User=ANONYMOUS&amp;Password=anonymous&amp;SortMethod=h%7C-&amp;MaximumDocuments=1&amp;FuzzyDegree=0&amp;ImageQuality=r75g8/r75g8/x150y150g16/i425&amp;Display=hpfr&amp;DefSeekPage=x&amp;SearchBack=ZyActionL&amp;Back=ZyActionS&amp;BackDesc=Results%20page&amp;MaximumPages=1&amp;ZyEntry=4, Table 1, Row 4.
U.S. EPA, 2015, "EPA and NHTSA Propose Standards to Reduce Greenhouse Gas Emissions and Improve Fuel Efficiency of Medium- and Heavy-Duty Vehicles for Model Year 2018 and Beyond", https://nepis.epa.gov/Exe/ZyNET.exe/P100P7NL.txt?ZyActionD=ZyDocument&amp;Client=EPA&amp;Index=2016%20Thru%202020&amp;Docs=&amp;Query=&amp;Time=&amp;EndTime=&amp;SearchMethod=1&amp;TocRestrict=n&amp;Toc=&amp;TocEntry=&amp;QField=&amp;QFieldYear=&amp;QFieldMonth=&amp;QFieldDay=&amp;UseQField=&amp;IntQFieldOp=0&amp;ExtQFieldOp=0&amp;XmlQuery=&amp;File=D%3A%5CZYFILES%5CINDEX%20DATA%5C16THRU20%5CTXT%5C00000002%5CP100P7NL.txt&amp;User=ANONYMOUS&amp;Password=anonymous&amp;SortMethod=h%7C-&amp;MaximumDocuments=1&amp;FuzzyDegree=0&amp;ImageQuality=r75g8/r75g8/x150y150g16/i425&amp;Display=hpfr&amp;DefSeekPage=x&amp;SearchBack=ZyActionL&amp;Back=ZyActionS&amp;BackDesc=Results%20page&amp;MaximumPages=1&amp;ZyEntry=3, Page 3.
https://theicct.org/sites/default/files/publications/ICCT_ShipEfficiency_20130723.pdf
Others calculated from model input data.</t>
  </si>
  <si>
    <t>National Research Council, 2013, "Transitions to Alternative Vehicles and Fuels", https://www.nap.edu/catalog/18264/transitions-to-alternative-vehicles-and-fuels, Table 2.9, Fuel economy test mpg.
U.S. DoE, 2013, "Potential for Energy Efficiency Improvement Beyond the Light-Duty-Vehicle Sector," http://www.nrel.gov/docs/fy13osti/55637.pdf, Table 2.2 and Section 3.4.5, Paragraph 1
David McCollum, Gregory Gould, and Davide Greene, 2009, "Greenhouse Gas Emissions from Aviation and Marine Transportation: Mitigation Potential and Policies", Pew Center on Global Climate Change, http://www.c2es.org/docUploads/aviation-and-marine-report-2009.pdf, Table 4
https://theicct.org/sites/default/files/publications/ICCT_ShipEfficiency_20130723.pdf</t>
  </si>
  <si>
    <t>EIA AEO</t>
  </si>
  <si>
    <t>**Description:**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t>
  </si>
  <si>
    <t>**Description:** This policy represents a modest rebate paid to customers who purchase energy-efficient building equipment of the selected type(s).  Typical rebate amounts represented by this policy are $50-100 for a clothes washer and $25-50 for a dishwasher or refrigerator.</t>
  </si>
  <si>
    <t>**Description:**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t>
  </si>
  <si>
    <t>**Description:**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t>
  </si>
  <si>
    <t>**Description:**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t>
  </si>
  <si>
    <t>**Description:**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t>
  </si>
  <si>
    <t>**Description:** This policy reduces methane emissions from the selected industry by increasing the burning of methane that is currently being released into the atmosphere (i.e. flaring instead of venting/leaking).</t>
  </si>
  <si>
    <t>**Description:**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t>
  </si>
  <si>
    <t>**Description:**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t>
  </si>
  <si>
    <t>**Description:**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</si>
  <si>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Allwood and Cullen, "Sustainable Materials Without the Hot Air: Making Buildings, Vehicles and Products Efficiently and with Less New Material"
Allwood and Cullen, "Sustainable Materials With Both Eyes Open" - page 185, http://www.withbotheyesopen.com/read.php?c=12
USDA Irrigation &amp; Water Use: https://www.ers.usda.gov/topics/farm-practices-management/irrigation-water-use.aspx and EPA WaterSense Statistics and Facts: https://www.epa.gov/watersense/statistics-and-facts</t>
  </si>
  <si>
    <t>E&amp;E Publishing.  The Clean Power Plan - A Summary.  http://www.eenews.net/interactive/clean_power_plan/fact_sheets/rule
National Renewable Energy Laboratory.  United States (48 Contiguous States) Potential Wind Capacity Cumulative Area vs. Gross Capacity Factor.  http://apps2.eere.energy.gov/wind/windexchange/pdfs/wind_maps/us_contiguous_wind_potential_chart.pdf
See the discussion of multi-junction solar cells on Wikipedia at https://en.wikipedia.org/wiki/Multi-junction_solar_cell.  Also NREL has a useful chart at http://www.nrel.gov/ncpv/images/efficiency_chart.jpg.</t>
  </si>
  <si>
    <t>International Energy Agency, 2009, "Transport, Energy and CO2: Moving toward Sustainability", http://www.iea.org/publications/freepublications/publication/transport2009.pdf
"Freight Facts and Figures", 2013, https://ops.fhwa.dot.gov/freight/freight_analysis/nat_freight_stats/docs/13factsfigures/pdfs/fff2013_highres.pdf</t>
  </si>
  <si>
    <t>**Description:**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t>
  </si>
  <si>
    <t>**Description:**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t>
  </si>
  <si>
    <r>
      <t xml:space="preserve">Define most policy properties on the </t>
    </r>
    <r>
      <rPr>
        <b/>
        <sz val="11"/>
        <color rgb="FF740000"/>
        <rFont val="Calibri"/>
        <family val="2"/>
        <scheme val="minor"/>
      </rPr>
      <t>"Policy Characteristics"</t>
    </r>
    <r>
      <rPr>
        <sz val="11"/>
        <rFont val="Calibri"/>
        <family val="2"/>
        <scheme val="minor"/>
      </rPr>
      <t xml:space="preserve"> tab.</t>
    </r>
  </si>
  <si>
    <r>
      <t xml:space="preserve">Specify the subscripted elements of each policy and which are enabled/disabled on the </t>
    </r>
    <r>
      <rPr>
        <b/>
        <sz val="11"/>
        <color rgb="FF740000"/>
        <rFont val="Calibri"/>
        <family val="2"/>
        <scheme val="minor"/>
      </rPr>
      <t>"PolicyLevers"</t>
    </r>
    <r>
      <rPr>
        <sz val="11"/>
        <rFont val="Calibri"/>
        <family val="2"/>
        <scheme val="minor"/>
      </rPr>
      <t xml:space="preserve"> tab.</t>
    </r>
  </si>
  <si>
    <t>On the PolicyLevers tab, only manually edit the cells under the green column headers.  Simply extend the</t>
  </si>
  <si>
    <t>existing formulas up or down to fill cells under the red headers on that tab.</t>
  </si>
  <si>
    <t>Notes on Meaning of Blank Cells on the Policy Characteristics Tab</t>
  </si>
  <si>
    <t>Notes on Unit Formatting on Policy Characteristics Tab</t>
  </si>
  <si>
    <t>Customizing Policy Levers</t>
  </si>
  <si>
    <t>RnD CCS capital cost reduction</t>
  </si>
  <si>
    <t>RnD electricity capital cost reduction</t>
  </si>
  <si>
    <t>RnD industry capital cost reduction</t>
  </si>
  <si>
    <t>RnD transportation capital cost reduction</t>
  </si>
  <si>
    <t>RnD CCS fuel use reduction</t>
  </si>
  <si>
    <t>RnD electricity fuel use reduction</t>
  </si>
  <si>
    <t>RnD industry fuel use reduction</t>
  </si>
  <si>
    <t>RnD transportation fuel use reduction</t>
  </si>
  <si>
    <t>Buy In-Region Products</t>
  </si>
  <si>
    <t>**Description:**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t>
  </si>
  <si>
    <t>Change in Jobs by Union Status</t>
  </si>
  <si>
    <t>Output Change in Domestic Jobs by Union Status[union]; Output Change in Domestic Jobs by Union Status[nonunion]</t>
  </si>
  <si>
    <t>Union Jobs, Non-Union Jobs</t>
  </si>
  <si>
    <t>087bf1, 00b050</t>
  </si>
  <si>
    <t>Percent Change in Jobs by Union Status</t>
  </si>
  <si>
    <t>Output Percent Change in Domestic Jobs by Union Status[union]; Output Percent Change in Domestic Jobs by Union Status[nonunion]</t>
  </si>
  <si>
    <t>N2O Abatement</t>
  </si>
  <si>
    <t>Fraction of N2O Abatement Achieved</t>
  </si>
  <si>
    <t>indst N2O abatement</t>
  </si>
  <si>
    <t>**Description:** This policy reduces nitrous oxide (N2O) process emissions from the chemicals industry (primarily from the production of nitric acid and adipic acid) by destroying the N2O rather than venting it to the atmosphere.</t>
  </si>
  <si>
    <r>
      <t>g. Other (</t>
    </r>
    <r>
      <rPr>
        <b/>
        <i/>
        <sz val="9"/>
        <rFont val="Times New Roman"/>
        <family val="1"/>
      </rPr>
      <t>please specify</t>
    </r>
    <r>
      <rPr>
        <b/>
        <sz val="9"/>
        <rFont val="Times New Roman"/>
        <family val="1"/>
      </rPr>
      <t>)</t>
    </r>
  </si>
  <si>
    <r>
      <t xml:space="preserve">5. Other </t>
    </r>
    <r>
      <rPr>
        <b/>
        <i/>
        <sz val="9"/>
        <rFont val="Times New Roman"/>
        <family val="1"/>
      </rPr>
      <t>(as specified in table 1.A(a) sheet 4)</t>
    </r>
  </si>
  <si>
    <r>
      <t>c.  Other</t>
    </r>
    <r>
      <rPr>
        <b/>
        <i/>
        <sz val="9"/>
        <rFont val="Times New Roman"/>
        <family val="1"/>
      </rPr>
      <t xml:space="preserve"> (as specified in table 1.B.1)</t>
    </r>
  </si>
  <si>
    <r>
      <t>d. Other</t>
    </r>
    <r>
      <rPr>
        <b/>
        <i/>
        <sz val="9"/>
        <rFont val="Times New Roman"/>
        <family val="1"/>
      </rPr>
      <t xml:space="preserve"> (as specified in table 1.B.2)</t>
    </r>
  </si>
  <si>
    <r>
      <t>1.  Transport of CO</t>
    </r>
    <r>
      <rPr>
        <b/>
        <vertAlign val="subscript"/>
        <sz val="9"/>
        <rFont val="Times New Roman"/>
        <family val="1"/>
      </rPr>
      <t>2</t>
    </r>
  </si>
  <si>
    <r>
      <t>Other fossil fuels</t>
    </r>
    <r>
      <rPr>
        <b/>
        <vertAlign val="superscript"/>
        <sz val="9"/>
        <rFont val="Times New Roman"/>
        <family val="1"/>
      </rPr>
      <t>(4)</t>
    </r>
  </si>
  <si>
    <r>
      <t>Peat</t>
    </r>
    <r>
      <rPr>
        <b/>
        <vertAlign val="superscript"/>
        <sz val="9"/>
        <rFont val="Times New Roman"/>
        <family val="1"/>
      </rPr>
      <t>(5)</t>
    </r>
  </si>
  <si>
    <r>
      <t>Biomass</t>
    </r>
    <r>
      <rPr>
        <b/>
        <vertAlign val="superscript"/>
        <sz val="9"/>
        <rFont val="Times New Roman"/>
        <family val="1"/>
      </rPr>
      <t>(6)</t>
    </r>
  </si>
  <si>
    <r>
      <t>a.  Public electricity and heat production</t>
    </r>
    <r>
      <rPr>
        <b/>
        <vertAlign val="superscript"/>
        <sz val="9"/>
        <rFont val="Times New Roman"/>
        <family val="1"/>
      </rPr>
      <t>(7)</t>
    </r>
  </si>
  <si>
    <r>
      <t>c.  Manufacture of solid fuels and other energy industries</t>
    </r>
    <r>
      <rPr>
        <b/>
        <vertAlign val="superscript"/>
        <sz val="9"/>
        <rFont val="Times New Roman"/>
        <family val="1"/>
      </rPr>
      <t>(8)</t>
    </r>
  </si>
  <si>
    <r>
      <t>Other fossil fuels</t>
    </r>
    <r>
      <rPr>
        <b/>
        <vertAlign val="superscript"/>
        <sz val="9"/>
        <color indexed="8"/>
        <rFont val="Times New Roman"/>
        <family val="1"/>
      </rPr>
      <t>(4)</t>
    </r>
  </si>
  <si>
    <r>
      <t>Peat</t>
    </r>
    <r>
      <rPr>
        <b/>
        <vertAlign val="superscript"/>
        <sz val="9"/>
        <color indexed="8"/>
        <rFont val="Times New Roman"/>
        <family val="1"/>
      </rPr>
      <t>(5)</t>
    </r>
  </si>
  <si>
    <r>
      <t>Biomass</t>
    </r>
    <r>
      <rPr>
        <b/>
        <vertAlign val="superscript"/>
        <sz val="9"/>
        <color indexed="8"/>
        <rFont val="Times New Roman"/>
        <family val="1"/>
      </rPr>
      <t>(6)</t>
    </r>
  </si>
  <si>
    <r>
      <t>g. Other (</t>
    </r>
    <r>
      <rPr>
        <b/>
        <i/>
        <sz val="9"/>
        <color indexed="8"/>
        <rFont val="Times New Roman"/>
        <family val="1"/>
      </rPr>
      <t>please specify</t>
    </r>
    <r>
      <rPr>
        <b/>
        <sz val="9"/>
        <color indexed="8"/>
        <rFont val="Times New Roman"/>
        <family val="1"/>
      </rPr>
      <t>)</t>
    </r>
    <r>
      <rPr>
        <b/>
        <vertAlign val="superscript"/>
        <sz val="9"/>
        <color indexed="8"/>
        <rFont val="Times New Roman"/>
        <family val="1"/>
      </rPr>
      <t>(9)</t>
    </r>
  </si>
  <si>
    <r>
      <t>a.  Domestic aviation</t>
    </r>
    <r>
      <rPr>
        <b/>
        <vertAlign val="superscript"/>
        <sz val="9"/>
        <rFont val="Times New Roman"/>
        <family val="1"/>
      </rPr>
      <t>(10)</t>
    </r>
  </si>
  <si>
    <r>
      <t>b.  Road transportation</t>
    </r>
    <r>
      <rPr>
        <b/>
        <vertAlign val="superscript"/>
        <sz val="9"/>
        <rFont val="Times New Roman"/>
        <family val="1"/>
      </rPr>
      <t>(11)</t>
    </r>
  </si>
  <si>
    <r>
      <t>Other liquid fuels (</t>
    </r>
    <r>
      <rPr>
        <b/>
        <i/>
        <sz val="9"/>
        <rFont val="Times New Roman"/>
        <family val="1"/>
      </rPr>
      <t>please specify</t>
    </r>
    <r>
      <rPr>
        <b/>
        <sz val="9"/>
        <rFont val="Times New Roman"/>
        <family val="1"/>
      </rPr>
      <t>)</t>
    </r>
  </si>
  <si>
    <r>
      <t xml:space="preserve">Other fossil fuels </t>
    </r>
    <r>
      <rPr>
        <b/>
        <i/>
        <sz val="9"/>
        <rFont val="Times New Roman"/>
        <family val="1"/>
      </rPr>
      <t>(please specify)</t>
    </r>
    <r>
      <rPr>
        <b/>
        <vertAlign val="superscript"/>
        <sz val="9"/>
        <rFont val="Times New Roman"/>
        <family val="1"/>
      </rPr>
      <t>(4)</t>
    </r>
  </si>
  <si>
    <r>
      <t>Other liquid fFuels (</t>
    </r>
    <r>
      <rPr>
        <b/>
        <i/>
        <sz val="9"/>
        <rFont val="Times New Roman"/>
        <family val="1"/>
      </rPr>
      <t>please specify</t>
    </r>
    <r>
      <rPr>
        <b/>
        <sz val="9"/>
        <rFont val="Times New Roman"/>
        <family val="1"/>
      </rPr>
      <t>)</t>
    </r>
  </si>
  <si>
    <r>
      <t>Other fossil  fuels (</t>
    </r>
    <r>
      <rPr>
        <b/>
        <i/>
        <sz val="9"/>
        <rFont val="Times New Roman"/>
        <family val="1"/>
      </rPr>
      <t>please specify)</t>
    </r>
  </si>
  <si>
    <r>
      <t>d.  Domestic Navigation</t>
    </r>
    <r>
      <rPr>
        <b/>
        <vertAlign val="superscript"/>
        <sz val="9"/>
        <rFont val="Times New Roman"/>
        <family val="1"/>
      </rPr>
      <t>(10)</t>
    </r>
    <r>
      <rPr>
        <b/>
        <sz val="9"/>
        <rFont val="Times New Roman"/>
        <family val="1"/>
      </rPr>
      <t xml:space="preserve"> </t>
    </r>
  </si>
  <si>
    <r>
      <t>Other liquid fuels</t>
    </r>
    <r>
      <rPr>
        <b/>
        <i/>
        <sz val="9"/>
        <rFont val="Times New Roman"/>
        <family val="1"/>
      </rPr>
      <t xml:space="preserve"> (please specify)</t>
    </r>
  </si>
  <si>
    <r>
      <t>Other fossil fuels (</t>
    </r>
    <r>
      <rPr>
        <b/>
        <i/>
        <sz val="9"/>
        <rFont val="Times New Roman"/>
        <family val="1"/>
      </rPr>
      <t>please specify)</t>
    </r>
    <r>
      <rPr>
        <b/>
        <vertAlign val="superscript"/>
        <sz val="9"/>
        <rFont val="Times New Roman"/>
        <family val="1"/>
      </rPr>
      <t>(4)</t>
    </r>
  </si>
  <si>
    <r>
      <t xml:space="preserve">e.  Other transportation </t>
    </r>
    <r>
      <rPr>
        <b/>
        <i/>
        <sz val="9"/>
        <rFont val="Times New Roman"/>
        <family val="1"/>
      </rPr>
      <t>(please specify)</t>
    </r>
  </si>
  <si>
    <r>
      <t>ii. Other</t>
    </r>
    <r>
      <rPr>
        <b/>
        <i/>
        <sz val="9"/>
        <color indexed="8"/>
        <rFont val="Times New Roman"/>
        <family val="1"/>
      </rPr>
      <t xml:space="preserve"> (please specify)</t>
    </r>
  </si>
  <si>
    <r>
      <t>a.  Commercial/institutional</t>
    </r>
    <r>
      <rPr>
        <b/>
        <vertAlign val="superscript"/>
        <sz val="9"/>
        <rFont val="Times New Roman"/>
        <family val="1"/>
      </rPr>
      <t>(12)</t>
    </r>
  </si>
  <si>
    <r>
      <t>b.  Residential</t>
    </r>
    <r>
      <rPr>
        <b/>
        <vertAlign val="superscript"/>
        <sz val="9"/>
        <rFont val="Times New Roman"/>
        <family val="1"/>
      </rPr>
      <t>(13)</t>
    </r>
  </si>
  <si>
    <r>
      <t>Fossil fuels</t>
    </r>
    <r>
      <rPr>
        <b/>
        <vertAlign val="superscript"/>
        <sz val="9"/>
        <rFont val="Times New Roman"/>
        <family val="1"/>
      </rPr>
      <t>(4)</t>
    </r>
  </si>
  <si>
    <r>
      <t xml:space="preserve">10.  Other </t>
    </r>
    <r>
      <rPr>
        <b/>
        <i/>
        <sz val="9"/>
        <rFont val="Times New Roman"/>
        <family val="1"/>
      </rPr>
      <t>(as specified in table 2(I).A-H)</t>
    </r>
  </si>
  <si>
    <r>
      <t xml:space="preserve">7.  Other </t>
    </r>
    <r>
      <rPr>
        <b/>
        <i/>
        <sz val="9"/>
        <rFont val="Times New Roman"/>
        <family val="1"/>
      </rPr>
      <t>(as specified in table 2(I).A-H)</t>
    </r>
  </si>
  <si>
    <r>
      <t xml:space="preserve">5.  Other </t>
    </r>
    <r>
      <rPr>
        <b/>
        <i/>
        <sz val="9"/>
        <rFont val="Times New Roman"/>
        <family val="1"/>
      </rPr>
      <t>(as specified in table 2(II))</t>
    </r>
  </si>
  <si>
    <r>
      <t>2.  SF</t>
    </r>
    <r>
      <rPr>
        <b/>
        <vertAlign val="subscript"/>
        <sz val="9"/>
        <rFont val="Times New Roman"/>
        <family val="1"/>
      </rPr>
      <t>6</t>
    </r>
    <r>
      <rPr>
        <b/>
        <sz val="9"/>
        <rFont val="Times New Roman"/>
        <family val="1"/>
      </rPr>
      <t xml:space="preserve"> and PFCs from other product use</t>
    </r>
  </si>
  <si>
    <r>
      <t>3.  N</t>
    </r>
    <r>
      <rPr>
        <b/>
        <vertAlign val="subscript"/>
        <sz val="9"/>
        <rFont val="Times New Roman"/>
        <family val="1"/>
      </rPr>
      <t>2</t>
    </r>
    <r>
      <rPr>
        <b/>
        <sz val="9"/>
        <rFont val="Times New Roman"/>
        <family val="1"/>
      </rPr>
      <t>O from product uses</t>
    </r>
  </si>
  <si>
    <t>F.     Product uses as substitutes for ODS</t>
  </si>
  <si>
    <r>
      <t>1.   Cattle</t>
    </r>
    <r>
      <rPr>
        <b/>
        <vertAlign val="superscript"/>
        <sz val="9"/>
        <rFont val="Times New Roman"/>
        <family val="1"/>
      </rPr>
      <t>(1)</t>
    </r>
  </si>
  <si>
    <r>
      <t xml:space="preserve">Other </t>
    </r>
    <r>
      <rPr>
        <b/>
        <i/>
        <sz val="9"/>
        <rFont val="Times New Roman"/>
        <family val="1"/>
      </rPr>
      <t>(as specified in table 3(I).A)</t>
    </r>
  </si>
  <si>
    <r>
      <t>1.    Cattle</t>
    </r>
    <r>
      <rPr>
        <b/>
        <vertAlign val="superscript"/>
        <sz val="9"/>
        <rFont val="Times New Roman"/>
        <family val="1"/>
      </rPr>
      <t>(1)</t>
    </r>
  </si>
  <si>
    <r>
      <t xml:space="preserve">Other </t>
    </r>
    <r>
      <rPr>
        <b/>
        <i/>
        <sz val="9"/>
        <rFont val="Times New Roman"/>
        <family val="1"/>
      </rPr>
      <t>(as specified in table 3(I).B)</t>
    </r>
  </si>
  <si>
    <r>
      <t>5. Indirect N</t>
    </r>
    <r>
      <rPr>
        <b/>
        <vertAlign val="subscript"/>
        <sz val="9"/>
        <rFont val="Times New Roman"/>
        <family val="1"/>
      </rPr>
      <t>2</t>
    </r>
    <r>
      <rPr>
        <b/>
        <sz val="9"/>
        <rFont val="Times New Roman"/>
        <family val="1"/>
      </rPr>
      <t>O emissions</t>
    </r>
  </si>
  <si>
    <r>
      <t xml:space="preserve">3.  Other </t>
    </r>
    <r>
      <rPr>
        <b/>
        <i/>
        <sz val="9"/>
        <rFont val="Times New Roman"/>
        <family val="1"/>
      </rPr>
      <t>(as specified in table 5.D)</t>
    </r>
  </si>
  <si>
    <r>
      <t>E.  Other</t>
    </r>
    <r>
      <rPr>
        <b/>
        <i/>
        <sz val="9"/>
        <rFont val="Times New Roman"/>
        <family val="1"/>
      </rPr>
      <t xml:space="preserve"> (please specify)</t>
    </r>
  </si>
  <si>
    <r>
      <t>Annual change in total long-term C storage in HWP waste</t>
    </r>
    <r>
      <rPr>
        <b/>
        <vertAlign val="superscript"/>
        <sz val="9"/>
        <rFont val="Times New Roman"/>
        <family val="1"/>
      </rPr>
      <t>(3)</t>
    </r>
  </si>
  <si>
    <t>Submission 2021 v1</t>
  </si>
  <si>
    <t>Subtotals, CO2e (MMT, AR5)</t>
  </si>
  <si>
    <t>Avoided Deaths by Gender</t>
  </si>
  <si>
    <t>Percent Change in Deaths by Gender</t>
  </si>
  <si>
    <t>Change in Jobs by Gender</t>
  </si>
  <si>
    <t>Percent Change in Jobs by Gender</t>
  </si>
  <si>
    <t>Additional Fuel Tax or Subsidy Rate by Fuel</t>
  </si>
  <si>
    <t>Fuel Taxes or Subsidies</t>
  </si>
  <si>
    <t>**Description:**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t>
  </si>
  <si>
    <t>Output Primary Energy Use by Geoengineering Sector; Output Primary Energy Use by District Heat Sector; Output Primary Energy Use by Agriculture Sector; Output Primary Energy Use by Buildings Sector; Output Primary Energy Use by Water and Waste Sector; Output Primary Energy Use by Transportation Sector; Output Primary Energy Use by Electricity Sector; Output Primary Energy Use by Industry Sector</t>
  </si>
  <si>
    <t>Geoengineering, District Heat &amp; Hydrogen, Agriculture, Buildings, Water &amp; Waste, Transportation, Electricity, Industry</t>
  </si>
  <si>
    <t>ad6600, 620e7a, 04ffaf, 087bf1, f593e0, c01b00, f1bb18, 969696</t>
  </si>
  <si>
    <t>Fuel Use (Total)</t>
  </si>
  <si>
    <t>Output Transportation Sector Fuel Used</t>
  </si>
  <si>
    <t>Total (Excluding Feedstocks)</t>
  </si>
  <si>
    <t>Output Total Industrial Fuel Use for Energy Purposes</t>
  </si>
  <si>
    <t>Total (Including Feedstocks)</t>
  </si>
  <si>
    <t>Output Total Industrial Fuel Use</t>
  </si>
  <si>
    <t>Output Total Buildings Energy Use</t>
  </si>
  <si>
    <t>BUTYGV Boolean Use Twenty Year GWP Values</t>
  </si>
  <si>
    <t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t>
  </si>
  <si>
    <t>Use 20-Year GWP Values</t>
  </si>
  <si>
    <t>g CO2e / 2020 dollar</t>
  </si>
  <si>
    <t>g CO2 / 2020 dollar</t>
  </si>
  <si>
    <t>billion 2020 dollars / year</t>
  </si>
  <si>
    <t>billion 2020 dollars</t>
  </si>
  <si>
    <t>2020 dollars / employee-year</t>
  </si>
  <si>
    <t>2020 dollars / megawatt-hour (MWh)</t>
  </si>
  <si>
    <t>thousand BTU / 2020 dollar</t>
  </si>
  <si>
    <t>2020 dollars / short ton</t>
  </si>
  <si>
    <t>2020 dollars / thousand cubic feet</t>
  </si>
  <si>
    <t>2020 dollars / gallon</t>
  </si>
  <si>
    <t>2020 dollars / kg</t>
  </si>
  <si>
    <t>2020 dollars / kilowatt-hour (kWh)</t>
  </si>
  <si>
    <t>cost of eqpt. to capture 1 metric ton CO2e/yr (2020 dollars)</t>
  </si>
  <si>
    <t>million 2020 dollars / megawatt (MW)</t>
  </si>
  <si>
    <t>cost of eqpt. to produce 1 kg H2/yr (2020 dollars)</t>
  </si>
  <si>
    <t>**Description:**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t>
  </si>
  <si>
    <t>**Description:**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t>
  </si>
  <si>
    <t>Commercial passenger and freight flights</t>
  </si>
  <si>
    <t>Passenger and freight rail</t>
  </si>
  <si>
    <t>Recreational boats and cargo ships</t>
  </si>
  <si>
    <t>Buses and Heavy Heavy Duty Trucks</t>
  </si>
  <si>
    <t>Commercial flights</t>
  </si>
  <si>
    <t>Recreational boats</t>
  </si>
  <si>
    <t>Cargo ships</t>
  </si>
  <si>
    <t>Cars and SUVs</t>
  </si>
  <si>
    <t>**Description:**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t>
  </si>
  <si>
    <t>2020 dollars / metric ton CO2e abated, Annual average abatement (million metric tons CO2e)</t>
  </si>
  <si>
    <t>2020 dollars / barrel of oil</t>
  </si>
  <si>
    <t>million barrels of oil / year</t>
  </si>
  <si>
    <t>**Description:**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t>
  </si>
  <si>
    <t>Commercial Buildings Sector, Residential Buildings Sector, Transportation Sector, Industry Sector, District Heat &amp; Hydrogen Sectors, Geoenginnering Sector</t>
  </si>
  <si>
    <t>Output Fuel Costs per Unit Energy by Sector[electricity,commercial buildings sector]; Output Fuel Costs per Unit Energy by Sector[electricity,residential buildings sector]; Output Fuel Costs per Unit Energy by Sector[electricity,transportation sector]; Output Fuel Costs per Unit Energy by Sector[electricity,industry sector]; Output Fuel Costs per Unit Energy by Sector[electricity,district heat and hydrogen sector]; Output Fuel Costs per Unit Energy by Sector[electricity,geoengineering sector]</t>
  </si>
  <si>
    <t>Commercial Buildings Sector, Residential Buildings Sector, Electricity Sector, Transportation Sector, Industry Sector, District Heat &amp; Hydrogen Sectors, Geoengineering Sector</t>
  </si>
  <si>
    <t>Output Fuel Costs per Unit Energy by Sector[natural gas,commercial buildings sector]; Output Fuel Costs per Unit Energy by Sector[natural gas,residential buildings sector]; Output Fuel Costs per Unit Energy by Sector[natural gas,electricity sector]; Output Fuel Costs per Unit Energy by Sector[natural gas,transportation sector]; Output Fuel Costs per Unit Energy by Sector[natural gas,industry sector]; Output Fuel Costs per Unit Energy by Sector[natural gas,district heat and hydrogen sector]; Output Fuel Costs per Unit Energy by Sector[natural gas,geoengineering sector]</t>
  </si>
  <si>
    <t>Alabama</t>
  </si>
  <si>
    <t>AL</t>
  </si>
  <si>
    <t>Alaska</t>
  </si>
  <si>
    <t>AK</t>
  </si>
  <si>
    <t>Arizona</t>
  </si>
  <si>
    <t>AZ</t>
  </si>
  <si>
    <t>Arkansas</t>
  </si>
  <si>
    <t>AR</t>
  </si>
  <si>
    <t>California</t>
  </si>
  <si>
    <t>CA</t>
  </si>
  <si>
    <t>Colorado</t>
  </si>
  <si>
    <t>Connecticut</t>
  </si>
  <si>
    <t>CT</t>
  </si>
  <si>
    <t>Delaware</t>
  </si>
  <si>
    <t>DE</t>
  </si>
  <si>
    <t>Florida</t>
  </si>
  <si>
    <t>FL</t>
  </si>
  <si>
    <t>Georgia</t>
  </si>
  <si>
    <t>GA</t>
  </si>
  <si>
    <t>Hawaii</t>
  </si>
  <si>
    <t>HI</t>
  </si>
  <si>
    <t>Idaho</t>
  </si>
  <si>
    <t>ID</t>
  </si>
  <si>
    <t>Illinois</t>
  </si>
  <si>
    <t>IL</t>
  </si>
  <si>
    <t>Indiana</t>
  </si>
  <si>
    <t>IN</t>
  </si>
  <si>
    <t>Iowa</t>
  </si>
  <si>
    <t>IA</t>
  </si>
  <si>
    <t>Kansas</t>
  </si>
  <si>
    <t>KS</t>
  </si>
  <si>
    <t>Kentucky</t>
  </si>
  <si>
    <t>KY</t>
  </si>
  <si>
    <t>Louisiana</t>
  </si>
  <si>
    <t>LA</t>
  </si>
  <si>
    <t>Maine</t>
  </si>
  <si>
    <t>ME</t>
  </si>
  <si>
    <t>Maryland</t>
  </si>
  <si>
    <t>MD</t>
  </si>
  <si>
    <t>Massachusetts</t>
  </si>
  <si>
    <t>MA</t>
  </si>
  <si>
    <t>Michigan</t>
  </si>
  <si>
    <t>MI</t>
  </si>
  <si>
    <t>Minnesota</t>
  </si>
  <si>
    <t>MN</t>
  </si>
  <si>
    <t>Mississippi</t>
  </si>
  <si>
    <t>MS</t>
  </si>
  <si>
    <t>Missouri</t>
  </si>
  <si>
    <t>MO</t>
  </si>
  <si>
    <t>Montana</t>
  </si>
  <si>
    <t>MT</t>
  </si>
  <si>
    <t>Nebraska</t>
  </si>
  <si>
    <t>Nevada</t>
  </si>
  <si>
    <t>NV</t>
  </si>
  <si>
    <t>New Hampshire</t>
  </si>
  <si>
    <t>NH</t>
  </si>
  <si>
    <t>New Jersey</t>
  </si>
  <si>
    <t>NJ</t>
  </si>
  <si>
    <t>New Mexico</t>
  </si>
  <si>
    <t>NM</t>
  </si>
  <si>
    <t>New York</t>
  </si>
  <si>
    <t>NY</t>
  </si>
  <si>
    <t>North Carolina</t>
  </si>
  <si>
    <t>NC</t>
  </si>
  <si>
    <t>North Dakota</t>
  </si>
  <si>
    <t>ND</t>
  </si>
  <si>
    <t>Ohio</t>
  </si>
  <si>
    <t>OH</t>
  </si>
  <si>
    <t>Oklahoma</t>
  </si>
  <si>
    <t>OK</t>
  </si>
  <si>
    <t>Oregon</t>
  </si>
  <si>
    <t>OR</t>
  </si>
  <si>
    <t>Pennsylvania</t>
  </si>
  <si>
    <t>PA</t>
  </si>
  <si>
    <t>Rhode Island</t>
  </si>
  <si>
    <t>RI</t>
  </si>
  <si>
    <t>South Carolina</t>
  </si>
  <si>
    <t>SC</t>
  </si>
  <si>
    <t>South Dakota</t>
  </si>
  <si>
    <t>SD</t>
  </si>
  <si>
    <t>Tennessee</t>
  </si>
  <si>
    <t>TN</t>
  </si>
  <si>
    <t>Texas</t>
  </si>
  <si>
    <t>TX</t>
  </si>
  <si>
    <t>Utah</t>
  </si>
  <si>
    <t>UT</t>
  </si>
  <si>
    <t>Vermont</t>
  </si>
  <si>
    <t>VT</t>
  </si>
  <si>
    <t>Virginia</t>
  </si>
  <si>
    <t>VA</t>
  </si>
  <si>
    <t>Washington</t>
  </si>
  <si>
    <t>WA</t>
  </si>
  <si>
    <t>West Virginia</t>
  </si>
  <si>
    <t>WV</t>
  </si>
  <si>
    <t>Wisconsin</t>
  </si>
  <si>
    <t>WI</t>
  </si>
  <si>
    <t>Wyoming</t>
  </si>
  <si>
    <t>WY</t>
  </si>
  <si>
    <t>RMI Customized using Supporting Data</t>
  </si>
  <si>
    <t>Guidance text</t>
  </si>
  <si>
    <t>Description</t>
  </si>
  <si>
    <t>Standard Descriptions</t>
  </si>
  <si>
    <t>Guidance</t>
  </si>
  <si>
    <t>Subscripted Guidance?</t>
  </si>
  <si>
    <t>Subscript</t>
  </si>
  <si>
    <t>Subscript + Guidance</t>
  </si>
  <si>
    <t>Electric Vehicle Sales Mandate</t>
  </si>
  <si>
    <t>**Description:**</t>
  </si>
  <si>
    <t>**Guidance for setting values: **</t>
  </si>
  <si>
    <t xml:space="preserve"> Today, the share of electric freight trucks is very low, but electrification is particularly promising for certain types of trucks, such as those used to make deliveries within cities, those involved in port operations, garbage trucks, and others with frequent starts and stops.</t>
  </si>
  <si>
    <t xml:space="preserve"> Electric bus manufacturer Proterra believes all new transit bus sales could be electric as early as 2030, but transit buses make up roughly 15% of the US bus fleet.</t>
  </si>
  <si>
    <t>Aircraft</t>
  </si>
  <si>
    <t xml:space="preserve">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t>
  </si>
  <si>
    <t>Ships</t>
  </si>
  <si>
    <t xml:space="preserve">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t>
  </si>
  <si>
    <t xml:space="preserve">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t>
  </si>
  <si>
    <t xml:space="preserve"> Though electric motorcycles and scooters are popular in Europe and Asia, where motorbikes are commonly used for urban transportation and commuting, electric motorbikes are not yet a significant presence in the U.S., where motorbikes are mostly used for recreation.</t>
  </si>
  <si>
    <t xml:space="preserve"> In the BAU case, the share of electricity among fuels used by other components in urban, residential buildings is 100%.</t>
  </si>
  <si>
    <t>In the United States, the share of electricity among fuels used by other components in urban, residential buildings is 100%.</t>
  </si>
  <si>
    <t>natural gas es</t>
  </si>
  <si>
    <t xml:space="preserve">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t>
  </si>
  <si>
    <t xml:space="preserve"> The U.S. Federal Government has collectively guaranteed billions of dollars of loans for the construction new biomass plants.    (Loan guarantees are not equivalent to subsidies dollar-for-dollar, but they lower the cost of construction by enabling the plant to access cheaper financing.)</t>
  </si>
  <si>
    <t>*Approx same BAU EV sales for all states</t>
  </si>
  <si>
    <t>BCRbQ</t>
  </si>
  <si>
    <t>SYC</t>
  </si>
  <si>
    <t>Incomplete</t>
  </si>
  <si>
    <t>BAU RPS Percentage (BRPSPTY)</t>
  </si>
  <si>
    <t>(Line 62)</t>
  </si>
  <si>
    <t>Line 64</t>
  </si>
  <si>
    <t>Line 188</t>
  </si>
  <si>
    <t>Line 189-190</t>
  </si>
  <si>
    <t>Line 207</t>
  </si>
  <si>
    <t>Line 208-219</t>
  </si>
  <si>
    <t>Line 224</t>
  </si>
  <si>
    <t>BAU EV Subsidy Percentage</t>
  </si>
  <si>
    <t>Deprecated</t>
  </si>
  <si>
    <t>Chargers (plugs total)</t>
  </si>
  <si>
    <t>Population</t>
  </si>
  <si>
    <t>Plug/100k</t>
  </si>
  <si>
    <t>ZEV States</t>
  </si>
  <si>
    <t>2020 RPS</t>
  </si>
  <si>
    <t>2030 RPS</t>
  </si>
  <si>
    <t>2050 RPS</t>
  </si>
  <si>
    <t>Imports 2008</t>
  </si>
  <si>
    <t>Exports 2008</t>
  </si>
  <si>
    <t>Imports 2018</t>
  </si>
  <si>
    <t>Exports 2018</t>
  </si>
  <si>
    <t>Delta Imports (%)</t>
  </si>
  <si>
    <t>Delta Exports (%)</t>
  </si>
  <si>
    <t>Potential Additional DR Capacity (MW)</t>
  </si>
  <si>
    <t>BAU DR Capacity (MW)</t>
  </si>
  <si>
    <t>hard coal retiring</t>
  </si>
  <si>
    <t>natural gas nonpeaker retiring</t>
  </si>
  <si>
    <t>nuclear retiring</t>
  </si>
  <si>
    <t>biomass retiring</t>
  </si>
  <si>
    <t>petroleum retiring</t>
  </si>
  <si>
    <t>natural gas peaker retiring</t>
  </si>
  <si>
    <t>lignite retiring</t>
  </si>
  <si>
    <t>hard coal SYC</t>
  </si>
  <si>
    <t>natural gas nonpeaker SYC</t>
  </si>
  <si>
    <t>nuclear SYC</t>
  </si>
  <si>
    <t>hydro SYC</t>
  </si>
  <si>
    <t>onshore wind SYC</t>
  </si>
  <si>
    <t>solar PV SYC</t>
  </si>
  <si>
    <t>solar thermal SYC</t>
  </si>
  <si>
    <t>biomass SYC</t>
  </si>
  <si>
    <t>geothermal SYC</t>
  </si>
  <si>
    <t>petroleum SYC</t>
  </si>
  <si>
    <t>natural gas peaker SYC</t>
  </si>
  <si>
    <t>lignite SYC</t>
  </si>
  <si>
    <t>offshore wind SYC</t>
  </si>
  <si>
    <t>crude oil SYC</t>
  </si>
  <si>
    <t>heavy or residual fuel oil SYC</t>
  </si>
  <si>
    <t>municipal solid waste SYC</t>
  </si>
  <si>
    <t>Battery BAU</t>
  </si>
  <si>
    <t>Battery Potential</t>
  </si>
  <si>
    <t>Battery SYC</t>
  </si>
  <si>
    <t>land per year</t>
  </si>
  <si>
    <t>% land is forested</t>
  </si>
  <si>
    <t>2019 Demand Response (MW)</t>
  </si>
  <si>
    <t>2050 BAU Demand Response (MW)</t>
  </si>
  <si>
    <t>2050 Potential Demand Response (MW)</t>
  </si>
  <si>
    <t>100% plan?</t>
  </si>
  <si>
    <t>BESP</t>
  </si>
  <si>
    <t>s</t>
  </si>
  <si>
    <t>District of Columbia</t>
  </si>
  <si>
    <t>-</t>
  </si>
  <si>
    <t>Exports</t>
  </si>
  <si>
    <t>production</t>
  </si>
  <si>
    <t>Exports Percentage</t>
  </si>
  <si>
    <t>heavy fuel oil</t>
  </si>
  <si>
    <t>126-140</t>
  </si>
  <si>
    <t>Rural</t>
  </si>
  <si>
    <t>Appl</t>
  </si>
  <si>
    <t>Urban</t>
  </si>
  <si>
    <t>544-552</t>
  </si>
  <si>
    <t>jet fuel</t>
  </si>
  <si>
    <t>liquid petroleum gas</t>
  </si>
  <si>
    <t>exports</t>
  </si>
  <si>
    <t>*NA are commercial</t>
  </si>
  <si>
    <t>Production</t>
  </si>
  <si>
    <t>Exports percentage</t>
  </si>
  <si>
    <t xml:space="preserve">BCEU Dataframe from Webapp.py </t>
  </si>
  <si>
    <t>See BCEU_WebApp.py</t>
  </si>
  <si>
    <t>BFPIaE Dataframe</t>
  </si>
  <si>
    <t>state</t>
  </si>
  <si>
    <t>energy_type</t>
  </si>
  <si>
    <t>demand_sector</t>
  </si>
  <si>
    <t>demand_subsector</t>
  </si>
  <si>
    <t>urban_or_rural</t>
  </si>
  <si>
    <t>type</t>
  </si>
  <si>
    <t>municipal waste</t>
  </si>
  <si>
    <t>Cooling</t>
  </si>
  <si>
    <t>D1</t>
  </si>
  <si>
    <t>D2</t>
  </si>
  <si>
    <t>Description:</t>
  </si>
  <si>
    <t xml:space="preserve"> This policy represents strengthening standards for the selected pollutant(s) emitted by the selected vehicle type(s).  Conventional pollutants' most important, harmful impacts are on human health rather than on climate change.  In the United States, since 1997, the 24-hour national ambient air quality standard (NAAQS) for PM2.5, the most harmful type of particulate for human health, declined from 65 µg/m^3 to 35 µg/m^3, a reduction of 46%.//</t>
  </si>
  <si>
    <t xml:space="preserve"> This policy represents increasing the deployment of EV charging stations, including DC Fast and Level 2 charging stations.  It is set in chargers per 100,000 people (cumulative, not per year), additional to chargers in the BAU case.  This policy only affects passenger LDVs.  // </t>
  </si>
  <si>
    <t xml:space="preserve">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LDVs.  // </t>
  </si>
  <si>
    <t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t>
  </si>
  <si>
    <t xml:space="preserve"> This policy causes government to pay for the specified percentage of the purchase price of new battery electric passenger LDVs.  This is in addition to EV subsidies that exist in the BAU case.  // </t>
  </si>
  <si>
    <t xml:space="preserve"> This policy implements a fee on sales of inefficient light-duty vehicles (LDVs; namely cars and SUVs) that is rebated to buyers of efficient LDVs.  The feebate policy is revenue-neutral, as the pivot point (the efficiency level that incurs neither a rebate nor a fee) is set such that the total of all fees equals the total of all rebates. // </t>
  </si>
  <si>
    <t xml:space="preserve"> This policy specifies a percentage improvement in fuel economy (distance traveled on the same quantity of fuel with the same cargo or passenger loading) due to fuel economy standards for newly sold vehicles of the selected type(s) with fossil fuel-burning engines. // </t>
  </si>
  <si>
    <t>Hydrogen Vehicle Sales Mandate</t>
  </si>
  <si>
    <t xml:space="preserve">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t>
  </si>
  <si>
    <t xml:space="preserve"> This policy specifies the percentage reduction in carbon emissions from the transportation sector that must be achieved via fuel switching.  This value is in addition to BAU requirements. // </t>
  </si>
  <si>
    <t xml:space="preserve"> This policy represents a set of measures aimed at reducing demand for passenger or freight transportation in the selected vehicle type(s).  //</t>
  </si>
  <si>
    <t xml:space="preserve"> This policy replaces the specified fraction of newly sold non-electric building components of the selected type(s) in buildings of the selected type(s) with electricity-using components. // </t>
  </si>
  <si>
    <t xml:space="preserve"> This policy tightens energy efficiency standards for the selected component(s) in the selected building type(s).  The policy only applies to newly sold components each year (whether for new buildings or replacement of old components of existing buildings). // </t>
  </si>
  <si>
    <t xml:space="preserve">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t>
  </si>
  <si>
    <t xml:space="preserve"> This policy requires at least the specified percentage of total retail electricity demand to be generated by residential and commercial buildings' distributed solar systems (typically rooftop PV). // </t>
  </si>
  <si>
    <t xml:space="preserve"> This policy causes the government to reimburse building owners for a percentage of the cost of new distributed solar PV capacity that is installed on or around buildings. // </t>
  </si>
  <si>
    <t xml:space="preserve">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t>
  </si>
  <si>
    <t xml:space="preserve"> Each year, the specified percentage of the selected building type(s) that existed at the start of the model run will be retrofit with more efficient heating, cooling, and envelope components. // </t>
  </si>
  <si>
    <t xml:space="preserve"> This policy represents a modest rebate paid to customers who purchase energy-efficient building equipment of the selected type(s).  Typical rebate amounts represented by this policy are $50-100 for a clothes washer and $25-50 for a dishwasher or refrigerator.//</t>
  </si>
  <si>
    <t xml:space="preserve"> This policy prevents new capacity of the selected type(s) from being built or deployed.//</t>
  </si>
  <si>
    <t xml:space="preserve"> This policy specifies the fraction of CO2 emissions from power plants that is captured and stored, above the amount predicted in the business-as-usual scenario. // </t>
  </si>
  <si>
    <t>Carbon-free Electricity Standard</t>
  </si>
  <si>
    <t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t>
  </si>
  <si>
    <t xml:space="preserve"> This policy increases or decreases the amount of electricity exported from the United States to Canada and Mexico.  It does not cause the construction or removal of transmission lines linking these countries. // </t>
  </si>
  <si>
    <t xml:space="preserve"> This policy increases or decreases the amount of electricity imported to the United States from Canada and Mexico.  It does not cause the construction or removal of transmission lines linking these countries. // </t>
  </si>
  <si>
    <t xml:space="preserve"> This policy represents regulations that cause more demand response (DR) capacity to be added to the electric grid.  Demand response provides flexibility that allows for the integration of more wind and solar PV, if the electricity system is flexibility-constrained. // </t>
  </si>
  <si>
    <t xml:space="preserve"> This policy causes the specified quantity of otherwise non-retiring capacity of the selected type(s) to be retired each year. // </t>
  </si>
  <si>
    <t xml:space="preserve"> This policy causes grid-scale electricity storage from chemical batteries to increase above the amount predicted in the BAU Scenario. // </t>
  </si>
  <si>
    <t xml:space="preserve"> This policy causes additional transmission capacity to be built relative to the BAU case.  Transmission increases the flexibility of the grid, allowing for the integration of more wind and solar PV, if the electricity system is flexibility-constrained. // </t>
  </si>
  <si>
    <t xml:space="preserve"> This policy uses an alternative retirement schedule for existing capacity of the selected type(s). // </t>
  </si>
  <si>
    <t xml:space="preserve"> The business-as-usual case includes all planned capacity additions (provided by the U.S. Energy Information Administration). This policy blocks all planned additions of the selected type(s) that have not already received regulatory approval. // </t>
  </si>
  <si>
    <t>This policy expands the definitions for qualifying carbon-free sources for the carbon-free electricity standard to be wind, solar, hydro, nuclear, and municipal solid waste.//</t>
  </si>
  <si>
    <t xml:space="preserve"> This policy extends the lifetime of all nuclear plants by the specified number of years.//</t>
  </si>
  <si>
    <t xml:space="preserve">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t>
  </si>
  <si>
    <t xml:space="preserve"> This policy specifies a reduction in soft costs (costs for things other than capital equipment) for new plants of the selected type(s), such as the costs of permitting, financing, project management, assembly, etc. // </t>
  </si>
  <si>
    <t xml:space="preserve"> This policy specifies the reduction in transmission and distribution losses that will be achieved by 2050. // </t>
  </si>
  <si>
    <t xml:space="preserve"> This policy is a subsidy paid by the government to electricity suppliers per unit of new capacity constructed.  This only applies to utilities, not distributed systems (such as rooftop solar). // </t>
  </si>
  <si>
    <t xml:space="preserve"> This policy is a subsidy paid by the government to suppliers of electricity per unit of electricity generated from the selected plant type(s). // </t>
  </si>
  <si>
    <t>This policy specifies the fraction of CO2 emissions from industry that is captured and stored, above the amount predicted in the business-as-usual scenario.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t>
  </si>
  <si>
    <t xml:space="preserve"> This policy reduces CO2 emissions from the cement industry by substituting other inputs, such as fly ash, for a portion of the clinker in cement. // </t>
  </si>
  <si>
    <t xml:space="preserve"> This policy reduces fuel consumption in the industry sector by increasing the use of cogeneration (also known as combined heat and power) and recovery of waste heat (to perform useful work). // </t>
  </si>
  <si>
    <t xml:space="preserve">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t>
  </si>
  <si>
    <t xml:space="preserve"> This policy reduces fuel consumption by the selected industry by increasing the efficiency of industrial equipment through stronger standards.  The policy setting refers to overall energy use reduction, not the reduction in energy use of newly sold equipment.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 </t>
  </si>
  <si>
    <t xml:space="preserve"> This policy reduces fuel consumption in the industry sector by improving the way components are put together and the way material or energy flows between them. // </t>
  </si>
  <si>
    <t xml:space="preserve"> This policy reduces greenhouse gas emissions from the selected industry by switching the fuels used by facilities to electricity and/or hydrogen. Only fuel consumed for energy, not fuel used as a chemical feedstock, is affected by this policy.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 // </t>
  </si>
  <si>
    <t xml:space="preserve"> This policy reduces emissions of high-GWP, fluorinated gases (F-gases) from the industry sector by substituting less-harmful chemicals. // </t>
  </si>
  <si>
    <t xml:space="preserve"> This policy reduces emissions of high-GWP, fluorinated gases (F-gases) from the industry sector by destroying F-gases created as byproducts during the creation of desired products. // </t>
  </si>
  <si>
    <t xml:space="preserve"> This policy reduces emissions of high-GWP, fluorinated gases (F-gases) by recovering F-gases from equipment at the end of its service life and destroying or recycling those F-gases. // </t>
  </si>
  <si>
    <t xml:space="preserve"> This policy reduces emissions of high-GWP, fluorinated gases (F-gases) from the industry sector by reducing leakage and losses through improved inspections, maintenance, and retrofitting of equipment. // </t>
  </si>
  <si>
    <t xml:space="preserve"> This policy reduces methane emissions from the selected industry by increasing the capture of methane that is currently being released into the atmosphere (for example, stopping leaks from wellheads, pipes, coal mines, landfills, etc.).//</t>
  </si>
  <si>
    <t xml:space="preserve"> This policy reduces methane emissions from the selected industry by increasing the burning of methane that is currently being released into the atmosphere (i.e. flaring instead of venting/leaking).//</t>
  </si>
  <si>
    <t xml:space="preserve">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t>
  </si>
  <si>
    <t xml:space="preserve"> This policy increases the sequestration of CO2 by planting forests.  Planted forests are assumed to be managed with best practices and are not used for timber harvesting. // </t>
  </si>
  <si>
    <t>This policy prevents the release of CO2 that accompanies deforestation. //</t>
  </si>
  <si>
    <t xml:space="preserve"> This policy restores degraded forest, increasing the rate of carbon sequestration of the forest.//</t>
  </si>
  <si>
    <t xml:space="preserve"> This policy avoids the release of CO2 from forests by reducing timber harvesting. // </t>
  </si>
  <si>
    <t xml:space="preserve">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t>
  </si>
  <si>
    <t xml:space="preserve"> This policy increases CO2 sequestration by forests through improved forest management practices.  // </t>
  </si>
  <si>
    <t xml:space="preserve"> This policy reduces greenhouse gas emissions from agriculture through livestock-related measures, such as feed supplements or drugs to prevent enteric methane formation. // </t>
  </si>
  <si>
    <t xml:space="preserve">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t>
  </si>
  <si>
    <t xml:space="preserve">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t>
  </si>
  <si>
    <t xml:space="preserve"> This policy causes a percentage of the district heat to be generated by burning hydrogen instead of the fuels used in the BAU case. // </t>
  </si>
  <si>
    <t xml:space="preserve"> This policy causes a percentage of merchant hydrogen (i.e. hydrogen produced for sale, not hydrogen produced and consumed on-site within a facility) to be produced via electrolysis rather than via other production pathways. // </t>
  </si>
  <si>
    <t>Carbon Tax</t>
  </si>
  <si>
    <t>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The U.S. government's revised 2015 Social Cost of Carbon estimates for the year 2050 range from $32 to $115 per ton (in inflation-adjusted 2018 dollars), depending on one's choice of discount rate.//</t>
  </si>
  <si>
    <t xml:space="preserve"> This policy reduces the subsidies paid for the production of the selected energy source(s) in the BAU case. // </t>
  </si>
  <si>
    <t xml:space="preserve"> This policy prevents the carbon tax from being levied on process emissions (non-energy greenhouse gas emissions from industrial and agricultural operations).</t>
  </si>
  <si>
    <t>Variable Energy Prices</t>
  </si>
  <si>
    <t xml:space="preserve"> This policy causes the price of the selected fuel(s) for domestic buyers to approach international market prices. // </t>
  </si>
  <si>
    <t>Fuel Taxes</t>
  </si>
  <si>
    <t>Additional Fuel Tax Rate by Fuel</t>
  </si>
  <si>
    <t xml:space="preserve"> This policy increases the tax rate for the selected fuel type(s).  It is expressed as a percentage of the BAU Scenario price, which includes sales and excise taxes. // </t>
  </si>
  <si>
    <t>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</si>
  <si>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</si>
  <si>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</si>
  <si>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 </t>
  </si>
  <si>
    <t xml:space="preserve">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t>
  </si>
  <si>
    <t xml:space="preserve">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t>
  </si>
  <si>
    <t>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t>
  </si>
  <si>
    <t xml:space="preserve">State: </t>
  </si>
  <si>
    <t>BCEU (Building Component Energy Use)</t>
  </si>
  <si>
    <t>% energy consumption from electricity by demand subsector</t>
  </si>
  <si>
    <t>Demand subsector</t>
  </si>
  <si>
    <t>BCEU-commercial-appl.csv</t>
  </si>
  <si>
    <t>BCEU-commercial-cooling.csv</t>
  </si>
  <si>
    <t>BCEU-commercial-heating.csv</t>
  </si>
  <si>
    <t>BCEU-commercial-lighting.csv</t>
  </si>
  <si>
    <t>BCEU-commercial-other.csv</t>
  </si>
  <si>
    <t>BCEU-rural-residential-appl.csv</t>
  </si>
  <si>
    <t>BCEU-rural-residential-cooling.csv</t>
  </si>
  <si>
    <t>BCEU-rural-residential-heating.csv</t>
  </si>
  <si>
    <t>BCEU-rural-residential-lighting.csv</t>
  </si>
  <si>
    <t>BCEU-rural-residential-other.csv</t>
  </si>
  <si>
    <t>BCEU-urban-residential-appl.csv</t>
  </si>
  <si>
    <t>BCEU-urban-residential-cooling.csv</t>
  </si>
  <si>
    <t>BCEU-urban-residential-heating.csv</t>
  </si>
  <si>
    <t>BCEU-urban-residential-lighting.csv</t>
  </si>
  <si>
    <t>BCEU-urban-residential-other.csv</t>
  </si>
  <si>
    <t>GBSC (Grid Battery Storage Capacity)</t>
  </si>
  <si>
    <t>Battery storage (MW)</t>
  </si>
  <si>
    <t>BFPIaE (BAU Fuel Production, Imports, and Exports)</t>
  </si>
  <si>
    <t>2019 (Btu)</t>
  </si>
  <si>
    <t>State Name</t>
  </si>
  <si>
    <t>IECC Comparisons (energy savings)</t>
  </si>
  <si>
    <t>Repetitive Levers</t>
  </si>
  <si>
    <t>Base</t>
  </si>
  <si>
    <t>Lines</t>
  </si>
  <si>
    <t>Category</t>
  </si>
  <si>
    <t>Guidance for Pop-Over Panel Description</t>
  </si>
  <si>
    <t>Notes</t>
  </si>
  <si>
    <t>141-158</t>
  </si>
  <si>
    <t xml:space="preserve">**Description:** This policy tightens energy efficiency standards for heating systems in urban, residential buildings.  The policy only applies to newly sold heating systems each year (whether for new buildings or replacement of old components of existing buildings). </t>
  </si>
  <si>
    <t>Energy efficiency standards via building codes</t>
  </si>
  <si>
    <t>Note: only NM and WI have specific notes about the state building code; can add more on columns G and H</t>
  </si>
  <si>
    <t>Lines 308-315</t>
  </si>
  <si>
    <t>// **Guidance for setting values:** The EPA Waiver Zero Emission Vehicle (ZEV) program requires automakers to sell ZEVs in 12 states, which will likely require about 7% to 10% new vehicle sales in 2025. The most ambitious current state goal phases out sales of new gas cars by 2035, which would be equivalent to a setting of 100% in 2035.</t>
  </si>
  <si>
    <t>Feed in tariffs</t>
  </si>
  <si>
    <t>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</si>
  <si>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Lines 297-302</t>
  </si>
  <si>
    <t>ITC value</t>
  </si>
  <si>
    <t>However, the Investment Tax Credit, a similar program for solar power, covers 30% of system costs through 2019, with declining amounts thereafter.</t>
  </si>
  <si>
    <t xml:space="preserve">**Description:** This policy tightens energy efficiency standards for cooling and ventilation systems in urban, residential buildings.  The policy only applies to newly sold cooling and ventilation systems each year (whether for new buildings or replacement of old components of existing buildings). </t>
  </si>
  <si>
    <t>SCC Value</t>
  </si>
  <si>
    <t>The U.S. government's revised 2015 Social Cost of Carbon estimates for the year 2050 range from $32 to $115 per ton (in inflation-adjusted 2018 dollars), depending on one's choice of discount rate.</t>
  </si>
  <si>
    <t xml:space="preserve">**Description:** This policy tightens energy efficiency standards for urban,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</si>
  <si>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urban, residential buildings.  The policy only applies to newly sold lighting components each year (whether for new buildings or replacement of old components of existing buildings). </t>
  </si>
  <si>
    <t xml:space="preserve">**Description:** This policy tightens energy efficiency standards for appliances in urban,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</si>
  <si>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urban, residential buildings.  The policy only applies to newly sold components each year (whether for new buildings or replacement of old components of existing buildings). </t>
  </si>
  <si>
    <t xml:space="preserve">**Description:** This policy tightens energy efficiency standards for heating systems in rural, residential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</si>
  <si>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rural, residential buildings.  The policy only applies to newly sold cooling and ventilation systems each year (whether for new buildings or replacement of old components of existing buildings). </t>
  </si>
  <si>
    <t xml:space="preserve">**Description:** This policy tightens energy efficiency standards for rural, residential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</si>
  <si>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rural, residential buildings.  The policy only applies to newly sold lighting components each year (whether for new buildings or replacement of old components of existing buildings). </t>
  </si>
  <si>
    <t xml:space="preserve">**Description:** This policy tightens energy efficiency standards for appliances in rural, residential buildings.  The policy only applies to newly sold appliances each year (whether for new buildings or replacement of old appliances in existing buildings). </t>
  </si>
  <si>
    <t xml:space="preserve">**Description:** This policy tightens energy efficiency standards for other energy-using components in rural, residential buildings.  The policy only applies to newly sold components each year (whether for new buildings or replacement of old components of existing buildings). </t>
  </si>
  <si>
    <t xml:space="preserve">**Description:** This policy tightens energy efficiency standards for heating systems in commercial buildings.  The policy only applies to newly sold heating systems each year (whether for new buildings or replacement of old components of existing buildings). </t>
  </si>
  <si>
    <t xml:space="preserve">**Description:** This policy tightens energy efficiency standards for cooling and ventilation systems in commercial buildings.  The policy only applies to newly sold cooling and ventilation systems each year (whether for new buildings or replacement of old components of existing buildings). </t>
  </si>
  <si>
    <t xml:space="preserve">**Description:** This policy tightens energy efficiency standards for commercial building envelopes.  The policy only applies to newly sold building envelope components each year (whether for new buildings or replacement of old components of existing buildings). </t>
  </si>
  <si>
    <t xml:space="preserve">**Description:** This policy tightens energy efficiency standards for lighting in commercial buildings.  The policy only applies to newly sold lighting components each year (whether for new buildings or replacement of old components of existing buildings). </t>
  </si>
  <si>
    <t xml:space="preserve">**Description:** This policy tightens energy efficiency standards for appliances in commercial buildings.  The policy only applies to newly sold appliances each year (whether for new buildings or replacement of old appliances in existing buildings). </t>
  </si>
  <si>
    <t xml:space="preserve">**Description:** This policy tightens energy efficiency standards for other energy-using components in commercial buildings.  The policy only applies to newly sold components each year (whether for new buildings or replacement of old components of existing buildings). </t>
  </si>
  <si>
    <t>yes</t>
  </si>
  <si>
    <r>
      <rPr>
        <b/>
        <sz val="11"/>
        <rFont val="Calibri"/>
        <family val="2"/>
        <scheme val="minor"/>
      </rPr>
      <t>Number of EV chargers:</t>
    </r>
    <r>
      <rPr>
        <sz val="11"/>
        <rFont val="Calibri"/>
        <family val="2"/>
        <scheme val="minor"/>
      </rPr>
      <t xml:space="preserve"> https://www.pressdemocrat.com/article/news/california-gets-56-million-to-expand-number-of-electric-vehicle-charging-s/</t>
    </r>
    <r>
      <rPr>
        <b/>
        <sz val="11"/>
        <rFont val="Calibri"/>
        <family val="2"/>
        <scheme val="minor"/>
      </rPr>
      <t xml:space="preserve">
Number of gas stations:</t>
    </r>
    <r>
      <rPr>
        <sz val="11"/>
        <rFont val="Calibri"/>
        <family val="2"/>
        <scheme val="minor"/>
      </rPr>
      <t xml:space="preserve"> U.S. Census, Statistics of U.S. Businesses, https://www.census.gov/data/tables/2016/econ/susb/2016-susb-annual.html
</t>
    </r>
    <r>
      <rPr>
        <b/>
        <sz val="11"/>
        <rFont val="Calibri"/>
        <family val="2"/>
        <scheme val="minor"/>
      </rPr>
      <t>Pumps per station:</t>
    </r>
    <r>
      <rPr>
        <sz val="11"/>
        <rFont val="Calibri"/>
        <family val="2"/>
        <scheme val="minor"/>
      </rPr>
      <t xml:space="preserve"> https://247wallst.com/economy/2014/05/22/why-are-there-115000-or-150000-gas-stations-in-america/
</t>
    </r>
  </si>
  <si>
    <t>**Description:**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t>
  </si>
  <si>
    <r>
      <rPr>
        <b/>
        <sz val="11"/>
        <rFont val="Calibri"/>
        <family val="2"/>
        <scheme val="minor"/>
      </rPr>
      <t xml:space="preserve">Ranges: </t>
    </r>
    <r>
      <rPr>
        <sz val="11"/>
        <rFont val="Calibri"/>
        <family val="2"/>
        <scheme val="minor"/>
      </rPr>
      <t xml:space="preserve">https://driveclean.ca.gov/battery-electric
https://www.recurrentauto.com/research/california-electric-vehicles
</t>
    </r>
    <r>
      <rPr>
        <b/>
        <sz val="11"/>
        <rFont val="Calibri"/>
        <family val="2"/>
        <scheme val="minor"/>
      </rPr>
      <t xml:space="preserve">Charging Times: </t>
    </r>
    <r>
      <rPr>
        <sz val="11"/>
        <rFont val="Calibri"/>
        <family val="2"/>
        <scheme val="minor"/>
      </rPr>
      <t>https://www.chargepoint.com/files/Quick_Guide_to_Fast_Charging.pdf</t>
    </r>
  </si>
  <si>
    <t>**Description:**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t>
  </si>
  <si>
    <t>**Description:**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t>
  </si>
  <si>
    <t>https://www.nrdc.org/experts/kathy-harris/california-sets-standard-100-evs-sales#:~:text=The%20new%20proposed%20standards%20will,shown%20in%20the%20graph%20below.
https://www.cnbc.com/2019/08/26/colorado-joins-california-in-requiring-automakers-to-sell-more-evs.html
https://www.consumerreports.org/hybrids-evs/california-says-new-cars-sold-in-the-state-must-be-zero-emissions-by-2035/
https://www.greentechmedia.com/articles/read/electric-buses-are-going-to-dominate
statistics from FoVObE variable
https://www.prnewswire.com/news-releases/electric-boats-and-ships-2017-2027-300561222.html</t>
  </si>
  <si>
    <t>**Description:**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t>
  </si>
  <si>
    <t>**Description:** This policy prevents new capacity of the selected type(s) from being built or deployed.//**Guidance for setting values: **//**Hard Coal : **No new coal is planned in California.</t>
  </si>
  <si>
    <t>**Description:**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t>
  </si>
  <si>
    <t>**Description:**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t>
  </si>
  <si>
    <t>**Description:**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t>
  </si>
  <si>
    <t>National Renewable Energy Laboratory, 2014, Renewable Electricity Futures Scenario Viewer,
http://www.nrel.gov/analysis/re_futures/data_viewer/#
80% RE-ITI (2014) scenario
https://www.utilitydive.com/news/brand-new-problem-california-grid-operator-long-duration-storage/621637/</t>
  </si>
  <si>
    <t>**Description:**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t>
  </si>
  <si>
    <t>**Description:** The business-as-uusal case includes all planned capacity additions (provided by the U.S. Energy Information Administration). This policy blocks all planned additions of the selected type(s) that have not already received regulatory approval.</t>
  </si>
  <si>
    <t>**Description:**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t>
  </si>
  <si>
    <t>Sales: Heavy Freight Trucks (Long-Haul)</t>
  </si>
  <si>
    <t>Sales: Heavy Freight Trucks (Short-Haul)</t>
  </si>
  <si>
    <t>Output New Vehicles in Thousands[motorbikes,freight,hydrogen vehicle]; Output New Vehicles in Thousands[motorbikes,freight,battery electric vehicle]; Output New Vehicles in Thousands[motorbikes,freight,plugin hybrid vehicle]; Output New Vehicles in Thousands[motorbikes,freight,natural gas vehicle]; Output New Vehicles in Thousands[motorbikes,freight,LPG vehicle]; Output New Vehicles in Thousands[motorbikes,freight,gasoline vehicle]; Output New Vehicles in Thousands[motorbikes,freight,diesel vehicle]</t>
  </si>
  <si>
    <t>Fleet Composition: Heavy Freight Trucks (Long-Haul)</t>
  </si>
  <si>
    <t>Fleet Composition: Heavy Freight Trucks (Short-Haul)</t>
  </si>
  <si>
    <t>Output Vehicles in Millions[motorbikes,freight,hydrogen vehicle]; Output Vehicles in Millions[motorbikes,freight,battery electric vehicle]; Output Vehicles in Millions[motorbikes,freight,plugin hybrid vehicle]; Output Vehicles in Millions[motorbikes,freight,natural gas vehicle]; Output Vehicles in Millions[motorbikes,freight,LPG vehicle]; Output Vehicles in Millions[motorbikes,freight,gasoline vehicle]; Output Vehicles in Millions[motorbikes,freight,diesel vehicle]</t>
  </si>
  <si>
    <t>Motorbikes, Freight Ships, Recreational Boats, Freight Rail, Passenger Rail, Freight Aircraft, Passenger Aircraft, Heavy Trucks (Short-Haul), Heavy Trucks (Long-Haul), Buses, Light &amp; Medium Freight Trucks, Cars and SUVs</t>
  </si>
  <si>
    <t>c01b00, 004185, af64ff, 00b050, 04ffaf, 087bf1, f1bb18, ad6600, f593e0, c2dffd, 000000, 969696</t>
  </si>
  <si>
    <t>Output Transportation Sector Fuel Used by Vehicle Type[motorbikes,passenger]; Output Transportation Sector Fuel Used by Vehicle Type[ships,freight]; Output Transportation Sector Fuel Used by Vehicle Type[ships,passenger]; Output Transportation Sector Fuel Used by Vehicle Type[rail,freight]; Output Transportation Sector Fuel Used by Vehicle Type[rail,passenger]; Output Transportation Sector Fuel Used by Vehicle Type[aircraft,freight]; Output Transportation Sector Fuel Used by Vehicle Type[aircraft,passenger]; Output Transportation Sector Fuel Used by Vehicle Type[motorbikes,freight]; Output Transportation Sector Fuel Used by Vehicle Type[HDVs,freight]; Output Transportation Sector Fuel Used by Vehicle Type[HDVs,passenger]; Output Transportation Sector Fuel Used by Vehicle Type[LDVs,freight]; Output Transportation Sector Fuel Used by Vehicle Type[LDVs,passenger]</t>
  </si>
  <si>
    <t>Output Freight Dist Transported[aircraft,freight]; Output Freight Dist Transported[LDVs,freight]; Output Freight Dist Transported[ships,freight]; Output Freight Dist Transported[rail,freight]; Output Freight Dist Transported[motorbikes,freight]; Output Freight Dist Transported[HDVs,freight]</t>
  </si>
  <si>
    <t>Freight Aircraft, Light &amp; Medium Freight Trucks, Freight Ships, Freight Rail, Heavy Trucks (Short-Haul), Heavy Trucks (Long-Haul)</t>
  </si>
  <si>
    <t>087bf1, f593e0, 004185, 00b050, 000000, 969696</t>
  </si>
  <si>
    <t>**Description:**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t>
  </si>
  <si>
    <t>**Description:**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t>
  </si>
  <si>
    <t>Include Process Emissions in C Tax</t>
  </si>
  <si>
    <t>https://www.energy.gov/articles/secretary-perry-announces-financial-close-additional-loan-guarantees-during-trip-vogtle
https://www.energysage.com/solar/cost-benefit/solar-investment-tax-credit/
https://www.energy.ca.gov/programs-and-topics/topics/renewable-energy/funding-renewable-energy
http://biomassmagazine.com/articles/8185/usda-loan-guarantees-support-3-biomass-power-plants</t>
  </si>
  <si>
    <t>**Description:**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t>
  </si>
  <si>
    <t>**Description:**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t>
  </si>
  <si>
    <t>**Description:**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t>
  </si>
  <si>
    <t>**Description:** This policy reduces emissions of high-GWP, fluorinated gases (F-gases) from the industry sector by substituting less-harmful chemicals. // **Guidance for setting values:** If this policy is fully implemented, F-gas emissions in 2050 are reduced by 65%.</t>
  </si>
  <si>
    <t>**Description:**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t>
  </si>
  <si>
    <t>**Description:**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t>
  </si>
  <si>
    <t>**Description:**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t>
  </si>
  <si>
    <t>**Description:** This policy reduces methane emissions from the selected industry by increasing the capture of methane that is currently being released into the atmosphere (for example, stopping leaks from wellheads, pipes, landfills, etc.).</t>
  </si>
  <si>
    <t>**Description:**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t>
  </si>
  <si>
    <t>**Description:**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t>
  </si>
  <si>
    <t>**Description:**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t>
  </si>
  <si>
    <t>**Description:**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t>
  </si>
  <si>
    <t>**Description:**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t>
  </si>
  <si>
    <t>**Description:**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t>
  </si>
  <si>
    <t>**Description:**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t>
  </si>
  <si>
    <t>**Description:**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t>
  </si>
  <si>
    <t>**Description:**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t>
  </si>
  <si>
    <t>**Description:**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t>
  </si>
  <si>
    <t>**Description:**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t>
  </si>
  <si>
    <t>**Description:**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t>
  </si>
  <si>
    <t>**Description:**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t>
  </si>
  <si>
    <t>https://www.fueleconomy.gov/feg/taxevb.shtml plus Chevrolet and Tesla websites
https://ww2.arb.ca.gov/sites/default/files/2022-05/2022_VIP_factsheet_050322.pdf
https://californiahvip.org/</t>
  </si>
  <si>
    <t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t>
  </si>
  <si>
    <t>**Description:**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t>
  </si>
  <si>
    <t>Light and Medium Commercial and Heavy Duty Trucks (long-haul)</t>
  </si>
  <si>
    <t>Passenger cars, SUVs, Light and Medium Commercial and Heavy Duty Trucks</t>
  </si>
  <si>
    <t>Passenger motorbikes</t>
  </si>
  <si>
    <t>Light and Medium Commercial and Heavy Duty Trucks</t>
  </si>
  <si>
    <t>**Description:**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t>
  </si>
  <si>
    <t>Policy_Commitments.cin</t>
  </si>
  <si>
    <t>Policy Commitments</t>
  </si>
  <si>
    <t>Heavy Freight Trucks (Short-Haul)</t>
  </si>
  <si>
    <t>Heavy Freight Trucks (Long-Haul)</t>
  </si>
  <si>
    <t>**Description:**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t>
  </si>
  <si>
    <t>g CO2e / 2021 dollar</t>
  </si>
  <si>
    <t>g CO2 / 2021 dollar</t>
  </si>
  <si>
    <t>2021 dollars / metric ton CO2e abated, Annual average abatement (million metric tons CO2e)</t>
  </si>
  <si>
    <t>billion 2021 dollars / year</t>
  </si>
  <si>
    <t>billion 2021 dollars</t>
  </si>
  <si>
    <t>2021 dollars / employee-year</t>
  </si>
  <si>
    <t>2021 dollars / megawatt-hour (MWh)</t>
  </si>
  <si>
    <t>thousand BTU / 2021 dollar</t>
  </si>
  <si>
    <t>2021 dollars / short ton</t>
  </si>
  <si>
    <t>2021 dollars / thousand cubic feet</t>
  </si>
  <si>
    <t>2021 dollars / gallon</t>
  </si>
  <si>
    <t>2021 dollars / barrel of oil</t>
  </si>
  <si>
    <t>2021 dollars / kg</t>
  </si>
  <si>
    <t>2021 dollars / kilowatt-hour (kWh)</t>
  </si>
  <si>
    <t>cost of eqpt. to capture 1 metric ton CO2e/yr (2021 dollars)</t>
  </si>
  <si>
    <t>million 2021 dollars / megawatt (MW)</t>
  </si>
  <si>
    <t>cost of eqpt. to produce 1 kg H2/yr (2021 dollars)</t>
  </si>
  <si>
    <t>Output Total CO2e Emissions by Sector[transportation sector]; Output Total CO2e Emissions by Sector[electricity sector]; Output Total CO2e Emissions by Sector[district heat and hydrogen sector]; Output Total CO2e Emissions by Sector[geoengineering sector]; Output Industry Sector Process Emissions in CO2e Excluding Ag and Waste; Output Industry Sector Energy Related CO2e Emissions Excluding Ag and Waste; Output Agriculture CO2e Emissions; Output Waste Management CO2e Emissions; Output Buildings Sector CO2e Emissions</t>
  </si>
  <si>
    <t>Clean Electricity Standard +</t>
  </si>
  <si>
    <t>By Sector (excl. land use)</t>
  </si>
  <si>
    <t>By Sector (incl. land use)</t>
  </si>
  <si>
    <t>Output Total CO2e Emissions by Sector[district heat and hydrogen sector]; Output Waste Management CO2e Emissions; Output Agriculture CO2e Emissions; Output Buildings Sector CO2e Emissions; Output Total CO2e Emissions by Sector[transportation sector]; Output Total CO2e Emissions by Sector[electricity sector]; Output Industry Sector Excluding Ag and Waste CO2e Emissions; Output Total CO2e Emissions by Sector[geoengineering sector]</t>
  </si>
  <si>
    <t>District Heat &amp; Hydrogen, Water &amp; Waste, Agriculture, Buildings, Transportation, Electricity, Industry, Geoengineering</t>
  </si>
  <si>
    <t>620e7a, f593e0, 04ffaf, 087bf1, c01b00, f1bb18, 969696, ad6600</t>
  </si>
  <si>
    <t>Reduction in Fossil Fuel Exports</t>
  </si>
  <si>
    <t>Deeper Decarbonization</t>
  </si>
  <si>
    <t>Output Transportation Pollutant Emissions by Vehicle Type[motorbikes,passenger,CO2]; Output Transportation Pollutant Emissions by Vehicle Type[motorbikes,freight,CO2];  Output Transportation Pollutant Emissions by Vehicle Type[ships,freight,CO2];  Output Transportation Pollutant Emissions by Vehicle Type[ships,passenger,CO2];  Output Transportation Pollutant Emissions by Vehicle Type[rail,freight,CO2];  Output Transportation Pollutant Emissions by Vehicle Type[rail,passenger,CO2];  Output Transportation Pollutant Emissions by Vehicle Type[aircraft,freight,CO2];  Output Transportation Pollutant Emissions by Vehicle Type[aircraft,passenger,CO2];  Output Transportation Pollutant Emissions by Vehicle Type[HDVs,freight,CO2];  Output Transportation Pollutant Emissions by Vehicle Type[HDVs,passenger,CO2];  Output Transportation Pollutant Emissions by Vehicle Type[LDVs,freight,CO2];  Output Transportation Pollutant Emissions by Vehicle Type[LDVs,passenger,CO2]</t>
  </si>
  <si>
    <t>Motorbikes,  Heavy Trucks (Long-Haul),  Freight Ships,  Recreational Boats,  Freight Rail,  Passenger Rail,  Freight Aircraft,  Passenger Aircraft,  Heavy Trucks (Short-Haul),  Buses,  Light &amp; Medium Freight Trucks,  Cars and SUVs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</si>
</sst>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5">
    <numFmt numFmtId="43" formatCode="_(* #,##0.00_);_(* \(#,##0.00\);_(* &quot;-&quot;??_);_(@_)"/>
    <numFmt numFmtId="164" formatCode="0.0%"/>
    <numFmt numFmtId="165" formatCode="0.0000000"/>
    <numFmt numFmtId="166" formatCode="0.000E+00"/>
    <numFmt numFmtId="167" formatCode="###0;###0"/>
    <numFmt numFmtId="168" formatCode="###0.0;###0.0"/>
    <numFmt numFmtId="169" formatCode="###0.00;###0.00"/>
    <numFmt numFmtId="170" formatCode="#,##0;#,##0"/>
    <numFmt numFmtId="171" formatCode="#,##0.0;#,##0.0"/>
    <numFmt numFmtId="172" formatCode="###0.000;###0.000"/>
    <numFmt numFmtId="173" formatCode="_-* #,##0.00_-;\-* #,##0.00_-;_-* &quot;-&quot;??_-;_-@_-"/>
    <numFmt numFmtId="174" formatCode="_-* #,##0.00\ _F_-;\-* #,##0.00\ _F_-;_-* &quot;-&quot;??\ _F_-;_-@_-"/>
    <numFmt numFmtId="175" formatCode="#,##0.0000"/>
    <numFmt numFmtId="176" formatCode="_(* #,##0_);_(* \(#,##0\);_(* &quot;-&quot;??_);_(@_)"/>
    <numFmt numFmtId="177" formatCode="#,##0.000"/>
  </numFmts>
  <fonts count="114" x14ac:knownFonts="1">
    <font>
      <sz val="1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11"/>
      <name val="Calibri"/>
      <family val="2"/>
      <scheme val="minor"/>
    </font>
    <font>
      <sz val="11"/>
      <color theme="0" tint="-0.499984740745262"/>
      <name val="Calibri"/>
      <family val="2"/>
      <scheme val="minor"/>
    </font>
    <font>
      <sz val="11"/>
      <color theme="1"/>
      <name val="Calibri"/>
      <family val="2"/>
      <scheme val="minor"/>
    </font>
    <font>
      <u/>
      <sz val="11"/>
      <color theme="10"/>
      <name val="Calibri"/>
      <family val="2"/>
      <scheme val="minor"/>
    </font>
    <font>
      <sz val="11"/>
      <color rgb="FF000000"/>
      <name val="Calibri"/>
      <family val="2"/>
      <scheme val="minor"/>
    </font>
    <font>
      <i/>
      <sz val="11"/>
      <color theme="1"/>
      <name val="Calibri"/>
      <family val="2"/>
      <scheme val="minor"/>
    </font>
    <font>
      <b/>
      <sz val="11"/>
      <name val="Calibri"/>
      <family val="2"/>
      <scheme val="minor"/>
    </font>
    <font>
      <sz val="9"/>
      <color indexed="8"/>
      <name val="Calibri"/>
      <family val="2"/>
    </font>
    <font>
      <b/>
      <sz val="9"/>
      <color indexed="8"/>
      <name val="Calibri"/>
      <family val="2"/>
    </font>
    <font>
      <b/>
      <sz val="11"/>
      <name val="Arial"/>
      <family val="2"/>
    </font>
    <font>
      <b/>
      <sz val="10"/>
      <name val="Book Antiqua"/>
      <family val="1"/>
    </font>
    <font>
      <sz val="10"/>
      <color rgb="FF000000"/>
      <name val="Times New Roman"/>
      <family val="1"/>
    </font>
    <font>
      <sz val="10"/>
      <name val="Book Antiqua"/>
      <family val="1"/>
    </font>
    <font>
      <sz val="9"/>
      <color rgb="FF000000"/>
      <name val="Arial"/>
      <family val="2"/>
    </font>
    <font>
      <sz val="10"/>
      <color rgb="FFFF0000"/>
      <name val="Times New Roman"/>
      <family val="1"/>
    </font>
    <font>
      <b/>
      <sz val="12"/>
      <name val="Times New Roman"/>
      <family val="1"/>
    </font>
    <font>
      <sz val="9"/>
      <color indexed="8"/>
      <name val="Times New Roman"/>
      <family val="1"/>
    </font>
    <font>
      <sz val="10"/>
      <name val="Times New Roman"/>
      <family val="1"/>
    </font>
    <font>
      <b/>
      <sz val="9"/>
      <name val="Times New Roman"/>
      <family val="1"/>
    </font>
    <font>
      <b/>
      <vertAlign val="subscript"/>
      <sz val="9"/>
      <name val="Times New Roman"/>
      <family val="1"/>
    </font>
    <font>
      <sz val="9"/>
      <name val="Times New Roman"/>
      <family val="1"/>
    </font>
    <font>
      <sz val="10"/>
      <name val="Arial"/>
      <family val="2"/>
    </font>
    <font>
      <sz val="12"/>
      <name val="Times New Roman"/>
      <family val="1"/>
    </font>
    <font>
      <b/>
      <vertAlign val="superscript"/>
      <sz val="9"/>
      <name val="Times New Roman"/>
      <family val="1"/>
    </font>
    <font>
      <sz val="9"/>
      <name val="Times New Roman"/>
      <family val="1"/>
    </font>
    <font>
      <b/>
      <sz val="9"/>
      <color indexed="8"/>
      <name val="Times New Roman"/>
      <family val="1"/>
    </font>
    <font>
      <b/>
      <i/>
      <sz val="9"/>
      <name val="Times New Roman"/>
      <family val="1"/>
    </font>
    <font>
      <b/>
      <vertAlign val="subscript"/>
      <sz val="12"/>
      <name val="Times New Roman"/>
      <family val="1"/>
    </font>
    <font>
      <b/>
      <strike/>
      <vertAlign val="superscript"/>
      <sz val="9"/>
      <color indexed="8"/>
      <name val="Times New Roman"/>
      <family val="1"/>
    </font>
    <font>
      <strike/>
      <sz val="9"/>
      <name val="Times New Roman"/>
      <family val="1"/>
    </font>
    <font>
      <b/>
      <vertAlign val="subscript"/>
      <sz val="11"/>
      <name val="Calibri"/>
      <family val="2"/>
      <scheme val="minor"/>
    </font>
    <font>
      <b/>
      <sz val="12"/>
      <name val="Arial Narrow"/>
      <family val="2"/>
    </font>
    <font>
      <b/>
      <sz val="12"/>
      <color rgb="FF18305C"/>
      <name val="Arial Narrow"/>
      <family val="2"/>
    </font>
    <font>
      <b/>
      <sz val="8"/>
      <color rgb="FF18305C"/>
      <name val="Arial Narrow"/>
      <family val="2"/>
    </font>
    <font>
      <b/>
      <sz val="8"/>
      <color rgb="FF18305C"/>
      <name val="Calibri"/>
      <family val="2"/>
    </font>
    <font>
      <sz val="8"/>
      <color rgb="FF231F20"/>
      <name val="Calibri"/>
      <family val="2"/>
    </font>
    <font>
      <sz val="5"/>
      <color rgb="FF231F20"/>
      <name val="Calibri"/>
      <family val="2"/>
    </font>
    <font>
      <b/>
      <sz val="8"/>
      <name val="Arial Narrow"/>
      <family val="2"/>
    </font>
    <font>
      <b/>
      <sz val="8"/>
      <color rgb="FF231F20"/>
      <name val="Arial Narrow"/>
      <family val="2"/>
    </font>
    <font>
      <sz val="8"/>
      <name val="Calibri"/>
      <family val="2"/>
    </font>
    <font>
      <b/>
      <sz val="8"/>
      <color rgb="FF231F20"/>
      <name val="Calibri"/>
      <family val="2"/>
    </font>
    <font>
      <sz val="7"/>
      <name val="Calibri"/>
      <family val="2"/>
    </font>
    <font>
      <sz val="7"/>
      <color rgb="FF231F20"/>
      <name val="Calibri"/>
      <family val="2"/>
    </font>
    <font>
      <sz val="4"/>
      <color rgb="FF231F20"/>
      <name val="Calibri"/>
      <family val="2"/>
    </font>
    <font>
      <b/>
      <sz val="7"/>
      <color rgb="FF231F20"/>
      <name val="Arial Narrow"/>
      <family val="2"/>
    </font>
    <font>
      <b/>
      <sz val="7"/>
      <name val="Arial Narrow"/>
      <family val="2"/>
    </font>
    <font>
      <b/>
      <sz val="7"/>
      <color rgb="FF231F20"/>
      <name val="Calibri"/>
      <family val="2"/>
    </font>
    <font>
      <b/>
      <sz val="7"/>
      <name val="Calibri"/>
      <family val="2"/>
    </font>
    <font>
      <sz val="14"/>
      <color theme="1"/>
      <name val="Roboto"/>
      <family val="2"/>
    </font>
    <font>
      <b/>
      <sz val="11"/>
      <color rgb="FF740000"/>
      <name val="Calibri"/>
      <family val="2"/>
      <scheme val="minor"/>
    </font>
    <font>
      <b/>
      <i/>
      <sz val="11"/>
      <color theme="1"/>
      <name val="Calibri"/>
      <family val="2"/>
      <scheme val="minor"/>
    </font>
    <font>
      <sz val="11"/>
      <color theme="1"/>
      <name val="Calibri"/>
      <family val="2"/>
    </font>
    <font>
      <b/>
      <vertAlign val="superscript"/>
      <sz val="9"/>
      <color indexed="8"/>
      <name val="Times New Roman"/>
      <family val="1"/>
    </font>
    <font>
      <b/>
      <i/>
      <sz val="9"/>
      <color indexed="8"/>
      <name val="Times New Roman"/>
      <family val="1"/>
    </font>
    <font>
      <sz val="11"/>
      <color rgb="FF3F3F76"/>
      <name val="Calibri"/>
      <family val="2"/>
      <scheme val="minor"/>
    </font>
    <font>
      <b/>
      <sz val="11"/>
      <color rgb="FF3F3F3F"/>
      <name val="Calibri"/>
      <family val="2"/>
      <scheme val="minor"/>
    </font>
    <font>
      <b/>
      <sz val="11"/>
      <color rgb="FFFA7D00"/>
      <name val="Calibri"/>
      <family val="2"/>
      <scheme val="minor"/>
    </font>
    <font>
      <sz val="11"/>
      <color rgb="FFFF0000"/>
      <name val="Calibri"/>
      <family val="2"/>
      <scheme val="minor"/>
    </font>
    <font>
      <i/>
      <sz val="11"/>
      <color rgb="FF7F7F7F"/>
      <name val="Calibri"/>
      <family val="2"/>
      <scheme val="minor"/>
    </font>
    <font>
      <sz val="11"/>
      <color theme="0"/>
      <name val="Calibri"/>
      <family val="2"/>
      <scheme val="minor"/>
    </font>
    <font>
      <b/>
      <sz val="12"/>
      <color indexed="8"/>
      <name val="Times New Roman"/>
      <family val="1"/>
    </font>
    <font>
      <sz val="12"/>
      <color indexed="8"/>
      <name val="Times New Roman"/>
      <family val="1"/>
    </font>
    <font>
      <sz val="11"/>
      <color indexed="8"/>
      <name val="Calibri"/>
      <family val="2"/>
    </font>
    <font>
      <b/>
      <sz val="10"/>
      <name val="Arial"/>
      <family val="2"/>
    </font>
    <font>
      <u/>
      <sz val="10"/>
      <color indexed="12"/>
      <name val="Times New Roman"/>
      <family val="1"/>
    </font>
    <font>
      <sz val="11"/>
      <color indexed="8"/>
      <name val="Calibri"/>
      <family val="2"/>
      <charset val="186"/>
    </font>
    <font>
      <sz val="11"/>
      <color indexed="9"/>
      <name val="Calibri"/>
      <family val="2"/>
    </font>
    <font>
      <sz val="11"/>
      <color indexed="9"/>
      <name val="Calibri"/>
      <family val="2"/>
      <charset val="186"/>
    </font>
    <font>
      <b/>
      <sz val="11"/>
      <color indexed="63"/>
      <name val="Calibri"/>
      <family val="2"/>
    </font>
    <font>
      <sz val="11"/>
      <color indexed="20"/>
      <name val="Calibri"/>
      <family val="2"/>
      <charset val="186"/>
    </font>
    <font>
      <b/>
      <sz val="11"/>
      <color indexed="52"/>
      <name val="Calibri"/>
      <family val="2"/>
    </font>
    <font>
      <b/>
      <sz val="11"/>
      <color indexed="52"/>
      <name val="Calibri"/>
      <family val="2"/>
      <charset val="186"/>
    </font>
    <font>
      <b/>
      <sz val="11"/>
      <color indexed="9"/>
      <name val="Calibri"/>
      <family val="2"/>
      <charset val="186"/>
    </font>
    <font>
      <sz val="8"/>
      <name val="Helvetica"/>
    </font>
    <font>
      <sz val="11"/>
      <color indexed="62"/>
      <name val="Calibri"/>
      <family val="2"/>
    </font>
    <font>
      <b/>
      <sz val="11"/>
      <color indexed="8"/>
      <name val="Calibri"/>
      <family val="2"/>
    </font>
    <font>
      <i/>
      <sz val="11"/>
      <color indexed="23"/>
      <name val="Calibri"/>
      <family val="2"/>
    </font>
    <font>
      <i/>
      <sz val="11"/>
      <color indexed="23"/>
      <name val="Calibri"/>
      <family val="2"/>
      <charset val="186"/>
    </font>
    <font>
      <sz val="11"/>
      <color indexed="17"/>
      <name val="Calibri"/>
      <family val="2"/>
      <charset val="186"/>
    </font>
    <font>
      <sz val="11"/>
      <color indexed="17"/>
      <name val="Calibri"/>
      <family val="2"/>
    </font>
    <font>
      <b/>
      <sz val="15"/>
      <color indexed="56"/>
      <name val="Calibri"/>
      <family val="2"/>
      <charset val="186"/>
    </font>
    <font>
      <b/>
      <sz val="13"/>
      <color indexed="56"/>
      <name val="Calibri"/>
      <family val="2"/>
      <charset val="186"/>
    </font>
    <font>
      <b/>
      <sz val="11"/>
      <color indexed="56"/>
      <name val="Calibri"/>
      <family val="2"/>
      <charset val="186"/>
    </font>
    <font>
      <sz val="11"/>
      <color indexed="62"/>
      <name val="Calibri"/>
      <family val="2"/>
      <charset val="186"/>
    </font>
    <font>
      <sz val="11"/>
      <color indexed="52"/>
      <name val="Calibri"/>
      <family val="2"/>
      <charset val="186"/>
    </font>
    <font>
      <sz val="11"/>
      <color indexed="60"/>
      <name val="Calibri"/>
      <family val="2"/>
      <charset val="186"/>
    </font>
    <font>
      <sz val="10"/>
      <name val="Arial"/>
      <family val="2"/>
      <charset val="186"/>
    </font>
    <font>
      <b/>
      <sz val="11"/>
      <color indexed="63"/>
      <name val="Calibri"/>
      <family val="2"/>
      <charset val="186"/>
    </font>
    <font>
      <sz val="11"/>
      <color indexed="20"/>
      <name val="Calibri"/>
      <family val="2"/>
    </font>
    <font>
      <b/>
      <sz val="18"/>
      <color indexed="56"/>
      <name val="Cambria"/>
      <family val="2"/>
      <charset val="186"/>
    </font>
    <font>
      <b/>
      <sz val="11"/>
      <color indexed="8"/>
      <name val="Calibri"/>
      <family val="2"/>
      <charset val="186"/>
    </font>
    <font>
      <b/>
      <sz val="18"/>
      <color indexed="56"/>
      <name val="Cambria"/>
      <family val="2"/>
    </font>
    <font>
      <b/>
      <sz val="15"/>
      <color indexed="56"/>
      <name val="Calibri"/>
      <family val="2"/>
    </font>
    <font>
      <b/>
      <sz val="13"/>
      <color indexed="56"/>
      <name val="Calibri"/>
      <family val="2"/>
    </font>
    <font>
      <b/>
      <sz val="11"/>
      <color indexed="56"/>
      <name val="Calibri"/>
      <family val="2"/>
    </font>
    <font>
      <sz val="11"/>
      <color indexed="52"/>
      <name val="Calibri"/>
      <family val="2"/>
    </font>
    <font>
      <sz val="11"/>
      <color indexed="10"/>
      <name val="Calibri"/>
      <family val="2"/>
    </font>
    <font>
      <sz val="11"/>
      <color indexed="10"/>
      <name val="Calibri"/>
      <family val="2"/>
      <charset val="186"/>
    </font>
    <font>
      <b/>
      <sz val="11"/>
      <color indexed="9"/>
      <name val="Calibri"/>
      <family val="2"/>
    </font>
    <font>
      <u/>
      <sz val="10"/>
      <color indexed="12"/>
      <name val="Times New Roman"/>
      <family val="1"/>
      <charset val="186"/>
    </font>
    <font>
      <sz val="10"/>
      <name val="Arial"/>
      <family val="2"/>
      <charset val="204"/>
    </font>
    <font>
      <b/>
      <sz val="11"/>
      <color indexed="12"/>
      <name val="Arial"/>
      <family val="2"/>
      <charset val="204"/>
    </font>
    <font>
      <sz val="8"/>
      <name val="Helvetica"/>
      <family val="2"/>
    </font>
    <font>
      <sz val="11"/>
      <color rgb="FF403F41"/>
      <name val="Calibri"/>
      <family val="2"/>
      <scheme val="minor"/>
    </font>
    <font>
      <b/>
      <sz val="12"/>
      <color theme="0"/>
      <name val="Calibri"/>
      <family val="2"/>
      <scheme val="minor"/>
    </font>
    <font>
      <sz val="12"/>
      <color theme="0"/>
      <name val="Calibri"/>
      <family val="2"/>
      <scheme val="minor"/>
    </font>
    <font>
      <b/>
      <sz val="11"/>
      <color theme="0" tint="-0.499984740745262"/>
      <name val="Calibri"/>
      <family val="2"/>
      <scheme val="minor"/>
    </font>
    <font>
      <b/>
      <sz val="11"/>
      <color theme="1"/>
      <name val="Calibri"/>
      <family val="2"/>
    </font>
    <font>
      <i/>
      <sz val="11"/>
      <color theme="1"/>
      <name val="Calibri"/>
      <family val="2"/>
    </font>
  </fonts>
  <fills count="104">
    <fill>
      <patternFill patternType="none"/>
    </fill>
    <fill>
      <patternFill patternType="gray125"/>
    </fill>
    <fill>
      <patternFill patternType="solid">
        <fgColor theme="0" tint="-0.249977111117893"/>
        <bgColor indexed="64"/>
      </patternFill>
    </fill>
    <fill>
      <patternFill patternType="solid">
        <fgColor theme="3" tint="0.59999389629810485"/>
        <bgColor indexed="64"/>
      </patternFill>
    </fill>
    <fill>
      <patternFill patternType="solid">
        <fgColor theme="0" tint="-0.14999847407452621"/>
        <bgColor indexed="64"/>
      </patternFill>
    </fill>
    <fill>
      <patternFill patternType="solid">
        <fgColor theme="4" tint="0.79998168889431442"/>
        <bgColor indexed="64"/>
      </patternFill>
    </fill>
    <fill>
      <patternFill patternType="solid">
        <fgColor rgb="FFCCCCCC"/>
      </patternFill>
    </fill>
    <fill>
      <patternFill patternType="solid">
        <fgColor rgb="FFFFCC99"/>
      </patternFill>
    </fill>
    <fill>
      <patternFill patternType="solid">
        <fgColor indexed="9"/>
        <bgColor indexed="64"/>
      </patternFill>
    </fill>
    <fill>
      <patternFill patternType="solid">
        <fgColor indexed="42"/>
        <bgColor indexed="64"/>
      </patternFill>
    </fill>
    <fill>
      <patternFill patternType="solid">
        <fgColor rgb="FFCCFFCC"/>
      </patternFill>
    </fill>
    <fill>
      <patternFill patternType="solid">
        <fgColor rgb="FFFFFFFF"/>
      </patternFill>
    </fill>
    <fill>
      <patternFill patternType="solid">
        <fgColor rgb="FF969696"/>
      </patternFill>
    </fill>
    <fill>
      <patternFill patternType="solid">
        <fgColor theme="3" tint="0.79998168889431442"/>
        <bgColor indexed="64"/>
      </patternFill>
    </fill>
    <fill>
      <patternFill patternType="solid">
        <fgColor indexed="47"/>
        <bgColor indexed="64"/>
      </patternFill>
    </fill>
    <fill>
      <patternFill patternType="solid">
        <fgColor rgb="FF969696"/>
        <bgColor indexed="64"/>
      </patternFill>
    </fill>
    <fill>
      <patternFill patternType="solid">
        <fgColor indexed="55"/>
        <bgColor indexed="64"/>
      </patternFill>
    </fill>
    <fill>
      <patternFill patternType="solid">
        <fgColor theme="0"/>
        <bgColor indexed="64"/>
      </patternFill>
    </fill>
    <fill>
      <patternFill patternType="solid">
        <fgColor rgb="FFD2E8F0"/>
      </patternFill>
    </fill>
    <fill>
      <patternFill patternType="solid">
        <fgColor rgb="FFFFF4E0"/>
      </patternFill>
    </fill>
    <fill>
      <patternFill patternType="solid">
        <fgColor rgb="FFFFFF00"/>
        <bgColor indexed="64"/>
      </patternFill>
    </fill>
    <fill>
      <patternFill patternType="solid">
        <fgColor theme="1"/>
        <bgColor indexed="64"/>
      </patternFill>
    </fill>
    <fill>
      <patternFill patternType="solid">
        <fgColor rgb="FF004185"/>
        <bgColor indexed="64"/>
      </patternFill>
    </fill>
    <fill>
      <patternFill patternType="solid">
        <fgColor rgb="FFC01B00"/>
        <bgColor indexed="64"/>
      </patternFill>
    </fill>
    <fill>
      <patternFill patternType="solid">
        <fgColor rgb="FF00B050"/>
        <bgColor indexed="64"/>
      </patternFill>
    </fill>
    <fill>
      <patternFill patternType="solid">
        <fgColor rgb="FF620E7A"/>
        <bgColor indexed="64"/>
      </patternFill>
    </fill>
    <fill>
      <patternFill patternType="solid">
        <fgColor rgb="FFBFB088"/>
        <bgColor indexed="64"/>
      </patternFill>
    </fill>
    <fill>
      <patternFill patternType="solid">
        <fgColor rgb="FF620E70"/>
        <bgColor indexed="64"/>
      </patternFill>
    </fill>
    <fill>
      <patternFill patternType="solid">
        <fgColor rgb="FF087BF1"/>
        <bgColor indexed="64"/>
      </patternFill>
    </fill>
    <fill>
      <patternFill patternType="solid">
        <fgColor rgb="FFF1BB18"/>
        <bgColor indexed="64"/>
      </patternFill>
    </fill>
    <fill>
      <patternFill patternType="solid">
        <fgColor rgb="FF04FFAF"/>
        <bgColor indexed="64"/>
      </patternFill>
    </fill>
    <fill>
      <patternFill patternType="solid">
        <fgColor rgb="FFF593E0"/>
        <bgColor indexed="64"/>
      </patternFill>
    </fill>
    <fill>
      <patternFill patternType="solid">
        <fgColor rgb="FF004D10"/>
        <bgColor indexed="64"/>
      </patternFill>
    </fill>
    <fill>
      <patternFill patternType="solid">
        <fgColor rgb="FFFF6400"/>
        <bgColor indexed="64"/>
      </patternFill>
    </fill>
    <fill>
      <patternFill patternType="solid">
        <fgColor rgb="FFFF00FF"/>
        <bgColor indexed="64"/>
      </patternFill>
    </fill>
    <fill>
      <patternFill patternType="solid">
        <fgColor rgb="FFC2DFFD"/>
        <bgColor indexed="64"/>
      </patternFill>
    </fill>
    <fill>
      <patternFill patternType="solid">
        <fgColor rgb="FFAF64FF"/>
        <bgColor indexed="64"/>
      </patternFill>
    </fill>
    <fill>
      <patternFill patternType="solid">
        <fgColor rgb="FFAD6600"/>
        <bgColor indexed="64"/>
      </patternFill>
    </fill>
    <fill>
      <patternFill patternType="solid">
        <fgColor rgb="FF740000"/>
        <bgColor indexed="64"/>
      </patternFill>
    </fill>
    <fill>
      <patternFill patternType="solid">
        <fgColor theme="4" tint="0.59999389629810485"/>
        <bgColor indexed="64"/>
      </patternFill>
    </fill>
    <fill>
      <patternFill patternType="solid">
        <fgColor rgb="FF009999"/>
        <bgColor indexed="64"/>
      </patternFill>
    </fill>
    <fill>
      <patternFill patternType="solid">
        <fgColor rgb="FFFF9999"/>
        <bgColor indexed="64"/>
      </patternFill>
    </fill>
    <fill>
      <patternFill patternType="solid">
        <fgColor rgb="FFCCFF33"/>
        <bgColor indexed="64"/>
      </patternFill>
    </fill>
    <fill>
      <patternFill patternType="solid">
        <fgColor rgb="FF6E8000"/>
        <bgColor indexed="64"/>
      </patternFill>
    </fill>
    <fill>
      <patternFill patternType="solid">
        <fgColor rgb="FF92D050"/>
        <bgColor indexed="64"/>
      </patternFill>
    </fill>
    <fill>
      <patternFill patternType="solid">
        <fgColor theme="5" tint="0.39997558519241921"/>
        <bgColor indexed="64"/>
      </patternFill>
    </fill>
    <fill>
      <patternFill patternType="solid">
        <fgColor rgb="FFF2F2F2"/>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indexed="22"/>
        <bgColor indexed="64"/>
      </patternFill>
    </fill>
    <fill>
      <patternFill patternType="solid">
        <fgColor indexed="23"/>
        <bgColor indexed="64"/>
      </patternFill>
    </fill>
    <fill>
      <patternFill patternType="solid">
        <fgColor indexed="27"/>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solid">
        <fgColor indexed="43"/>
      </patternFill>
    </fill>
    <fill>
      <patternFill patternType="solid">
        <fgColor indexed="26"/>
      </patternFill>
    </fill>
    <fill>
      <patternFill patternType="darkTrellis"/>
    </fill>
    <fill>
      <patternFill patternType="solid">
        <fgColor rgb="FFFF99CC"/>
        <bgColor indexed="64"/>
      </patternFill>
    </fill>
    <fill>
      <patternFill patternType="solid">
        <fgColor theme="5" tint="0.59999389629810485"/>
        <bgColor indexed="64"/>
      </patternFill>
    </fill>
    <fill>
      <patternFill patternType="solid">
        <fgColor rgb="FFFFFF99"/>
        <bgColor indexed="64"/>
      </patternFill>
    </fill>
    <fill>
      <patternFill patternType="solid">
        <fgColor theme="7" tint="0.79998168889431442"/>
        <bgColor indexed="64"/>
      </patternFill>
    </fill>
    <fill>
      <patternFill patternType="solid">
        <fgColor theme="0" tint="-0.34998626667073579"/>
        <bgColor indexed="64"/>
      </patternFill>
    </fill>
    <fill>
      <patternFill patternType="solid">
        <fgColor rgb="FFFF0000"/>
        <bgColor indexed="64"/>
      </patternFill>
    </fill>
    <fill>
      <patternFill patternType="solid">
        <fgColor theme="6" tint="0.79998168889431442"/>
        <bgColor indexed="64"/>
      </patternFill>
    </fill>
    <fill>
      <patternFill patternType="solid">
        <fgColor theme="7" tint="0.59999389629810485"/>
        <bgColor indexed="64"/>
      </patternFill>
    </fill>
    <fill>
      <patternFill patternType="solid">
        <fgColor theme="8" tint="0.79998168889431442"/>
        <bgColor indexed="64"/>
      </patternFill>
    </fill>
    <fill>
      <patternFill patternType="solid">
        <fgColor rgb="FFBFBFBF"/>
        <bgColor rgb="FFBFBFBF"/>
      </patternFill>
    </fill>
    <fill>
      <patternFill patternType="solid">
        <fgColor theme="9" tint="0.79998168889431442"/>
        <bgColor indexed="64"/>
      </patternFill>
    </fill>
    <fill>
      <patternFill patternType="solid">
        <fgColor theme="2"/>
        <bgColor indexed="64"/>
      </patternFill>
    </fill>
    <fill>
      <patternFill patternType="solid">
        <fgColor theme="8" tint="0.59999389629810485"/>
        <bgColor indexed="64"/>
      </patternFill>
    </fill>
  </fills>
  <borders count="105">
    <border>
      <left/>
      <right/>
      <top/>
      <bottom/>
      <diagonal/>
    </border>
    <border>
      <left style="medium">
        <color auto="1"/>
      </left>
      <right style="medium">
        <color auto="1"/>
      </right>
      <top style="medium">
        <color auto="1"/>
      </top>
      <bottom style="medium">
        <color auto="1"/>
      </bottom>
      <diagonal/>
    </border>
    <border>
      <left/>
      <right/>
      <top/>
      <bottom style="thick">
        <color rgb="FF0096D7"/>
      </bottom>
      <diagonal/>
    </border>
    <border>
      <left/>
      <right/>
      <top/>
      <bottom style="dashed">
        <color rgb="FFBFBFBF"/>
      </bottom>
      <diagonal/>
    </border>
    <border>
      <left style="thin">
        <color rgb="FF000000"/>
      </left>
      <right style="thin">
        <color rgb="FF000000"/>
      </right>
      <top style="thin">
        <color rgb="FF000000"/>
      </top>
      <bottom style="thin">
        <color rgb="FFCCCCCC"/>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CCCCCC"/>
      </top>
      <bottom style="thin">
        <color rgb="FFCCCCCC"/>
      </bottom>
      <diagonal/>
    </border>
    <border>
      <left style="thin">
        <color rgb="FF000000"/>
      </left>
      <right style="thin">
        <color rgb="FF000000"/>
      </right>
      <top style="thin">
        <color rgb="FFCCCCCC"/>
      </top>
      <bottom style="thin">
        <color rgb="FF000000"/>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top style="thin">
        <color rgb="FF000000"/>
      </top>
      <bottom/>
      <diagonal/>
    </border>
    <border>
      <left/>
      <right style="thin">
        <color rgb="FF000000"/>
      </right>
      <top style="thin">
        <color rgb="FF000000"/>
      </top>
      <bottom/>
      <diagonal/>
    </border>
    <border>
      <left style="thin">
        <color rgb="FF000000"/>
      </left>
      <right style="thin">
        <color rgb="FF000000"/>
      </right>
      <top/>
      <bottom/>
      <diagonal/>
    </border>
    <border>
      <left style="thin">
        <color rgb="FF000000"/>
      </left>
      <right/>
      <top/>
      <bottom/>
      <diagonal/>
    </border>
    <border>
      <left/>
      <right style="thin">
        <color rgb="FF000000"/>
      </right>
      <top/>
      <bottom/>
      <diagonal/>
    </border>
    <border>
      <left style="thin">
        <color rgb="FF000000"/>
      </left>
      <right style="thin">
        <color rgb="FF000000"/>
      </right>
      <top/>
      <bottom style="thin">
        <color rgb="FF000000"/>
      </bottom>
      <diagonal/>
    </border>
    <border>
      <left style="thin">
        <color rgb="FF000000"/>
      </left>
      <right/>
      <top/>
      <bottom style="thin">
        <color rgb="FF000000"/>
      </bottom>
      <diagonal/>
    </border>
    <border>
      <left/>
      <right style="thin">
        <color rgb="FF000000"/>
      </right>
      <top/>
      <bottom style="thin">
        <color rgb="FF000000"/>
      </bottom>
      <diagonal/>
    </border>
    <border>
      <left style="thin">
        <color theme="4" tint="0.39997558519241921"/>
      </left>
      <right/>
      <top style="thin">
        <color theme="4" tint="0.39997558519241921"/>
      </top>
      <bottom/>
      <diagonal/>
    </border>
    <border>
      <left/>
      <right/>
      <top style="thin">
        <color theme="4" tint="0.39997558519241921"/>
      </top>
      <bottom/>
      <diagonal/>
    </border>
    <border>
      <left/>
      <right style="thin">
        <color theme="4" tint="0.39997558519241921"/>
      </right>
      <top style="thin">
        <color theme="4" tint="0.39997558519241921"/>
      </top>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top/>
      <bottom style="medium">
        <color indexed="64"/>
      </bottom>
      <diagonal/>
    </border>
    <border>
      <left style="thin">
        <color indexed="64"/>
      </left>
      <right/>
      <top style="thin">
        <color indexed="64"/>
      </top>
      <bottom style="double">
        <color indexed="64"/>
      </bottom>
      <diagonal/>
    </border>
    <border>
      <left/>
      <right/>
      <top style="thin">
        <color indexed="64"/>
      </top>
      <bottom style="double">
        <color indexed="64"/>
      </bottom>
      <diagonal/>
    </border>
    <border>
      <left style="thin">
        <color auto="1"/>
      </left>
      <right style="thin">
        <color auto="1"/>
      </right>
      <top style="thin">
        <color auto="1"/>
      </top>
      <bottom style="thin">
        <color auto="1"/>
      </bottom>
      <diagonal/>
    </border>
    <border>
      <left style="thin">
        <color indexed="64"/>
      </left>
      <right style="thin">
        <color indexed="64"/>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bottom style="double">
        <color indexed="64"/>
      </bottom>
      <diagonal/>
    </border>
    <border>
      <left/>
      <right style="thin">
        <color indexed="64"/>
      </right>
      <top style="thin">
        <color indexed="64"/>
      </top>
      <bottom style="double">
        <color indexed="64"/>
      </bottom>
      <diagonal/>
    </border>
    <border>
      <left style="thin">
        <color indexed="64"/>
      </left>
      <right style="thin">
        <color indexed="64"/>
      </right>
      <top style="thin">
        <color indexed="64"/>
      </top>
      <bottom style="double">
        <color indexed="64"/>
      </bottom>
      <diagonal/>
    </border>
    <border>
      <left style="thin">
        <color indexed="64"/>
      </left>
      <right style="thin">
        <color indexed="64"/>
      </right>
      <top style="double">
        <color indexed="64"/>
      </top>
      <bottom/>
      <diagonal/>
    </border>
    <border>
      <left style="thin">
        <color indexed="64"/>
      </left>
      <right style="thin">
        <color indexed="64"/>
      </right>
      <top style="double">
        <color indexed="64"/>
      </top>
      <bottom style="thin">
        <color indexed="64"/>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rgb="FF231F20"/>
      </left>
      <right style="thin">
        <color rgb="FF231F20"/>
      </right>
      <top style="thin">
        <color rgb="FF231F20"/>
      </top>
      <bottom style="thin">
        <color rgb="FF231F20"/>
      </bottom>
      <diagonal/>
    </border>
    <border>
      <left style="thin">
        <color rgb="FF231F20"/>
      </left>
      <right style="thin">
        <color rgb="FF231F20"/>
      </right>
      <top style="thin">
        <color rgb="FF231F20"/>
      </top>
      <bottom/>
      <diagonal/>
    </border>
    <border>
      <left style="thin">
        <color rgb="FF231F20"/>
      </left>
      <right style="thin">
        <color rgb="FF231F20"/>
      </right>
      <top/>
      <bottom/>
      <diagonal/>
    </border>
    <border>
      <left style="thin">
        <color rgb="FF231F20"/>
      </left>
      <right style="thin">
        <color rgb="FF231F20"/>
      </right>
      <top/>
      <bottom style="thin">
        <color rgb="FF231F20"/>
      </bottom>
      <diagonal/>
    </border>
    <border>
      <left style="medium">
        <color indexed="64"/>
      </left>
      <right/>
      <top style="thin">
        <color indexed="64"/>
      </top>
      <bottom style="thin">
        <color indexed="64"/>
      </bottom>
      <diagonal/>
    </border>
    <border>
      <left style="thin">
        <color indexed="64"/>
      </left>
      <right/>
      <top/>
      <bottom/>
      <diagonal/>
    </border>
    <border>
      <left style="thick">
        <color indexed="64"/>
      </left>
      <right/>
      <top/>
      <bottom/>
      <diagonal/>
    </border>
    <border>
      <left/>
      <right style="thick">
        <color indexed="64"/>
      </right>
      <top/>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
      <left style="thin">
        <color indexed="64"/>
      </left>
      <right style="thin">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top/>
      <bottom style="thin">
        <color indexed="64"/>
      </bottom>
      <diagonal/>
    </border>
    <border>
      <left style="medium">
        <color indexed="64"/>
      </left>
      <right style="medium">
        <color indexed="64"/>
      </right>
      <top style="thin">
        <color indexed="64"/>
      </top>
      <bottom style="medium">
        <color indexed="64"/>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style="thin">
        <color indexed="62"/>
      </top>
      <bottom style="double">
        <color indexed="62"/>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indexed="23"/>
      </left>
      <right style="thin">
        <color indexed="23"/>
      </right>
      <top style="thin">
        <color indexed="23"/>
      </top>
      <bottom style="thin">
        <color indexed="23"/>
      </bottom>
      <diagonal/>
    </border>
    <border>
      <left/>
      <right/>
      <top style="thin">
        <color indexed="62"/>
      </top>
      <bottom style="double">
        <color indexed="62"/>
      </bottom>
      <diagonal/>
    </border>
    <border>
      <left style="thin">
        <color indexed="22"/>
      </left>
      <right style="thin">
        <color indexed="22"/>
      </right>
      <top style="thin">
        <color indexed="22"/>
      </top>
      <bottom style="thin">
        <color indexed="22"/>
      </bottom>
      <diagonal/>
    </border>
    <border>
      <left style="thin">
        <color auto="1"/>
      </left>
      <right style="thin">
        <color auto="1"/>
      </right>
      <top style="thin">
        <color auto="1"/>
      </top>
      <bottom style="thin">
        <color auto="1"/>
      </bottom>
      <diagonal/>
    </border>
    <border>
      <left style="medium">
        <color auto="1"/>
      </left>
      <right style="thin">
        <color auto="1"/>
      </right>
      <top style="thin">
        <color auto="1"/>
      </top>
      <bottom style="thin">
        <color auto="1"/>
      </bottom>
      <diagonal/>
    </border>
    <border>
      <left style="thin">
        <color auto="1"/>
      </left>
      <right style="medium">
        <color auto="1"/>
      </right>
      <top style="thin">
        <color auto="1"/>
      </top>
      <bottom style="thin">
        <color auto="1"/>
      </bottom>
      <diagonal/>
    </border>
    <border>
      <left style="medium">
        <color auto="1"/>
      </left>
      <right/>
      <top style="thin">
        <color auto="1"/>
      </top>
      <bottom style="thin">
        <color auto="1"/>
      </bottom>
      <diagonal/>
    </border>
    <border>
      <left style="thin">
        <color indexed="63"/>
      </left>
      <right style="thin">
        <color indexed="63"/>
      </right>
      <top style="thin">
        <color indexed="63"/>
      </top>
      <bottom style="thin">
        <color indexed="63"/>
      </bottom>
      <diagonal/>
    </border>
    <border>
      <left style="thin">
        <color rgb="FFBFBFBF"/>
      </left>
      <right style="thin">
        <color rgb="FFBFBFBF"/>
      </right>
      <top style="thin">
        <color rgb="FFBFBFBF"/>
      </top>
      <bottom style="thin">
        <color rgb="FFBFBFBF"/>
      </bottom>
      <diagonal/>
    </border>
    <border>
      <left style="medium">
        <color indexed="64"/>
      </left>
      <right style="medium">
        <color indexed="64"/>
      </right>
      <top/>
      <bottom/>
      <diagonal/>
    </border>
    <border>
      <left/>
      <right/>
      <top/>
      <bottom style="thin">
        <color rgb="FF000000"/>
      </bottom>
      <diagonal/>
    </border>
  </borders>
  <cellStyleXfs count="2310">
    <xf numFmtId="0" fontId="0" fillId="0" borderId="0"/>
    <xf numFmtId="9" fontId="7" fillId="0" borderId="0" applyFont="0" applyFill="0" applyBorder="0" applyAlignment="0" applyProtection="0"/>
    <xf numFmtId="0" fontId="8" fillId="0" borderId="0" applyNumberFormat="0" applyFill="0" applyBorder="0" applyAlignment="0" applyProtection="0"/>
    <xf numFmtId="0" fontId="12" fillId="0" borderId="0"/>
    <xf numFmtId="0" fontId="13" fillId="0" borderId="2" applyNumberFormat="0" applyProtection="0">
      <alignment wrapText="1"/>
    </xf>
    <xf numFmtId="0" fontId="12" fillId="0" borderId="3" applyNumberFormat="0" applyFont="0" applyProtection="0">
      <alignment wrapText="1"/>
    </xf>
    <xf numFmtId="43" fontId="7" fillId="0" borderId="0" applyFont="0" applyFill="0" applyBorder="0" applyAlignment="0" applyProtection="0"/>
    <xf numFmtId="0" fontId="20" fillId="0" borderId="0" applyNumberFormat="0" applyFill="0" applyBorder="0" applyAlignment="0" applyProtection="0"/>
    <xf numFmtId="0" fontId="21" fillId="0" borderId="0" applyNumberFormat="0">
      <alignment horizontal="right"/>
    </xf>
    <xf numFmtId="0" fontId="23" fillId="0" borderId="0" applyNumberFormat="0" applyFill="0" applyBorder="0" applyProtection="0">
      <alignment horizontal="left" vertical="center"/>
    </xf>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5"/>
    </xf>
    <xf numFmtId="0" fontId="25" fillId="9" borderId="0" applyBorder="0">
      <alignment horizontal="right" vertical="center"/>
    </xf>
    <xf numFmtId="0" fontId="25" fillId="0" borderId="0"/>
    <xf numFmtId="0" fontId="26" fillId="16" borderId="0" applyNumberFormat="0" applyFont="0" applyBorder="0" applyAlignment="0" applyProtection="0"/>
    <xf numFmtId="0" fontId="22" fillId="0" borderId="0"/>
    <xf numFmtId="0" fontId="30" fillId="9" borderId="29">
      <alignment horizontal="right" vertical="center"/>
    </xf>
    <xf numFmtId="0" fontId="26" fillId="0" borderId="26"/>
    <xf numFmtId="0" fontId="25" fillId="0" borderId="51">
      <alignment horizontal="left" vertical="center" wrapText="1" indent="2"/>
    </xf>
    <xf numFmtId="0" fontId="53" fillId="0" borderId="0"/>
    <xf numFmtId="0" fontId="2" fillId="0" borderId="0"/>
    <xf numFmtId="0" fontId="59" fillId="7" borderId="55" applyNumberFormat="0" applyAlignment="0" applyProtection="0"/>
    <xf numFmtId="0" fontId="2" fillId="48" borderId="0" applyNumberFormat="0" applyBorder="0" applyAlignment="0" applyProtection="0"/>
    <xf numFmtId="0" fontId="21" fillId="14" borderId="90">
      <alignment horizontal="right" vertical="center"/>
    </xf>
    <xf numFmtId="0" fontId="26" fillId="0" borderId="0"/>
    <xf numFmtId="0" fontId="25" fillId="9" borderId="0" applyBorder="0">
      <alignment horizontal="right" vertical="center"/>
    </xf>
    <xf numFmtId="0" fontId="25" fillId="9" borderId="58">
      <alignment horizontal="right" vertical="center"/>
    </xf>
    <xf numFmtId="0" fontId="21" fillId="14" borderId="89">
      <alignment horizontal="right" vertical="center"/>
    </xf>
    <xf numFmtId="0" fontId="25" fillId="0" borderId="92">
      <alignment horizontal="left" vertical="center" wrapText="1" indent="2"/>
    </xf>
    <xf numFmtId="0" fontId="25" fillId="0" borderId="0" applyBorder="0">
      <alignment horizontal="right" vertical="center"/>
    </xf>
    <xf numFmtId="0" fontId="21" fillId="14" borderId="90">
      <alignment horizontal="right" vertical="center"/>
    </xf>
    <xf numFmtId="0" fontId="76" fillId="86" borderId="86" applyNumberFormat="0" applyAlignment="0" applyProtection="0"/>
    <xf numFmtId="4" fontId="21" fillId="14" borderId="91">
      <alignment horizontal="right" vertical="center"/>
    </xf>
    <xf numFmtId="0" fontId="25" fillId="0" borderId="29" applyNumberFormat="0" applyFill="0" applyAlignment="0" applyProtection="0"/>
    <xf numFmtId="0" fontId="21" fillId="0" borderId="64">
      <alignment horizontal="left" vertical="top" wrapText="1"/>
    </xf>
    <xf numFmtId="0" fontId="21" fillId="14" borderId="29">
      <alignment horizontal="right" vertical="center"/>
    </xf>
    <xf numFmtId="0" fontId="21" fillId="14" borderId="29">
      <alignment horizontal="right" vertical="center"/>
    </xf>
    <xf numFmtId="0" fontId="25" fillId="0" borderId="97">
      <alignment horizontal="right" vertical="center"/>
    </xf>
    <xf numFmtId="0" fontId="21" fillId="14" borderId="61">
      <alignment horizontal="right" vertical="center"/>
    </xf>
    <xf numFmtId="0" fontId="25" fillId="0" borderId="29">
      <alignment horizontal="right" vertical="center"/>
    </xf>
    <xf numFmtId="0" fontId="95" fillId="0" borderId="87" applyNumberFormat="0" applyFill="0" applyAlignment="0" applyProtection="0"/>
    <xf numFmtId="0" fontId="66" fillId="9" borderId="29">
      <alignment horizontal="right" vertical="center"/>
    </xf>
    <xf numFmtId="0" fontId="25" fillId="16" borderId="29"/>
    <xf numFmtId="0" fontId="26" fillId="89" borderId="88" applyNumberFormat="0" applyFont="0" applyAlignment="0" applyProtection="0"/>
    <xf numFmtId="0" fontId="21" fillId="14" borderId="89">
      <alignment horizontal="right" vertical="center"/>
    </xf>
    <xf numFmtId="0" fontId="21" fillId="9" borderId="29">
      <alignment horizontal="right" vertical="center"/>
    </xf>
    <xf numFmtId="0" fontId="21" fillId="9" borderId="59">
      <alignment horizontal="right" vertical="center"/>
    </xf>
    <xf numFmtId="0" fontId="25" fillId="0" borderId="59">
      <alignment horizontal="right" vertical="center"/>
    </xf>
    <xf numFmtId="4" fontId="26" fillId="0" borderId="0"/>
    <xf numFmtId="0" fontId="21" fillId="14" borderId="62">
      <alignment horizontal="right" vertical="center"/>
    </xf>
    <xf numFmtId="0" fontId="21" fillId="14" borderId="59">
      <alignment horizontal="right" vertical="center"/>
    </xf>
    <xf numFmtId="0" fontId="21" fillId="14" borderId="60">
      <alignment horizontal="right" vertical="center"/>
    </xf>
    <xf numFmtId="4" fontId="21" fillId="14" borderId="61">
      <alignment horizontal="right" vertical="center"/>
    </xf>
    <xf numFmtId="0" fontId="25" fillId="0" borderId="0"/>
    <xf numFmtId="0" fontId="25" fillId="67" borderId="29">
      <alignment horizontal="right" vertical="center"/>
    </xf>
    <xf numFmtId="0" fontId="25" fillId="67" borderId="0" applyBorder="0">
      <alignment horizontal="right" vertical="center"/>
    </xf>
    <xf numFmtId="0" fontId="26" fillId="0" borderId="0"/>
    <xf numFmtId="0" fontId="26" fillId="66" borderId="29"/>
    <xf numFmtId="4" fontId="26" fillId="0" borderId="0"/>
    <xf numFmtId="4" fontId="25" fillId="0" borderId="29" applyFill="0" applyBorder="0" applyProtection="0">
      <alignment horizontal="right" vertical="center"/>
    </xf>
    <xf numFmtId="0" fontId="69" fillId="0" borderId="0" applyNumberFormat="0" applyFill="0" applyBorder="0" applyAlignment="0" applyProtection="0"/>
    <xf numFmtId="4" fontId="26" fillId="0" borderId="0"/>
    <xf numFmtId="4" fontId="26" fillId="0" borderId="0"/>
    <xf numFmtId="0" fontId="2" fillId="0" borderId="0"/>
    <xf numFmtId="4" fontId="66" fillId="9" borderId="89">
      <alignment horizontal="right" vertical="center"/>
    </xf>
    <xf numFmtId="0" fontId="25" fillId="16" borderId="29"/>
    <xf numFmtId="0" fontId="21" fillId="14" borderId="61">
      <alignment horizontal="right" vertical="center"/>
    </xf>
    <xf numFmtId="0" fontId="25" fillId="0" borderId="97" applyNumberFormat="0" applyFill="0" applyAlignment="0" applyProtection="0"/>
    <xf numFmtId="4" fontId="25" fillId="16" borderId="89"/>
    <xf numFmtId="0" fontId="88" fillId="73" borderId="86" applyNumberFormat="0" applyAlignment="0" applyProtection="0"/>
    <xf numFmtId="0" fontId="95" fillId="0" borderId="87" applyNumberFormat="0" applyFill="0" applyAlignment="0" applyProtection="0"/>
    <xf numFmtId="0" fontId="66" fillId="9" borderId="89">
      <alignment horizontal="right" vertical="center"/>
    </xf>
    <xf numFmtId="0" fontId="60" fillId="46" borderId="56" applyNumberFormat="0" applyAlignment="0" applyProtection="0"/>
    <xf numFmtId="0" fontId="61" fillId="46" borderId="55"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62" fillId="0" borderId="0" applyNumberFormat="0" applyFill="0" applyBorder="0" applyAlignment="0" applyProtection="0"/>
    <xf numFmtId="0" fontId="2" fillId="50" borderId="0" applyNumberFormat="0" applyBorder="0" applyAlignment="0" applyProtection="0"/>
    <xf numFmtId="0" fontId="63" fillId="0" borderId="0" applyNumberFormat="0" applyFill="0" applyBorder="0" applyAlignment="0" applyProtection="0"/>
    <xf numFmtId="0" fontId="4" fillId="0" borderId="57" applyNumberFormat="0" applyFill="0" applyAlignment="0" applyProtection="0"/>
    <xf numFmtId="0" fontId="2" fillId="60" borderId="0" applyNumberFormat="0" applyBorder="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76" fillId="86" borderId="94" applyNumberFormat="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95" fillId="0" borderId="87" applyNumberFormat="0" applyFill="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0" fontId="88" fillId="73" borderId="86" applyNumberFormat="0" applyAlignment="0" applyProtection="0"/>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49" fontId="25" fillId="0" borderId="89" applyNumberFormat="0" applyFont="0" applyFill="0" applyBorder="0" applyProtection="0">
      <alignment horizontal="left" vertical="center" indent="2"/>
    </xf>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5" fillId="0" borderId="29" applyNumberFormat="0" applyFill="0" applyAlignment="0" applyProtection="0"/>
    <xf numFmtId="0" fontId="21" fillId="14" borderId="29">
      <alignment horizontal="right" vertical="center"/>
    </xf>
    <xf numFmtId="0" fontId="21" fillId="14" borderId="29">
      <alignment horizontal="right" vertical="center"/>
    </xf>
    <xf numFmtId="0" fontId="25" fillId="0" borderId="51">
      <alignment horizontal="left" vertical="center" wrapText="1" indent="2"/>
    </xf>
    <xf numFmtId="0" fontId="21" fillId="14" borderId="61">
      <alignment horizontal="right" vertical="center"/>
    </xf>
    <xf numFmtId="0" fontId="25" fillId="0" borderId="29">
      <alignment horizontal="right" vertical="center"/>
    </xf>
    <xf numFmtId="0" fontId="66" fillId="9" borderId="29">
      <alignment horizontal="right" vertical="center"/>
    </xf>
    <xf numFmtId="0" fontId="25" fillId="16" borderId="29"/>
    <xf numFmtId="0" fontId="21" fillId="9" borderId="29">
      <alignment horizontal="right" vertical="center"/>
    </xf>
    <xf numFmtId="0" fontId="21" fillId="14" borderId="60">
      <alignment horizontal="right" vertical="center"/>
    </xf>
    <xf numFmtId="0" fontId="68"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26" fillId="0" borderId="0" applyNumberFormat="0" applyFont="0" applyFill="0" applyBorder="0" applyProtection="0">
      <alignment horizontal="left" vertical="center" indent="2"/>
    </xf>
    <xf numFmtId="0" fontId="26" fillId="0" borderId="0" applyNumberFormat="0" applyFont="0" applyFill="0" applyBorder="0" applyProtection="0">
      <alignment horizontal="left" vertical="center" indent="2"/>
    </xf>
    <xf numFmtId="49" fontId="25" fillId="0" borderId="29" applyNumberFormat="0" applyFont="0" applyFill="0" applyBorder="0" applyProtection="0">
      <alignment horizontal="left" vertical="center" indent="2"/>
    </xf>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26" fillId="0" borderId="0" applyNumberFormat="0" applyFont="0" applyFill="0" applyBorder="0" applyProtection="0">
      <alignment horizontal="left" vertical="center" indent="5"/>
    </xf>
    <xf numFmtId="0" fontId="26" fillId="0" borderId="0" applyNumberFormat="0" applyFont="0" applyFill="0" applyBorder="0" applyProtection="0">
      <alignment horizontal="left" vertical="center" indent="5"/>
    </xf>
    <xf numFmtId="49" fontId="25" fillId="0" borderId="60" applyNumberFormat="0" applyFont="0" applyFill="0" applyBorder="0" applyProtection="0">
      <alignment horizontal="left" vertical="center" indent="5"/>
    </xf>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23" fillId="67" borderId="0" applyBorder="0" applyAlignment="0"/>
    <xf numFmtId="4" fontId="23" fillId="67" borderId="0" applyBorder="0" applyAlignment="0"/>
    <xf numFmtId="4" fontId="25" fillId="67" borderId="0" applyBorder="0">
      <alignment horizontal="right" vertical="center"/>
    </xf>
    <xf numFmtId="4" fontId="25" fillId="9" borderId="0" applyBorder="0">
      <alignment horizontal="right" vertical="center"/>
    </xf>
    <xf numFmtId="4" fontId="25" fillId="9" borderId="0" applyBorder="0">
      <alignment horizontal="right" vertical="center"/>
    </xf>
    <xf numFmtId="4" fontId="21" fillId="9" borderId="29">
      <alignment horizontal="right" vertical="center"/>
    </xf>
    <xf numFmtId="4" fontId="66" fillId="9" borderId="29">
      <alignment horizontal="right" vertical="center"/>
    </xf>
    <xf numFmtId="4" fontId="21" fillId="14" borderId="29">
      <alignment horizontal="right" vertical="center"/>
    </xf>
    <xf numFmtId="4" fontId="21" fillId="14" borderId="29">
      <alignment horizontal="right" vertical="center"/>
    </xf>
    <xf numFmtId="4" fontId="21" fillId="14" borderId="60">
      <alignment horizontal="right" vertical="center"/>
    </xf>
    <xf numFmtId="4" fontId="21" fillId="14" borderId="61">
      <alignment horizontal="right" vertical="center"/>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74" fillId="69" borderId="0" applyNumberFormat="0" applyBorder="0" applyAlignment="0" applyProtection="0"/>
    <xf numFmtId="4" fontId="23" fillId="0" borderId="39" applyFill="0" applyBorder="0" applyProtection="0">
      <alignment horizontal="right" vertical="center"/>
    </xf>
    <xf numFmtId="0" fontId="76" fillId="86" borderId="66" applyNumberFormat="0" applyAlignment="0" applyProtection="0"/>
    <xf numFmtId="0" fontId="77" fillId="87" borderId="67" applyNumberFormat="0" applyAlignment="0" applyProtection="0"/>
    <xf numFmtId="173" fontId="67" fillId="0" borderId="0" applyFont="0" applyFill="0" applyBorder="0" applyAlignment="0" applyProtection="0"/>
    <xf numFmtId="174" fontId="78" fillId="0" borderId="0" applyFont="0" applyFill="0" applyBorder="0" applyAlignment="0" applyProtection="0"/>
    <xf numFmtId="173" fontId="67" fillId="0" borderId="0" applyFont="0" applyFill="0" applyBorder="0" applyAlignment="0" applyProtection="0"/>
    <xf numFmtId="0" fontId="25" fillId="14" borderId="51">
      <alignment horizontal="left" vertical="center" wrapText="1" indent="2"/>
    </xf>
    <xf numFmtId="0" fontId="25" fillId="9" borderId="60">
      <alignment horizontal="left" vertical="center"/>
    </xf>
    <xf numFmtId="0" fontId="82" fillId="0" borderId="0" applyNumberFormat="0" applyFill="0" applyBorder="0" applyAlignment="0" applyProtection="0"/>
    <xf numFmtId="0" fontId="83" fillId="70" borderId="0" applyNumberFormat="0" applyBorder="0" applyAlignment="0" applyProtection="0"/>
    <xf numFmtId="0" fontId="84"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4" fontId="25" fillId="0" borderId="0" applyBorder="0">
      <alignment horizontal="right" vertical="center"/>
    </xf>
    <xf numFmtId="0" fontId="25" fillId="0" borderId="63">
      <alignment horizontal="right" vertical="center"/>
    </xf>
    <xf numFmtId="4" fontId="25" fillId="0" borderId="29">
      <alignment horizontal="right" vertical="center"/>
    </xf>
    <xf numFmtId="1" fontId="65" fillId="9" borderId="0" applyBorder="0">
      <alignment horizontal="right" vertical="center"/>
    </xf>
    <xf numFmtId="0" fontId="89" fillId="0" borderId="72" applyNumberFormat="0" applyFill="0" applyAlignment="0" applyProtection="0"/>
    <xf numFmtId="0" fontId="90" fillId="88" borderId="0" applyNumberFormat="0" applyBorder="0" applyAlignment="0" applyProtection="0"/>
    <xf numFmtId="0" fontId="26" fillId="0" borderId="0"/>
    <xf numFmtId="0" fontId="26" fillId="0" borderId="0"/>
    <xf numFmtId="0" fontId="26" fillId="0" borderId="0"/>
    <xf numFmtId="0" fontId="26" fillId="0" borderId="0"/>
    <xf numFmtId="0" fontId="78" fillId="0" borderId="0"/>
    <xf numFmtId="4" fontId="91" fillId="0" borderId="0"/>
    <xf numFmtId="0" fontId="26" fillId="0" borderId="0"/>
    <xf numFmtId="0" fontId="26" fillId="0" borderId="0"/>
    <xf numFmtId="0" fontId="26" fillId="0" borderId="0"/>
    <xf numFmtId="0" fontId="26" fillId="0" borderId="0"/>
    <xf numFmtId="0" fontId="2" fillId="0" borderId="0"/>
    <xf numFmtId="4" fontId="25" fillId="0" borderId="0" applyFill="0" applyBorder="0" applyProtection="0">
      <alignment horizontal="right" vertical="center"/>
    </xf>
    <xf numFmtId="4" fontId="25" fillId="0" borderId="0" applyFill="0" applyBorder="0" applyProtection="0">
      <alignment horizontal="right" vertical="center"/>
    </xf>
    <xf numFmtId="4" fontId="25" fillId="0" borderId="29" applyFill="0" applyBorder="0" applyProtection="0">
      <alignment horizontal="right" vertical="center"/>
    </xf>
    <xf numFmtId="0" fontId="23" fillId="0" borderId="0" applyNumberFormat="0" applyFill="0" applyBorder="0" applyProtection="0">
      <alignment horizontal="left" vertical="center"/>
    </xf>
    <xf numFmtId="49" fontId="23" fillId="0" borderId="29" applyNumberFormat="0" applyFill="0" applyBorder="0" applyProtection="0">
      <alignment horizontal="left" vertical="center"/>
    </xf>
    <xf numFmtId="0" fontId="26" fillId="16" borderId="0" applyNumberFormat="0" applyFont="0" applyBorder="0" applyAlignment="0" applyProtection="0"/>
    <xf numFmtId="4" fontId="26" fillId="16" borderId="0" applyNumberFormat="0" applyFont="0" applyBorder="0" applyAlignment="0" applyProtection="0"/>
    <xf numFmtId="4" fontId="26" fillId="16" borderId="0" applyNumberFormat="0" applyFont="0" applyBorder="0" applyAlignment="0" applyProtection="0"/>
    <xf numFmtId="0" fontId="26" fillId="16" borderId="0" applyNumberFormat="0" applyFont="0" applyBorder="0" applyAlignment="0" applyProtection="0"/>
    <xf numFmtId="0" fontId="26" fillId="16" borderId="0" applyNumberFormat="0" applyFont="0" applyBorder="0" applyAlignment="0" applyProtection="0"/>
    <xf numFmtId="0" fontId="78" fillId="65" borderId="0" applyNumberFormat="0" applyFont="0" applyBorder="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175" fontId="25" fillId="90" borderId="29" applyNumberFormat="0" applyFont="0" applyBorder="0" applyAlignment="0" applyProtection="0">
      <alignment horizontal="right" vertical="center"/>
    </xf>
    <xf numFmtId="9" fontId="78" fillId="0" borderId="0" applyFont="0" applyFill="0" applyBorder="0" applyAlignment="0" applyProtection="0"/>
    <xf numFmtId="0" fontId="93" fillId="69" borderId="0" applyNumberFormat="0" applyBorder="0" applyAlignment="0" applyProtection="0"/>
    <xf numFmtId="4" fontId="25" fillId="16" borderId="29"/>
    <xf numFmtId="0" fontId="25" fillId="16" borderId="59"/>
    <xf numFmtId="0" fontId="94" fillId="0" borderId="0" applyNumberFormat="0" applyFill="0" applyBorder="0" applyAlignment="0" applyProtection="0"/>
    <xf numFmtId="0" fontId="95" fillId="0" borderId="68" applyNumberFormat="0" applyFill="0" applyAlignment="0" applyProtection="0"/>
    <xf numFmtId="0" fontId="96" fillId="0" borderId="0" applyNumberFormat="0" applyFill="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2" fillId="0" borderId="0" applyNumberFormat="0" applyFill="0" applyBorder="0" applyAlignment="0" applyProtection="0"/>
    <xf numFmtId="0" fontId="103" fillId="87" borderId="67" applyNumberFormat="0" applyAlignment="0" applyProtection="0"/>
    <xf numFmtId="0" fontId="69" fillId="0" borderId="0" applyNumberFormat="0" applyFill="0" applyBorder="0" applyAlignment="0" applyProtection="0"/>
    <xf numFmtId="0" fontId="104" fillId="0" borderId="0" applyNumberFormat="0" applyFill="0" applyBorder="0" applyAlignment="0" applyProtection="0"/>
    <xf numFmtId="0" fontId="26" fillId="0" borderId="0" applyNumberFormat="0" applyFont="0" applyFill="0" applyBorder="0" applyProtection="0">
      <alignment horizontal="left" vertical="center"/>
    </xf>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4" fontId="26" fillId="0" borderId="0"/>
    <xf numFmtId="0" fontId="105" fillId="0" borderId="0"/>
    <xf numFmtId="0" fontId="26" fillId="16" borderId="0" applyNumberFormat="0" applyFont="0" applyBorder="0" applyAlignment="0" applyProtection="0"/>
    <xf numFmtId="0" fontId="69" fillId="0" borderId="0" applyNumberFormat="0" applyFill="0" applyBorder="0" applyAlignment="0" applyProtection="0"/>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72" fillId="82" borderId="0" applyNumberFormat="0" applyBorder="0" applyAlignment="0" applyProtection="0"/>
    <xf numFmtId="0" fontId="72" fillId="83" borderId="0" applyNumberFormat="0" applyBorder="0" applyAlignment="0" applyProtection="0"/>
    <xf numFmtId="0" fontId="72" fillId="84"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5" borderId="0" applyNumberFormat="0" applyBorder="0" applyAlignment="0" applyProtection="0"/>
    <xf numFmtId="0" fontId="74" fillId="69" borderId="0" applyNumberFormat="0" applyBorder="0" applyAlignment="0" applyProtection="0"/>
    <xf numFmtId="0" fontId="76" fillId="86" borderId="66" applyNumberFormat="0" applyAlignment="0" applyProtection="0"/>
    <xf numFmtId="0" fontId="77" fillId="87" borderId="67" applyNumberFormat="0" applyAlignment="0" applyProtection="0"/>
    <xf numFmtId="0" fontId="82" fillId="0" borderId="0" applyNumberFormat="0" applyFill="0" applyBorder="0" applyAlignment="0" applyProtection="0"/>
    <xf numFmtId="0" fontId="83" fillId="70" borderId="0" applyNumberFormat="0" applyBorder="0" applyAlignment="0" applyProtection="0"/>
    <xf numFmtId="0" fontId="85" fillId="0" borderId="69" applyNumberFormat="0" applyFill="0" applyAlignment="0" applyProtection="0"/>
    <xf numFmtId="0" fontId="86" fillId="0" borderId="70" applyNumberFormat="0" applyFill="0" applyAlignment="0" applyProtection="0"/>
    <xf numFmtId="0" fontId="87" fillId="0" borderId="71" applyNumberFormat="0" applyFill="0" applyAlignment="0" applyProtection="0"/>
    <xf numFmtId="0" fontId="87" fillId="0" borderId="0" applyNumberFormat="0" applyFill="0" applyBorder="0" applyAlignment="0" applyProtection="0"/>
    <xf numFmtId="0" fontId="88" fillId="73" borderId="66" applyNumberFormat="0" applyAlignment="0" applyProtection="0"/>
    <xf numFmtId="0" fontId="89" fillId="0" borderId="72" applyNumberFormat="0" applyFill="0" applyAlignment="0" applyProtection="0"/>
    <xf numFmtId="0" fontId="90" fillId="88" borderId="0" applyNumberFormat="0" applyBorder="0" applyAlignment="0" applyProtection="0"/>
    <xf numFmtId="0" fontId="26" fillId="0" borderId="0"/>
    <xf numFmtId="0" fontId="70" fillId="89" borderId="73" applyNumberFormat="0" applyFont="0" applyAlignment="0" applyProtection="0"/>
    <xf numFmtId="0" fontId="92" fillId="86" borderId="65" applyNumberFormat="0" applyAlignment="0" applyProtection="0"/>
    <xf numFmtId="0" fontId="94" fillId="0" borderId="0" applyNumberFormat="0" applyFill="0" applyBorder="0" applyAlignment="0" applyProtection="0"/>
    <xf numFmtId="0" fontId="95" fillId="0" borderId="68" applyNumberFormat="0" applyFill="0" applyAlignment="0" applyProtection="0"/>
    <xf numFmtId="0" fontId="102" fillId="0" borderId="0" applyNumberFormat="0" applyFill="0" applyBorder="0" applyAlignment="0" applyProtection="0"/>
    <xf numFmtId="0" fontId="106" fillId="0" borderId="0">
      <alignment horizontal="left" vertical="center" indent="1"/>
    </xf>
    <xf numFmtId="0" fontId="70" fillId="68" borderId="0" applyNumberFormat="0" applyBorder="0" applyAlignment="0" applyProtection="0"/>
    <xf numFmtId="0" fontId="70" fillId="69" borderId="0" applyNumberFormat="0" applyBorder="0" applyAlignment="0" applyProtection="0"/>
    <xf numFmtId="0" fontId="70" fillId="70" borderId="0" applyNumberFormat="0" applyBorder="0" applyAlignment="0" applyProtection="0"/>
    <xf numFmtId="0" fontId="70" fillId="71" borderId="0" applyNumberFormat="0" applyBorder="0" applyAlignment="0" applyProtection="0"/>
    <xf numFmtId="0" fontId="70" fillId="72" borderId="0" applyNumberFormat="0" applyBorder="0" applyAlignment="0" applyProtection="0"/>
    <xf numFmtId="0" fontId="70" fillId="73" borderId="0" applyNumberFormat="0" applyBorder="0" applyAlignment="0" applyProtection="0"/>
    <xf numFmtId="0" fontId="70" fillId="74" borderId="0" applyNumberFormat="0" applyBorder="0" applyAlignment="0" applyProtection="0"/>
    <xf numFmtId="0" fontId="70" fillId="75" borderId="0" applyNumberFormat="0" applyBorder="0" applyAlignment="0" applyProtection="0"/>
    <xf numFmtId="0" fontId="70" fillId="76" borderId="0" applyNumberFormat="0" applyBorder="0" applyAlignment="0" applyProtection="0"/>
    <xf numFmtId="0" fontId="70" fillId="71" borderId="0" applyNumberFormat="0" applyBorder="0" applyAlignment="0" applyProtection="0"/>
    <xf numFmtId="0" fontId="70" fillId="74" borderId="0" applyNumberFormat="0" applyBorder="0" applyAlignment="0" applyProtection="0"/>
    <xf numFmtId="0" fontId="70" fillId="77" borderId="0" applyNumberFormat="0" applyBorder="0" applyAlignment="0" applyProtection="0"/>
    <xf numFmtId="0" fontId="72" fillId="78" borderId="0" applyNumberFormat="0" applyBorder="0" applyAlignment="0" applyProtection="0"/>
    <xf numFmtId="0" fontId="72" fillId="75" borderId="0" applyNumberFormat="0" applyBorder="0" applyAlignment="0" applyProtection="0"/>
    <xf numFmtId="0" fontId="72" fillId="76" borderId="0" applyNumberFormat="0" applyBorder="0" applyAlignment="0" applyProtection="0"/>
    <xf numFmtId="0" fontId="72" fillId="79" borderId="0" applyNumberFormat="0" applyBorder="0" applyAlignment="0" applyProtection="0"/>
    <xf numFmtId="0" fontId="72" fillId="80" borderId="0" applyNumberFormat="0" applyBorder="0" applyAlignment="0" applyProtection="0"/>
    <xf numFmtId="0" fontId="72" fillId="81" borderId="0" applyNumberFormat="0" applyBorder="0" applyAlignment="0" applyProtection="0"/>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2" fillId="0" borderId="0" applyNumberFormat="0" applyFill="0" applyBorder="0" applyAlignment="0" applyProtection="0"/>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 fillId="0" borderId="0"/>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102" fillId="0" borderId="0" applyNumberFormat="0" applyFill="0" applyBorder="0" applyAlignment="0" applyProtection="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59" fillId="7" borderId="55" applyNumberFormat="0" applyAlignment="0" applyProtection="0"/>
    <xf numFmtId="0" fontId="25" fillId="9" borderId="0" applyBorder="0">
      <alignment horizontal="right" vertical="center"/>
    </xf>
    <xf numFmtId="0" fontId="25" fillId="9" borderId="0" applyBorder="0">
      <alignment horizontal="right" vertical="center"/>
    </xf>
    <xf numFmtId="0" fontId="25" fillId="0" borderId="0" applyBorder="0">
      <alignment horizontal="right" vertical="center"/>
    </xf>
    <xf numFmtId="0" fontId="26" fillId="0" borderId="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0" fontId="71" fillId="82" borderId="0" applyNumberFormat="0" applyBorder="0" applyAlignment="0" applyProtection="0"/>
    <xf numFmtId="0" fontId="71" fillId="83" borderId="0" applyNumberFormat="0" applyBorder="0" applyAlignment="0" applyProtection="0"/>
    <xf numFmtId="0" fontId="71" fillId="84"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5" borderId="0" applyNumberFormat="0" applyBorder="0" applyAlignment="0" applyProtection="0"/>
    <xf numFmtId="0" fontId="84" fillId="70" borderId="0" applyNumberFormat="0" applyBorder="0" applyAlignment="0" applyProtection="0"/>
    <xf numFmtId="4" fontId="26" fillId="0" borderId="0"/>
    <xf numFmtId="0" fontId="26" fillId="0" borderId="0"/>
    <xf numFmtId="0" fontId="2" fillId="0" borderId="0"/>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6" fillId="16" borderId="0" applyNumberFormat="0" applyFont="0" applyBorder="0" applyAlignment="0" applyProtection="0"/>
    <xf numFmtId="0" fontId="93" fillId="69" borderId="0" applyNumberFormat="0" applyBorder="0" applyAlignment="0" applyProtection="0"/>
    <xf numFmtId="0" fontId="97" fillId="0" borderId="69" applyNumberFormat="0" applyFill="0" applyAlignment="0" applyProtection="0"/>
    <xf numFmtId="0" fontId="98" fillId="0" borderId="70" applyNumberFormat="0" applyFill="0" applyAlignment="0" applyProtection="0"/>
    <xf numFmtId="0" fontId="99" fillId="0" borderId="71" applyNumberFormat="0" applyFill="0" applyAlignment="0" applyProtection="0"/>
    <xf numFmtId="0" fontId="99" fillId="0" borderId="0" applyNumberFormat="0" applyFill="0" applyBorder="0" applyAlignment="0" applyProtection="0"/>
    <xf numFmtId="0" fontId="100" fillId="0" borderId="72" applyNumberFormat="0" applyFill="0" applyAlignment="0" applyProtection="0"/>
    <xf numFmtId="0" fontId="103" fillId="87" borderId="67" applyNumberFormat="0" applyAlignment="0" applyProtection="0"/>
    <xf numFmtId="0" fontId="69" fillId="0" borderId="0" applyNumberFormat="0" applyFill="0" applyBorder="0" applyAlignment="0" applyProtection="0"/>
    <xf numFmtId="0" fontId="2" fillId="0" borderId="0"/>
    <xf numFmtId="0" fontId="59" fillId="7" borderId="55" applyNumberFormat="0" applyAlignment="0" applyProtection="0"/>
    <xf numFmtId="0" fontId="67" fillId="68" borderId="0" applyNumberFormat="0" applyBorder="0" applyAlignment="0" applyProtection="0"/>
    <xf numFmtId="0" fontId="67" fillId="69" borderId="0" applyNumberFormat="0" applyBorder="0" applyAlignment="0" applyProtection="0"/>
    <xf numFmtId="0" fontId="67" fillId="70" borderId="0" applyNumberFormat="0" applyBorder="0" applyAlignment="0" applyProtection="0"/>
    <xf numFmtId="0" fontId="67" fillId="71" borderId="0" applyNumberFormat="0" applyBorder="0" applyAlignment="0" applyProtection="0"/>
    <xf numFmtId="0" fontId="67" fillId="72" borderId="0" applyNumberFormat="0" applyBorder="0" applyAlignment="0" applyProtection="0"/>
    <xf numFmtId="0" fontId="67" fillId="73" borderId="0" applyNumberFormat="0" applyBorder="0" applyAlignment="0" applyProtection="0"/>
    <xf numFmtId="0" fontId="67" fillId="74" borderId="0" applyNumberFormat="0" applyBorder="0" applyAlignment="0" applyProtection="0"/>
    <xf numFmtId="0" fontId="67" fillId="75" borderId="0" applyNumberFormat="0" applyBorder="0" applyAlignment="0" applyProtection="0"/>
    <xf numFmtId="0" fontId="67" fillId="76" borderId="0" applyNumberFormat="0" applyBorder="0" applyAlignment="0" applyProtection="0"/>
    <xf numFmtId="0" fontId="67" fillId="71" borderId="0" applyNumberFormat="0" applyBorder="0" applyAlignment="0" applyProtection="0"/>
    <xf numFmtId="0" fontId="67" fillId="74" borderId="0" applyNumberFormat="0" applyBorder="0" applyAlignment="0" applyProtection="0"/>
    <xf numFmtId="0" fontId="67" fillId="77" borderId="0" applyNumberFormat="0" applyBorder="0" applyAlignment="0" applyProtection="0"/>
    <xf numFmtId="0" fontId="71" fillId="78" borderId="0" applyNumberFormat="0" applyBorder="0" applyAlignment="0" applyProtection="0"/>
    <xf numFmtId="0" fontId="71" fillId="75" borderId="0" applyNumberFormat="0" applyBorder="0" applyAlignment="0" applyProtection="0"/>
    <xf numFmtId="0" fontId="71" fillId="76" borderId="0" applyNumberFormat="0" applyBorder="0" applyAlignment="0" applyProtection="0"/>
    <xf numFmtId="0" fontId="71" fillId="79" borderId="0" applyNumberFormat="0" applyBorder="0" applyAlignment="0" applyProtection="0"/>
    <xf numFmtId="0" fontId="71" fillId="80" borderId="0" applyNumberFormat="0" applyBorder="0" applyAlignment="0" applyProtection="0"/>
    <xf numFmtId="0" fontId="71" fillId="81" borderId="0" applyNumberFormat="0" applyBorder="0" applyAlignment="0" applyProtection="0"/>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81" fillId="0" borderId="0" applyNumberFormat="0" applyFill="0" applyBorder="0" applyAlignment="0" applyProtection="0"/>
    <xf numFmtId="0" fontId="2" fillId="0" borderId="0"/>
    <xf numFmtId="0" fontId="101" fillId="0" borderId="0" applyNumberFormat="0" applyFill="0" applyBorder="0" applyAlignment="0" applyProtection="0"/>
    <xf numFmtId="0" fontId="2" fillId="0" borderId="0"/>
    <xf numFmtId="0" fontId="2" fillId="0" borderId="0"/>
    <xf numFmtId="0" fontId="2" fillId="0" borderId="0"/>
    <xf numFmtId="49" fontId="25" fillId="0" borderId="29" applyNumberFormat="0" applyFont="0" applyFill="0" applyBorder="0" applyProtection="0">
      <alignment horizontal="left" vertical="center" indent="2"/>
    </xf>
    <xf numFmtId="49" fontId="25" fillId="0" borderId="60" applyNumberFormat="0" applyFont="0" applyFill="0" applyBorder="0" applyProtection="0">
      <alignment horizontal="left" vertical="center" indent="5"/>
    </xf>
    <xf numFmtId="0" fontId="21" fillId="9" borderId="29">
      <alignment horizontal="right" vertical="center"/>
    </xf>
    <xf numFmtId="4" fontId="21" fillId="9" borderId="29">
      <alignment horizontal="right" vertical="center"/>
    </xf>
    <xf numFmtId="0" fontId="66" fillId="9" borderId="29">
      <alignment horizontal="right" vertical="center"/>
    </xf>
    <xf numFmtId="4" fontId="66" fillId="9" borderId="29">
      <alignment horizontal="right" vertical="center"/>
    </xf>
    <xf numFmtId="0" fontId="21" fillId="14" borderId="29">
      <alignment horizontal="right" vertical="center"/>
    </xf>
    <xf numFmtId="4" fontId="21" fillId="14" borderId="29">
      <alignment horizontal="right" vertical="center"/>
    </xf>
    <xf numFmtId="0" fontId="21" fillId="14" borderId="29">
      <alignment horizontal="right" vertical="center"/>
    </xf>
    <xf numFmtId="4" fontId="21" fillId="14" borderId="29">
      <alignment horizontal="right" vertical="center"/>
    </xf>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174" fontId="107" fillId="0" borderId="0" applyFont="0" applyFill="0" applyBorder="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79" fillId="73" borderId="66" applyNumberFormat="0" applyAlignment="0" applyProtection="0"/>
    <xf numFmtId="0" fontId="25" fillId="0" borderId="29">
      <alignment horizontal="right" vertical="center"/>
    </xf>
    <xf numFmtId="4" fontId="25" fillId="0" borderId="29">
      <alignment horizontal="right" vertical="center"/>
    </xf>
    <xf numFmtId="0" fontId="107" fillId="0" borderId="0"/>
    <xf numFmtId="0" fontId="105" fillId="0" borderId="0"/>
    <xf numFmtId="0" fontId="105" fillId="0" borderId="0"/>
    <xf numFmtId="0" fontId="2" fillId="0" borderId="0"/>
    <xf numFmtId="0" fontId="2" fillId="0" borderId="0"/>
    <xf numFmtId="0" fontId="2" fillId="0" borderId="0"/>
    <xf numFmtId="0" fontId="2" fillId="0" borderId="0"/>
    <xf numFmtId="0" fontId="105" fillId="0" borderId="0"/>
    <xf numFmtId="0" fontId="26" fillId="0" borderId="0"/>
    <xf numFmtId="4" fontId="25" fillId="0" borderId="29" applyFill="0" applyBorder="0" applyProtection="0">
      <alignment horizontal="right" vertical="center"/>
    </xf>
    <xf numFmtId="49" fontId="23" fillId="0" borderId="29" applyNumberFormat="0" applyFill="0" applyBorder="0" applyProtection="0">
      <alignment horizontal="left" vertical="center"/>
    </xf>
    <xf numFmtId="0" fontId="25" fillId="0" borderId="29" applyNumberFormat="0" applyFill="0" applyAlignment="0" applyProtection="0"/>
    <xf numFmtId="0" fontId="107" fillId="65" borderId="0" applyNumberFormat="0" applyFont="0" applyBorder="0" applyAlignment="0" applyProtection="0"/>
    <xf numFmtId="175" fontId="25" fillId="90" borderId="29" applyNumberFormat="0" applyFont="0" applyBorder="0" applyAlignment="0" applyProtection="0">
      <alignment horizontal="right" vertical="center"/>
    </xf>
    <xf numFmtId="9" fontId="107" fillId="0" borderId="0" applyFont="0" applyFill="0" applyBorder="0" applyAlignment="0" applyProtection="0"/>
    <xf numFmtId="0" fontId="25" fillId="16" borderId="29"/>
    <xf numFmtId="4" fontId="25" fillId="16" borderId="29"/>
    <xf numFmtId="0" fontId="25" fillId="14" borderId="77">
      <alignment horizontal="left" vertical="center" wrapText="1" indent="2"/>
    </xf>
    <xf numFmtId="0" fontId="25" fillId="0" borderId="77">
      <alignment horizontal="left" vertical="center" wrapText="1" indent="2"/>
    </xf>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 fillId="0" borderId="0"/>
    <xf numFmtId="0" fontId="25" fillId="14" borderId="51">
      <alignment horizontal="left" vertical="center" wrapText="1" indent="2"/>
    </xf>
    <xf numFmtId="0" fontId="25" fillId="0" borderId="51">
      <alignment horizontal="left" vertical="center" wrapText="1" indent="2"/>
    </xf>
    <xf numFmtId="0" fontId="26" fillId="0" borderId="0"/>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26" fillId="0" borderId="0"/>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5" fillId="0" borderId="77">
      <alignment horizontal="left" vertical="center" wrapText="1" indent="2"/>
    </xf>
    <xf numFmtId="0" fontId="73" fillId="86" borderId="65" applyNumberFormat="0" applyAlignment="0" applyProtection="0"/>
    <xf numFmtId="0" fontId="75" fillId="86" borderId="66" applyNumberFormat="0" applyAlignment="0" applyProtection="0"/>
    <xf numFmtId="0" fontId="76" fillId="86" borderId="66" applyNumberFormat="0" applyAlignment="0" applyProtection="0"/>
    <xf numFmtId="0" fontId="79" fillId="73" borderId="66" applyNumberFormat="0" applyAlignment="0" applyProtection="0"/>
    <xf numFmtId="0" fontId="80" fillId="0" borderId="68" applyNumberFormat="0" applyFill="0" applyAlignment="0" applyProtection="0"/>
    <xf numFmtId="0" fontId="88" fillId="73" borderId="66" applyNumberFormat="0" applyAlignment="0" applyProtection="0"/>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76" fillId="86"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60">
      <alignment horizontal="right" vertical="center"/>
    </xf>
    <xf numFmtId="4" fontId="21" fillId="14" borderId="60">
      <alignment horizontal="right" vertical="center"/>
    </xf>
    <xf numFmtId="0" fontId="21" fillId="14" borderId="61">
      <alignment horizontal="right" vertical="center"/>
    </xf>
    <xf numFmtId="4" fontId="21" fillId="14" borderId="61">
      <alignment horizontal="right" vertical="center"/>
    </xf>
    <xf numFmtId="0" fontId="76" fillId="86" borderId="66" applyNumberFormat="0" applyAlignment="0" applyProtection="0"/>
    <xf numFmtId="0" fontId="25" fillId="14" borderId="51">
      <alignment horizontal="left" vertical="center" wrapText="1" indent="2"/>
    </xf>
    <xf numFmtId="0" fontId="25" fillId="0" borderId="51">
      <alignment horizontal="left" vertical="center" wrapText="1" indent="2"/>
    </xf>
    <xf numFmtId="0" fontId="25" fillId="9" borderId="60">
      <alignment horizontal="left" vertical="center"/>
    </xf>
    <xf numFmtId="0" fontId="88" fillId="73" borderId="66" applyNumberFormat="0" applyAlignment="0" applyProtection="0"/>
    <xf numFmtId="0" fontId="92" fillId="86" borderId="65" applyNumberFormat="0" applyAlignment="0" applyProtection="0"/>
    <xf numFmtId="0" fontId="95" fillId="0" borderId="68" applyNumberFormat="0" applyFill="0" applyAlignment="0" applyProtection="0"/>
    <xf numFmtId="49" fontId="25" fillId="0" borderId="60" applyNumberFormat="0" applyFont="0" applyFill="0" applyBorder="0" applyProtection="0">
      <alignment horizontal="left" vertical="center" indent="5"/>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79" fillId="73" borderId="66" applyNumberFormat="0" applyAlignment="0" applyProtection="0"/>
    <xf numFmtId="0" fontId="25" fillId="0" borderId="74">
      <alignment horizontal="right" vertical="center"/>
    </xf>
    <xf numFmtId="4" fontId="25" fillId="0" borderId="74">
      <alignment horizontal="right" vertical="center"/>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4" applyNumberFormat="0" applyFill="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4" fontId="21" fillId="14" borderId="74">
      <alignment horizontal="right" vertical="center"/>
    </xf>
    <xf numFmtId="0" fontId="25" fillId="16" borderId="74"/>
    <xf numFmtId="0" fontId="75" fillId="86" borderId="66" applyNumberFormat="0" applyAlignment="0" applyProtection="0"/>
    <xf numFmtId="0" fontId="21" fillId="9" borderId="74">
      <alignment horizontal="right" vertical="center"/>
    </xf>
    <xf numFmtId="0" fontId="25" fillId="0" borderId="74">
      <alignment horizontal="right" vertical="center"/>
    </xf>
    <xf numFmtId="0" fontId="95" fillId="0" borderId="68" applyNumberFormat="0" applyFill="0" applyAlignment="0" applyProtection="0"/>
    <xf numFmtId="0" fontId="25" fillId="9" borderId="75">
      <alignment horizontal="left" vertical="center"/>
    </xf>
    <xf numFmtId="0" fontId="88" fillId="73" borderId="66" applyNumberFormat="0" applyAlignment="0" applyProtection="0"/>
    <xf numFmtId="175" fontId="25" fillId="90" borderId="74" applyNumberFormat="0" applyFont="0" applyBorder="0" applyAlignment="0" applyProtection="0">
      <alignment horizontal="right" vertical="center"/>
    </xf>
    <xf numFmtId="0" fontId="70" fillId="89" borderId="73" applyNumberFormat="0" applyFont="0" applyAlignment="0" applyProtection="0"/>
    <xf numFmtId="0" fontId="25" fillId="0" borderId="77">
      <alignment horizontal="left" vertical="center" wrapText="1" indent="2"/>
    </xf>
    <xf numFmtId="4" fontId="25" fillId="16" borderId="74"/>
    <xf numFmtId="49" fontId="23" fillId="0" borderId="74" applyNumberFormat="0" applyFill="0" applyBorder="0" applyProtection="0">
      <alignment horizontal="left" vertical="center"/>
    </xf>
    <xf numFmtId="0" fontId="25" fillId="0" borderId="74">
      <alignment horizontal="right" vertical="center"/>
    </xf>
    <xf numFmtId="4" fontId="21" fillId="14" borderId="76">
      <alignment horizontal="right" vertical="center"/>
    </xf>
    <xf numFmtId="4" fontId="21" fillId="14" borderId="74">
      <alignment horizontal="right" vertical="center"/>
    </xf>
    <xf numFmtId="4" fontId="21" fillId="14" borderId="74">
      <alignment horizontal="right" vertical="center"/>
    </xf>
    <xf numFmtId="0" fontId="66" fillId="9" borderId="74">
      <alignment horizontal="right" vertical="center"/>
    </xf>
    <xf numFmtId="0" fontId="21" fillId="9" borderId="74">
      <alignment horizontal="right" vertical="center"/>
    </xf>
    <xf numFmtId="49" fontId="25" fillId="0" borderId="74" applyNumberFormat="0" applyFont="0" applyFill="0" applyBorder="0" applyProtection="0">
      <alignment horizontal="left" vertical="center" indent="2"/>
    </xf>
    <xf numFmtId="0" fontId="88" fillId="73" borderId="66" applyNumberFormat="0" applyAlignment="0" applyProtection="0"/>
    <xf numFmtId="0" fontId="73" fillId="86" borderId="65" applyNumberFormat="0" applyAlignment="0" applyProtection="0"/>
    <xf numFmtId="49" fontId="25" fillId="0" borderId="74" applyNumberFormat="0" applyFont="0" applyFill="0" applyBorder="0" applyProtection="0">
      <alignment horizontal="left" vertical="center" indent="2"/>
    </xf>
    <xf numFmtId="0" fontId="79" fillId="73" borderId="66" applyNumberFormat="0" applyAlignment="0" applyProtection="0"/>
    <xf numFmtId="4" fontId="25" fillId="0" borderId="74" applyFill="0" applyBorder="0" applyProtection="0">
      <alignment horizontal="right" vertical="center"/>
    </xf>
    <xf numFmtId="0" fontId="76" fillId="86" borderId="66" applyNumberFormat="0" applyAlignment="0" applyProtection="0"/>
    <xf numFmtId="0" fontId="95" fillId="0" borderId="68" applyNumberFormat="0" applyFill="0" applyAlignment="0" applyProtection="0"/>
    <xf numFmtId="0" fontId="92" fillId="86" borderId="65" applyNumberFormat="0" applyAlignment="0" applyProtection="0"/>
    <xf numFmtId="0" fontId="25" fillId="0" borderId="74" applyNumberFormat="0" applyFill="0" applyAlignment="0" applyProtection="0"/>
    <xf numFmtId="4" fontId="25" fillId="0" borderId="74">
      <alignment horizontal="right" vertical="center"/>
    </xf>
    <xf numFmtId="0" fontId="25" fillId="0" borderId="74">
      <alignment horizontal="right" vertical="center"/>
    </xf>
    <xf numFmtId="0" fontId="88" fillId="73" borderId="66" applyNumberFormat="0" applyAlignment="0" applyProtection="0"/>
    <xf numFmtId="0" fontId="73" fillId="86" borderId="65" applyNumberFormat="0" applyAlignment="0" applyProtection="0"/>
    <xf numFmtId="0" fontId="75" fillId="86" borderId="66" applyNumberFormat="0" applyAlignment="0" applyProtection="0"/>
    <xf numFmtId="0" fontId="25" fillId="14" borderId="77">
      <alignment horizontal="left" vertical="center" wrapText="1" indent="2"/>
    </xf>
    <xf numFmtId="0" fontId="76" fillId="86" borderId="66" applyNumberFormat="0" applyAlignment="0" applyProtection="0"/>
    <xf numFmtId="0" fontId="76" fillId="86" borderId="66" applyNumberFormat="0" applyAlignment="0" applyProtection="0"/>
    <xf numFmtId="4" fontId="21" fillId="14" borderId="75">
      <alignment horizontal="right" vertical="center"/>
    </xf>
    <xf numFmtId="0" fontId="21" fillId="14" borderId="75">
      <alignment horizontal="right" vertical="center"/>
    </xf>
    <xf numFmtId="0" fontId="21" fillId="14" borderId="74">
      <alignment horizontal="right" vertical="center"/>
    </xf>
    <xf numFmtId="4" fontId="66" fillId="9" borderId="74">
      <alignment horizontal="right" vertical="center"/>
    </xf>
    <xf numFmtId="0" fontId="79" fillId="73" borderId="66" applyNumberFormat="0" applyAlignment="0" applyProtection="0"/>
    <xf numFmtId="0" fontId="80" fillId="0" borderId="68" applyNumberFormat="0" applyFill="0" applyAlignment="0" applyProtection="0"/>
    <xf numFmtId="0" fontId="95" fillId="0" borderId="68" applyNumberFormat="0" applyFill="0" applyAlignment="0" applyProtection="0"/>
    <xf numFmtId="0" fontId="70" fillId="89" borderId="73" applyNumberFormat="0" applyFont="0" applyAlignment="0" applyProtection="0"/>
    <xf numFmtId="0" fontId="88" fillId="73" borderId="66" applyNumberFormat="0" applyAlignment="0" applyProtection="0"/>
    <xf numFmtId="49" fontId="23" fillId="0" borderId="74" applyNumberFormat="0" applyFill="0" applyBorder="0" applyProtection="0">
      <alignment horizontal="left" vertical="center"/>
    </xf>
    <xf numFmtId="0" fontId="25" fillId="14" borderId="77">
      <alignment horizontal="left" vertical="center" wrapText="1" indent="2"/>
    </xf>
    <xf numFmtId="0" fontId="76" fillId="86" borderId="66" applyNumberFormat="0" applyAlignment="0" applyProtection="0"/>
    <xf numFmtId="0" fontId="25" fillId="0" borderId="77">
      <alignment horizontal="left" vertical="center" wrapText="1" indent="2"/>
    </xf>
    <xf numFmtId="0" fontId="70" fillId="89" borderId="73" applyNumberFormat="0" applyFont="0" applyAlignment="0" applyProtection="0"/>
    <xf numFmtId="0" fontId="26"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4" fontId="25" fillId="16" borderId="74"/>
    <xf numFmtId="0" fontId="21" fillId="14" borderId="74">
      <alignment horizontal="right" vertical="center"/>
    </xf>
    <xf numFmtId="0" fontId="95" fillId="0" borderId="68" applyNumberFormat="0" applyFill="0" applyAlignment="0" applyProtection="0"/>
    <xf numFmtId="4" fontId="21" fillId="14" borderId="76">
      <alignment horizontal="right" vertical="center"/>
    </xf>
    <xf numFmtId="0" fontId="75" fillId="86" borderId="66" applyNumberFormat="0" applyAlignment="0" applyProtection="0"/>
    <xf numFmtId="0" fontId="21" fillId="14" borderId="75">
      <alignment horizontal="right" vertical="center"/>
    </xf>
    <xf numFmtId="0" fontId="76" fillId="86" borderId="66" applyNumberFormat="0" applyAlignment="0" applyProtection="0"/>
    <xf numFmtId="0" fontId="80" fillId="0" borderId="68" applyNumberFormat="0" applyFill="0" applyAlignment="0" applyProtection="0"/>
    <xf numFmtId="0" fontId="70" fillId="89" borderId="73" applyNumberFormat="0" applyFont="0" applyAlignment="0" applyProtection="0"/>
    <xf numFmtId="4" fontId="21" fillId="14" borderId="75">
      <alignment horizontal="right" vertical="center"/>
    </xf>
    <xf numFmtId="0" fontId="25" fillId="14" borderId="77">
      <alignment horizontal="left" vertical="center" wrapText="1" indent="2"/>
    </xf>
    <xf numFmtId="0" fontId="25" fillId="16" borderId="74"/>
    <xf numFmtId="175" fontId="25" fillId="90" borderId="74" applyNumberFormat="0" applyFont="0" applyBorder="0" applyAlignment="0" applyProtection="0">
      <alignment horizontal="right" vertical="center"/>
    </xf>
    <xf numFmtId="0" fontId="25" fillId="0" borderId="74" applyNumberFormat="0" applyFill="0" applyAlignment="0" applyProtection="0"/>
    <xf numFmtId="4" fontId="25" fillId="0" borderId="74" applyFill="0" applyBorder="0" applyProtection="0">
      <alignment horizontal="right" vertical="center"/>
    </xf>
    <xf numFmtId="4" fontId="21" fillId="9" borderId="74">
      <alignment horizontal="right" vertical="center"/>
    </xf>
    <xf numFmtId="0" fontId="80" fillId="0" borderId="68" applyNumberFormat="0" applyFill="0" applyAlignment="0" applyProtection="0"/>
    <xf numFmtId="49" fontId="23" fillId="0" borderId="74" applyNumberFormat="0" applyFill="0" applyBorder="0" applyProtection="0">
      <alignment horizontal="left" vertical="center"/>
    </xf>
    <xf numFmtId="49" fontId="25" fillId="0" borderId="75" applyNumberFormat="0" applyFont="0" applyFill="0" applyBorder="0" applyProtection="0">
      <alignment horizontal="left" vertical="center" indent="5"/>
    </xf>
    <xf numFmtId="0" fontId="25" fillId="9" borderId="75">
      <alignment horizontal="left" vertical="center"/>
    </xf>
    <xf numFmtId="0" fontId="76" fillId="86" borderId="66" applyNumberFormat="0" applyAlignment="0" applyProtection="0"/>
    <xf numFmtId="4" fontId="21" fillId="14" borderId="76">
      <alignment horizontal="right" vertical="center"/>
    </xf>
    <xf numFmtId="0" fontId="88" fillId="73" borderId="66" applyNumberFormat="0" applyAlignment="0" applyProtection="0"/>
    <xf numFmtId="0" fontId="88" fillId="73" borderId="66" applyNumberFormat="0" applyAlignment="0" applyProtection="0"/>
    <xf numFmtId="0" fontId="70" fillId="89" borderId="73" applyNumberFormat="0" applyFont="0" applyAlignment="0" applyProtection="0"/>
    <xf numFmtId="0" fontId="92" fillId="86" borderId="65" applyNumberFormat="0" applyAlignment="0" applyProtection="0"/>
    <xf numFmtId="0" fontId="95" fillId="0" borderId="68" applyNumberFormat="0" applyFill="0" applyAlignment="0" applyProtection="0"/>
    <xf numFmtId="0" fontId="21" fillId="14" borderId="74">
      <alignment horizontal="right" vertical="center"/>
    </xf>
    <xf numFmtId="0" fontId="26" fillId="89" borderId="73" applyNumberFormat="0" applyFont="0" applyAlignment="0" applyProtection="0"/>
    <xf numFmtId="4" fontId="25" fillId="0" borderId="74">
      <alignment horizontal="right" vertical="center"/>
    </xf>
    <xf numFmtId="0" fontId="95" fillId="0" borderId="68" applyNumberFormat="0" applyFill="0" applyAlignment="0" applyProtection="0"/>
    <xf numFmtId="0" fontId="21" fillId="14" borderId="74">
      <alignment horizontal="right" vertical="center"/>
    </xf>
    <xf numFmtId="0" fontId="21" fillId="14" borderId="74">
      <alignment horizontal="right" vertical="center"/>
    </xf>
    <xf numFmtId="4" fontId="66" fillId="9" borderId="74">
      <alignment horizontal="right" vertical="center"/>
    </xf>
    <xf numFmtId="0" fontId="21" fillId="9" borderId="74">
      <alignment horizontal="right" vertical="center"/>
    </xf>
    <xf numFmtId="4" fontId="21" fillId="9" borderId="74">
      <alignment horizontal="right" vertical="center"/>
    </xf>
    <xf numFmtId="0" fontId="66" fillId="9" borderId="74">
      <alignment horizontal="right" vertical="center"/>
    </xf>
    <xf numFmtId="4" fontId="66" fillId="9" borderId="74">
      <alignment horizontal="right" vertical="center"/>
    </xf>
    <xf numFmtId="0" fontId="21" fillId="14" borderId="74">
      <alignment horizontal="right" vertical="center"/>
    </xf>
    <xf numFmtId="4" fontId="21" fillId="14" borderId="74">
      <alignment horizontal="right" vertical="center"/>
    </xf>
    <xf numFmtId="0" fontId="21" fillId="14" borderId="74">
      <alignment horizontal="right" vertical="center"/>
    </xf>
    <xf numFmtId="4" fontId="21" fillId="14" borderId="74">
      <alignment horizontal="right" vertical="center"/>
    </xf>
    <xf numFmtId="0" fontId="21" fillId="14" borderId="75">
      <alignment horizontal="right" vertical="center"/>
    </xf>
    <xf numFmtId="4" fontId="21" fillId="14" borderId="75">
      <alignment horizontal="right" vertical="center"/>
    </xf>
    <xf numFmtId="0" fontId="21" fillId="14" borderId="76">
      <alignment horizontal="right" vertical="center"/>
    </xf>
    <xf numFmtId="4" fontId="21" fillId="14" borderId="76">
      <alignment horizontal="right" vertical="center"/>
    </xf>
    <xf numFmtId="0" fontId="76"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9" borderId="75">
      <alignment horizontal="left" vertical="center"/>
    </xf>
    <xf numFmtId="0" fontId="88" fillId="73" borderId="66" applyNumberFormat="0" applyAlignment="0" applyProtection="0"/>
    <xf numFmtId="0" fontId="25" fillId="0" borderId="74">
      <alignment horizontal="right" vertical="center"/>
    </xf>
    <xf numFmtId="4" fontId="25" fillId="0" borderId="74">
      <alignment horizontal="right" vertical="center"/>
    </xf>
    <xf numFmtId="0" fontId="25" fillId="0" borderId="74" applyNumberFormat="0" applyFill="0" applyAlignment="0" applyProtection="0"/>
    <xf numFmtId="0" fontId="92" fillId="86" borderId="65" applyNumberFormat="0" applyAlignment="0" applyProtection="0"/>
    <xf numFmtId="175" fontId="25" fillId="90" borderId="74" applyNumberFormat="0" applyFont="0" applyBorder="0" applyAlignment="0" applyProtection="0">
      <alignment horizontal="right" vertical="center"/>
    </xf>
    <xf numFmtId="0" fontId="25" fillId="16" borderId="74"/>
    <xf numFmtId="4" fontId="25" fillId="16" borderId="74"/>
    <xf numFmtId="0" fontId="95" fillId="0" borderId="68" applyNumberFormat="0" applyFill="0" applyAlignment="0" applyProtection="0"/>
    <xf numFmtId="0" fontId="26" fillId="89" borderId="73" applyNumberFormat="0" applyFont="0" applyAlignment="0" applyProtection="0"/>
    <xf numFmtId="0" fontId="70" fillId="89" borderId="73" applyNumberFormat="0" applyFont="0" applyAlignment="0" applyProtection="0"/>
    <xf numFmtId="0" fontId="25" fillId="0" borderId="74" applyNumberFormat="0" applyFill="0" applyAlignment="0" applyProtection="0"/>
    <xf numFmtId="0" fontId="80" fillId="0" borderId="68" applyNumberFormat="0" applyFill="0" applyAlignment="0" applyProtection="0"/>
    <xf numFmtId="0" fontId="95" fillId="0" borderId="68" applyNumberFormat="0" applyFill="0" applyAlignment="0" applyProtection="0"/>
    <xf numFmtId="0" fontId="79" fillId="73" borderId="66" applyNumberFormat="0" applyAlignment="0" applyProtection="0"/>
    <xf numFmtId="0" fontId="76" fillId="86" borderId="66" applyNumberFormat="0" applyAlignment="0" applyProtection="0"/>
    <xf numFmtId="4" fontId="66" fillId="9" borderId="74">
      <alignment horizontal="right" vertical="center"/>
    </xf>
    <xf numFmtId="0" fontId="21" fillId="9" borderId="74">
      <alignment horizontal="right" vertical="center"/>
    </xf>
    <xf numFmtId="175" fontId="25" fillId="90" borderId="74" applyNumberFormat="0" applyFont="0" applyBorder="0" applyAlignment="0" applyProtection="0">
      <alignment horizontal="right" vertical="center"/>
    </xf>
    <xf numFmtId="0" fontId="80" fillId="0" borderId="68" applyNumberFormat="0" applyFill="0" applyAlignment="0" applyProtection="0"/>
    <xf numFmtId="49" fontId="25" fillId="0" borderId="74" applyNumberFormat="0" applyFont="0" applyFill="0" applyBorder="0" applyProtection="0">
      <alignment horizontal="left" vertical="center" indent="2"/>
    </xf>
    <xf numFmtId="49" fontId="25" fillId="0" borderId="75" applyNumberFormat="0" applyFont="0" applyFill="0" applyBorder="0" applyProtection="0">
      <alignment horizontal="left" vertical="center" indent="5"/>
    </xf>
    <xf numFmtId="49" fontId="25" fillId="0" borderId="74" applyNumberFormat="0" applyFont="0" applyFill="0" applyBorder="0" applyProtection="0">
      <alignment horizontal="left" vertical="center" indent="2"/>
    </xf>
    <xf numFmtId="4" fontId="25" fillId="0" borderId="74" applyFill="0" applyBorder="0" applyProtection="0">
      <alignment horizontal="right" vertical="center"/>
    </xf>
    <xf numFmtId="49" fontId="23" fillId="0" borderId="74" applyNumberFormat="0" applyFill="0" applyBorder="0" applyProtection="0">
      <alignment horizontal="left" vertical="center"/>
    </xf>
    <xf numFmtId="0" fontId="25" fillId="0" borderId="77">
      <alignment horizontal="left" vertical="center" wrapText="1" indent="2"/>
    </xf>
    <xf numFmtId="0" fontId="92" fillId="86" borderId="65" applyNumberFormat="0" applyAlignment="0" applyProtection="0"/>
    <xf numFmtId="0" fontId="21" fillId="14" borderId="76">
      <alignment horizontal="right" vertical="center"/>
    </xf>
    <xf numFmtId="0" fontId="79" fillId="73" borderId="66" applyNumberFormat="0" applyAlignment="0" applyProtection="0"/>
    <xf numFmtId="0" fontId="21" fillId="14" borderId="76">
      <alignment horizontal="right" vertical="center"/>
    </xf>
    <xf numFmtId="4" fontId="21" fillId="14" borderId="74">
      <alignment horizontal="right" vertical="center"/>
    </xf>
    <xf numFmtId="0" fontId="21" fillId="14" borderId="74">
      <alignment horizontal="right" vertical="center"/>
    </xf>
    <xf numFmtId="0" fontId="73" fillId="86" borderId="65" applyNumberFormat="0" applyAlignment="0" applyProtection="0"/>
    <xf numFmtId="0" fontId="75" fillId="86" borderId="66" applyNumberFormat="0" applyAlignment="0" applyProtection="0"/>
    <xf numFmtId="0" fontId="80" fillId="0" borderId="68" applyNumberFormat="0" applyFill="0" applyAlignment="0" applyProtection="0"/>
    <xf numFmtId="0" fontId="25" fillId="16" borderId="74"/>
    <xf numFmtId="4" fontId="25" fillId="16" borderId="74"/>
    <xf numFmtId="4" fontId="21" fillId="14" borderId="74">
      <alignment horizontal="right" vertical="center"/>
    </xf>
    <xf numFmtId="0" fontId="66" fillId="9" borderId="74">
      <alignment horizontal="right" vertical="center"/>
    </xf>
    <xf numFmtId="0" fontId="79" fillId="73" borderId="66" applyNumberFormat="0" applyAlignment="0" applyProtection="0"/>
    <xf numFmtId="0" fontId="76" fillId="86" borderId="66" applyNumberFormat="0" applyAlignment="0" applyProtection="0"/>
    <xf numFmtId="4" fontId="25" fillId="0" borderId="74">
      <alignment horizontal="right" vertical="center"/>
    </xf>
    <xf numFmtId="0" fontId="25" fillId="14" borderId="77">
      <alignment horizontal="left" vertical="center" wrapText="1" indent="2"/>
    </xf>
    <xf numFmtId="0" fontId="25" fillId="0" borderId="77">
      <alignment horizontal="left" vertical="center" wrapText="1" indent="2"/>
    </xf>
    <xf numFmtId="0" fontId="92" fillId="86" borderId="65" applyNumberFormat="0" applyAlignment="0" applyProtection="0"/>
    <xf numFmtId="0" fontId="88" fillId="73" borderId="66" applyNumberFormat="0" applyAlignment="0" applyProtection="0"/>
    <xf numFmtId="0" fontId="75" fillId="86" borderId="66" applyNumberFormat="0" applyAlignment="0" applyProtection="0"/>
    <xf numFmtId="0" fontId="73" fillId="86" borderId="65" applyNumberFormat="0" applyAlignment="0" applyProtection="0"/>
    <xf numFmtId="0" fontId="21" fillId="14" borderId="76">
      <alignment horizontal="right" vertical="center"/>
    </xf>
    <xf numFmtId="0" fontId="66" fillId="9" borderId="74">
      <alignment horizontal="right" vertical="center"/>
    </xf>
    <xf numFmtId="4" fontId="21" fillId="9" borderId="74">
      <alignment horizontal="right" vertical="center"/>
    </xf>
    <xf numFmtId="4" fontId="21" fillId="14" borderId="74">
      <alignment horizontal="right" vertical="center"/>
    </xf>
    <xf numFmtId="49" fontId="25" fillId="0" borderId="75" applyNumberFormat="0" applyFont="0" applyFill="0" applyBorder="0" applyProtection="0">
      <alignment horizontal="left" vertical="center" indent="5"/>
    </xf>
    <xf numFmtId="4" fontId="25" fillId="0" borderId="74" applyFill="0" applyBorder="0" applyProtection="0">
      <alignment horizontal="right" vertical="center"/>
    </xf>
    <xf numFmtId="4" fontId="21" fillId="9" borderId="74">
      <alignment horizontal="right" vertical="center"/>
    </xf>
    <xf numFmtId="0" fontId="88" fillId="73" borderId="66" applyNumberFormat="0" applyAlignment="0" applyProtection="0"/>
    <xf numFmtId="0" fontId="79" fillId="73" borderId="66" applyNumberFormat="0" applyAlignment="0" applyProtection="0"/>
    <xf numFmtId="0" fontId="75" fillId="86" borderId="66" applyNumberFormat="0" applyAlignment="0" applyProtection="0"/>
    <xf numFmtId="0" fontId="25" fillId="14" borderId="77">
      <alignment horizontal="left" vertical="center" wrapText="1" indent="2"/>
    </xf>
    <xf numFmtId="0" fontId="25" fillId="0" borderId="77">
      <alignment horizontal="left" vertical="center" wrapText="1" indent="2"/>
    </xf>
    <xf numFmtId="0" fontId="25" fillId="14" borderId="77">
      <alignment horizontal="left" vertical="center" wrapText="1" indent="2"/>
    </xf>
    <xf numFmtId="0" fontId="2" fillId="0" borderId="0"/>
    <xf numFmtId="0" fontId="25" fillId="0" borderId="92">
      <alignment horizontal="left" vertical="center" wrapText="1" indent="2"/>
    </xf>
    <xf numFmtId="0" fontId="70" fillId="89" borderId="88" applyNumberFormat="0" applyFont="0" applyAlignment="0" applyProtection="0"/>
    <xf numFmtId="0" fontId="92" fillId="86" borderId="93" applyNumberFormat="0" applyAlignment="0" applyProtection="0"/>
    <xf numFmtId="0" fontId="88" fillId="73" borderId="86" applyNumberFormat="0" applyAlignment="0" applyProtection="0"/>
    <xf numFmtId="0" fontId="80" fillId="0" borderId="87" applyNumberFormat="0" applyFill="0" applyAlignment="0" applyProtection="0"/>
    <xf numFmtId="4" fontId="25" fillId="0" borderId="97" applyFill="0" applyBorder="0" applyProtection="0">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4" fontId="21" fillId="14" borderId="91">
      <alignment horizontal="right" vertical="center"/>
    </xf>
    <xf numFmtId="0" fontId="25" fillId="16" borderId="89"/>
    <xf numFmtId="0" fontId="63" fillId="0" borderId="0" applyNumberFormat="0" applyFill="0" applyBorder="0" applyAlignment="0" applyProtection="0"/>
    <xf numFmtId="0" fontId="79" fillId="73" borderId="86" applyNumberFormat="0" applyAlignment="0" applyProtection="0"/>
    <xf numFmtId="0" fontId="76" fillId="86" borderId="86" applyNumberFormat="0" applyAlignment="0" applyProtection="0"/>
    <xf numFmtId="0" fontId="21" fillId="14" borderId="89">
      <alignment horizontal="right" vertical="center"/>
    </xf>
    <xf numFmtId="0" fontId="21" fillId="14" borderId="89">
      <alignment horizontal="right" vertical="center"/>
    </xf>
    <xf numFmtId="4" fontId="25" fillId="0" borderId="97">
      <alignment horizontal="right" vertical="center"/>
    </xf>
    <xf numFmtId="0" fontId="70" fillId="89" borderId="88" applyNumberFormat="0" applyFont="0" applyAlignment="0" applyProtection="0"/>
    <xf numFmtId="0" fontId="60" fillId="46" borderId="56" applyNumberFormat="0" applyAlignment="0" applyProtection="0"/>
    <xf numFmtId="0" fontId="61" fillId="46" borderId="55" applyNumberFormat="0" applyAlignment="0" applyProtection="0"/>
    <xf numFmtId="49" fontId="25" fillId="0" borderId="90" applyNumberFormat="0" applyFont="0" applyFill="0" applyBorder="0" applyProtection="0">
      <alignment horizontal="left" vertical="center" indent="5"/>
    </xf>
    <xf numFmtId="0" fontId="62" fillId="0" borderId="0" applyNumberFormat="0" applyFill="0" applyBorder="0" applyAlignment="0" applyProtection="0"/>
    <xf numFmtId="0" fontId="21" fillId="14" borderId="89">
      <alignment horizontal="right" vertical="center"/>
    </xf>
    <xf numFmtId="0" fontId="63" fillId="0" borderId="0" applyNumberFormat="0" applyFill="0" applyBorder="0" applyAlignment="0" applyProtection="0"/>
    <xf numFmtId="0" fontId="4" fillId="0" borderId="57" applyNumberFormat="0" applyFill="0" applyAlignment="0" applyProtection="0"/>
    <xf numFmtId="0" fontId="2" fillId="47" borderId="0" applyNumberFormat="0" applyBorder="0" applyAlignment="0" applyProtection="0"/>
    <xf numFmtId="0" fontId="2" fillId="48" borderId="0" applyNumberFormat="0" applyBorder="0" applyAlignment="0" applyProtection="0"/>
    <xf numFmtId="0" fontId="64" fillId="49" borderId="0" applyNumberFormat="0" applyBorder="0" applyAlignment="0" applyProtection="0"/>
    <xf numFmtId="0" fontId="2" fillId="50" borderId="0" applyNumberFormat="0" applyBorder="0" applyAlignment="0" applyProtection="0"/>
    <xf numFmtId="0" fontId="2" fillId="51" borderId="0" applyNumberFormat="0" applyBorder="0" applyAlignment="0" applyProtection="0"/>
    <xf numFmtId="0" fontId="64" fillId="52" borderId="0" applyNumberFormat="0" applyBorder="0" applyAlignment="0" applyProtection="0"/>
    <xf numFmtId="0" fontId="2" fillId="53"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73" fillId="86" borderId="93" applyNumberFormat="0" applyAlignment="0" applyProtection="0"/>
    <xf numFmtId="0" fontId="2" fillId="56" borderId="0" applyNumberFormat="0" applyBorder="0" applyAlignment="0" applyProtection="0"/>
    <xf numFmtId="0" fontId="2" fillId="57" borderId="0" applyNumberFormat="0" applyBorder="0" applyAlignment="0" applyProtection="0"/>
    <xf numFmtId="0" fontId="64" fillId="58" borderId="0" applyNumberFormat="0" applyBorder="0" applyAlignment="0" applyProtection="0"/>
    <xf numFmtId="4" fontId="25" fillId="16" borderId="89"/>
    <xf numFmtId="0" fontId="2" fillId="59" borderId="0" applyNumberFormat="0" applyBorder="0" applyAlignment="0" applyProtection="0"/>
    <xf numFmtId="0" fontId="2" fillId="60" borderId="0" applyNumberFormat="0" applyBorder="0" applyAlignment="0" applyProtection="0"/>
    <xf numFmtId="0" fontId="64" fillId="61" borderId="0" applyNumberFormat="0" applyBorder="0" applyAlignment="0" applyProtection="0"/>
    <xf numFmtId="0" fontId="2" fillId="62" borderId="0" applyNumberFormat="0" applyBorder="0" applyAlignment="0" applyProtection="0"/>
    <xf numFmtId="0" fontId="2" fillId="63" borderId="0" applyNumberFormat="0" applyBorder="0" applyAlignment="0" applyProtection="0"/>
    <xf numFmtId="0" fontId="64" fillId="64" borderId="0" applyNumberFormat="0" applyBorder="0" applyAlignment="0" applyProtection="0"/>
    <xf numFmtId="0" fontId="21" fillId="14" borderId="97">
      <alignment horizontal="right" vertical="center"/>
    </xf>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0" fontId="73" fillId="86" borderId="93" applyNumberFormat="0" applyAlignment="0" applyProtection="0"/>
    <xf numFmtId="0" fontId="60" fillId="46" borderId="56" applyNumberFormat="0" applyAlignment="0" applyProtection="0"/>
    <xf numFmtId="0" fontId="88" fillId="73" borderId="86" applyNumberFormat="0" applyAlignment="0" applyProtection="0"/>
    <xf numFmtId="0" fontId="4" fillId="0" borderId="57" applyNumberFormat="0" applyFill="0" applyAlignment="0" applyProtection="0"/>
    <xf numFmtId="0" fontId="60" fillId="46" borderId="56" applyNumberFormat="0" applyAlignment="0" applyProtection="0"/>
    <xf numFmtId="0" fontId="76" fillId="86" borderId="86" applyNumberFormat="0" applyAlignment="0" applyProtection="0"/>
    <xf numFmtId="0" fontId="75" fillId="86" borderId="94" applyNumberFormat="0" applyAlignment="0" applyProtection="0"/>
    <xf numFmtId="49" fontId="25" fillId="0" borderId="98" applyNumberFormat="0" applyFont="0" applyFill="0" applyBorder="0" applyProtection="0">
      <alignment horizontal="left" vertical="center" indent="5"/>
    </xf>
    <xf numFmtId="0" fontId="76" fillId="86" borderId="94" applyNumberFormat="0" applyAlignment="0" applyProtection="0"/>
    <xf numFmtId="4" fontId="21" fillId="14" borderId="91">
      <alignment horizontal="right" vertical="center"/>
    </xf>
    <xf numFmtId="49" fontId="25" fillId="0" borderId="90" applyNumberFormat="0" applyFont="0" applyFill="0" applyBorder="0" applyProtection="0">
      <alignment horizontal="left" vertical="center" indent="5"/>
    </xf>
    <xf numFmtId="0" fontId="2" fillId="60" borderId="0" applyNumberFormat="0" applyBorder="0" applyAlignment="0" applyProtection="0"/>
    <xf numFmtId="49" fontId="25" fillId="0" borderId="90" applyNumberFormat="0" applyFont="0" applyFill="0" applyBorder="0" applyProtection="0">
      <alignment horizontal="left" vertical="center" indent="5"/>
    </xf>
    <xf numFmtId="0" fontId="25" fillId="14" borderId="100">
      <alignment horizontal="left" vertical="center" wrapText="1" indent="2"/>
    </xf>
    <xf numFmtId="0" fontId="70" fillId="89" borderId="96" applyNumberFormat="0" applyFont="0" applyAlignment="0" applyProtection="0"/>
    <xf numFmtId="4" fontId="25" fillId="16" borderId="89"/>
    <xf numFmtId="4" fontId="21" fillId="14" borderId="89">
      <alignment horizontal="right" vertical="center"/>
    </xf>
    <xf numFmtId="4" fontId="21" fillId="14" borderId="89">
      <alignment horizontal="right" vertical="center"/>
    </xf>
    <xf numFmtId="4" fontId="25" fillId="0" borderId="89" applyFill="0" applyBorder="0" applyProtection="0">
      <alignment horizontal="right" vertical="center"/>
    </xf>
    <xf numFmtId="0" fontId="21" fillId="9" borderId="89">
      <alignment horizontal="right" vertical="center"/>
    </xf>
    <xf numFmtId="0" fontId="21" fillId="14" borderId="89">
      <alignment horizontal="right" vertical="center"/>
    </xf>
    <xf numFmtId="0" fontId="64" fillId="58" borderId="0" applyNumberFormat="0" applyBorder="0" applyAlignment="0" applyProtection="0"/>
    <xf numFmtId="0" fontId="25" fillId="9" borderId="90">
      <alignment horizontal="left" vertical="center"/>
    </xf>
    <xf numFmtId="0" fontId="25" fillId="0" borderId="89" applyNumberFormat="0" applyFill="0" applyAlignment="0" applyProtection="0"/>
    <xf numFmtId="0" fontId="79" fillId="73" borderId="86" applyNumberFormat="0" applyAlignment="0" applyProtection="0"/>
    <xf numFmtId="0" fontId="64" fillId="64" borderId="0" applyNumberFormat="0" applyBorder="0" applyAlignment="0" applyProtection="0"/>
    <xf numFmtId="0" fontId="76" fillId="86" borderId="86" applyNumberFormat="0" applyAlignment="0" applyProtection="0"/>
    <xf numFmtId="4" fontId="21" fillId="14" borderId="97">
      <alignment horizontal="right" vertical="center"/>
    </xf>
    <xf numFmtId="0" fontId="95" fillId="0" borderId="87" applyNumberFormat="0" applyFill="0" applyAlignment="0" applyProtection="0"/>
    <xf numFmtId="0" fontId="80" fillId="0" borderId="87" applyNumberFormat="0" applyFill="0" applyAlignment="0" applyProtection="0"/>
    <xf numFmtId="0" fontId="76" fillId="86" borderId="86" applyNumberFormat="0" applyAlignment="0" applyProtection="0"/>
    <xf numFmtId="0" fontId="88" fillId="73" borderId="86" applyNumberFormat="0" applyAlignment="0" applyProtection="0"/>
    <xf numFmtId="0" fontId="76" fillId="86" borderId="79" applyNumberFormat="0" applyAlignment="0" applyProtection="0"/>
    <xf numFmtId="4" fontId="21" fillId="14" borderId="89">
      <alignment horizontal="right" vertical="center"/>
    </xf>
    <xf numFmtId="0" fontId="70" fillId="89" borderId="88" applyNumberFormat="0" applyFont="0" applyAlignment="0" applyProtection="0"/>
    <xf numFmtId="0" fontId="25" fillId="0" borderId="89">
      <alignment horizontal="right" vertical="center"/>
    </xf>
    <xf numFmtId="0" fontId="25" fillId="9" borderId="90">
      <alignment horizontal="left" vertical="center"/>
    </xf>
    <xf numFmtId="0" fontId="25" fillId="14" borderId="92">
      <alignment horizontal="left" vertical="center" wrapText="1" indent="2"/>
    </xf>
    <xf numFmtId="0" fontId="2" fillId="47" borderId="0" applyNumberFormat="0" applyBorder="0" applyAlignment="0" applyProtection="0"/>
    <xf numFmtId="0" fontId="25" fillId="16" borderId="89"/>
    <xf numFmtId="4" fontId="66" fillId="9" borderId="89">
      <alignment horizontal="right" vertical="center"/>
    </xf>
    <xf numFmtId="4" fontId="21" fillId="14" borderId="90">
      <alignment horizontal="right" vertical="center"/>
    </xf>
    <xf numFmtId="4" fontId="21" fillId="14" borderId="91">
      <alignment horizontal="right" vertical="center"/>
    </xf>
    <xf numFmtId="0" fontId="88" fillId="73" borderId="79" applyNumberFormat="0" applyAlignment="0" applyProtection="0"/>
    <xf numFmtId="4" fontId="21" fillId="14" borderId="89">
      <alignment horizontal="right" vertical="center"/>
    </xf>
    <xf numFmtId="0" fontId="2" fillId="57" borderId="0" applyNumberFormat="0" applyBorder="0" applyAlignment="0" applyProtection="0"/>
    <xf numFmtId="0" fontId="25" fillId="0" borderId="92">
      <alignment horizontal="left" vertical="center" wrapText="1" indent="2"/>
    </xf>
    <xf numFmtId="49" fontId="25" fillId="0" borderId="89" applyNumberFormat="0" applyFont="0" applyFill="0" applyBorder="0" applyProtection="0">
      <alignment horizontal="left" vertical="center" indent="2"/>
    </xf>
    <xf numFmtId="0" fontId="21" fillId="9" borderId="89">
      <alignment horizontal="right" vertical="center"/>
    </xf>
    <xf numFmtId="175" fontId="25" fillId="90" borderId="89" applyNumberFormat="0" applyFont="0" applyBorder="0" applyAlignment="0" applyProtection="0">
      <alignment horizontal="right" vertical="center"/>
    </xf>
    <xf numFmtId="0" fontId="76" fillId="86" borderId="86" applyNumberFormat="0" applyAlignment="0" applyProtection="0"/>
    <xf numFmtId="0" fontId="75" fillId="86" borderId="86" applyNumberFormat="0" applyAlignment="0" applyProtection="0"/>
    <xf numFmtId="4" fontId="25" fillId="16" borderId="89"/>
    <xf numFmtId="0" fontId="4" fillId="0" borderId="57" applyNumberFormat="0" applyFill="0" applyAlignment="0" applyProtection="0"/>
    <xf numFmtId="0" fontId="63" fillId="0" borderId="0" applyNumberFormat="0" applyFill="0" applyBorder="0" applyAlignment="0" applyProtection="0"/>
    <xf numFmtId="0" fontId="61" fillId="46" borderId="55" applyNumberFormat="0" applyAlignment="0" applyProtection="0"/>
    <xf numFmtId="0" fontId="60" fillId="46" borderId="56" applyNumberFormat="0" applyAlignment="0" applyProtection="0"/>
    <xf numFmtId="0" fontId="25" fillId="0" borderId="92">
      <alignment horizontal="left" vertical="center" wrapText="1" indent="2"/>
    </xf>
    <xf numFmtId="0" fontId="80" fillId="0" borderId="87" applyNumberFormat="0" applyFill="0" applyAlignment="0" applyProtection="0"/>
    <xf numFmtId="0" fontId="80" fillId="0" borderId="87" applyNumberFormat="0" applyFill="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49" fontId="25" fillId="0" borderId="90" applyNumberFormat="0" applyFont="0" applyFill="0" applyBorder="0" applyProtection="0">
      <alignment horizontal="left" vertical="center" indent="5"/>
    </xf>
    <xf numFmtId="0" fontId="26" fillId="89" borderId="96" applyNumberFormat="0" applyFont="0" applyAlignment="0" applyProtection="0"/>
    <xf numFmtId="4" fontId="21" fillId="9" borderId="89">
      <alignment horizontal="right" vertical="center"/>
    </xf>
    <xf numFmtId="0" fontId="95" fillId="0" borderId="87" applyNumberFormat="0" applyFill="0" applyAlignment="0" applyProtection="0"/>
    <xf numFmtId="0" fontId="25" fillId="0" borderId="92">
      <alignment horizontal="left" vertical="center" wrapText="1" indent="2"/>
    </xf>
    <xf numFmtId="0" fontId="95" fillId="0" borderId="80" applyNumberFormat="0" applyFill="0" applyAlignment="0" applyProtection="0"/>
    <xf numFmtId="0" fontId="25" fillId="14" borderId="92">
      <alignment horizontal="left" vertical="center" wrapText="1" indent="2"/>
    </xf>
    <xf numFmtId="0" fontId="88" fillId="73" borderId="86" applyNumberFormat="0" applyAlignment="0" applyProtection="0"/>
    <xf numFmtId="4" fontId="25" fillId="0" borderId="89">
      <alignment horizontal="right" vertical="center"/>
    </xf>
    <xf numFmtId="0" fontId="26" fillId="89" borderId="88" applyNumberFormat="0" applyFont="0" applyAlignment="0" applyProtection="0"/>
    <xf numFmtId="0" fontId="75" fillId="86" borderId="86" applyNumberFormat="0" applyAlignment="0" applyProtection="0"/>
    <xf numFmtId="0" fontId="25" fillId="16" borderId="89"/>
    <xf numFmtId="0" fontId="2" fillId="47" borderId="0" applyNumberFormat="0" applyBorder="0" applyAlignment="0" applyProtection="0"/>
    <xf numFmtId="0" fontId="25" fillId="14" borderId="92">
      <alignment horizontal="left" vertical="center" wrapText="1" indent="2"/>
    </xf>
    <xf numFmtId="0" fontId="73" fillId="86" borderId="93" applyNumberFormat="0" applyAlignment="0" applyProtection="0"/>
    <xf numFmtId="49" fontId="25" fillId="0" borderId="89" applyNumberFormat="0" applyFont="0" applyFill="0" applyBorder="0" applyProtection="0">
      <alignment horizontal="left" vertical="center" indent="2"/>
    </xf>
    <xf numFmtId="0" fontId="21" fillId="14" borderId="89">
      <alignment horizontal="right" vertical="center"/>
    </xf>
    <xf numFmtId="0" fontId="25" fillId="14" borderId="92">
      <alignment horizontal="left" vertical="center" wrapText="1" indent="2"/>
    </xf>
    <xf numFmtId="4" fontId="21" fillId="14" borderId="91">
      <alignment horizontal="right" vertical="center"/>
    </xf>
    <xf numFmtId="0" fontId="2" fillId="47" borderId="0" applyNumberFormat="0" applyBorder="0" applyAlignment="0" applyProtection="0"/>
    <xf numFmtId="0" fontId="88" fillId="73" borderId="86" applyNumberFormat="0" applyAlignment="0" applyProtection="0"/>
    <xf numFmtId="4" fontId="21" fillId="9" borderId="89">
      <alignment horizontal="right" vertical="center"/>
    </xf>
    <xf numFmtId="0" fontId="79" fillId="73" borderId="86" applyNumberFormat="0" applyAlignment="0" applyProtection="0"/>
    <xf numFmtId="4" fontId="66" fillId="9" borderId="97">
      <alignment horizontal="right" vertical="center"/>
    </xf>
    <xf numFmtId="0" fontId="25" fillId="16" borderId="89"/>
    <xf numFmtId="0" fontId="66" fillId="9" borderId="89">
      <alignment horizontal="right" vertical="center"/>
    </xf>
    <xf numFmtId="0" fontId="21" fillId="14" borderId="89">
      <alignment horizontal="right" vertical="center"/>
    </xf>
    <xf numFmtId="0" fontId="25" fillId="14" borderId="92">
      <alignment horizontal="left" vertical="center" wrapText="1" indent="2"/>
    </xf>
    <xf numFmtId="4" fontId="21" fillId="14" borderId="90">
      <alignment horizontal="right" vertical="center"/>
    </xf>
    <xf numFmtId="0" fontId="95" fillId="0" borderId="87" applyNumberFormat="0" applyFill="0" applyAlignment="0" applyProtection="0"/>
    <xf numFmtId="0" fontId="25" fillId="0" borderId="92">
      <alignment horizontal="left" vertical="center" wrapText="1" indent="2"/>
    </xf>
    <xf numFmtId="4" fontId="25" fillId="0" borderId="89" applyFill="0" applyBorder="0" applyProtection="0">
      <alignment horizontal="right" vertical="center"/>
    </xf>
    <xf numFmtId="0" fontId="76" fillId="86" borderId="79" applyNumberFormat="0" applyAlignment="0" applyProtection="0"/>
    <xf numFmtId="0" fontId="66" fillId="9" borderId="89">
      <alignment horizontal="right" vertical="center"/>
    </xf>
    <xf numFmtId="0" fontId="79" fillId="73" borderId="94" applyNumberFormat="0" applyAlignment="0" applyProtection="0"/>
    <xf numFmtId="4" fontId="21" fillId="14" borderId="89">
      <alignment horizontal="right" vertical="center"/>
    </xf>
    <xf numFmtId="0" fontId="88" fillId="73" borderId="79" applyNumberFormat="0" applyAlignment="0" applyProtection="0"/>
    <xf numFmtId="4" fontId="66" fillId="9" borderId="89">
      <alignment horizontal="right" vertical="center"/>
    </xf>
    <xf numFmtId="0" fontId="25" fillId="9" borderId="90">
      <alignment horizontal="left" vertical="center"/>
    </xf>
    <xf numFmtId="0" fontId="70" fillId="89" borderId="81" applyNumberFormat="0" applyFont="0" applyAlignment="0" applyProtection="0"/>
    <xf numFmtId="0" fontId="92" fillId="86" borderId="78" applyNumberFormat="0" applyAlignment="0" applyProtection="0"/>
    <xf numFmtId="0" fontId="63" fillId="0" borderId="0" applyNumberFormat="0" applyFill="0" applyBorder="0" applyAlignment="0" applyProtection="0"/>
    <xf numFmtId="0" fontId="95" fillId="0" borderId="80" applyNumberFormat="0" applyFill="0" applyAlignment="0" applyProtection="0"/>
    <xf numFmtId="0" fontId="2" fillId="47" borderId="0" applyNumberFormat="0" applyBorder="0" applyAlignment="0" applyProtection="0"/>
    <xf numFmtId="0" fontId="64" fillId="52" borderId="0" applyNumberFormat="0" applyBorder="0" applyAlignment="0" applyProtection="0"/>
    <xf numFmtId="0" fontId="75" fillId="86" borderId="86" applyNumberFormat="0" applyAlignment="0" applyProtection="0"/>
    <xf numFmtId="0" fontId="21" fillId="9" borderId="89">
      <alignment horizontal="right" vertical="center"/>
    </xf>
    <xf numFmtId="0" fontId="88" fillId="73" borderId="86" applyNumberFormat="0" applyAlignment="0" applyProtection="0"/>
    <xf numFmtId="0" fontId="25" fillId="0" borderId="92">
      <alignment horizontal="left" vertical="center" wrapText="1" indent="2"/>
    </xf>
    <xf numFmtId="0" fontId="21" fillId="14" borderId="91">
      <alignment horizontal="right" vertical="center"/>
    </xf>
    <xf numFmtId="0" fontId="70" fillId="89" borderId="88" applyNumberFormat="0" applyFont="0" applyAlignment="0" applyProtection="0"/>
    <xf numFmtId="0" fontId="64" fillId="64" borderId="0" applyNumberFormat="0" applyBorder="0" applyAlignment="0" applyProtection="0"/>
    <xf numFmtId="49" fontId="23" fillId="0" borderId="89" applyNumberFormat="0" applyFill="0" applyBorder="0" applyProtection="0">
      <alignment horizontal="left" vertical="center"/>
    </xf>
    <xf numFmtId="0" fontId="26" fillId="89" borderId="88" applyNumberFormat="0" applyFont="0" applyAlignment="0" applyProtection="0"/>
    <xf numFmtId="0" fontId="64" fillId="61" borderId="0" applyNumberFormat="0" applyBorder="0" applyAlignment="0" applyProtection="0"/>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4" fontId="25" fillId="0" borderId="89" applyFill="0" applyBorder="0" applyProtection="0">
      <alignment horizontal="righ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49" fontId="25" fillId="0" borderId="89" applyNumberFormat="0" applyFont="0" applyFill="0" applyBorder="0" applyProtection="0">
      <alignment horizontal="left" vertical="center" indent="2"/>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73" fillId="86" borderId="93" applyNumberFormat="0" applyAlignment="0" applyProtection="0"/>
    <xf numFmtId="0" fontId="2" fillId="50" borderId="0" applyNumberFormat="0" applyBorder="0" applyAlignment="0" applyProtection="0"/>
    <xf numFmtId="0" fontId="2" fillId="62" borderId="0" applyNumberFormat="0" applyBorder="0" applyAlignment="0" applyProtection="0"/>
    <xf numFmtId="0" fontId="21" fillId="14" borderId="90">
      <alignment horizontal="right" vertical="center"/>
    </xf>
    <xf numFmtId="0" fontId="95" fillId="0" borderId="87" applyNumberFormat="0" applyFill="0" applyAlignment="0" applyProtection="0"/>
    <xf numFmtId="0" fontId="61" fillId="46" borderId="55" applyNumberFormat="0" applyAlignment="0" applyProtection="0"/>
    <xf numFmtId="0" fontId="70" fillId="89" borderId="88" applyNumberFormat="0" applyFont="0" applyAlignment="0" applyProtection="0"/>
    <xf numFmtId="4" fontId="25" fillId="0" borderId="89" applyFill="0" applyBorder="0" applyProtection="0">
      <alignment horizontal="right" vertical="center"/>
    </xf>
    <xf numFmtId="0" fontId="2" fillId="62" borderId="0" applyNumberFormat="0" applyBorder="0" applyAlignment="0" applyProtection="0"/>
    <xf numFmtId="0" fontId="2" fillId="48" borderId="0" applyNumberFormat="0" applyBorder="0" applyAlignment="0" applyProtection="0"/>
    <xf numFmtId="4" fontId="21" fillId="14" borderId="91">
      <alignment horizontal="right" vertical="center"/>
    </xf>
    <xf numFmtId="0" fontId="2" fillId="51" borderId="0" applyNumberFormat="0" applyBorder="0" applyAlignment="0" applyProtection="0"/>
    <xf numFmtId="0" fontId="21" fillId="14" borderId="89">
      <alignment horizontal="right" vertical="center"/>
    </xf>
    <xf numFmtId="0" fontId="92" fillId="86" borderId="93" applyNumberFormat="0" applyAlignment="0" applyProtection="0"/>
    <xf numFmtId="0" fontId="2" fillId="50" borderId="0" applyNumberFormat="0" applyBorder="0" applyAlignment="0" applyProtection="0"/>
    <xf numFmtId="0" fontId="75" fillId="86" borderId="86" applyNumberFormat="0" applyAlignment="0" applyProtection="0"/>
    <xf numFmtId="0" fontId="95" fillId="0" borderId="87" applyNumberFormat="0" applyFill="0" applyAlignment="0" applyProtection="0"/>
    <xf numFmtId="4" fontId="21" fillId="14" borderId="89">
      <alignment horizontal="right" vertical="center"/>
    </xf>
    <xf numFmtId="0" fontId="64" fillId="55" borderId="0" applyNumberFormat="0" applyBorder="0" applyAlignment="0" applyProtection="0"/>
    <xf numFmtId="0" fontId="25" fillId="0" borderId="89" applyNumberFormat="0" applyFill="0" applyAlignment="0" applyProtection="0"/>
    <xf numFmtId="0" fontId="2" fillId="56" borderId="0" applyNumberFormat="0" applyBorder="0" applyAlignment="0" applyProtection="0"/>
    <xf numFmtId="0" fontId="95" fillId="0" borderId="87" applyNumberFormat="0" applyFill="0" applyAlignment="0" applyProtection="0"/>
    <xf numFmtId="4" fontId="25" fillId="0" borderId="89">
      <alignment horizontal="right" vertical="center"/>
    </xf>
    <xf numFmtId="4" fontId="21" fillId="14" borderId="91">
      <alignment horizontal="right" vertical="center"/>
    </xf>
    <xf numFmtId="0" fontId="66" fillId="9" borderId="89">
      <alignment horizontal="right" vertical="center"/>
    </xf>
    <xf numFmtId="0" fontId="26" fillId="89" borderId="88" applyNumberFormat="0" applyFont="0" applyAlignment="0" applyProtection="0"/>
    <xf numFmtId="0" fontId="2" fillId="59" borderId="0" applyNumberFormat="0" applyBorder="0" applyAlignment="0" applyProtection="0"/>
    <xf numFmtId="0" fontId="88" fillId="73" borderId="86" applyNumberFormat="0" applyAlignment="0" applyProtection="0"/>
    <xf numFmtId="4" fontId="66" fillId="9" borderId="89">
      <alignment horizontal="right" vertical="center"/>
    </xf>
    <xf numFmtId="0" fontId="25" fillId="0" borderId="92">
      <alignment horizontal="left" vertical="center" wrapText="1" indent="2"/>
    </xf>
    <xf numFmtId="0" fontId="92" fillId="86" borderId="93" applyNumberFormat="0" applyAlignment="0" applyProtection="0"/>
    <xf numFmtId="0" fontId="70" fillId="89" borderId="88" applyNumberFormat="0" applyFont="0" applyAlignment="0" applyProtection="0"/>
    <xf numFmtId="0" fontId="79" fillId="73" borderId="86" applyNumberFormat="0" applyAlignment="0" applyProtection="0"/>
    <xf numFmtId="49" fontId="23" fillId="0" borderId="89" applyNumberFormat="0" applyFill="0" applyBorder="0" applyProtection="0">
      <alignment horizontal="left" vertical="center"/>
    </xf>
    <xf numFmtId="4" fontId="21" fillId="9" borderId="89">
      <alignment horizontal="right" vertical="center"/>
    </xf>
    <xf numFmtId="0" fontId="95" fillId="0" borderId="87" applyNumberFormat="0" applyFill="0" applyAlignment="0" applyProtection="0"/>
    <xf numFmtId="0" fontId="2" fillId="53" borderId="0" applyNumberFormat="0" applyBorder="0" applyAlignment="0" applyProtection="0"/>
    <xf numFmtId="0" fontId="92" fillId="86" borderId="93" applyNumberFormat="0" applyAlignment="0" applyProtection="0"/>
    <xf numFmtId="0" fontId="88" fillId="73" borderId="86" applyNumberFormat="0" applyAlignment="0" applyProtection="0"/>
    <xf numFmtId="0" fontId="2" fillId="51" borderId="0" applyNumberFormat="0" applyBorder="0" applyAlignment="0" applyProtection="0"/>
    <xf numFmtId="0" fontId="64" fillId="61" borderId="0" applyNumberFormat="0" applyBorder="0" applyAlignment="0" applyProtection="0"/>
    <xf numFmtId="0" fontId="2" fillId="47" borderId="0" applyNumberFormat="0" applyBorder="0" applyAlignment="0" applyProtection="0"/>
    <xf numFmtId="49" fontId="23" fillId="0" borderId="89" applyNumberFormat="0" applyFill="0" applyBorder="0" applyProtection="0">
      <alignment horizontal="left" vertical="center"/>
    </xf>
    <xf numFmtId="0" fontId="95" fillId="0" borderId="87" applyNumberFormat="0" applyFill="0" applyAlignment="0" applyProtection="0"/>
    <xf numFmtId="0" fontId="64" fillId="52" borderId="0" applyNumberFormat="0" applyBorder="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0" fontId="88" fillId="73" borderId="86" applyNumberFormat="0" applyAlignment="0" applyProtection="0"/>
    <xf numFmtId="0" fontId="25" fillId="9" borderId="90">
      <alignment horizontal="left" vertical="center"/>
    </xf>
    <xf numFmtId="0" fontId="76" fillId="86" borderId="86" applyNumberFormat="0" applyAlignment="0" applyProtection="0"/>
    <xf numFmtId="0" fontId="95" fillId="0" borderId="87" applyNumberFormat="0" applyFill="0" applyAlignment="0" applyProtection="0"/>
    <xf numFmtId="4" fontId="21" fillId="14" borderId="90">
      <alignment horizontal="right" vertical="center"/>
    </xf>
    <xf numFmtId="0" fontId="26" fillId="89" borderId="88" applyNumberFormat="0" applyFont="0" applyAlignment="0" applyProtection="0"/>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4" fontId="21" fillId="14" borderId="91">
      <alignment horizontal="right" vertical="center"/>
    </xf>
    <xf numFmtId="0" fontId="64" fillId="64" borderId="0" applyNumberFormat="0" applyBorder="0" applyAlignment="0" applyProtection="0"/>
    <xf numFmtId="0" fontId="95" fillId="0" borderId="87" applyNumberFormat="0" applyFill="0" applyAlignment="0" applyProtection="0"/>
    <xf numFmtId="0" fontId="79" fillId="73" borderId="86" applyNumberFormat="0" applyAlignment="0" applyProtection="0"/>
    <xf numFmtId="0" fontId="80" fillId="0" borderId="87" applyNumberFormat="0" applyFill="0" applyAlignment="0" applyProtection="0"/>
    <xf numFmtId="0" fontId="70" fillId="89" borderId="88" applyNumberFormat="0" applyFont="0" applyAlignment="0" applyProtection="0"/>
    <xf numFmtId="0" fontId="95" fillId="0" borderId="87" applyNumberFormat="0" applyFill="0" applyAlignment="0" applyProtection="0"/>
    <xf numFmtId="0" fontId="64" fillId="55" borderId="0" applyNumberFormat="0" applyBorder="0" applyAlignment="0" applyProtection="0"/>
    <xf numFmtId="0" fontId="70" fillId="89" borderId="88" applyNumberFormat="0" applyFont="0" applyAlignment="0" applyProtection="0"/>
    <xf numFmtId="0" fontId="25" fillId="0" borderId="89" applyNumberFormat="0" applyFill="0" applyAlignment="0" applyProtection="0"/>
    <xf numFmtId="49" fontId="25" fillId="0" borderId="90" applyNumberFormat="0" applyFont="0" applyFill="0" applyBorder="0" applyProtection="0">
      <alignment horizontal="left" vertical="center" indent="5"/>
    </xf>
    <xf numFmtId="0" fontId="25" fillId="0" borderId="89" applyNumberFormat="0" applyFill="0" applyAlignment="0" applyProtection="0"/>
    <xf numFmtId="4" fontId="25" fillId="0" borderId="89">
      <alignment horizontal="right" vertical="center"/>
    </xf>
    <xf numFmtId="4" fontId="25" fillId="0" borderId="89">
      <alignment horizontal="right" vertical="center"/>
    </xf>
    <xf numFmtId="0" fontId="21" fillId="14" borderId="89">
      <alignment horizontal="right" vertical="center"/>
    </xf>
    <xf numFmtId="0" fontId="25" fillId="14" borderId="92">
      <alignment horizontal="left" vertical="center" wrapText="1" indent="2"/>
    </xf>
    <xf numFmtId="0" fontId="88" fillId="73" borderId="86" applyNumberFormat="0" applyAlignment="0" applyProtection="0"/>
    <xf numFmtId="0" fontId="25" fillId="0" borderId="89">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175" fontId="25" fillId="90" borderId="89" applyNumberFormat="0" applyFont="0" applyBorder="0" applyAlignment="0" applyProtection="0">
      <alignment horizontal="right" vertical="center"/>
    </xf>
    <xf numFmtId="0" fontId="60" fillId="46" borderId="56" applyNumberFormat="0" applyAlignment="0" applyProtection="0"/>
    <xf numFmtId="0" fontId="21" fillId="14" borderId="91">
      <alignment horizontal="right" vertical="center"/>
    </xf>
    <xf numFmtId="0" fontId="76" fillId="86" borderId="86" applyNumberFormat="0" applyAlignment="0" applyProtection="0"/>
    <xf numFmtId="0" fontId="75" fillId="86" borderId="86" applyNumberFormat="0" applyAlignment="0" applyProtection="0"/>
    <xf numFmtId="0" fontId="95" fillId="0" borderId="87" applyNumberFormat="0" applyFill="0" applyAlignment="0" applyProtection="0"/>
    <xf numFmtId="0" fontId="95" fillId="0" borderId="87" applyNumberFormat="0" applyFill="0" applyAlignment="0" applyProtection="0"/>
    <xf numFmtId="0" fontId="26" fillId="89" borderId="88" applyNumberFormat="0" applyFont="0" applyAlignment="0" applyProtection="0"/>
    <xf numFmtId="0" fontId="64" fillId="61" borderId="0" applyNumberFormat="0" applyBorder="0" applyAlignment="0" applyProtection="0"/>
    <xf numFmtId="0" fontId="21" fillId="14" borderId="91">
      <alignment horizontal="right" vertical="center"/>
    </xf>
    <xf numFmtId="0" fontId="2" fillId="59" borderId="0" applyNumberFormat="0" applyBorder="0" applyAlignment="0" applyProtection="0"/>
    <xf numFmtId="0" fontId="21" fillId="14" borderId="90">
      <alignment horizontal="right" vertical="center"/>
    </xf>
    <xf numFmtId="0" fontId="70" fillId="89" borderId="96" applyNumberFormat="0" applyFont="0" applyAlignment="0" applyProtection="0"/>
    <xf numFmtId="4" fontId="21" fillId="9" borderId="89">
      <alignment horizontal="right" vertical="center"/>
    </xf>
    <xf numFmtId="4" fontId="21" fillId="14" borderId="89">
      <alignment horizontal="right" vertical="center"/>
    </xf>
    <xf numFmtId="0" fontId="62" fillId="0" borderId="0" applyNumberFormat="0" applyFill="0" applyBorder="0" applyAlignment="0" applyProtection="0"/>
    <xf numFmtId="4" fontId="21" fillId="14" borderId="89">
      <alignment horizontal="right" vertical="center"/>
    </xf>
    <xf numFmtId="0" fontId="79" fillId="73" borderId="79" applyNumberFormat="0" applyAlignment="0" applyProtection="0"/>
    <xf numFmtId="0" fontId="21" fillId="14" borderId="89">
      <alignment horizontal="right" vertical="center"/>
    </xf>
    <xf numFmtId="4" fontId="21" fillId="14" borderId="89">
      <alignment horizontal="right" vertical="center"/>
    </xf>
    <xf numFmtId="0" fontId="92" fillId="86" borderId="93" applyNumberFormat="0" applyAlignment="0" applyProtection="0"/>
    <xf numFmtId="4" fontId="21" fillId="14" borderId="89">
      <alignment horizontal="right" vertical="center"/>
    </xf>
    <xf numFmtId="0" fontId="25" fillId="0" borderId="89">
      <alignment horizontal="right" vertical="center"/>
    </xf>
    <xf numFmtId="0" fontId="2" fillId="48" borderId="0" applyNumberFormat="0" applyBorder="0" applyAlignment="0" applyProtection="0"/>
    <xf numFmtId="0" fontId="64" fillId="49" borderId="0" applyNumberFormat="0" applyBorder="0" applyAlignment="0" applyProtection="0"/>
    <xf numFmtId="0" fontId="62" fillId="0" borderId="0" applyNumberFormat="0" applyFill="0" applyBorder="0" applyAlignment="0" applyProtection="0"/>
    <xf numFmtId="0" fontId="25" fillId="0" borderId="92">
      <alignment horizontal="left" vertical="center" wrapText="1" indent="2"/>
    </xf>
    <xf numFmtId="0" fontId="25" fillId="16" borderId="89"/>
    <xf numFmtId="4" fontId="25" fillId="0" borderId="89" applyFill="0" applyBorder="0" applyProtection="0">
      <alignment horizontal="right" vertical="center"/>
    </xf>
    <xf numFmtId="0" fontId="76" fillId="86" borderId="86" applyNumberFormat="0" applyAlignment="0" applyProtection="0"/>
    <xf numFmtId="0" fontId="25" fillId="14" borderId="85">
      <alignment horizontal="left" vertical="center" wrapText="1" indent="2"/>
    </xf>
    <xf numFmtId="0" fontId="25" fillId="0" borderId="85">
      <alignment horizontal="left" vertical="center" wrapText="1" indent="2"/>
    </xf>
    <xf numFmtId="0" fontId="80" fillId="0" borderId="87" applyNumberFormat="0" applyFill="0" applyAlignment="0" applyProtection="0"/>
    <xf numFmtId="0" fontId="88" fillId="73" borderId="86" applyNumberFormat="0" applyAlignment="0" applyProtection="0"/>
    <xf numFmtId="0" fontId="25" fillId="0" borderId="89">
      <alignment horizontal="right" vertical="center"/>
    </xf>
    <xf numFmtId="49" fontId="25" fillId="0" borderId="89" applyNumberFormat="0" applyFont="0" applyFill="0" applyBorder="0" applyProtection="0">
      <alignment horizontal="left" vertical="center" indent="2"/>
    </xf>
    <xf numFmtId="0" fontId="75" fillId="86" borderId="86" applyNumberFormat="0" applyAlignment="0" applyProtection="0"/>
    <xf numFmtId="0" fontId="25" fillId="0" borderId="89">
      <alignment horizontal="right" vertical="center"/>
    </xf>
    <xf numFmtId="0" fontId="21" fillId="9" borderId="89">
      <alignment horizontal="right" vertical="center"/>
    </xf>
    <xf numFmtId="4" fontId="21" fillId="14" borderId="98">
      <alignment horizontal="right" vertical="center"/>
    </xf>
    <xf numFmtId="0" fontId="64" fillId="52" borderId="0" applyNumberFormat="0" applyBorder="0" applyAlignment="0" applyProtection="0"/>
    <xf numFmtId="4" fontId="25" fillId="0" borderId="89">
      <alignment horizontal="right" vertical="center"/>
    </xf>
    <xf numFmtId="175" fontId="25" fillId="90" borderId="89" applyNumberFormat="0" applyFont="0" applyBorder="0" applyAlignment="0" applyProtection="0">
      <alignment horizontal="right" vertical="center"/>
    </xf>
    <xf numFmtId="4" fontId="66" fillId="9" borderId="89">
      <alignment horizontal="right" vertical="center"/>
    </xf>
    <xf numFmtId="4" fontId="21" fillId="14" borderId="90">
      <alignment horizontal="right" vertical="center"/>
    </xf>
    <xf numFmtId="4" fontId="21" fillId="9" borderId="89">
      <alignment horizontal="right" vertical="center"/>
    </xf>
    <xf numFmtId="0" fontId="80" fillId="0" borderId="87" applyNumberFormat="0" applyFill="0" applyAlignment="0" applyProtection="0"/>
    <xf numFmtId="0" fontId="88" fillId="73" borderId="86" applyNumberFormat="0" applyAlignment="0" applyProtection="0"/>
    <xf numFmtId="0" fontId="25" fillId="16" borderId="89"/>
    <xf numFmtId="49" fontId="25" fillId="0" borderId="89" applyNumberFormat="0" applyFont="0" applyFill="0" applyBorder="0" applyProtection="0">
      <alignment horizontal="left" vertical="center" indent="2"/>
    </xf>
    <xf numFmtId="4" fontId="66" fillId="9" borderId="89">
      <alignment horizontal="right" vertical="center"/>
    </xf>
    <xf numFmtId="0" fontId="92" fillId="86" borderId="93" applyNumberFormat="0" applyAlignment="0" applyProtection="0"/>
    <xf numFmtId="0" fontId="88" fillId="73" borderId="94" applyNumberFormat="0" applyAlignment="0" applyProtection="0"/>
    <xf numFmtId="0" fontId="2" fillId="62" borderId="0" applyNumberFormat="0" applyBorder="0" applyAlignment="0" applyProtection="0"/>
    <xf numFmtId="49" fontId="23" fillId="0" borderId="89" applyNumberFormat="0" applyFill="0" applyBorder="0" applyProtection="0">
      <alignment horizontal="left" vertical="center"/>
    </xf>
    <xf numFmtId="0" fontId="2" fillId="53" borderId="0" applyNumberFormat="0" applyBorder="0" applyAlignment="0" applyProtection="0"/>
    <xf numFmtId="0" fontId="2" fillId="51" borderId="0" applyNumberFormat="0" applyBorder="0" applyAlignment="0" applyProtection="0"/>
    <xf numFmtId="0" fontId="2" fillId="63" borderId="0" applyNumberFormat="0" applyBorder="0" applyAlignment="0" applyProtection="0"/>
    <xf numFmtId="0" fontId="66" fillId="9" borderId="89">
      <alignment horizontal="right" vertical="center"/>
    </xf>
    <xf numFmtId="0" fontId="64" fillId="49" borderId="0" applyNumberFormat="0" applyBorder="0" applyAlignment="0" applyProtection="0"/>
    <xf numFmtId="0" fontId="25" fillId="14" borderId="100">
      <alignment horizontal="left" vertical="center" wrapText="1" indent="2"/>
    </xf>
    <xf numFmtId="0" fontId="64" fillId="64" borderId="0" applyNumberFormat="0" applyBorder="0" applyAlignment="0" applyProtection="0"/>
    <xf numFmtId="0" fontId="2" fillId="57" borderId="0" applyNumberFormat="0" applyBorder="0" applyAlignment="0" applyProtection="0"/>
    <xf numFmtId="0" fontId="2" fillId="59" borderId="0" applyNumberFormat="0" applyBorder="0" applyAlignment="0" applyProtection="0"/>
    <xf numFmtId="0" fontId="2" fillId="60" borderId="0" applyNumberFormat="0" applyBorder="0" applyAlignment="0" applyProtection="0"/>
    <xf numFmtId="0" fontId="64" fillId="58" borderId="0" applyNumberFormat="0" applyBorder="0" applyAlignment="0" applyProtection="0"/>
    <xf numFmtId="0" fontId="2" fillId="54" borderId="0" applyNumberFormat="0" applyBorder="0" applyAlignment="0" applyProtection="0"/>
    <xf numFmtId="0" fontId="64" fillId="55" borderId="0" applyNumberFormat="0" applyBorder="0" applyAlignment="0" applyProtection="0"/>
    <xf numFmtId="0" fontId="80" fillId="0" borderId="87" applyNumberFormat="0" applyFill="0" applyAlignment="0" applyProtection="0"/>
    <xf numFmtId="0" fontId="25" fillId="14" borderId="92">
      <alignment horizontal="left" vertical="center" wrapText="1" indent="2"/>
    </xf>
    <xf numFmtId="0" fontId="73" fillId="86" borderId="93" applyNumberFormat="0" applyAlignment="0" applyProtection="0"/>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86" applyNumberFormat="0" applyAlignment="0" applyProtection="0"/>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25" fillId="0" borderId="85">
      <alignment horizontal="left" vertical="center" wrapText="1" indent="2"/>
    </xf>
    <xf numFmtId="0" fontId="73" fillId="86" borderId="78" applyNumberFormat="0" applyAlignment="0" applyProtection="0"/>
    <xf numFmtId="0" fontId="75" fillId="86" borderId="79" applyNumberFormat="0" applyAlignment="0" applyProtection="0"/>
    <xf numFmtId="0" fontId="76" fillId="86" borderId="79" applyNumberFormat="0" applyAlignment="0" applyProtection="0"/>
    <xf numFmtId="0" fontId="79" fillId="73" borderId="79" applyNumberFormat="0" applyAlignment="0" applyProtection="0"/>
    <xf numFmtId="0" fontId="80" fillId="0" borderId="80" applyNumberFormat="0" applyFill="0" applyAlignment="0" applyProtection="0"/>
    <xf numFmtId="0" fontId="88" fillId="73" borderId="79" applyNumberFormat="0" applyAlignment="0" applyProtection="0"/>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76" fillId="86" borderId="79" applyNumberFormat="0" applyAlignment="0" applyProtection="0"/>
    <xf numFmtId="0" fontId="88" fillId="73" borderId="79" applyNumberFormat="0" applyAlignment="0" applyProtection="0"/>
    <xf numFmtId="0" fontId="92" fillId="86" borderId="78" applyNumberFormat="0" applyAlignment="0" applyProtection="0"/>
    <xf numFmtId="0" fontId="95" fillId="0" borderId="80" applyNumberFormat="0" applyFill="0" applyAlignment="0" applyProtection="0"/>
    <xf numFmtId="0" fontId="2" fillId="53" borderId="0" applyNumberFormat="0" applyBorder="0" applyAlignment="0" applyProtection="0"/>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79" fillId="73" borderId="79" applyNumberFormat="0" applyAlignment="0" applyProtection="0"/>
    <xf numFmtId="0" fontId="25" fillId="0" borderId="82">
      <alignment horizontal="right" vertical="center"/>
    </xf>
    <xf numFmtId="4" fontId="25" fillId="0" borderId="82">
      <alignment horizontal="right" vertical="center"/>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2" applyNumberFormat="0" applyFill="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4" fontId="21" fillId="14" borderId="82">
      <alignment horizontal="right" vertical="center"/>
    </xf>
    <xf numFmtId="0" fontId="25" fillId="16" borderId="82"/>
    <xf numFmtId="0" fontId="75" fillId="86" borderId="79" applyNumberFormat="0" applyAlignment="0" applyProtection="0"/>
    <xf numFmtId="0" fontId="21" fillId="9" borderId="82">
      <alignment horizontal="right" vertical="center"/>
    </xf>
    <xf numFmtId="0" fontId="25" fillId="0" borderId="82">
      <alignment horizontal="right" vertical="center"/>
    </xf>
    <xf numFmtId="0" fontId="95" fillId="0" borderId="80" applyNumberFormat="0" applyFill="0" applyAlignment="0" applyProtection="0"/>
    <xf numFmtId="0" fontId="25" fillId="9" borderId="83">
      <alignment horizontal="left" vertical="center"/>
    </xf>
    <xf numFmtId="0" fontId="88" fillId="73" borderId="79" applyNumberFormat="0" applyAlignment="0" applyProtection="0"/>
    <xf numFmtId="175" fontId="25" fillId="90" borderId="82" applyNumberFormat="0" applyFont="0" applyBorder="0" applyAlignment="0" applyProtection="0">
      <alignment horizontal="right" vertical="center"/>
    </xf>
    <xf numFmtId="0" fontId="70" fillId="89" borderId="81" applyNumberFormat="0" applyFont="0" applyAlignment="0" applyProtection="0"/>
    <xf numFmtId="0" fontId="25" fillId="0" borderId="85">
      <alignment horizontal="left" vertical="center" wrapText="1" indent="2"/>
    </xf>
    <xf numFmtId="4" fontId="25" fillId="16" borderId="82"/>
    <xf numFmtId="49" fontId="23" fillId="0" borderId="82" applyNumberFormat="0" applyFill="0" applyBorder="0" applyProtection="0">
      <alignment horizontal="left" vertical="center"/>
    </xf>
    <xf numFmtId="0" fontId="25" fillId="0" borderId="82">
      <alignment horizontal="right" vertical="center"/>
    </xf>
    <xf numFmtId="4" fontId="21" fillId="14" borderId="84">
      <alignment horizontal="right" vertical="center"/>
    </xf>
    <xf numFmtId="4" fontId="21" fillId="14" borderId="82">
      <alignment horizontal="right" vertical="center"/>
    </xf>
    <xf numFmtId="4" fontId="21" fillId="14" borderId="82">
      <alignment horizontal="right" vertical="center"/>
    </xf>
    <xf numFmtId="0" fontId="66" fillId="9" borderId="82">
      <alignment horizontal="right" vertical="center"/>
    </xf>
    <xf numFmtId="0" fontId="21" fillId="9" borderId="82">
      <alignment horizontal="right" vertical="center"/>
    </xf>
    <xf numFmtId="49" fontId="25" fillId="0" borderId="82" applyNumberFormat="0" applyFont="0" applyFill="0" applyBorder="0" applyProtection="0">
      <alignment horizontal="left" vertical="center" indent="2"/>
    </xf>
    <xf numFmtId="0" fontId="88" fillId="73" borderId="79" applyNumberFormat="0" applyAlignment="0" applyProtection="0"/>
    <xf numFmtId="0" fontId="73" fillId="86" borderId="78" applyNumberFormat="0" applyAlignment="0" applyProtection="0"/>
    <xf numFmtId="49" fontId="25" fillId="0" borderId="82" applyNumberFormat="0" applyFont="0" applyFill="0" applyBorder="0" applyProtection="0">
      <alignment horizontal="left" vertical="center" indent="2"/>
    </xf>
    <xf numFmtId="0" fontId="79" fillId="73" borderId="79" applyNumberFormat="0" applyAlignment="0" applyProtection="0"/>
    <xf numFmtId="4" fontId="25" fillId="0" borderId="82" applyFill="0" applyBorder="0" applyProtection="0">
      <alignment horizontal="right" vertical="center"/>
    </xf>
    <xf numFmtId="0" fontId="76" fillId="86" borderId="79" applyNumberFormat="0" applyAlignment="0" applyProtection="0"/>
    <xf numFmtId="0" fontId="95" fillId="0" borderId="80" applyNumberFormat="0" applyFill="0" applyAlignment="0" applyProtection="0"/>
    <xf numFmtId="0" fontId="92" fillId="86" borderId="78" applyNumberFormat="0" applyAlignment="0" applyProtection="0"/>
    <xf numFmtId="0" fontId="25" fillId="0" borderId="82" applyNumberFormat="0" applyFill="0" applyAlignment="0" applyProtection="0"/>
    <xf numFmtId="4" fontId="25" fillId="0" borderId="82">
      <alignment horizontal="right" vertical="center"/>
    </xf>
    <xf numFmtId="0" fontId="25" fillId="0" borderId="82">
      <alignment horizontal="right" vertical="center"/>
    </xf>
    <xf numFmtId="0" fontId="88" fillId="73" borderId="79" applyNumberFormat="0" applyAlignment="0" applyProtection="0"/>
    <xf numFmtId="0" fontId="73" fillId="86" borderId="78" applyNumberFormat="0" applyAlignment="0" applyProtection="0"/>
    <xf numFmtId="0" fontId="75" fillId="86" borderId="79" applyNumberFormat="0" applyAlignment="0" applyProtection="0"/>
    <xf numFmtId="0" fontId="25" fillId="14" borderId="85">
      <alignment horizontal="left" vertical="center" wrapText="1" indent="2"/>
    </xf>
    <xf numFmtId="0" fontId="76" fillId="86" borderId="79" applyNumberFormat="0" applyAlignment="0" applyProtection="0"/>
    <xf numFmtId="0" fontId="76" fillId="86" borderId="79" applyNumberFormat="0" applyAlignment="0" applyProtection="0"/>
    <xf numFmtId="4" fontId="21" fillId="14" borderId="83">
      <alignment horizontal="right" vertical="center"/>
    </xf>
    <xf numFmtId="0" fontId="21" fillId="14" borderId="83">
      <alignment horizontal="right" vertical="center"/>
    </xf>
    <xf numFmtId="0" fontId="21" fillId="14" borderId="82">
      <alignment horizontal="right" vertical="center"/>
    </xf>
    <xf numFmtId="4" fontId="66" fillId="9" borderId="82">
      <alignment horizontal="right" vertical="center"/>
    </xf>
    <xf numFmtId="0" fontId="79" fillId="73" borderId="79" applyNumberFormat="0" applyAlignment="0" applyProtection="0"/>
    <xf numFmtId="0" fontId="80" fillId="0" borderId="80" applyNumberFormat="0" applyFill="0" applyAlignment="0" applyProtection="0"/>
    <xf numFmtId="0" fontId="95" fillId="0" borderId="80" applyNumberFormat="0" applyFill="0" applyAlignment="0" applyProtection="0"/>
    <xf numFmtId="0" fontId="70" fillId="89" borderId="81" applyNumberFormat="0" applyFont="0" applyAlignment="0" applyProtection="0"/>
    <xf numFmtId="0" fontId="88" fillId="73" borderId="79" applyNumberFormat="0" applyAlignment="0" applyProtection="0"/>
    <xf numFmtId="49" fontId="23" fillId="0" borderId="82" applyNumberFormat="0" applyFill="0" applyBorder="0" applyProtection="0">
      <alignment horizontal="left" vertical="center"/>
    </xf>
    <xf numFmtId="0" fontId="25" fillId="14" borderId="85">
      <alignment horizontal="left" vertical="center" wrapText="1" indent="2"/>
    </xf>
    <xf numFmtId="0" fontId="76" fillId="86" borderId="79" applyNumberFormat="0" applyAlignment="0" applyProtection="0"/>
    <xf numFmtId="0" fontId="25" fillId="0" borderId="85">
      <alignment horizontal="left" vertical="center" wrapText="1" indent="2"/>
    </xf>
    <xf numFmtId="0" fontId="70" fillId="89" borderId="81" applyNumberFormat="0" applyFont="0" applyAlignment="0" applyProtection="0"/>
    <xf numFmtId="0" fontId="26"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4" fontId="25" fillId="16" borderId="82"/>
    <xf numFmtId="0" fontId="21" fillId="14" borderId="82">
      <alignment horizontal="right" vertical="center"/>
    </xf>
    <xf numFmtId="0" fontId="95" fillId="0" borderId="80" applyNumberFormat="0" applyFill="0" applyAlignment="0" applyProtection="0"/>
    <xf numFmtId="4" fontId="21" fillId="14" borderId="84">
      <alignment horizontal="right" vertical="center"/>
    </xf>
    <xf numFmtId="0" fontId="75" fillId="86" borderId="79" applyNumberFormat="0" applyAlignment="0" applyProtection="0"/>
    <xf numFmtId="0" fontId="21" fillId="14" borderId="83">
      <alignment horizontal="right" vertical="center"/>
    </xf>
    <xf numFmtId="0" fontId="76" fillId="86" borderId="79" applyNumberFormat="0" applyAlignment="0" applyProtection="0"/>
    <xf numFmtId="0" fontId="80" fillId="0" borderId="80" applyNumberFormat="0" applyFill="0" applyAlignment="0" applyProtection="0"/>
    <xf numFmtId="0" fontId="70" fillId="89" borderId="81" applyNumberFormat="0" applyFont="0" applyAlignment="0" applyProtection="0"/>
    <xf numFmtId="4" fontId="21" fillId="14" borderId="83">
      <alignment horizontal="right" vertical="center"/>
    </xf>
    <xf numFmtId="0" fontId="25" fillId="14" borderId="85">
      <alignment horizontal="left" vertical="center" wrapText="1" indent="2"/>
    </xf>
    <xf numFmtId="0" fontId="25" fillId="16" borderId="82"/>
    <xf numFmtId="175" fontId="25" fillId="90" borderId="82" applyNumberFormat="0" applyFont="0" applyBorder="0" applyAlignment="0" applyProtection="0">
      <alignment horizontal="right" vertical="center"/>
    </xf>
    <xf numFmtId="0" fontId="25" fillId="0" borderId="82" applyNumberFormat="0" applyFill="0" applyAlignment="0" applyProtection="0"/>
    <xf numFmtId="4" fontId="25" fillId="0" borderId="82" applyFill="0" applyBorder="0" applyProtection="0">
      <alignment horizontal="right" vertical="center"/>
    </xf>
    <xf numFmtId="4" fontId="21" fillId="9" borderId="82">
      <alignment horizontal="right" vertical="center"/>
    </xf>
    <xf numFmtId="0" fontId="80" fillId="0" borderId="80" applyNumberFormat="0" applyFill="0" applyAlignment="0" applyProtection="0"/>
    <xf numFmtId="49" fontId="23" fillId="0" borderId="82" applyNumberFormat="0" applyFill="0" applyBorder="0" applyProtection="0">
      <alignment horizontal="left" vertical="center"/>
    </xf>
    <xf numFmtId="49" fontId="25" fillId="0" borderId="83" applyNumberFormat="0" applyFont="0" applyFill="0" applyBorder="0" applyProtection="0">
      <alignment horizontal="left" vertical="center" indent="5"/>
    </xf>
    <xf numFmtId="0" fontId="25" fillId="9" borderId="83">
      <alignment horizontal="left" vertical="center"/>
    </xf>
    <xf numFmtId="0" fontId="76" fillId="86" borderId="79" applyNumberFormat="0" applyAlignment="0" applyProtection="0"/>
    <xf numFmtId="4" fontId="21" fillId="14" borderId="84">
      <alignment horizontal="right" vertical="center"/>
    </xf>
    <xf numFmtId="0" fontId="88" fillId="73" borderId="79" applyNumberFormat="0" applyAlignment="0" applyProtection="0"/>
    <xf numFmtId="0" fontId="88" fillId="73" borderId="79" applyNumberFormat="0" applyAlignment="0" applyProtection="0"/>
    <xf numFmtId="0" fontId="70" fillId="89" borderId="81" applyNumberFormat="0" applyFont="0" applyAlignment="0" applyProtection="0"/>
    <xf numFmtId="0" fontId="92" fillId="86" borderId="78" applyNumberFormat="0" applyAlignment="0" applyProtection="0"/>
    <xf numFmtId="0" fontId="95" fillId="0" borderId="80" applyNumberFormat="0" applyFill="0" applyAlignment="0" applyProtection="0"/>
    <xf numFmtId="0" fontId="21" fillId="14" borderId="82">
      <alignment horizontal="right" vertical="center"/>
    </xf>
    <xf numFmtId="0" fontId="26" fillId="89" borderId="81" applyNumberFormat="0" applyFont="0" applyAlignment="0" applyProtection="0"/>
    <xf numFmtId="4" fontId="25" fillId="0" borderId="82">
      <alignment horizontal="right" vertical="center"/>
    </xf>
    <xf numFmtId="0" fontId="95" fillId="0" borderId="80" applyNumberFormat="0" applyFill="0" applyAlignment="0" applyProtection="0"/>
    <xf numFmtId="0" fontId="21" fillId="14" borderId="82">
      <alignment horizontal="right" vertical="center"/>
    </xf>
    <xf numFmtId="0" fontId="21" fillId="14" borderId="82">
      <alignment horizontal="right" vertical="center"/>
    </xf>
    <xf numFmtId="4" fontId="66" fillId="9" borderId="82">
      <alignment horizontal="right" vertical="center"/>
    </xf>
    <xf numFmtId="0" fontId="21" fillId="9" borderId="82">
      <alignment horizontal="right" vertical="center"/>
    </xf>
    <xf numFmtId="4" fontId="21" fillId="9" borderId="82">
      <alignment horizontal="right" vertical="center"/>
    </xf>
    <xf numFmtId="0" fontId="66" fillId="9" borderId="82">
      <alignment horizontal="right" vertical="center"/>
    </xf>
    <xf numFmtId="4" fontId="66" fillId="9" borderId="82">
      <alignment horizontal="right" vertical="center"/>
    </xf>
    <xf numFmtId="0" fontId="21" fillId="14" borderId="82">
      <alignment horizontal="right" vertical="center"/>
    </xf>
    <xf numFmtId="4" fontId="21" fillId="14" borderId="82">
      <alignment horizontal="right" vertical="center"/>
    </xf>
    <xf numFmtId="0" fontId="21" fillId="14" borderId="82">
      <alignment horizontal="right" vertical="center"/>
    </xf>
    <xf numFmtId="4" fontId="21" fillId="14" borderId="82">
      <alignment horizontal="right" vertical="center"/>
    </xf>
    <xf numFmtId="0" fontId="21" fillId="14" borderId="83">
      <alignment horizontal="right" vertical="center"/>
    </xf>
    <xf numFmtId="4" fontId="21" fillId="14" borderId="83">
      <alignment horizontal="right" vertical="center"/>
    </xf>
    <xf numFmtId="0" fontId="21" fillId="14" borderId="84">
      <alignment horizontal="right" vertical="center"/>
    </xf>
    <xf numFmtId="4" fontId="21" fillId="14" borderId="84">
      <alignment horizontal="right" vertical="center"/>
    </xf>
    <xf numFmtId="0" fontId="76"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9" borderId="83">
      <alignment horizontal="left" vertical="center"/>
    </xf>
    <xf numFmtId="0" fontId="88" fillId="73" borderId="79" applyNumberFormat="0" applyAlignment="0" applyProtection="0"/>
    <xf numFmtId="0" fontId="25" fillId="0" borderId="82">
      <alignment horizontal="right" vertical="center"/>
    </xf>
    <xf numFmtId="4" fontId="25" fillId="0" borderId="82">
      <alignment horizontal="right" vertical="center"/>
    </xf>
    <xf numFmtId="0" fontId="25" fillId="0" borderId="82" applyNumberFormat="0" applyFill="0" applyAlignment="0" applyProtection="0"/>
    <xf numFmtId="0" fontId="92" fillId="86" borderId="78" applyNumberFormat="0" applyAlignment="0" applyProtection="0"/>
    <xf numFmtId="175" fontId="25" fillId="90" borderId="82" applyNumberFormat="0" applyFont="0" applyBorder="0" applyAlignment="0" applyProtection="0">
      <alignment horizontal="right" vertical="center"/>
    </xf>
    <xf numFmtId="0" fontId="25" fillId="16" borderId="82"/>
    <xf numFmtId="4" fontId="25" fillId="16" borderId="82"/>
    <xf numFmtId="0" fontId="95" fillId="0" borderId="80" applyNumberFormat="0" applyFill="0" applyAlignment="0" applyProtection="0"/>
    <xf numFmtId="0" fontId="26" fillId="89" borderId="81" applyNumberFormat="0" applyFont="0" applyAlignment="0" applyProtection="0"/>
    <xf numFmtId="0" fontId="70" fillId="89" borderId="81" applyNumberFormat="0" applyFont="0" applyAlignment="0" applyProtection="0"/>
    <xf numFmtId="0" fontId="25" fillId="0" borderId="82" applyNumberFormat="0" applyFill="0" applyAlignment="0" applyProtection="0"/>
    <xf numFmtId="0" fontId="80" fillId="0" borderId="80" applyNumberFormat="0" applyFill="0" applyAlignment="0" applyProtection="0"/>
    <xf numFmtId="0" fontId="95" fillId="0" borderId="80" applyNumberFormat="0" applyFill="0" applyAlignment="0" applyProtection="0"/>
    <xf numFmtId="0" fontId="79" fillId="73" borderId="79" applyNumberFormat="0" applyAlignment="0" applyProtection="0"/>
    <xf numFmtId="0" fontId="76" fillId="86" borderId="79" applyNumberFormat="0" applyAlignment="0" applyProtection="0"/>
    <xf numFmtId="4" fontId="66" fillId="9" borderId="82">
      <alignment horizontal="right" vertical="center"/>
    </xf>
    <xf numFmtId="0" fontId="21" fillId="9" borderId="82">
      <alignment horizontal="right" vertical="center"/>
    </xf>
    <xf numFmtId="175" fontId="25" fillId="90" borderId="82" applyNumberFormat="0" applyFont="0" applyBorder="0" applyAlignment="0" applyProtection="0">
      <alignment horizontal="right" vertical="center"/>
    </xf>
    <xf numFmtId="0" fontId="80" fillId="0" borderId="80" applyNumberFormat="0" applyFill="0" applyAlignment="0" applyProtection="0"/>
    <xf numFmtId="49" fontId="25" fillId="0" borderId="82" applyNumberFormat="0" applyFont="0" applyFill="0" applyBorder="0" applyProtection="0">
      <alignment horizontal="left" vertical="center" indent="2"/>
    </xf>
    <xf numFmtId="49" fontId="25" fillId="0" borderId="83" applyNumberFormat="0" applyFont="0" applyFill="0" applyBorder="0" applyProtection="0">
      <alignment horizontal="left" vertical="center" indent="5"/>
    </xf>
    <xf numFmtId="49" fontId="25" fillId="0" borderId="82" applyNumberFormat="0" applyFont="0" applyFill="0" applyBorder="0" applyProtection="0">
      <alignment horizontal="left" vertical="center" indent="2"/>
    </xf>
    <xf numFmtId="4" fontId="25" fillId="0" borderId="82" applyFill="0" applyBorder="0" applyProtection="0">
      <alignment horizontal="right" vertical="center"/>
    </xf>
    <xf numFmtId="49" fontId="23" fillId="0" borderId="82" applyNumberFormat="0" applyFill="0" applyBorder="0" applyProtection="0">
      <alignment horizontal="left" vertical="center"/>
    </xf>
    <xf numFmtId="0" fontId="25" fillId="0" borderId="85">
      <alignment horizontal="left" vertical="center" wrapText="1" indent="2"/>
    </xf>
    <xf numFmtId="0" fontId="92" fillId="86" borderId="78" applyNumberFormat="0" applyAlignment="0" applyProtection="0"/>
    <xf numFmtId="0" fontId="21" fillId="14" borderId="84">
      <alignment horizontal="right" vertical="center"/>
    </xf>
    <xf numFmtId="0" fontId="79" fillId="73" borderId="79" applyNumberFormat="0" applyAlignment="0" applyProtection="0"/>
    <xf numFmtId="0" fontId="21" fillId="14" borderId="84">
      <alignment horizontal="right" vertical="center"/>
    </xf>
    <xf numFmtId="4" fontId="21" fillId="14" borderId="82">
      <alignment horizontal="right" vertical="center"/>
    </xf>
    <xf numFmtId="0" fontId="21" fillId="14" borderId="82">
      <alignment horizontal="right" vertical="center"/>
    </xf>
    <xf numFmtId="0" fontId="73" fillId="86" borderId="78" applyNumberFormat="0" applyAlignment="0" applyProtection="0"/>
    <xf numFmtId="0" fontId="75" fillId="86" borderId="79" applyNumberFormat="0" applyAlignment="0" applyProtection="0"/>
    <xf numFmtId="0" fontId="80" fillId="0" borderId="80" applyNumberFormat="0" applyFill="0" applyAlignment="0" applyProtection="0"/>
    <xf numFmtId="0" fontId="25" fillId="16" borderId="82"/>
    <xf numFmtId="4" fontId="25" fillId="16" borderId="82"/>
    <xf numFmtId="4" fontId="21" fillId="14" borderId="82">
      <alignment horizontal="right" vertical="center"/>
    </xf>
    <xf numFmtId="0" fontId="66" fillId="9" borderId="82">
      <alignment horizontal="right" vertical="center"/>
    </xf>
    <xf numFmtId="0" fontId="79" fillId="73" borderId="79" applyNumberFormat="0" applyAlignment="0" applyProtection="0"/>
    <xf numFmtId="0" fontId="76" fillId="86" borderId="79" applyNumberFormat="0" applyAlignment="0" applyProtection="0"/>
    <xf numFmtId="4" fontId="25" fillId="0" borderId="82">
      <alignment horizontal="right" vertical="center"/>
    </xf>
    <xf numFmtId="0" fontId="25" fillId="14" borderId="85">
      <alignment horizontal="left" vertical="center" wrapText="1" indent="2"/>
    </xf>
    <xf numFmtId="0" fontId="25" fillId="0" borderId="85">
      <alignment horizontal="left" vertical="center" wrapText="1" indent="2"/>
    </xf>
    <xf numFmtId="0" fontId="92" fillId="86" borderId="78" applyNumberFormat="0" applyAlignment="0" applyProtection="0"/>
    <xf numFmtId="0" fontId="88" fillId="73" borderId="79" applyNumberFormat="0" applyAlignment="0" applyProtection="0"/>
    <xf numFmtId="0" fontId="75" fillId="86" borderId="79" applyNumberFormat="0" applyAlignment="0" applyProtection="0"/>
    <xf numFmtId="0" fontId="73" fillId="86" borderId="78" applyNumberFormat="0" applyAlignment="0" applyProtection="0"/>
    <xf numFmtId="0" fontId="21" fillId="14" borderId="84">
      <alignment horizontal="right" vertical="center"/>
    </xf>
    <xf numFmtId="0" fontId="66" fillId="9" borderId="82">
      <alignment horizontal="right" vertical="center"/>
    </xf>
    <xf numFmtId="4" fontId="21" fillId="9" borderId="82">
      <alignment horizontal="right" vertical="center"/>
    </xf>
    <xf numFmtId="4" fontId="21" fillId="14" borderId="82">
      <alignment horizontal="right" vertical="center"/>
    </xf>
    <xf numFmtId="49" fontId="25" fillId="0" borderId="83" applyNumberFormat="0" applyFont="0" applyFill="0" applyBorder="0" applyProtection="0">
      <alignment horizontal="left" vertical="center" indent="5"/>
    </xf>
    <xf numFmtId="4" fontId="25" fillId="0" borderId="82" applyFill="0" applyBorder="0" applyProtection="0">
      <alignment horizontal="right" vertical="center"/>
    </xf>
    <xf numFmtId="4" fontId="21" fillId="9" borderId="82">
      <alignment horizontal="right" vertical="center"/>
    </xf>
    <xf numFmtId="0" fontId="88" fillId="73" borderId="79" applyNumberFormat="0" applyAlignment="0" applyProtection="0"/>
    <xf numFmtId="0" fontId="79" fillId="73" borderId="79" applyNumberFormat="0" applyAlignment="0" applyProtection="0"/>
    <xf numFmtId="0" fontId="75" fillId="86" borderId="79" applyNumberFormat="0" applyAlignment="0" applyProtection="0"/>
    <xf numFmtId="0" fontId="25" fillId="14" borderId="85">
      <alignment horizontal="left" vertical="center" wrapText="1" indent="2"/>
    </xf>
    <xf numFmtId="0" fontId="25" fillId="0" borderId="85">
      <alignment horizontal="left" vertical="center" wrapText="1" indent="2"/>
    </xf>
    <xf numFmtId="0" fontId="25" fillId="14" borderId="85">
      <alignment horizontal="left" vertical="center" wrapText="1" indent="2"/>
    </xf>
    <xf numFmtId="0" fontId="73" fillId="86" borderId="93" applyNumberFormat="0" applyAlignment="0" applyProtection="0"/>
    <xf numFmtId="0" fontId="92" fillId="86" borderId="93" applyNumberFormat="0" applyAlignment="0" applyProtection="0"/>
    <xf numFmtId="0" fontId="21" fillId="14" borderId="91">
      <alignment horizontal="right" vertical="center"/>
    </xf>
    <xf numFmtId="0" fontId="75" fillId="86" borderId="86" applyNumberFormat="0" applyAlignment="0" applyProtection="0"/>
    <xf numFmtId="4" fontId="21" fillId="14" borderId="89">
      <alignment horizontal="right" vertical="center"/>
    </xf>
    <xf numFmtId="4" fontId="25" fillId="16" borderId="89"/>
    <xf numFmtId="4" fontId="25" fillId="16" borderId="89"/>
    <xf numFmtId="0" fontId="21" fillId="14" borderId="89">
      <alignment horizontal="right" vertical="center"/>
    </xf>
    <xf numFmtId="0" fontId="21" fillId="14" borderId="89">
      <alignment horizontal="right" vertical="center"/>
    </xf>
    <xf numFmtId="0" fontId="25" fillId="16" borderId="89"/>
    <xf numFmtId="0" fontId="21" fillId="14" borderId="91">
      <alignment horizontal="right" vertical="center"/>
    </xf>
    <xf numFmtId="0" fontId="21" fillId="14" borderId="91">
      <alignment horizontal="right" vertical="center"/>
    </xf>
    <xf numFmtId="0" fontId="75" fillId="86" borderId="86" applyNumberFormat="0" applyAlignment="0" applyProtection="0"/>
    <xf numFmtId="0" fontId="21" fillId="14" borderId="90">
      <alignment horizontal="right" vertical="center"/>
    </xf>
    <xf numFmtId="0" fontId="25" fillId="0" borderId="89">
      <alignment horizontal="right" vertical="center"/>
    </xf>
    <xf numFmtId="4" fontId="25" fillId="0" borderId="89">
      <alignment horizontal="right" vertical="center"/>
    </xf>
    <xf numFmtId="0" fontId="95" fillId="0" borderId="87" applyNumberFormat="0" applyFill="0" applyAlignment="0" applyProtection="0"/>
    <xf numFmtId="0" fontId="76" fillId="86" borderId="86" applyNumberFormat="0" applyAlignment="0" applyProtection="0"/>
    <xf numFmtId="0" fontId="95" fillId="0" borderId="87" applyNumberFormat="0" applyFill="0" applyAlignment="0" applyProtection="0"/>
    <xf numFmtId="0" fontId="76" fillId="86" borderId="86" applyNumberFormat="0" applyAlignment="0" applyProtection="0"/>
    <xf numFmtId="49" fontId="23" fillId="0" borderId="89" applyNumberFormat="0" applyFill="0" applyBorder="0" applyProtection="0">
      <alignment horizontal="left" vertical="center"/>
    </xf>
    <xf numFmtId="0" fontId="70" fillId="89" borderId="88" applyNumberFormat="0" applyFont="0" applyAlignment="0" applyProtection="0"/>
    <xf numFmtId="0" fontId="21" fillId="9" borderId="89">
      <alignment horizontal="right" vertical="center"/>
    </xf>
    <xf numFmtId="0" fontId="21" fillId="14" borderId="89">
      <alignment horizontal="right" vertical="center"/>
    </xf>
    <xf numFmtId="0" fontId="76" fillId="86" borderId="86" applyNumberFormat="0" applyAlignment="0" applyProtection="0"/>
    <xf numFmtId="0" fontId="80" fillId="0" borderId="87" applyNumberFormat="0" applyFill="0" applyAlignment="0" applyProtection="0"/>
    <xf numFmtId="4" fontId="25" fillId="0" borderId="89" applyFill="0" applyBorder="0" applyProtection="0">
      <alignment horizontal="right" vertical="center"/>
    </xf>
    <xf numFmtId="0" fontId="88" fillId="73" borderId="94" applyNumberFormat="0" applyAlignment="0" applyProtection="0"/>
    <xf numFmtId="0" fontId="4" fillId="0" borderId="57" applyNumberFormat="0" applyFill="0" applyAlignment="0" applyProtection="0"/>
    <xf numFmtId="0" fontId="25" fillId="14" borderId="92">
      <alignment horizontal="left" vertical="center" wrapText="1" indent="2"/>
    </xf>
    <xf numFmtId="0" fontId="4" fillId="0" borderId="57" applyNumberFormat="0" applyFill="0" applyAlignment="0" applyProtection="0"/>
    <xf numFmtId="0" fontId="2" fillId="59" borderId="0" applyNumberFormat="0" applyBorder="0" applyAlignment="0" applyProtection="0"/>
    <xf numFmtId="49" fontId="25" fillId="0" borderId="97" applyNumberFormat="0" applyFont="0" applyFill="0" applyBorder="0" applyProtection="0">
      <alignment horizontal="left" vertical="center" indent="2"/>
    </xf>
    <xf numFmtId="0" fontId="64" fillId="64" borderId="0" applyNumberFormat="0" applyBorder="0" applyAlignment="0" applyProtection="0"/>
    <xf numFmtId="4" fontId="21" fillId="14" borderId="89">
      <alignment horizontal="right" vertical="center"/>
    </xf>
    <xf numFmtId="0" fontId="88" fillId="73" borderId="86" applyNumberFormat="0" applyAlignment="0" applyProtection="0"/>
    <xf numFmtId="0" fontId="76" fillId="86" borderId="86" applyNumberFormat="0" applyAlignment="0" applyProtection="0"/>
    <xf numFmtId="0" fontId="75" fillId="86" borderId="86" applyNumberFormat="0" applyAlignment="0" applyProtection="0"/>
    <xf numFmtId="0" fontId="25" fillId="9" borderId="90">
      <alignment horizontal="left" vertical="center"/>
    </xf>
    <xf numFmtId="0" fontId="2" fillId="53" borderId="0" applyNumberFormat="0" applyBorder="0" applyAlignment="0" applyProtection="0"/>
    <xf numFmtId="0" fontId="21" fillId="14" borderId="89">
      <alignment horizontal="right" vertical="center"/>
    </xf>
    <xf numFmtId="0" fontId="63" fillId="0" borderId="0" applyNumberFormat="0" applyFill="0" applyBorder="0" applyAlignment="0" applyProtection="0"/>
    <xf numFmtId="175" fontId="25" fillId="90" borderId="97" applyNumberFormat="0" applyFont="0" applyBorder="0" applyAlignment="0" applyProtection="0">
      <alignment horizontal="right" vertical="center"/>
    </xf>
    <xf numFmtId="0" fontId="64" fillId="49" borderId="0" applyNumberFormat="0" applyBorder="0" applyAlignment="0" applyProtection="0"/>
    <xf numFmtId="175" fontId="25" fillId="90" borderId="89" applyNumberFormat="0" applyFont="0" applyBorder="0" applyAlignment="0" applyProtection="0">
      <alignment horizontal="right" vertical="center"/>
    </xf>
    <xf numFmtId="0" fontId="61" fillId="46" borderId="55" applyNumberFormat="0" applyAlignment="0" applyProtection="0"/>
    <xf numFmtId="0" fontId="61" fillId="46" borderId="55" applyNumberFormat="0" applyAlignment="0" applyProtection="0"/>
    <xf numFmtId="0" fontId="25" fillId="0" borderId="92">
      <alignment horizontal="left" vertical="center" wrapText="1" indent="2"/>
    </xf>
    <xf numFmtId="175" fontId="25" fillId="90" borderId="89" applyNumberFormat="0" applyFont="0" applyBorder="0" applyAlignment="0" applyProtection="0">
      <alignment horizontal="right" vertical="center"/>
    </xf>
    <xf numFmtId="4" fontId="25" fillId="0" borderId="89" applyFill="0" applyBorder="0" applyProtection="0">
      <alignment horizontal="right" vertical="center"/>
    </xf>
    <xf numFmtId="0" fontId="63" fillId="0" borderId="0" applyNumberFormat="0" applyFill="0" applyBorder="0" applyAlignment="0" applyProtection="0"/>
    <xf numFmtId="0" fontId="88" fillId="73" borderId="86" applyNumberFormat="0" applyAlignment="0" applyProtection="0"/>
    <xf numFmtId="0" fontId="25" fillId="0" borderId="92">
      <alignment horizontal="left" vertical="center" wrapText="1" indent="2"/>
    </xf>
    <xf numFmtId="0" fontId="25" fillId="16" borderId="89"/>
    <xf numFmtId="0" fontId="95" fillId="0" borderId="95" applyNumberFormat="0" applyFill="0" applyAlignment="0" applyProtection="0"/>
    <xf numFmtId="0" fontId="25" fillId="0" borderId="89">
      <alignment horizontal="right" vertical="center"/>
    </xf>
    <xf numFmtId="0" fontId="25" fillId="16" borderId="89"/>
    <xf numFmtId="0" fontId="70" fillId="89" borderId="88" applyNumberFormat="0" applyFont="0" applyAlignment="0" applyProtection="0"/>
    <xf numFmtId="49" fontId="23" fillId="0" borderId="89" applyNumberFormat="0" applyFill="0" applyBorder="0" applyProtection="0">
      <alignment horizontal="left" vertical="center"/>
    </xf>
    <xf numFmtId="0" fontId="25" fillId="0" borderId="92">
      <alignment horizontal="left" vertical="center" wrapText="1" indent="2"/>
    </xf>
    <xf numFmtId="0" fontId="76" fillId="86" borderId="86" applyNumberFormat="0" applyAlignment="0" applyProtection="0"/>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92" fillId="86" borderId="93" applyNumberFormat="0" applyAlignment="0" applyProtection="0"/>
    <xf numFmtId="0" fontId="2" fillId="50" borderId="0" applyNumberFormat="0" applyBorder="0" applyAlignment="0" applyProtection="0"/>
    <xf numFmtId="0" fontId="4" fillId="0" borderId="57" applyNumberFormat="0" applyFill="0" applyAlignment="0" applyProtection="0"/>
    <xf numFmtId="0" fontId="66" fillId="9" borderId="89">
      <alignment horizontal="right" vertical="center"/>
    </xf>
    <xf numFmtId="0" fontId="2" fillId="63" borderId="0" applyNumberFormat="0" applyBorder="0" applyAlignment="0" applyProtection="0"/>
    <xf numFmtId="0" fontId="79" fillId="73" borderId="86" applyNumberFormat="0" applyAlignment="0" applyProtection="0"/>
    <xf numFmtId="4" fontId="66" fillId="9" borderId="89">
      <alignment horizontal="right" vertical="center"/>
    </xf>
    <xf numFmtId="0" fontId="79" fillId="73" borderId="86" applyNumberFormat="0" applyAlignment="0" applyProtection="0"/>
    <xf numFmtId="0" fontId="64" fillId="58" borderId="0" applyNumberFormat="0" applyBorder="0" applyAlignment="0" applyProtection="0"/>
    <xf numFmtId="0" fontId="75" fillId="86" borderId="86" applyNumberFormat="0" applyAlignment="0" applyProtection="0"/>
    <xf numFmtId="0" fontId="73" fillId="86" borderId="93" applyNumberFormat="0" applyAlignment="0" applyProtection="0"/>
    <xf numFmtId="0" fontId="2" fillId="54" borderId="0" applyNumberFormat="0" applyBorder="0" applyAlignment="0" applyProtection="0"/>
    <xf numFmtId="0" fontId="25" fillId="16" borderId="89"/>
    <xf numFmtId="0" fontId="21" fillId="14" borderId="89">
      <alignment horizontal="right" vertical="center"/>
    </xf>
    <xf numFmtId="0" fontId="66" fillId="9" borderId="89">
      <alignment horizontal="right" vertical="center"/>
    </xf>
    <xf numFmtId="0" fontId="92" fillId="86" borderId="93" applyNumberFormat="0" applyAlignment="0" applyProtection="0"/>
    <xf numFmtId="0" fontId="80" fillId="0" borderId="95" applyNumberFormat="0" applyFill="0" applyAlignment="0" applyProtection="0"/>
    <xf numFmtId="4" fontId="21" fillId="9" borderId="89">
      <alignment horizontal="right" vertical="center"/>
    </xf>
    <xf numFmtId="0" fontId="2" fillId="63" borderId="0" applyNumberFormat="0" applyBorder="0" applyAlignment="0" applyProtection="0"/>
    <xf numFmtId="0" fontId="80" fillId="0" borderId="87" applyNumberFormat="0" applyFill="0" applyAlignment="0" applyProtection="0"/>
    <xf numFmtId="0" fontId="80" fillId="0" borderId="87" applyNumberFormat="0" applyFill="0" applyAlignment="0" applyProtection="0"/>
    <xf numFmtId="0" fontId="92" fillId="86" borderId="93" applyNumberFormat="0" applyAlignment="0" applyProtection="0"/>
    <xf numFmtId="4" fontId="25" fillId="16" borderId="89"/>
    <xf numFmtId="0" fontId="64" fillId="52" borderId="0" applyNumberFormat="0" applyBorder="0" applyAlignment="0" applyProtection="0"/>
    <xf numFmtId="0" fontId="2" fillId="50" borderId="0" applyNumberFormat="0" applyBorder="0" applyAlignment="0" applyProtection="0"/>
    <xf numFmtId="0" fontId="21" fillId="14" borderId="91">
      <alignment horizontal="right" vertical="center"/>
    </xf>
    <xf numFmtId="0" fontId="62" fillId="0" borderId="0" applyNumberFormat="0" applyFill="0" applyBorder="0" applyAlignment="0" applyProtection="0"/>
    <xf numFmtId="0" fontId="73" fillId="86" borderId="93" applyNumberFormat="0" applyAlignment="0" applyProtection="0"/>
    <xf numFmtId="0" fontId="21" fillId="9" borderId="89">
      <alignment horizontal="right" vertical="center"/>
    </xf>
    <xf numFmtId="4" fontId="25" fillId="0" borderId="89">
      <alignment horizontal="right" vertical="center"/>
    </xf>
    <xf numFmtId="0" fontId="2" fillId="57" borderId="0" applyNumberFormat="0" applyBorder="0" applyAlignment="0" applyProtection="0"/>
    <xf numFmtId="0" fontId="25" fillId="0" borderId="100">
      <alignment horizontal="left" vertical="center" wrapText="1" indent="2"/>
    </xf>
    <xf numFmtId="49" fontId="25" fillId="0" borderId="89" applyNumberFormat="0" applyFont="0" applyFill="0" applyBorder="0" applyProtection="0">
      <alignment horizontal="left" vertical="center" indent="2"/>
    </xf>
    <xf numFmtId="0" fontId="25" fillId="14" borderId="92">
      <alignment horizontal="left" vertical="center" wrapText="1" indent="2"/>
    </xf>
    <xf numFmtId="0" fontId="21" fillId="14" borderId="90">
      <alignment horizontal="right" vertical="center"/>
    </xf>
    <xf numFmtId="4" fontId="25" fillId="16" borderId="89"/>
    <xf numFmtId="0" fontId="70" fillId="89" borderId="88" applyNumberFormat="0" applyFont="0" applyAlignment="0" applyProtection="0"/>
    <xf numFmtId="0" fontId="64" fillId="55" borderId="0" applyNumberFormat="0" applyBorder="0" applyAlignment="0" applyProtection="0"/>
    <xf numFmtId="4" fontId="21" fillId="14" borderId="89">
      <alignment horizontal="right" vertical="center"/>
    </xf>
    <xf numFmtId="0" fontId="64" fillId="49" borderId="0" applyNumberFormat="0" applyBorder="0" applyAlignment="0" applyProtection="0"/>
    <xf numFmtId="0" fontId="88" fillId="73" borderId="86" applyNumberFormat="0" applyAlignment="0" applyProtection="0"/>
    <xf numFmtId="0" fontId="73" fillId="86" borderId="93" applyNumberFormat="0" applyAlignment="0" applyProtection="0"/>
    <xf numFmtId="0" fontId="95" fillId="0" borderId="87" applyNumberFormat="0" applyFill="0" applyAlignment="0" applyProtection="0"/>
    <xf numFmtId="4" fontId="21" fillId="14" borderId="90">
      <alignment horizontal="right" vertical="center"/>
    </xf>
    <xf numFmtId="0" fontId="2" fillId="51" borderId="0" applyNumberFormat="0" applyBorder="0" applyAlignment="0" applyProtection="0"/>
    <xf numFmtId="4" fontId="66" fillId="9" borderId="89">
      <alignment horizontal="right" vertical="center"/>
    </xf>
    <xf numFmtId="0" fontId="21" fillId="14" borderId="89">
      <alignment horizontal="right" vertical="center"/>
    </xf>
    <xf numFmtId="0" fontId="64" fillId="52" borderId="0" applyNumberFormat="0" applyBorder="0" applyAlignment="0" applyProtection="0"/>
    <xf numFmtId="0" fontId="88" fillId="73" borderId="94" applyNumberFormat="0" applyAlignment="0" applyProtection="0"/>
    <xf numFmtId="0" fontId="2" fillId="59" borderId="0" applyNumberFormat="0" applyBorder="0" applyAlignment="0" applyProtection="0"/>
    <xf numFmtId="0" fontId="2" fillId="50" borderId="0" applyNumberFormat="0" applyBorder="0" applyAlignment="0" applyProtection="0"/>
    <xf numFmtId="0" fontId="75" fillId="86" borderId="86" applyNumberFormat="0" applyAlignment="0" applyProtection="0"/>
    <xf numFmtId="0" fontId="64" fillId="58" borderId="0" applyNumberFormat="0" applyBorder="0" applyAlignment="0" applyProtection="0"/>
    <xf numFmtId="0" fontId="21" fillId="9" borderId="89">
      <alignment horizontal="right" vertical="center"/>
    </xf>
    <xf numFmtId="0" fontId="76" fillId="86" borderId="86" applyNumberFormat="0" applyAlignment="0" applyProtection="0"/>
    <xf numFmtId="4" fontId="25" fillId="0" borderId="89" applyFill="0" applyBorder="0" applyProtection="0">
      <alignment horizontal="right" vertical="center"/>
    </xf>
    <xf numFmtId="0" fontId="25" fillId="14" borderId="92">
      <alignment horizontal="left" vertical="center" wrapText="1" indent="2"/>
    </xf>
    <xf numFmtId="4" fontId="25" fillId="16" borderId="89"/>
    <xf numFmtId="0" fontId="60" fillId="46" borderId="56" applyNumberFormat="0" applyAlignment="0" applyProtection="0"/>
    <xf numFmtId="0" fontId="76" fillId="86" borderId="86" applyNumberFormat="0" applyAlignment="0" applyProtection="0"/>
    <xf numFmtId="0" fontId="76" fillId="86" borderId="86" applyNumberFormat="0" applyAlignment="0" applyProtection="0"/>
    <xf numFmtId="0" fontId="2" fillId="48" borderId="0" applyNumberFormat="0" applyBorder="0" applyAlignment="0" applyProtection="0"/>
    <xf numFmtId="0" fontId="79" fillId="73" borderId="86" applyNumberFormat="0" applyAlignment="0" applyProtection="0"/>
    <xf numFmtId="4" fontId="25" fillId="16" borderId="97"/>
    <xf numFmtId="49" fontId="23" fillId="0" borderId="89" applyNumberFormat="0" applyFill="0" applyBorder="0" applyProtection="0">
      <alignment horizontal="left" vertical="center"/>
    </xf>
    <xf numFmtId="0" fontId="95" fillId="0" borderId="95" applyNumberFormat="0" applyFill="0" applyAlignment="0" applyProtection="0"/>
    <xf numFmtId="0" fontId="25" fillId="0" borderId="92">
      <alignment horizontal="left" vertical="center" wrapText="1" indent="2"/>
    </xf>
    <xf numFmtId="0" fontId="25" fillId="14" borderId="92">
      <alignment horizontal="left" vertical="center" wrapText="1" indent="2"/>
    </xf>
    <xf numFmtId="0" fontId="70" fillId="89" borderId="88" applyNumberFormat="0" applyFont="0" applyAlignment="0" applyProtection="0"/>
    <xf numFmtId="0" fontId="21" fillId="14" borderId="89">
      <alignment horizontal="right" vertical="center"/>
    </xf>
    <xf numFmtId="0" fontId="21" fillId="14" borderId="89">
      <alignment horizontal="right" vertical="center"/>
    </xf>
    <xf numFmtId="0" fontId="76" fillId="86" borderId="86" applyNumberFormat="0" applyAlignment="0" applyProtection="0"/>
    <xf numFmtId="0" fontId="64" fillId="55" borderId="0" applyNumberFormat="0" applyBorder="0" applyAlignment="0" applyProtection="0"/>
    <xf numFmtId="175" fontId="25" fillId="90" borderId="89" applyNumberFormat="0" applyFont="0" applyBorder="0" applyAlignment="0" applyProtection="0">
      <alignment horizontal="right" vertical="center"/>
    </xf>
    <xf numFmtId="0" fontId="2" fillId="60" borderId="0" applyNumberFormat="0" applyBorder="0" applyAlignment="0" applyProtection="0"/>
    <xf numFmtId="0" fontId="76" fillId="86" borderId="86" applyNumberFormat="0" applyAlignment="0" applyProtection="0"/>
    <xf numFmtId="0" fontId="92" fillId="86" borderId="93" applyNumberFormat="0" applyAlignment="0" applyProtection="0"/>
    <xf numFmtId="0" fontId="95" fillId="0" borderId="95" applyNumberFormat="0" applyFill="0" applyAlignment="0" applyProtection="0"/>
    <xf numFmtId="0" fontId="95" fillId="0" borderId="87" applyNumberFormat="0" applyFill="0" applyAlignment="0" applyProtection="0"/>
    <xf numFmtId="0" fontId="88" fillId="73" borderId="86" applyNumberFormat="0" applyAlignment="0" applyProtection="0"/>
    <xf numFmtId="0" fontId="21" fillId="9" borderId="89">
      <alignment horizontal="right" vertical="center"/>
    </xf>
    <xf numFmtId="0" fontId="25" fillId="0" borderId="100">
      <alignment horizontal="left" vertical="center" wrapText="1" indent="2"/>
    </xf>
    <xf numFmtId="0" fontId="64" fillId="49" borderId="0" applyNumberFormat="0" applyBorder="0" applyAlignment="0" applyProtection="0"/>
    <xf numFmtId="0" fontId="92" fillId="86" borderId="93" applyNumberFormat="0" applyAlignment="0" applyProtection="0"/>
    <xf numFmtId="0" fontId="2" fillId="54" borderId="0" applyNumberFormat="0" applyBorder="0" applyAlignment="0" applyProtection="0"/>
    <xf numFmtId="4" fontId="66" fillId="9" borderId="89">
      <alignment horizontal="right" vertical="center"/>
    </xf>
    <xf numFmtId="4" fontId="21" fillId="9" borderId="89">
      <alignment horizontal="right" vertical="center"/>
    </xf>
    <xf numFmtId="0" fontId="21" fillId="14" borderId="97">
      <alignment horizontal="right" vertical="center"/>
    </xf>
    <xf numFmtId="0" fontId="25" fillId="0" borderId="89" applyNumberFormat="0" applyFill="0" applyAlignment="0" applyProtection="0"/>
    <xf numFmtId="4" fontId="21" fillId="9" borderId="89">
      <alignment horizontal="right" vertical="center"/>
    </xf>
    <xf numFmtId="0" fontId="4" fillId="0" borderId="57" applyNumberFormat="0" applyFill="0" applyAlignment="0" applyProtection="0"/>
    <xf numFmtId="0" fontId="76" fillId="86" borderId="86" applyNumberFormat="0" applyAlignment="0" applyProtection="0"/>
    <xf numFmtId="0" fontId="2" fillId="56" borderId="0" applyNumberFormat="0" applyBorder="0" applyAlignment="0" applyProtection="0"/>
    <xf numFmtId="0" fontId="62" fillId="0" borderId="0" applyNumberFormat="0" applyFill="0" applyBorder="0" applyAlignment="0" applyProtection="0"/>
    <xf numFmtId="0" fontId="62" fillId="0" borderId="0" applyNumberFormat="0" applyFill="0" applyBorder="0" applyAlignment="0" applyProtection="0"/>
    <xf numFmtId="0" fontId="25" fillId="0" borderId="89" applyNumberFormat="0" applyFill="0" applyAlignment="0" applyProtection="0"/>
    <xf numFmtId="4" fontId="21" fillId="14" borderId="89">
      <alignment horizontal="right" vertical="center"/>
    </xf>
    <xf numFmtId="0" fontId="70" fillId="89" borderId="88" applyNumberFormat="0" applyFont="0" applyAlignment="0" applyProtection="0"/>
    <xf numFmtId="4" fontId="21" fillId="14" borderId="89">
      <alignment horizontal="right" vertical="center"/>
    </xf>
    <xf numFmtId="4" fontId="21" fillId="14" borderId="89">
      <alignment horizontal="right" vertical="center"/>
    </xf>
    <xf numFmtId="0" fontId="25" fillId="0" borderId="89">
      <alignment horizontal="right" vertical="center"/>
    </xf>
    <xf numFmtId="4" fontId="25" fillId="0" borderId="89">
      <alignment horizontal="right" vertical="center"/>
    </xf>
    <xf numFmtId="0" fontId="21" fillId="14" borderId="99">
      <alignment horizontal="right" vertical="center"/>
    </xf>
    <xf numFmtId="0" fontId="80" fillId="0" borderId="87" applyNumberFormat="0" applyFill="0" applyAlignment="0" applyProtection="0"/>
    <xf numFmtId="0" fontId="70" fillId="89" borderId="88" applyNumberFormat="0" applyFont="0" applyAlignment="0" applyProtection="0"/>
    <xf numFmtId="0" fontId="25" fillId="0" borderId="89" applyNumberFormat="0" applyFill="0" applyAlignment="0" applyProtection="0"/>
    <xf numFmtId="0" fontId="21" fillId="14" borderId="91">
      <alignment horizontal="right" vertical="center"/>
    </xf>
    <xf numFmtId="49" fontId="23" fillId="0" borderId="97" applyNumberFormat="0" applyFill="0" applyBorder="0" applyProtection="0">
      <alignment horizontal="left" vertical="center"/>
    </xf>
    <xf numFmtId="4" fontId="21" fillId="14" borderId="89">
      <alignment horizontal="right" vertical="center"/>
    </xf>
    <xf numFmtId="0" fontId="76" fillId="86" borderId="86" applyNumberFormat="0" applyAlignment="0" applyProtection="0"/>
    <xf numFmtId="0" fontId="21" fillId="14" borderId="89">
      <alignment horizontal="right" vertical="center"/>
    </xf>
    <xf numFmtId="0" fontId="25" fillId="16" borderId="97"/>
    <xf numFmtId="4" fontId="25" fillId="16" borderId="89"/>
    <xf numFmtId="0" fontId="79" fillId="73" borderId="86" applyNumberFormat="0" applyAlignment="0" applyProtection="0"/>
    <xf numFmtId="0" fontId="76" fillId="86" borderId="86" applyNumberFormat="0" applyAlignment="0" applyProtection="0"/>
    <xf numFmtId="0" fontId="95" fillId="0" borderId="87" applyNumberFormat="0" applyFill="0" applyAlignment="0" applyProtection="0"/>
    <xf numFmtId="0" fontId="25" fillId="9" borderId="90">
      <alignment horizontal="left" vertical="center"/>
    </xf>
    <xf numFmtId="0" fontId="79" fillId="73" borderId="86" applyNumberFormat="0" applyAlignment="0" applyProtection="0"/>
    <xf numFmtId="0" fontId="25" fillId="0" borderId="89" applyNumberFormat="0" applyFill="0" applyAlignment="0" applyProtection="0"/>
    <xf numFmtId="0" fontId="2" fillId="63" borderId="0" applyNumberFormat="0" applyBorder="0" applyAlignment="0" applyProtection="0"/>
    <xf numFmtId="0" fontId="25" fillId="0" borderId="89">
      <alignment horizontal="right" vertical="center"/>
    </xf>
    <xf numFmtId="0" fontId="25" fillId="9" borderId="90">
      <alignment horizontal="left" vertical="center"/>
    </xf>
    <xf numFmtId="4" fontId="21" fillId="14" borderId="91">
      <alignment horizontal="right" vertical="center"/>
    </xf>
    <xf numFmtId="49" fontId="23" fillId="0" borderId="89" applyNumberFormat="0" applyFill="0" applyBorder="0" applyProtection="0">
      <alignment horizontal="left" vertical="center"/>
    </xf>
    <xf numFmtId="0" fontId="92" fillId="86" borderId="93" applyNumberFormat="0" applyAlignment="0" applyProtection="0"/>
    <xf numFmtId="0" fontId="64" fillId="64" borderId="0" applyNumberFormat="0" applyBorder="0" applyAlignment="0" applyProtection="0"/>
    <xf numFmtId="0" fontId="2" fillId="62" borderId="0" applyNumberFormat="0" applyBorder="0" applyAlignment="0" applyProtection="0"/>
    <xf numFmtId="0" fontId="75" fillId="86" borderId="86" applyNumberFormat="0" applyAlignment="0" applyProtection="0"/>
    <xf numFmtId="0" fontId="88" fillId="73" borderId="86" applyNumberFormat="0" applyAlignment="0" applyProtection="0"/>
    <xf numFmtId="4" fontId="66" fillId="9" borderId="89">
      <alignment horizontal="right" vertical="center"/>
    </xf>
    <xf numFmtId="0" fontId="2" fillId="57" borderId="0" applyNumberFormat="0" applyBorder="0" applyAlignment="0" applyProtection="0"/>
    <xf numFmtId="0" fontId="21" fillId="14" borderId="90">
      <alignment horizontal="right" vertical="center"/>
    </xf>
    <xf numFmtId="0" fontId="25" fillId="14" borderId="92">
      <alignment horizontal="left" vertical="center" wrapText="1" indent="2"/>
    </xf>
    <xf numFmtId="0" fontId="75" fillId="86" borderId="86" applyNumberFormat="0" applyAlignment="0" applyProtection="0"/>
    <xf numFmtId="0" fontId="2" fillId="63" borderId="0" applyNumberFormat="0" applyBorder="0" applyAlignment="0" applyProtection="0"/>
    <xf numFmtId="0" fontId="21" fillId="14" borderId="98">
      <alignment horizontal="right" vertical="center"/>
    </xf>
    <xf numFmtId="4" fontId="21" fillId="14" borderId="90">
      <alignment horizontal="right" vertical="center"/>
    </xf>
    <xf numFmtId="0" fontId="26" fillId="89" borderId="88" applyNumberFormat="0" applyFont="0" applyAlignment="0" applyProtection="0"/>
    <xf numFmtId="0" fontId="2" fillId="62" borderId="0" applyNumberFormat="0" applyBorder="0" applyAlignment="0" applyProtection="0"/>
    <xf numFmtId="0" fontId="21" fillId="9" borderId="89">
      <alignment horizontal="right" vertical="center"/>
    </xf>
    <xf numFmtId="0" fontId="21" fillId="9" borderId="97">
      <alignment horizontal="right" vertical="center"/>
    </xf>
    <xf numFmtId="0" fontId="2" fillId="56" borderId="0" applyNumberFormat="0" applyBorder="0" applyAlignment="0" applyProtection="0"/>
    <xf numFmtId="0" fontId="88" fillId="73" borderId="86" applyNumberFormat="0" applyAlignment="0" applyProtection="0"/>
    <xf numFmtId="4" fontId="21" fillId="14" borderId="99">
      <alignment horizontal="right" vertical="center"/>
    </xf>
    <xf numFmtId="4" fontId="21" fillId="14" borderId="90">
      <alignment horizontal="right" vertical="center"/>
    </xf>
    <xf numFmtId="4" fontId="21" fillId="14" borderId="97">
      <alignment horizontal="right" vertical="center"/>
    </xf>
    <xf numFmtId="4" fontId="21" fillId="14" borderId="89">
      <alignment horizontal="right" vertical="center"/>
    </xf>
    <xf numFmtId="0" fontId="21" fillId="9" borderId="89">
      <alignment horizontal="right" vertical="center"/>
    </xf>
    <xf numFmtId="0" fontId="79" fillId="73" borderId="86" applyNumberFormat="0" applyAlignment="0" applyProtection="0"/>
    <xf numFmtId="0" fontId="2" fillId="54" borderId="0" applyNumberFormat="0" applyBorder="0" applyAlignment="0" applyProtection="0"/>
    <xf numFmtId="0" fontId="61" fillId="46" borderId="55" applyNumberFormat="0" applyAlignment="0" applyProtection="0"/>
    <xf numFmtId="0" fontId="80" fillId="0" borderId="87" applyNumberFormat="0" applyFill="0" applyAlignment="0" applyProtection="0"/>
    <xf numFmtId="0" fontId="66" fillId="9" borderId="89">
      <alignment horizontal="right" vertical="center"/>
    </xf>
    <xf numFmtId="0" fontId="92" fillId="86" borderId="93" applyNumberFormat="0" applyAlignment="0" applyProtection="0"/>
    <xf numFmtId="0" fontId="95" fillId="0" borderId="87" applyNumberFormat="0" applyFill="0" applyAlignment="0" applyProtection="0"/>
    <xf numFmtId="0" fontId="2" fillId="53" borderId="0" applyNumberFormat="0" applyBorder="0" applyAlignment="0" applyProtection="0"/>
    <xf numFmtId="175" fontId="25" fillId="90" borderId="89" applyNumberFormat="0" applyFont="0" applyBorder="0" applyAlignment="0" applyProtection="0">
      <alignment horizontal="right" vertical="center"/>
    </xf>
    <xf numFmtId="0" fontId="2" fillId="51" borderId="0" applyNumberFormat="0" applyBorder="0" applyAlignment="0" applyProtection="0"/>
    <xf numFmtId="0" fontId="76" fillId="86" borderId="94" applyNumberFormat="0" applyAlignment="0" applyProtection="0"/>
    <xf numFmtId="0" fontId="2" fillId="56" borderId="0" applyNumberFormat="0" applyBorder="0" applyAlignment="0" applyProtection="0"/>
    <xf numFmtId="0" fontId="64" fillId="61" borderId="0" applyNumberFormat="0" applyBorder="0" applyAlignment="0" applyProtection="0"/>
    <xf numFmtId="0" fontId="80" fillId="0" borderId="87" applyNumberFormat="0" applyFill="0" applyAlignment="0" applyProtection="0"/>
    <xf numFmtId="0" fontId="25" fillId="0" borderId="89">
      <alignment horizontal="right" vertical="center"/>
    </xf>
    <xf numFmtId="0" fontId="26" fillId="89" borderId="88" applyNumberFormat="0" applyFont="0" applyAlignment="0" applyProtection="0"/>
    <xf numFmtId="0" fontId="76" fillId="86" borderId="86" applyNumberFormat="0" applyAlignment="0" applyProtection="0"/>
    <xf numFmtId="0" fontId="95" fillId="0" borderId="87" applyNumberFormat="0" applyFill="0" applyAlignment="0" applyProtection="0"/>
    <xf numFmtId="0" fontId="2" fillId="48" borderId="0" applyNumberFormat="0" applyBorder="0" applyAlignment="0" applyProtection="0"/>
    <xf numFmtId="0" fontId="70" fillId="89" borderId="88" applyNumberFormat="0" applyFont="0" applyAlignment="0" applyProtection="0"/>
    <xf numFmtId="0" fontId="64" fillId="58" borderId="0" applyNumberFormat="0" applyBorder="0" applyAlignment="0" applyProtection="0"/>
    <xf numFmtId="0" fontId="25" fillId="0" borderId="89" applyNumberFormat="0" applyFill="0" applyAlignment="0" applyProtection="0"/>
    <xf numFmtId="0" fontId="2" fillId="57" borderId="0" applyNumberFormat="0" applyBorder="0" applyAlignment="0" applyProtection="0"/>
    <xf numFmtId="4" fontId="25" fillId="0" borderId="89" applyFill="0" applyBorder="0" applyProtection="0">
      <alignment horizontal="right" vertical="center"/>
    </xf>
    <xf numFmtId="0" fontId="2" fillId="47" borderId="0" applyNumberFormat="0" applyBorder="0" applyAlignment="0" applyProtection="0"/>
    <xf numFmtId="0" fontId="95" fillId="0" borderId="87" applyNumberFormat="0" applyFill="0" applyAlignment="0" applyProtection="0"/>
    <xf numFmtId="0" fontId="66" fillId="9" borderId="97">
      <alignment horizontal="right" vertical="center"/>
    </xf>
    <xf numFmtId="0" fontId="2" fillId="60" borderId="0" applyNumberFormat="0" applyBorder="0" applyAlignment="0" applyProtection="0"/>
    <xf numFmtId="0" fontId="25" fillId="9" borderId="98">
      <alignment horizontal="left" vertical="center"/>
    </xf>
    <xf numFmtId="0" fontId="66" fillId="9" borderId="89">
      <alignment horizontal="right" vertical="center"/>
    </xf>
    <xf numFmtId="0" fontId="79" fillId="73" borderId="86" applyNumberFormat="0" applyAlignment="0" applyProtection="0"/>
    <xf numFmtId="175" fontId="25" fillId="90" borderId="89" applyNumberFormat="0" applyFont="0" applyBorder="0" applyAlignment="0" applyProtection="0">
      <alignment horizontal="right" vertical="center"/>
    </xf>
    <xf numFmtId="0" fontId="79" fillId="73" borderId="86" applyNumberFormat="0" applyAlignment="0" applyProtection="0"/>
    <xf numFmtId="4" fontId="25" fillId="0" borderId="89">
      <alignment horizontal="right" vertical="center"/>
    </xf>
    <xf numFmtId="49" fontId="25" fillId="0" borderId="89" applyNumberFormat="0" applyFont="0" applyFill="0" applyBorder="0" applyProtection="0">
      <alignment horizontal="left" vertical="center" indent="2"/>
    </xf>
    <xf numFmtId="175" fontId="25" fillId="90" borderId="89" applyNumberFormat="0" applyFont="0" applyBorder="0" applyAlignment="0" applyProtection="0">
      <alignment horizontal="right" vertical="center"/>
    </xf>
    <xf numFmtId="0" fontId="88" fillId="73" borderId="86" applyNumberFormat="0" applyAlignment="0" applyProtection="0"/>
    <xf numFmtId="49" fontId="23" fillId="0" borderId="89" applyNumberFormat="0" applyFill="0" applyBorder="0" applyProtection="0">
      <alignment horizontal="left" vertical="center"/>
    </xf>
    <xf numFmtId="4" fontId="21" fillId="14" borderId="89">
      <alignment horizontal="right" vertical="center"/>
    </xf>
    <xf numFmtId="0" fontId="79" fillId="73" borderId="86" applyNumberFormat="0" applyAlignment="0" applyProtection="0"/>
    <xf numFmtId="0" fontId="76" fillId="86" borderId="86" applyNumberFormat="0" applyAlignment="0" applyProtection="0"/>
    <xf numFmtId="4" fontId="25" fillId="0" borderId="89">
      <alignment horizontal="right" vertical="center"/>
    </xf>
    <xf numFmtId="0" fontId="25" fillId="14" borderId="92">
      <alignment horizontal="left" vertical="center" wrapText="1" indent="2"/>
    </xf>
    <xf numFmtId="0" fontId="25" fillId="0" borderId="92">
      <alignment horizontal="left" vertical="center" wrapText="1" indent="2"/>
    </xf>
    <xf numFmtId="0" fontId="92" fillId="86" borderId="93" applyNumberFormat="0" applyAlignment="0" applyProtection="0"/>
    <xf numFmtId="0" fontId="88" fillId="73" borderId="86" applyNumberFormat="0" applyAlignment="0" applyProtection="0"/>
    <xf numFmtId="0" fontId="75" fillId="86" borderId="86" applyNumberFormat="0" applyAlignment="0" applyProtection="0"/>
    <xf numFmtId="0" fontId="73" fillId="86" borderId="93" applyNumberFormat="0" applyAlignment="0" applyProtection="0"/>
    <xf numFmtId="0" fontId="21" fillId="14" borderId="91">
      <alignment horizontal="right" vertical="center"/>
    </xf>
    <xf numFmtId="0" fontId="66" fillId="9" borderId="89">
      <alignment horizontal="right" vertical="center"/>
    </xf>
    <xf numFmtId="4" fontId="21" fillId="9" borderId="89">
      <alignment horizontal="right" vertical="center"/>
    </xf>
    <xf numFmtId="4" fontId="21" fillId="14" borderId="89">
      <alignment horizontal="right" vertical="center"/>
    </xf>
    <xf numFmtId="49" fontId="25" fillId="0" borderId="90" applyNumberFormat="0" applyFont="0" applyFill="0" applyBorder="0" applyProtection="0">
      <alignment horizontal="left" vertical="center" indent="5"/>
    </xf>
    <xf numFmtId="4" fontId="25" fillId="0" borderId="89" applyFill="0" applyBorder="0" applyProtection="0">
      <alignment horizontal="right" vertical="center"/>
    </xf>
    <xf numFmtId="4" fontId="21" fillId="9" borderId="89">
      <alignment horizontal="right" vertical="center"/>
    </xf>
    <xf numFmtId="0" fontId="88" fillId="73" borderId="86" applyNumberFormat="0" applyAlignment="0" applyProtection="0"/>
    <xf numFmtId="0" fontId="79" fillId="73" borderId="86" applyNumberFormat="0" applyAlignment="0" applyProtection="0"/>
    <xf numFmtId="0" fontId="75" fillId="86" borderId="86" applyNumberFormat="0" applyAlignment="0" applyProtection="0"/>
    <xf numFmtId="0" fontId="25" fillId="14" borderId="92">
      <alignment horizontal="left" vertical="center" wrapText="1" indent="2"/>
    </xf>
    <xf numFmtId="0" fontId="25" fillId="0" borderId="92">
      <alignment horizontal="left" vertical="center" wrapText="1" indent="2"/>
    </xf>
    <xf numFmtId="0" fontId="25" fillId="14" borderId="92">
      <alignment horizontal="left" vertical="center" wrapText="1" indent="2"/>
    </xf>
    <xf numFmtId="4" fontId="21" fillId="9" borderId="97">
      <alignment horizontal="right" vertical="center"/>
    </xf>
    <xf numFmtId="0" fontId="64" fillId="49" borderId="0" applyNumberFormat="0" applyBorder="0" applyAlignment="0" applyProtection="0"/>
    <xf numFmtId="0" fontId="64" fillId="61" borderId="0" applyNumberFormat="0" applyBorder="0" applyAlignment="0" applyProtection="0"/>
    <xf numFmtId="0" fontId="2" fillId="59" borderId="0" applyNumberFormat="0" applyBorder="0" applyAlignment="0" applyProtection="0"/>
    <xf numFmtId="0" fontId="2" fillId="56" borderId="0" applyNumberFormat="0" applyBorder="0" applyAlignment="0" applyProtection="0"/>
    <xf numFmtId="0" fontId="2" fillId="54" borderId="0" applyNumberFormat="0" applyBorder="0" applyAlignment="0" applyProtection="0"/>
    <xf numFmtId="0" fontId="2" fillId="48" borderId="0" applyNumberFormat="0" applyBorder="0" applyAlignment="0" applyProtection="0"/>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5" fillId="0" borderId="100">
      <alignment horizontal="left" vertical="center" wrapText="1" indent="2"/>
    </xf>
    <xf numFmtId="0" fontId="73" fillId="86" borderId="101" applyNumberFormat="0" applyAlignment="0" applyProtection="0"/>
    <xf numFmtId="0" fontId="75" fillId="86" borderId="94" applyNumberFormat="0" applyAlignment="0" applyProtection="0"/>
    <xf numFmtId="0" fontId="76" fillId="86" borderId="94" applyNumberFormat="0" applyAlignment="0" applyProtection="0"/>
    <xf numFmtId="0" fontId="79" fillId="73" borderId="94" applyNumberFormat="0" applyAlignment="0" applyProtection="0"/>
    <xf numFmtId="0" fontId="80" fillId="0" borderId="95" applyNumberFormat="0" applyFill="0" applyAlignment="0" applyProtection="0"/>
    <xf numFmtId="0" fontId="88" fillId="73" borderId="94" applyNumberFormat="0" applyAlignment="0" applyProtection="0"/>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76" fillId="86" borderId="94" applyNumberFormat="0" applyAlignment="0" applyProtection="0"/>
    <xf numFmtId="0" fontId="88" fillId="73" borderId="94" applyNumberFormat="0" applyAlignment="0" applyProtection="0"/>
    <xf numFmtId="0" fontId="92" fillId="86" borderId="101" applyNumberFormat="0" applyAlignment="0" applyProtection="0"/>
    <xf numFmtId="0" fontId="95" fillId="0" borderId="95" applyNumberFormat="0" applyFill="0" applyAlignment="0" applyProtection="0"/>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79" fillId="73" borderId="94" applyNumberFormat="0" applyAlignment="0" applyProtection="0"/>
    <xf numFmtId="0" fontId="25" fillId="0" borderId="97">
      <alignment horizontal="right" vertical="center"/>
    </xf>
    <xf numFmtId="4" fontId="25" fillId="0" borderId="97">
      <alignment horizontal="right" vertical="center"/>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97" applyNumberFormat="0" applyFill="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4" fontId="21" fillId="14" borderId="97">
      <alignment horizontal="right" vertical="center"/>
    </xf>
    <xf numFmtId="0" fontId="25" fillId="16" borderId="97"/>
    <xf numFmtId="0" fontId="75" fillId="86" borderId="94" applyNumberFormat="0" applyAlignment="0" applyProtection="0"/>
    <xf numFmtId="0" fontId="21" fillId="9" borderId="97">
      <alignment horizontal="right" vertical="center"/>
    </xf>
    <xf numFmtId="0" fontId="25" fillId="0" borderId="97">
      <alignment horizontal="right" vertical="center"/>
    </xf>
    <xf numFmtId="0" fontId="95" fillId="0" borderId="95" applyNumberFormat="0" applyFill="0" applyAlignment="0" applyProtection="0"/>
    <xf numFmtId="0" fontId="25" fillId="9" borderId="98">
      <alignment horizontal="left" vertical="center"/>
    </xf>
    <xf numFmtId="0" fontId="88" fillId="73" borderId="94" applyNumberFormat="0" applyAlignment="0" applyProtection="0"/>
    <xf numFmtId="175" fontId="25" fillId="90" borderId="97" applyNumberFormat="0" applyFont="0" applyBorder="0" applyAlignment="0" applyProtection="0">
      <alignment horizontal="right" vertical="center"/>
    </xf>
    <xf numFmtId="0" fontId="70" fillId="89" borderId="96" applyNumberFormat="0" applyFont="0" applyAlignment="0" applyProtection="0"/>
    <xf numFmtId="0" fontId="25" fillId="0" borderId="100">
      <alignment horizontal="left" vertical="center" wrapText="1" indent="2"/>
    </xf>
    <xf numFmtId="4" fontId="25" fillId="16" borderId="97"/>
    <xf numFmtId="49" fontId="23" fillId="0" borderId="97" applyNumberFormat="0" applyFill="0" applyBorder="0" applyProtection="0">
      <alignment horizontal="left" vertical="center"/>
    </xf>
    <xf numFmtId="0" fontId="25" fillId="0" borderId="97">
      <alignment horizontal="right" vertical="center"/>
    </xf>
    <xf numFmtId="4" fontId="21" fillId="14" borderId="99">
      <alignment horizontal="right" vertical="center"/>
    </xf>
    <xf numFmtId="4" fontId="21" fillId="14" borderId="97">
      <alignment horizontal="right" vertical="center"/>
    </xf>
    <xf numFmtId="4" fontId="21" fillId="14" borderId="97">
      <alignment horizontal="right" vertical="center"/>
    </xf>
    <xf numFmtId="0" fontId="66" fillId="9" borderId="97">
      <alignment horizontal="right" vertical="center"/>
    </xf>
    <xf numFmtId="0" fontId="21" fillId="9" borderId="97">
      <alignment horizontal="right" vertical="center"/>
    </xf>
    <xf numFmtId="49" fontId="25" fillId="0" borderId="97" applyNumberFormat="0" applyFont="0" applyFill="0" applyBorder="0" applyProtection="0">
      <alignment horizontal="left" vertical="center" indent="2"/>
    </xf>
    <xf numFmtId="0" fontId="88" fillId="73" borderId="94" applyNumberFormat="0" applyAlignment="0" applyProtection="0"/>
    <xf numFmtId="0" fontId="73" fillId="86" borderId="101" applyNumberFormat="0" applyAlignment="0" applyProtection="0"/>
    <xf numFmtId="49" fontId="25" fillId="0" borderId="97" applyNumberFormat="0" applyFont="0" applyFill="0" applyBorder="0" applyProtection="0">
      <alignment horizontal="left" vertical="center" indent="2"/>
    </xf>
    <xf numFmtId="0" fontId="79" fillId="73" borderId="94" applyNumberFormat="0" applyAlignment="0" applyProtection="0"/>
    <xf numFmtId="4" fontId="25" fillId="0" borderId="97" applyFill="0" applyBorder="0" applyProtection="0">
      <alignment horizontal="right" vertical="center"/>
    </xf>
    <xf numFmtId="0" fontId="76" fillId="86" borderId="94" applyNumberFormat="0" applyAlignment="0" applyProtection="0"/>
    <xf numFmtId="0" fontId="95" fillId="0" borderId="95" applyNumberFormat="0" applyFill="0" applyAlignment="0" applyProtection="0"/>
    <xf numFmtId="0" fontId="92" fillId="86" borderId="101" applyNumberFormat="0" applyAlignment="0" applyProtection="0"/>
    <xf numFmtId="0" fontId="25" fillId="0" borderId="97" applyNumberFormat="0" applyFill="0" applyAlignment="0" applyProtection="0"/>
    <xf numFmtId="4" fontId="25" fillId="0" borderId="97">
      <alignment horizontal="right" vertical="center"/>
    </xf>
    <xf numFmtId="0" fontId="25" fillId="0" borderId="97">
      <alignment horizontal="right" vertical="center"/>
    </xf>
    <xf numFmtId="0" fontId="88" fillId="73" borderId="94" applyNumberFormat="0" applyAlignment="0" applyProtection="0"/>
    <xf numFmtId="0" fontId="73" fillId="86" borderId="101" applyNumberFormat="0" applyAlignment="0" applyProtection="0"/>
    <xf numFmtId="0" fontId="75" fillId="86" borderId="94" applyNumberFormat="0" applyAlignment="0" applyProtection="0"/>
    <xf numFmtId="0" fontId="25" fillId="14" borderId="100">
      <alignment horizontal="left" vertical="center" wrapText="1" indent="2"/>
    </xf>
    <xf numFmtId="0" fontId="76" fillId="86" borderId="94" applyNumberFormat="0" applyAlignment="0" applyProtection="0"/>
    <xf numFmtId="0" fontId="76" fillId="86" borderId="94" applyNumberFormat="0" applyAlignment="0" applyProtection="0"/>
    <xf numFmtId="4" fontId="21" fillId="14" borderId="98">
      <alignment horizontal="right" vertical="center"/>
    </xf>
    <xf numFmtId="0" fontId="21" fillId="14" borderId="98">
      <alignment horizontal="right" vertical="center"/>
    </xf>
    <xf numFmtId="0" fontId="21" fillId="14" borderId="97">
      <alignment horizontal="right" vertical="center"/>
    </xf>
    <xf numFmtId="4" fontId="66" fillId="9" borderId="97">
      <alignment horizontal="right" vertical="center"/>
    </xf>
    <xf numFmtId="0" fontId="79" fillId="73" borderId="94" applyNumberFormat="0" applyAlignment="0" applyProtection="0"/>
    <xf numFmtId="0" fontId="80" fillId="0" borderId="95" applyNumberFormat="0" applyFill="0" applyAlignment="0" applyProtection="0"/>
    <xf numFmtId="0" fontId="95" fillId="0" borderId="95" applyNumberFormat="0" applyFill="0" applyAlignment="0" applyProtection="0"/>
    <xf numFmtId="0" fontId="70" fillId="89" borderId="96" applyNumberFormat="0" applyFont="0" applyAlignment="0" applyProtection="0"/>
    <xf numFmtId="0" fontId="88" fillId="73" borderId="94" applyNumberFormat="0" applyAlignment="0" applyProtection="0"/>
    <xf numFmtId="49" fontId="23" fillId="0" borderId="97" applyNumberFormat="0" applyFill="0" applyBorder="0" applyProtection="0">
      <alignment horizontal="left" vertical="center"/>
    </xf>
    <xf numFmtId="0" fontId="25" fillId="14" borderId="100">
      <alignment horizontal="left" vertical="center" wrapText="1" indent="2"/>
    </xf>
    <xf numFmtId="0" fontId="76" fillId="86" borderId="94" applyNumberFormat="0" applyAlignment="0" applyProtection="0"/>
    <xf numFmtId="0" fontId="25" fillId="0" borderId="100">
      <alignment horizontal="left" vertical="center" wrapText="1" indent="2"/>
    </xf>
    <xf numFmtId="0" fontId="70" fillId="89" borderId="96" applyNumberFormat="0" applyFont="0" applyAlignment="0" applyProtection="0"/>
    <xf numFmtId="0" fontId="26"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4" fontId="25" fillId="16" borderId="97"/>
    <xf numFmtId="0" fontId="21" fillId="14" borderId="97">
      <alignment horizontal="right" vertical="center"/>
    </xf>
    <xf numFmtId="0" fontId="95" fillId="0" borderId="95" applyNumberFormat="0" applyFill="0" applyAlignment="0" applyProtection="0"/>
    <xf numFmtId="4" fontId="21" fillId="14" borderId="99">
      <alignment horizontal="right" vertical="center"/>
    </xf>
    <xf numFmtId="0" fontId="75" fillId="86" borderId="94" applyNumberFormat="0" applyAlignment="0" applyProtection="0"/>
    <xf numFmtId="0" fontId="21" fillId="14" borderId="98">
      <alignment horizontal="right" vertical="center"/>
    </xf>
    <xf numFmtId="0" fontId="76" fillId="86" borderId="94" applyNumberFormat="0" applyAlignment="0" applyProtection="0"/>
    <xf numFmtId="0" fontId="80" fillId="0" borderId="95" applyNumberFormat="0" applyFill="0" applyAlignment="0" applyProtection="0"/>
    <xf numFmtId="0" fontId="70" fillId="89" borderId="96" applyNumberFormat="0" applyFont="0" applyAlignment="0" applyProtection="0"/>
    <xf numFmtId="4" fontId="21" fillId="14" borderId="98">
      <alignment horizontal="right" vertical="center"/>
    </xf>
    <xf numFmtId="0" fontId="25" fillId="14" borderId="100">
      <alignment horizontal="left" vertical="center" wrapText="1" indent="2"/>
    </xf>
    <xf numFmtId="0" fontId="25" fillId="16" borderId="97"/>
    <xf numFmtId="175" fontId="25" fillId="90" borderId="97" applyNumberFormat="0" applyFont="0" applyBorder="0" applyAlignment="0" applyProtection="0">
      <alignment horizontal="right" vertical="center"/>
    </xf>
    <xf numFmtId="0" fontId="25" fillId="0" borderId="97" applyNumberFormat="0" applyFill="0" applyAlignment="0" applyProtection="0"/>
    <xf numFmtId="4" fontId="25" fillId="0" borderId="97" applyFill="0" applyBorder="0" applyProtection="0">
      <alignment horizontal="right" vertical="center"/>
    </xf>
    <xf numFmtId="4" fontId="21" fillId="9" borderId="97">
      <alignment horizontal="right" vertical="center"/>
    </xf>
    <xf numFmtId="0" fontId="80" fillId="0" borderId="95" applyNumberFormat="0" applyFill="0" applyAlignment="0" applyProtection="0"/>
    <xf numFmtId="49" fontId="23" fillId="0" borderId="97" applyNumberFormat="0" applyFill="0" applyBorder="0" applyProtection="0">
      <alignment horizontal="left" vertical="center"/>
    </xf>
    <xf numFmtId="49" fontId="25" fillId="0" borderId="98" applyNumberFormat="0" applyFont="0" applyFill="0" applyBorder="0" applyProtection="0">
      <alignment horizontal="left" vertical="center" indent="5"/>
    </xf>
    <xf numFmtId="0" fontId="25" fillId="9" borderId="98">
      <alignment horizontal="left" vertical="center"/>
    </xf>
    <xf numFmtId="0" fontId="76" fillId="86" borderId="94" applyNumberFormat="0" applyAlignment="0" applyProtection="0"/>
    <xf numFmtId="4" fontId="21" fillId="14" borderId="99">
      <alignment horizontal="right" vertical="center"/>
    </xf>
    <xf numFmtId="0" fontId="88" fillId="73" borderId="94" applyNumberFormat="0" applyAlignment="0" applyProtection="0"/>
    <xf numFmtId="0" fontId="88" fillId="73" borderId="94" applyNumberFormat="0" applyAlignment="0" applyProtection="0"/>
    <xf numFmtId="0" fontId="70" fillId="89" borderId="96" applyNumberFormat="0" applyFont="0" applyAlignment="0" applyProtection="0"/>
    <xf numFmtId="0" fontId="92" fillId="86" borderId="101" applyNumberFormat="0" applyAlignment="0" applyProtection="0"/>
    <xf numFmtId="0" fontId="95" fillId="0" borderId="95" applyNumberFormat="0" applyFill="0" applyAlignment="0" applyProtection="0"/>
    <xf numFmtId="0" fontId="21" fillId="14" borderId="97">
      <alignment horizontal="right" vertical="center"/>
    </xf>
    <xf numFmtId="0" fontId="26" fillId="89" borderId="96" applyNumberFormat="0" applyFont="0" applyAlignment="0" applyProtection="0"/>
    <xf numFmtId="4" fontId="25" fillId="0" borderId="97">
      <alignment horizontal="right" vertical="center"/>
    </xf>
    <xf numFmtId="0" fontId="95" fillId="0" borderId="95" applyNumberFormat="0" applyFill="0" applyAlignment="0" applyProtection="0"/>
    <xf numFmtId="0" fontId="21" fillId="14" borderId="97">
      <alignment horizontal="right" vertical="center"/>
    </xf>
    <xf numFmtId="0" fontId="21" fillId="14" borderId="97">
      <alignment horizontal="right" vertical="center"/>
    </xf>
    <xf numFmtId="4" fontId="66" fillId="9" borderId="97">
      <alignment horizontal="right" vertical="center"/>
    </xf>
    <xf numFmtId="0" fontId="21" fillId="9" borderId="97">
      <alignment horizontal="right" vertical="center"/>
    </xf>
    <xf numFmtId="4" fontId="21" fillId="9" borderId="97">
      <alignment horizontal="right" vertical="center"/>
    </xf>
    <xf numFmtId="0" fontId="66" fillId="9" borderId="97">
      <alignment horizontal="right" vertical="center"/>
    </xf>
    <xf numFmtId="4" fontId="66" fillId="9" borderId="97">
      <alignment horizontal="right" vertical="center"/>
    </xf>
    <xf numFmtId="0" fontId="21" fillId="14" borderId="97">
      <alignment horizontal="right" vertical="center"/>
    </xf>
    <xf numFmtId="4" fontId="21" fillId="14" borderId="97">
      <alignment horizontal="right" vertical="center"/>
    </xf>
    <xf numFmtId="0" fontId="21" fillId="14" borderId="97">
      <alignment horizontal="right" vertical="center"/>
    </xf>
    <xf numFmtId="4" fontId="21" fillId="14" borderId="97">
      <alignment horizontal="right" vertical="center"/>
    </xf>
    <xf numFmtId="0" fontId="21" fillId="14" borderId="98">
      <alignment horizontal="right" vertical="center"/>
    </xf>
    <xf numFmtId="4" fontId="21" fillId="14" borderId="98">
      <alignment horizontal="right" vertical="center"/>
    </xf>
    <xf numFmtId="0" fontId="21" fillId="14" borderId="99">
      <alignment horizontal="right" vertical="center"/>
    </xf>
    <xf numFmtId="4" fontId="21" fillId="14" borderId="99">
      <alignment horizontal="right" vertical="center"/>
    </xf>
    <xf numFmtId="0" fontId="76"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9" borderId="98">
      <alignment horizontal="left" vertical="center"/>
    </xf>
    <xf numFmtId="0" fontId="88" fillId="73" borderId="94" applyNumberFormat="0" applyAlignment="0" applyProtection="0"/>
    <xf numFmtId="0" fontId="25" fillId="0" borderId="97">
      <alignment horizontal="right" vertical="center"/>
    </xf>
    <xf numFmtId="4" fontId="25" fillId="0" borderId="97">
      <alignment horizontal="right" vertical="center"/>
    </xf>
    <xf numFmtId="0" fontId="25" fillId="0" borderId="97" applyNumberFormat="0" applyFill="0" applyAlignment="0" applyProtection="0"/>
    <xf numFmtId="0" fontId="92" fillId="86" borderId="101" applyNumberFormat="0" applyAlignment="0" applyProtection="0"/>
    <xf numFmtId="175" fontId="25" fillId="90" borderId="97" applyNumberFormat="0" applyFont="0" applyBorder="0" applyAlignment="0" applyProtection="0">
      <alignment horizontal="right" vertical="center"/>
    </xf>
    <xf numFmtId="0" fontId="25" fillId="16" borderId="97"/>
    <xf numFmtId="4" fontId="25" fillId="16" borderId="97"/>
    <xf numFmtId="0" fontId="95" fillId="0" borderId="95" applyNumberFormat="0" applyFill="0" applyAlignment="0" applyProtection="0"/>
    <xf numFmtId="0" fontId="26" fillId="89" borderId="96" applyNumberFormat="0" applyFont="0" applyAlignment="0" applyProtection="0"/>
    <xf numFmtId="0" fontId="70" fillId="89" borderId="96" applyNumberFormat="0" applyFont="0" applyAlignment="0" applyProtection="0"/>
    <xf numFmtId="0" fontId="25" fillId="0" borderId="97" applyNumberFormat="0" applyFill="0" applyAlignment="0" applyProtection="0"/>
    <xf numFmtId="0" fontId="80" fillId="0" borderId="95" applyNumberFormat="0" applyFill="0" applyAlignment="0" applyProtection="0"/>
    <xf numFmtId="0" fontId="95" fillId="0" borderId="95" applyNumberFormat="0" applyFill="0" applyAlignment="0" applyProtection="0"/>
    <xf numFmtId="0" fontId="79" fillId="73" borderId="94" applyNumberFormat="0" applyAlignment="0" applyProtection="0"/>
    <xf numFmtId="0" fontId="76" fillId="86" borderId="94" applyNumberFormat="0" applyAlignment="0" applyProtection="0"/>
    <xf numFmtId="4" fontId="66" fillId="9" borderId="97">
      <alignment horizontal="right" vertical="center"/>
    </xf>
    <xf numFmtId="0" fontId="21" fillId="9" borderId="97">
      <alignment horizontal="right" vertical="center"/>
    </xf>
    <xf numFmtId="175" fontId="25" fillId="90" borderId="97" applyNumberFormat="0" applyFont="0" applyBorder="0" applyAlignment="0" applyProtection="0">
      <alignment horizontal="right" vertical="center"/>
    </xf>
    <xf numFmtId="0" fontId="80" fillId="0" borderId="95" applyNumberFormat="0" applyFill="0" applyAlignment="0" applyProtection="0"/>
    <xf numFmtId="49" fontId="25" fillId="0" borderId="97" applyNumberFormat="0" applyFont="0" applyFill="0" applyBorder="0" applyProtection="0">
      <alignment horizontal="left" vertical="center" indent="2"/>
    </xf>
    <xf numFmtId="49" fontId="25" fillId="0" borderId="98" applyNumberFormat="0" applyFont="0" applyFill="0" applyBorder="0" applyProtection="0">
      <alignment horizontal="left" vertical="center" indent="5"/>
    </xf>
    <xf numFmtId="49" fontId="25" fillId="0" borderId="97" applyNumberFormat="0" applyFont="0" applyFill="0" applyBorder="0" applyProtection="0">
      <alignment horizontal="left" vertical="center" indent="2"/>
    </xf>
    <xf numFmtId="4" fontId="25" fillId="0" borderId="97" applyFill="0" applyBorder="0" applyProtection="0">
      <alignment horizontal="right" vertical="center"/>
    </xf>
    <xf numFmtId="49" fontId="23" fillId="0" borderId="97" applyNumberFormat="0" applyFill="0" applyBorder="0" applyProtection="0">
      <alignment horizontal="left" vertical="center"/>
    </xf>
    <xf numFmtId="0" fontId="25" fillId="0" borderId="100">
      <alignment horizontal="left" vertical="center" wrapText="1" indent="2"/>
    </xf>
    <xf numFmtId="0" fontId="92" fillId="86" borderId="101" applyNumberFormat="0" applyAlignment="0" applyProtection="0"/>
    <xf numFmtId="0" fontId="21" fillId="14" borderId="99">
      <alignment horizontal="right" vertical="center"/>
    </xf>
    <xf numFmtId="0" fontId="79" fillId="73" borderId="94" applyNumberFormat="0" applyAlignment="0" applyProtection="0"/>
    <xf numFmtId="0" fontId="21" fillId="14" borderId="99">
      <alignment horizontal="right" vertical="center"/>
    </xf>
    <xf numFmtId="4" fontId="21" fillId="14" borderId="97">
      <alignment horizontal="right" vertical="center"/>
    </xf>
    <xf numFmtId="0" fontId="21" fillId="14" borderId="97">
      <alignment horizontal="right" vertical="center"/>
    </xf>
    <xf numFmtId="0" fontId="73" fillId="86" borderId="101" applyNumberFormat="0" applyAlignment="0" applyProtection="0"/>
    <xf numFmtId="0" fontId="75" fillId="86" borderId="94" applyNumberFormat="0" applyAlignment="0" applyProtection="0"/>
    <xf numFmtId="0" fontId="80" fillId="0" borderId="95" applyNumberFormat="0" applyFill="0" applyAlignment="0" applyProtection="0"/>
    <xf numFmtId="0" fontId="25" fillId="16" borderId="97"/>
    <xf numFmtId="4" fontId="25" fillId="16" borderId="97"/>
    <xf numFmtId="4" fontId="21" fillId="14" borderId="97">
      <alignment horizontal="right" vertical="center"/>
    </xf>
    <xf numFmtId="0" fontId="66" fillId="9" borderId="97">
      <alignment horizontal="right" vertical="center"/>
    </xf>
    <xf numFmtId="0" fontId="79" fillId="73" borderId="94" applyNumberFormat="0" applyAlignment="0" applyProtection="0"/>
    <xf numFmtId="0" fontId="76" fillId="86" borderId="94" applyNumberFormat="0" applyAlignment="0" applyProtection="0"/>
    <xf numFmtId="4" fontId="25" fillId="0" borderId="97">
      <alignment horizontal="right" vertical="center"/>
    </xf>
    <xf numFmtId="0" fontId="25" fillId="14" borderId="100">
      <alignment horizontal="left" vertical="center" wrapText="1" indent="2"/>
    </xf>
    <xf numFmtId="0" fontId="25" fillId="0" borderId="100">
      <alignment horizontal="left" vertical="center" wrapText="1" indent="2"/>
    </xf>
    <xf numFmtId="0" fontId="92" fillId="86" borderId="101" applyNumberFormat="0" applyAlignment="0" applyProtection="0"/>
    <xf numFmtId="0" fontId="88" fillId="73" borderId="94" applyNumberFormat="0" applyAlignment="0" applyProtection="0"/>
    <xf numFmtId="0" fontId="75" fillId="86" borderId="94" applyNumberFormat="0" applyAlignment="0" applyProtection="0"/>
    <xf numFmtId="0" fontId="73" fillId="86" borderId="101" applyNumberFormat="0" applyAlignment="0" applyProtection="0"/>
    <xf numFmtId="0" fontId="21" fillId="14" borderId="99">
      <alignment horizontal="right" vertical="center"/>
    </xf>
    <xf numFmtId="0" fontId="66" fillId="9" borderId="97">
      <alignment horizontal="right" vertical="center"/>
    </xf>
    <xf numFmtId="4" fontId="21" fillId="9" borderId="97">
      <alignment horizontal="right" vertical="center"/>
    </xf>
    <xf numFmtId="4" fontId="21" fillId="14" borderId="97">
      <alignment horizontal="right" vertical="center"/>
    </xf>
    <xf numFmtId="49" fontId="25" fillId="0" borderId="98" applyNumberFormat="0" applyFont="0" applyFill="0" applyBorder="0" applyProtection="0">
      <alignment horizontal="left" vertical="center" indent="5"/>
    </xf>
    <xf numFmtId="4" fontId="25" fillId="0" borderId="97" applyFill="0" applyBorder="0" applyProtection="0">
      <alignment horizontal="right" vertical="center"/>
    </xf>
    <xf numFmtId="4" fontId="21" fillId="9" borderId="97">
      <alignment horizontal="right" vertical="center"/>
    </xf>
    <xf numFmtId="0" fontId="88" fillId="73" borderId="94" applyNumberFormat="0" applyAlignment="0" applyProtection="0"/>
    <xf numFmtId="0" fontId="79" fillId="73" borderId="94" applyNumberFormat="0" applyAlignment="0" applyProtection="0"/>
    <xf numFmtId="0" fontId="75" fillId="86" borderId="94" applyNumberFormat="0" applyAlignment="0" applyProtection="0"/>
    <xf numFmtId="0" fontId="25" fillId="14" borderId="100">
      <alignment horizontal="left" vertical="center" wrapText="1" indent="2"/>
    </xf>
    <xf numFmtId="0" fontId="25" fillId="0" borderId="100">
      <alignment horizontal="left" vertical="center" wrapText="1" indent="2"/>
    </xf>
    <xf numFmtId="0" fontId="25" fillId="14" borderId="100">
      <alignment horizontal="left" vertical="center" wrapText="1" indent="2"/>
    </xf>
    <xf numFmtId="0" fontId="2" fillId="53" borderId="0" applyNumberFormat="0" applyBorder="0" applyAlignment="0" applyProtection="0"/>
    <xf numFmtId="0" fontId="63" fillId="0" borderId="0" applyNumberFormat="0" applyFill="0" applyBorder="0" applyAlignment="0" applyProtection="0"/>
    <xf numFmtId="0" fontId="64" fillId="58" borderId="0" applyNumberFormat="0" applyBorder="0" applyAlignment="0" applyProtection="0"/>
    <xf numFmtId="0" fontId="2" fillId="63" borderId="0" applyNumberFormat="0" applyBorder="0" applyAlignment="0" applyProtection="0"/>
    <xf numFmtId="0" fontId="64" fillId="55" borderId="0" applyNumberFormat="0" applyBorder="0" applyAlignment="0" applyProtection="0"/>
    <xf numFmtId="0" fontId="64" fillId="52" borderId="0" applyNumberFormat="0" applyBorder="0" applyAlignment="0" applyProtection="0"/>
    <xf numFmtId="0" fontId="60" fillId="46" borderId="56" applyNumberFormat="0" applyAlignment="0" applyProtection="0"/>
    <xf numFmtId="0" fontId="2" fillId="60" borderId="0" applyNumberFormat="0" applyBorder="0" applyAlignment="0" applyProtection="0"/>
    <xf numFmtId="0" fontId="2" fillId="56" borderId="0" applyNumberFormat="0" applyBorder="0" applyAlignment="0" applyProtection="0"/>
    <xf numFmtId="0" fontId="62" fillId="0" borderId="0" applyNumberFormat="0" applyFill="0" applyBorder="0" applyAlignment="0" applyProtection="0"/>
    <xf numFmtId="0" fontId="2" fillId="57" borderId="0" applyNumberFormat="0" applyBorder="0" applyAlignment="0" applyProtection="0"/>
    <xf numFmtId="0" fontId="2" fillId="62" borderId="0" applyNumberFormat="0" applyBorder="0" applyAlignment="0" applyProtection="0"/>
    <xf numFmtId="0" fontId="2" fillId="54" borderId="0" applyNumberFormat="0" applyBorder="0" applyAlignment="0" applyProtection="0"/>
    <xf numFmtId="0" fontId="61" fillId="46" borderId="55" applyNumberFormat="0" applyAlignment="0" applyProtection="0"/>
    <xf numFmtId="0" fontId="2" fillId="51" borderId="0" applyNumberFormat="0" applyBorder="0" applyAlignment="0" applyProtection="0"/>
    <xf numFmtId="0" fontId="64" fillId="61" borderId="0" applyNumberFormat="0" applyBorder="0" applyAlignment="0" applyProtection="0"/>
    <xf numFmtId="43" fontId="5" fillId="0" borderId="0" applyFont="0" applyFill="0" applyBorder="0" applyAlignment="0" applyProtection="0"/>
    <xf numFmtId="9" fontId="1" fillId="0" borderId="0"/>
    <xf numFmtId="0" fontId="1" fillId="0" borderId="0"/>
    <xf numFmtId="0" fontId="8" fillId="0" borderId="0"/>
  </cellStyleXfs>
  <cellXfs count="657">
    <xf numFmtId="0" fontId="0" fillId="0" borderId="0" xfId="0"/>
    <xf numFmtId="0" fontId="0" fillId="0" borderId="0" xfId="0" applyFill="1" applyAlignment="1">
      <alignment wrapText="1"/>
    </xf>
    <xf numFmtId="0" fontId="5" fillId="0" borderId="0" xfId="0" applyFont="1" applyAlignment="1">
      <alignment wrapText="1"/>
    </xf>
    <xf numFmtId="0" fontId="4" fillId="0" borderId="0" xfId="0" applyFont="1" applyAlignment="1">
      <alignment wrapText="1"/>
    </xf>
    <xf numFmtId="0" fontId="0" fillId="0" borderId="0" xfId="0" applyAlignment="1">
      <alignment wrapText="1"/>
    </xf>
    <xf numFmtId="1" fontId="0" fillId="0" borderId="0" xfId="0" applyNumberFormat="1" applyAlignment="1">
      <alignment wrapText="1"/>
    </xf>
    <xf numFmtId="0" fontId="0" fillId="0" borderId="0" xfId="0" applyBorder="1" applyAlignment="1">
      <alignment wrapText="1"/>
    </xf>
    <xf numFmtId="0" fontId="0" fillId="0" borderId="0" xfId="0" applyAlignment="1"/>
    <xf numFmtId="0" fontId="0" fillId="0" borderId="1" xfId="0" applyBorder="1" applyAlignment="1"/>
    <xf numFmtId="0" fontId="12" fillId="0" borderId="0" xfId="3" applyAlignment="1"/>
    <xf numFmtId="0" fontId="4" fillId="0" borderId="0" xfId="0" applyFont="1" applyAlignment="1"/>
    <xf numFmtId="0" fontId="4" fillId="0" borderId="1" xfId="0" applyFont="1" applyBorder="1" applyAlignment="1"/>
    <xf numFmtId="9" fontId="0" fillId="0" borderId="0" xfId="1" applyFont="1" applyAlignment="1"/>
    <xf numFmtId="9" fontId="0" fillId="0" borderId="1" xfId="1" applyNumberFormat="1" applyFont="1" applyBorder="1" applyAlignment="1"/>
    <xf numFmtId="9" fontId="0" fillId="0" borderId="0" xfId="0" applyNumberFormat="1" applyAlignment="1"/>
    <xf numFmtId="165" fontId="0" fillId="0" borderId="0" xfId="0" applyNumberFormat="1" applyAlignment="1"/>
    <xf numFmtId="9" fontId="0" fillId="0" borderId="1" xfId="1" applyFont="1" applyBorder="1" applyAlignment="1"/>
    <xf numFmtId="9" fontId="0" fillId="0" borderId="0" xfId="1" applyFont="1" applyBorder="1" applyAlignment="1"/>
    <xf numFmtId="0" fontId="10" fillId="0" borderId="0" xfId="0" applyFont="1" applyAlignment="1"/>
    <xf numFmtId="11" fontId="0" fillId="0" borderId="0" xfId="0" applyNumberFormat="1" applyAlignment="1"/>
    <xf numFmtId="0" fontId="0" fillId="0" borderId="0" xfId="0" applyFill="1" applyBorder="1" applyAlignment="1"/>
    <xf numFmtId="166" fontId="0" fillId="0" borderId="0" xfId="0" applyNumberFormat="1" applyAlignment="1"/>
    <xf numFmtId="0" fontId="0" fillId="0" borderId="0" xfId="0" applyFont="1" applyAlignment="1"/>
    <xf numFmtId="0" fontId="14" fillId="0" borderId="0" xfId="0" applyFont="1" applyFill="1" applyBorder="1" applyAlignment="1">
      <alignment horizontal="left"/>
    </xf>
    <xf numFmtId="0" fontId="0" fillId="0" borderId="0" xfId="0" applyFill="1" applyBorder="1" applyAlignment="1">
      <alignment horizontal="left"/>
    </xf>
    <xf numFmtId="0" fontId="0" fillId="6" borderId="4" xfId="0" applyFill="1" applyBorder="1" applyAlignment="1">
      <alignment horizontal="left" wrapText="1"/>
    </xf>
    <xf numFmtId="0" fontId="0" fillId="6" borderId="8" xfId="0" applyFill="1" applyBorder="1" applyAlignment="1">
      <alignment horizontal="left" wrapText="1"/>
    </xf>
    <xf numFmtId="0" fontId="15" fillId="6" borderId="9" xfId="0" applyFont="1" applyFill="1" applyBorder="1" applyAlignment="1">
      <alignment horizontal="left" wrapText="1"/>
    </xf>
    <xf numFmtId="0" fontId="15" fillId="6" borderId="10" xfId="0" applyFont="1" applyFill="1" applyBorder="1" applyAlignment="1">
      <alignment horizontal="left" wrapText="1"/>
    </xf>
    <xf numFmtId="0" fontId="16" fillId="0" borderId="0" xfId="0" applyFont="1" applyFill="1" applyBorder="1" applyAlignment="1">
      <alignment horizontal="left"/>
    </xf>
    <xf numFmtId="0" fontId="17" fillId="0" borderId="11" xfId="0" applyFont="1" applyFill="1" applyBorder="1" applyAlignment="1">
      <alignment horizontal="left" wrapText="1"/>
    </xf>
    <xf numFmtId="167" fontId="18" fillId="0" borderId="12" xfId="0" applyNumberFormat="1" applyFont="1" applyFill="1" applyBorder="1" applyAlignment="1">
      <alignment horizontal="center" wrapText="1"/>
    </xf>
    <xf numFmtId="167" fontId="18" fillId="0" borderId="13" xfId="0" applyNumberFormat="1" applyFont="1" applyFill="1" applyBorder="1" applyAlignment="1">
      <alignment horizontal="center" wrapText="1"/>
    </xf>
    <xf numFmtId="0" fontId="17" fillId="0" borderId="14" xfId="0" applyFont="1" applyFill="1" applyBorder="1" applyAlignment="1">
      <alignment horizontal="left" wrapText="1"/>
    </xf>
    <xf numFmtId="167" fontId="18" fillId="0" borderId="15" xfId="0" applyNumberFormat="1" applyFont="1" applyFill="1" applyBorder="1" applyAlignment="1">
      <alignment horizontal="center" wrapText="1"/>
    </xf>
    <xf numFmtId="167" fontId="18" fillId="0" borderId="16" xfId="0" applyNumberFormat="1" applyFont="1" applyFill="1" applyBorder="1" applyAlignment="1">
      <alignment horizontal="center" wrapText="1"/>
    </xf>
    <xf numFmtId="0" fontId="19" fillId="0" borderId="0" xfId="0" applyFont="1" applyFill="1" applyBorder="1" applyAlignment="1">
      <alignment horizontal="left"/>
    </xf>
    <xf numFmtId="16" fontId="0" fillId="0" borderId="0" xfId="0" applyNumberFormat="1" applyAlignment="1"/>
    <xf numFmtId="0" fontId="17" fillId="0" borderId="17" xfId="0" applyFont="1" applyFill="1" applyBorder="1" applyAlignment="1">
      <alignment horizontal="left" wrapText="1"/>
    </xf>
    <xf numFmtId="167" fontId="18" fillId="0" borderId="18" xfId="0" applyNumberFormat="1" applyFont="1" applyFill="1" applyBorder="1" applyAlignment="1">
      <alignment horizontal="center" wrapText="1"/>
    </xf>
    <xf numFmtId="167" fontId="18" fillId="0" borderId="19" xfId="0" applyNumberFormat="1" applyFont="1" applyFill="1" applyBorder="1" applyAlignment="1">
      <alignment horizontal="center" wrapText="1"/>
    </xf>
    <xf numFmtId="10" fontId="0" fillId="0" borderId="1" xfId="1" applyNumberFormat="1" applyFont="1" applyBorder="1" applyAlignment="1"/>
    <xf numFmtId="10" fontId="0" fillId="0" borderId="0" xfId="1" applyNumberFormat="1" applyFont="1" applyBorder="1" applyAlignment="1"/>
    <xf numFmtId="1" fontId="0" fillId="0" borderId="0" xfId="0" applyNumberFormat="1" applyAlignment="1"/>
    <xf numFmtId="1" fontId="0" fillId="0" borderId="0" xfId="1" applyNumberFormat="1" applyFont="1" applyBorder="1" applyAlignment="1"/>
    <xf numFmtId="0" fontId="8" fillId="0" borderId="0" xfId="2" applyAlignment="1"/>
    <xf numFmtId="0" fontId="4" fillId="2" borderId="0" xfId="0" applyFont="1" applyFill="1" applyAlignment="1"/>
    <xf numFmtId="0" fontId="0" fillId="0" borderId="0" xfId="0" applyNumberFormat="1" applyFont="1" applyFill="1" applyBorder="1" applyAlignment="1">
      <alignment horizontal="left" wrapText="1"/>
    </xf>
    <xf numFmtId="0" fontId="5" fillId="0" borderId="0" xfId="0" applyFont="1" applyFill="1" applyBorder="1" applyAlignment="1">
      <alignment wrapText="1"/>
    </xf>
    <xf numFmtId="0" fontId="0" fillId="0" borderId="0" xfId="0" applyNumberFormat="1" applyAlignment="1">
      <alignment wrapText="1"/>
    </xf>
    <xf numFmtId="0" fontId="20" fillId="8" borderId="25" xfId="7" applyFont="1" applyFill="1" applyBorder="1" applyAlignment="1"/>
    <xf numFmtId="0" fontId="21" fillId="8" borderId="0" xfId="8" applyNumberFormat="1" applyFont="1" applyFill="1" applyBorder="1" applyAlignment="1">
      <alignment horizontal="right"/>
    </xf>
    <xf numFmtId="0" fontId="4" fillId="13" borderId="0" xfId="0" applyFont="1" applyFill="1" applyAlignment="1">
      <alignment wrapText="1"/>
    </xf>
    <xf numFmtId="1" fontId="4" fillId="13" borderId="0" xfId="0" applyNumberFormat="1" applyFont="1" applyFill="1" applyAlignment="1">
      <alignment wrapText="1"/>
    </xf>
    <xf numFmtId="0" fontId="27" fillId="8" borderId="0" xfId="3" applyFont="1" applyFill="1" applyBorder="1" applyAlignment="1"/>
    <xf numFmtId="0" fontId="26" fillId="8" borderId="0" xfId="3" applyFont="1" applyFill="1" applyBorder="1" applyAlignment="1"/>
    <xf numFmtId="0" fontId="12" fillId="8" borderId="0" xfId="3" applyFill="1"/>
    <xf numFmtId="0" fontId="23" fillId="14" borderId="42" xfId="13" applyFont="1" applyFill="1" applyBorder="1" applyAlignment="1">
      <alignment horizontal="center" vertical="center"/>
    </xf>
    <xf numFmtId="0" fontId="23" fillId="14" borderId="29" xfId="13" applyFont="1" applyFill="1" applyBorder="1" applyAlignment="1">
      <alignment vertical="center"/>
    </xf>
    <xf numFmtId="2" fontId="29" fillId="7" borderId="29" xfId="0" applyNumberFormat="1" applyFont="1" applyFill="1" applyBorder="1" applyAlignment="1">
      <alignment horizontal="right"/>
    </xf>
    <xf numFmtId="0" fontId="23" fillId="14" borderId="39" xfId="13" applyFont="1" applyFill="1" applyBorder="1" applyAlignment="1">
      <alignment vertical="center"/>
    </xf>
    <xf numFmtId="0" fontId="23" fillId="14" borderId="29" xfId="13" applyFont="1" applyFill="1" applyBorder="1" applyAlignment="1">
      <alignment horizontal="left" vertical="center" indent="1"/>
    </xf>
    <xf numFmtId="0" fontId="23" fillId="14" borderId="39" xfId="13" applyFont="1" applyFill="1" applyBorder="1" applyAlignment="1">
      <alignment horizontal="left" vertical="center"/>
    </xf>
    <xf numFmtId="0" fontId="23" fillId="14" borderId="29" xfId="13" applyFont="1" applyFill="1" applyBorder="1" applyAlignment="1">
      <alignment horizontal="left" vertical="center"/>
    </xf>
    <xf numFmtId="2" fontId="4" fillId="13" borderId="0" xfId="0" applyNumberFormat="1" applyFont="1" applyFill="1" applyAlignment="1">
      <alignment wrapText="1"/>
    </xf>
    <xf numFmtId="4" fontId="23" fillId="9" borderId="29" xfId="14" applyNumberFormat="1" applyFont="1" applyFill="1" applyBorder="1" applyAlignment="1">
      <alignment horizontal="center" vertical="center"/>
    </xf>
    <xf numFmtId="0" fontId="27" fillId="8" borderId="0" xfId="13" applyFont="1" applyFill="1" applyAlignment="1">
      <alignment vertical="center"/>
    </xf>
    <xf numFmtId="0" fontId="23" fillId="8" borderId="0" xfId="7" applyFont="1" applyFill="1" applyAlignment="1">
      <alignment vertical="center"/>
    </xf>
    <xf numFmtId="4" fontId="23" fillId="9" borderId="29" xfId="14" applyNumberFormat="1" applyFont="1" applyFill="1" applyBorder="1" applyAlignment="1">
      <alignment horizontal="center" vertical="center" textRotation="90"/>
    </xf>
    <xf numFmtId="0" fontId="31" fillId="9" borderId="29" xfId="10" applyFont="1" applyFill="1" applyBorder="1" applyAlignment="1">
      <alignment horizontal="left" vertical="center" indent="4"/>
    </xf>
    <xf numFmtId="2" fontId="23" fillId="9" borderId="44" xfId="13" applyNumberFormat="1" applyFont="1" applyFill="1" applyBorder="1" applyAlignment="1">
      <alignment horizontal="left" vertical="center"/>
    </xf>
    <xf numFmtId="2" fontId="23" fillId="9" borderId="29" xfId="13" applyNumberFormat="1" applyFont="1" applyFill="1" applyBorder="1" applyAlignment="1">
      <alignment horizontal="left" vertical="center"/>
    </xf>
    <xf numFmtId="2" fontId="23" fillId="9" borderId="39" xfId="13" applyNumberFormat="1" applyFont="1" applyFill="1" applyBorder="1" applyAlignment="1">
      <alignment horizontal="left" vertical="center"/>
    </xf>
    <xf numFmtId="0" fontId="23" fillId="13" borderId="0" xfId="9" applyFont="1" applyFill="1" applyBorder="1" applyAlignment="1" applyProtection="1">
      <alignment horizontal="left" vertical="center"/>
    </xf>
    <xf numFmtId="2" fontId="4" fillId="13" borderId="0" xfId="0" applyNumberFormat="1" applyFont="1" applyFill="1"/>
    <xf numFmtId="0" fontId="23" fillId="9" borderId="32" xfId="15" applyFont="1" applyFill="1" applyBorder="1" applyAlignment="1">
      <alignment horizontal="center" vertical="center" wrapText="1"/>
    </xf>
    <xf numFmtId="0" fontId="23" fillId="9" borderId="44" xfId="15" applyFont="1" applyFill="1" applyBorder="1" applyAlignment="1">
      <alignment vertical="top" wrapText="1"/>
    </xf>
    <xf numFmtId="0" fontId="23" fillId="9" borderId="39" xfId="15" applyFont="1" applyFill="1" applyBorder="1" applyAlignment="1">
      <alignment horizontal="left" vertical="top" wrapText="1"/>
    </xf>
    <xf numFmtId="0" fontId="23" fillId="9" borderId="29" xfId="15" applyFont="1" applyFill="1" applyBorder="1" applyAlignment="1">
      <alignment horizontal="left" vertical="top" wrapText="1"/>
    </xf>
    <xf numFmtId="0" fontId="4" fillId="13" borderId="0" xfId="0" applyFont="1" applyFill="1" applyBorder="1" applyAlignment="1">
      <alignment wrapText="1"/>
    </xf>
    <xf numFmtId="0" fontId="11" fillId="13" borderId="0" xfId="9" applyNumberFormat="1" applyFont="1" applyFill="1" applyBorder="1" applyAlignment="1">
      <alignment horizontal="center" vertical="center"/>
    </xf>
    <xf numFmtId="1" fontId="10" fillId="0" borderId="0" xfId="0" applyNumberFormat="1" applyFont="1" applyAlignment="1">
      <alignment horizontal="right" wrapText="1"/>
    </xf>
    <xf numFmtId="1" fontId="10" fillId="0" borderId="0" xfId="0" applyNumberFormat="1" applyFont="1" applyAlignment="1">
      <alignment horizontal="right"/>
    </xf>
    <xf numFmtId="2" fontId="10" fillId="0" borderId="0" xfId="0" applyNumberFormat="1" applyFont="1" applyAlignment="1">
      <alignment wrapText="1"/>
    </xf>
    <xf numFmtId="1" fontId="4" fillId="0" borderId="0" xfId="0" applyNumberFormat="1" applyFont="1" applyAlignment="1">
      <alignment wrapText="1"/>
    </xf>
    <xf numFmtId="0" fontId="4" fillId="13" borderId="0" xfId="0" applyFont="1" applyFill="1" applyAlignment="1"/>
    <xf numFmtId="2" fontId="0" fillId="0" borderId="0" xfId="0" applyNumberFormat="1" applyAlignment="1">
      <alignment wrapText="1"/>
    </xf>
    <xf numFmtId="0" fontId="4" fillId="0" borderId="45" xfId="0" applyFont="1" applyBorder="1" applyAlignment="1">
      <alignment wrapText="1"/>
    </xf>
    <xf numFmtId="1" fontId="4" fillId="0" borderId="46" xfId="0" applyNumberFormat="1" applyFont="1" applyBorder="1" applyAlignment="1">
      <alignment wrapText="1"/>
    </xf>
    <xf numFmtId="0" fontId="0" fillId="0" borderId="0" xfId="0" applyFont="1" applyAlignment="1">
      <alignment wrapText="1"/>
    </xf>
    <xf numFmtId="0" fontId="36" fillId="0" borderId="0" xfId="0" applyFont="1" applyFill="1" applyBorder="1" applyAlignment="1">
      <alignment horizontal="left" vertical="top"/>
    </xf>
    <xf numFmtId="0" fontId="0" fillId="0" borderId="0" xfId="0" applyFill="1" applyBorder="1" applyAlignment="1">
      <alignment horizontal="left" vertical="top"/>
    </xf>
    <xf numFmtId="0" fontId="42" fillId="18" borderId="47" xfId="0" applyFont="1" applyFill="1" applyBorder="1" applyAlignment="1">
      <alignment horizontal="center" vertical="top" wrapText="1"/>
    </xf>
    <xf numFmtId="0" fontId="42" fillId="18" borderId="47" xfId="0" applyFont="1" applyFill="1" applyBorder="1" applyAlignment="1">
      <alignment horizontal="left" vertical="top" wrapText="1"/>
    </xf>
    <xf numFmtId="0" fontId="44" fillId="18" borderId="47" xfId="0" applyFont="1" applyFill="1" applyBorder="1" applyAlignment="1">
      <alignment horizontal="left" vertical="top" wrapText="1"/>
    </xf>
    <xf numFmtId="0" fontId="0" fillId="18" borderId="47" xfId="0" applyFill="1" applyBorder="1" applyAlignment="1">
      <alignment horizontal="left" vertical="top" wrapText="1"/>
    </xf>
    <xf numFmtId="0" fontId="0" fillId="18" borderId="47" xfId="0" applyFill="1" applyBorder="1" applyAlignment="1">
      <alignment horizontal="center" vertical="top" wrapText="1"/>
    </xf>
    <xf numFmtId="0" fontId="46" fillId="19" borderId="48" xfId="0" applyFont="1" applyFill="1" applyBorder="1" applyAlignment="1">
      <alignment horizontal="left" vertical="top" wrapText="1"/>
    </xf>
    <xf numFmtId="0" fontId="0" fillId="19" borderId="48" xfId="0" applyFill="1" applyBorder="1" applyAlignment="1">
      <alignment horizontal="center" vertical="top" wrapText="1"/>
    </xf>
    <xf numFmtId="0" fontId="46" fillId="19" borderId="48" xfId="0" applyFont="1" applyFill="1" applyBorder="1" applyAlignment="1">
      <alignment horizontal="center" vertical="top" wrapText="1"/>
    </xf>
    <xf numFmtId="167" fontId="49" fillId="19" borderId="48" xfId="0" applyNumberFormat="1" applyFont="1" applyFill="1" applyBorder="1" applyAlignment="1">
      <alignment horizontal="center" vertical="top" wrapText="1"/>
    </xf>
    <xf numFmtId="0" fontId="46" fillId="0" borderId="49" xfId="0" applyFont="1" applyFill="1" applyBorder="1" applyAlignment="1">
      <alignment horizontal="left" vertical="top" wrapText="1"/>
    </xf>
    <xf numFmtId="0" fontId="0" fillId="0" borderId="49" xfId="0" applyFill="1" applyBorder="1" applyAlignment="1">
      <alignment horizontal="center" vertical="top" wrapText="1"/>
    </xf>
    <xf numFmtId="167" fontId="49" fillId="0" borderId="49" xfId="0" applyNumberFormat="1" applyFont="1" applyFill="1" applyBorder="1" applyAlignment="1">
      <alignment horizontal="center" vertical="top" wrapText="1"/>
    </xf>
    <xf numFmtId="0" fontId="46" fillId="19" borderId="49" xfId="0" applyFont="1" applyFill="1" applyBorder="1" applyAlignment="1">
      <alignment horizontal="left" vertical="top" wrapText="1"/>
    </xf>
    <xf numFmtId="0" fontId="0" fillId="19" borderId="49" xfId="0" applyFill="1" applyBorder="1" applyAlignment="1">
      <alignment horizontal="center" vertical="top" wrapText="1"/>
    </xf>
    <xf numFmtId="167" fontId="49" fillId="19" borderId="49" xfId="0" applyNumberFormat="1" applyFont="1" applyFill="1" applyBorder="1" applyAlignment="1">
      <alignment horizontal="center" vertical="top" wrapText="1"/>
    </xf>
    <xf numFmtId="0" fontId="46" fillId="0" borderId="50" xfId="0" applyFont="1" applyFill="1" applyBorder="1" applyAlignment="1">
      <alignment horizontal="left" vertical="top" wrapText="1"/>
    </xf>
    <xf numFmtId="0" fontId="0" fillId="0" borderId="50" xfId="0" applyFill="1" applyBorder="1" applyAlignment="1">
      <alignment horizontal="center" vertical="top" wrapText="1"/>
    </xf>
    <xf numFmtId="167" fontId="49" fillId="0" borderId="50" xfId="0" applyNumberFormat="1" applyFont="1" applyFill="1" applyBorder="1" applyAlignment="1">
      <alignment horizontal="center" vertical="top" wrapText="1"/>
    </xf>
    <xf numFmtId="168" fontId="47" fillId="19" borderId="48" xfId="0" applyNumberFormat="1" applyFont="1" applyFill="1" applyBorder="1" applyAlignment="1">
      <alignment horizontal="center" vertical="top" wrapText="1"/>
    </xf>
    <xf numFmtId="169" fontId="47" fillId="19" borderId="48" xfId="0" applyNumberFormat="1" applyFont="1" applyFill="1" applyBorder="1" applyAlignment="1">
      <alignment horizontal="center" vertical="top" wrapText="1"/>
    </xf>
    <xf numFmtId="168" fontId="47" fillId="0" borderId="49" xfId="0" applyNumberFormat="1" applyFont="1" applyFill="1" applyBorder="1" applyAlignment="1">
      <alignment horizontal="left" vertical="top" wrapText="1"/>
    </xf>
    <xf numFmtId="169" fontId="47" fillId="0" borderId="49" xfId="0" applyNumberFormat="1" applyFont="1" applyFill="1" applyBorder="1" applyAlignment="1">
      <alignment horizontal="center" vertical="top" wrapText="1"/>
    </xf>
    <xf numFmtId="170" fontId="49" fillId="0" borderId="49" xfId="0" applyNumberFormat="1" applyFont="1" applyFill="1" applyBorder="1" applyAlignment="1">
      <alignment horizontal="left" vertical="top" wrapText="1"/>
    </xf>
    <xf numFmtId="168" fontId="47" fillId="19" borderId="49" xfId="0" applyNumberFormat="1" applyFont="1" applyFill="1" applyBorder="1" applyAlignment="1">
      <alignment horizontal="left" vertical="top" wrapText="1"/>
    </xf>
    <xf numFmtId="169" fontId="47" fillId="19" borderId="49" xfId="0" applyNumberFormat="1" applyFont="1" applyFill="1" applyBorder="1" applyAlignment="1">
      <alignment horizontal="center" vertical="top" wrapText="1"/>
    </xf>
    <xf numFmtId="170" fontId="49" fillId="19" borderId="49" xfId="0" applyNumberFormat="1" applyFont="1" applyFill="1" applyBorder="1" applyAlignment="1">
      <alignment horizontal="left" vertical="top" wrapText="1"/>
    </xf>
    <xf numFmtId="0" fontId="0" fillId="0" borderId="49" xfId="0" applyFill="1" applyBorder="1" applyAlignment="1">
      <alignment horizontal="left" vertical="top" wrapText="1"/>
    </xf>
    <xf numFmtId="168" fontId="47" fillId="0" borderId="49" xfId="0" applyNumberFormat="1" applyFont="1" applyFill="1" applyBorder="1" applyAlignment="1">
      <alignment horizontal="center" vertical="top" wrapText="1"/>
    </xf>
    <xf numFmtId="0" fontId="0" fillId="19" borderId="49" xfId="0" applyFill="1" applyBorder="1" applyAlignment="1">
      <alignment horizontal="left" vertical="top" wrapText="1"/>
    </xf>
    <xf numFmtId="0" fontId="0" fillId="0" borderId="50" xfId="0" applyFill="1" applyBorder="1" applyAlignment="1">
      <alignment horizontal="left" vertical="top" wrapText="1"/>
    </xf>
    <xf numFmtId="171" fontId="47" fillId="0" borderId="50" xfId="0" applyNumberFormat="1" applyFont="1" applyFill="1" applyBorder="1" applyAlignment="1">
      <alignment horizontal="left" vertical="top" wrapText="1"/>
    </xf>
    <xf numFmtId="169" fontId="47" fillId="0" borderId="50" xfId="0" applyNumberFormat="1" applyFont="1" applyFill="1" applyBorder="1" applyAlignment="1">
      <alignment horizontal="center" vertical="top" wrapText="1"/>
    </xf>
    <xf numFmtId="168" fontId="47" fillId="19" borderId="49" xfId="0" applyNumberFormat="1" applyFont="1" applyFill="1" applyBorder="1" applyAlignment="1">
      <alignment horizontal="center" vertical="top" wrapText="1"/>
    </xf>
    <xf numFmtId="0" fontId="0" fillId="19" borderId="50" xfId="0" applyFill="1" applyBorder="1" applyAlignment="1">
      <alignment horizontal="left" vertical="top" wrapText="1"/>
    </xf>
    <xf numFmtId="0" fontId="46" fillId="19" borderId="50" xfId="0" applyFont="1" applyFill="1" applyBorder="1" applyAlignment="1">
      <alignment horizontal="left" vertical="top" wrapText="1"/>
    </xf>
    <xf numFmtId="169" fontId="47" fillId="19" borderId="50" xfId="0" applyNumberFormat="1" applyFont="1" applyFill="1" applyBorder="1" applyAlignment="1">
      <alignment horizontal="center" vertical="top" wrapText="1"/>
    </xf>
    <xf numFmtId="167" fontId="49" fillId="19" borderId="50" xfId="0" applyNumberFormat="1" applyFont="1" applyFill="1" applyBorder="1" applyAlignment="1">
      <alignment horizontal="center" vertical="top" wrapText="1"/>
    </xf>
    <xf numFmtId="0" fontId="50" fillId="19" borderId="50" xfId="0" applyFont="1" applyFill="1" applyBorder="1" applyAlignment="1">
      <alignment horizontal="center" vertical="top" wrapText="1"/>
    </xf>
    <xf numFmtId="168" fontId="47" fillId="19" borderId="48" xfId="0" applyNumberFormat="1" applyFont="1" applyFill="1" applyBorder="1" applyAlignment="1">
      <alignment horizontal="left" vertical="top" wrapText="1"/>
    </xf>
    <xf numFmtId="170" fontId="51" fillId="19" borderId="48" xfId="0" applyNumberFormat="1" applyFont="1" applyFill="1" applyBorder="1" applyAlignment="1">
      <alignment horizontal="left" vertical="top" wrapText="1"/>
    </xf>
    <xf numFmtId="167" fontId="51" fillId="0" borderId="49" xfId="0" applyNumberFormat="1" applyFont="1" applyFill="1" applyBorder="1" applyAlignment="1">
      <alignment horizontal="center" vertical="top" wrapText="1"/>
    </xf>
    <xf numFmtId="167" fontId="51" fillId="0" borderId="49" xfId="0" applyNumberFormat="1" applyFont="1" applyFill="1" applyBorder="1" applyAlignment="1">
      <alignment horizontal="left" vertical="top" wrapText="1"/>
    </xf>
    <xf numFmtId="167" fontId="51" fillId="19" borderId="49" xfId="0" applyNumberFormat="1" applyFont="1" applyFill="1" applyBorder="1" applyAlignment="1">
      <alignment horizontal="center" vertical="top" wrapText="1"/>
    </xf>
    <xf numFmtId="167" fontId="51" fillId="19" borderId="49" xfId="0" applyNumberFormat="1" applyFont="1" applyFill="1" applyBorder="1" applyAlignment="1">
      <alignment horizontal="left" vertical="top" wrapText="1"/>
    </xf>
    <xf numFmtId="0" fontId="52" fillId="19" borderId="49" xfId="0" applyFont="1" applyFill="1" applyBorder="1" applyAlignment="1">
      <alignment horizontal="center" vertical="top" wrapText="1"/>
    </xf>
    <xf numFmtId="0" fontId="52" fillId="0" borderId="49" xfId="0" applyFont="1" applyFill="1" applyBorder="1" applyAlignment="1">
      <alignment horizontal="center" vertical="top" wrapText="1"/>
    </xf>
    <xf numFmtId="167" fontId="51" fillId="0" borderId="50" xfId="0" applyNumberFormat="1" applyFont="1" applyFill="1" applyBorder="1" applyAlignment="1">
      <alignment horizontal="center" vertical="top" wrapText="1"/>
    </xf>
    <xf numFmtId="0" fontId="52" fillId="0" borderId="50" xfId="0" applyFont="1" applyFill="1" applyBorder="1" applyAlignment="1">
      <alignment horizontal="center" vertical="top" wrapText="1"/>
    </xf>
    <xf numFmtId="0" fontId="0" fillId="19" borderId="48" xfId="0" applyFill="1" applyBorder="1" applyAlignment="1">
      <alignment horizontal="left" vertical="top" wrapText="1"/>
    </xf>
    <xf numFmtId="169"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center" vertical="top" wrapText="1"/>
    </xf>
    <xf numFmtId="0" fontId="52" fillId="19" borderId="48" xfId="0" applyFont="1" applyFill="1" applyBorder="1" applyAlignment="1">
      <alignment horizontal="center" vertical="top" wrapText="1"/>
    </xf>
    <xf numFmtId="169" fontId="47" fillId="0" borderId="49" xfId="0" applyNumberFormat="1" applyFont="1" applyFill="1" applyBorder="1" applyAlignment="1">
      <alignment horizontal="left" vertical="top" wrapText="1"/>
    </xf>
    <xf numFmtId="169" fontId="47" fillId="19" borderId="49" xfId="0" applyNumberFormat="1" applyFont="1" applyFill="1" applyBorder="1" applyAlignment="1">
      <alignment horizontal="left" vertical="top" wrapText="1"/>
    </xf>
    <xf numFmtId="169" fontId="47" fillId="19" borderId="50" xfId="0" applyNumberFormat="1" applyFont="1" applyFill="1" applyBorder="1" applyAlignment="1">
      <alignment horizontal="left" vertical="top" wrapText="1"/>
    </xf>
    <xf numFmtId="0" fontId="52" fillId="19" borderId="50" xfId="0" applyFont="1" applyFill="1" applyBorder="1" applyAlignment="1">
      <alignment horizontal="center" vertical="top" wrapText="1"/>
    </xf>
    <xf numFmtId="169" fontId="47" fillId="0" borderId="50" xfId="0" applyNumberFormat="1" applyFont="1" applyFill="1" applyBorder="1" applyAlignment="1">
      <alignment horizontal="left" vertical="top" wrapText="1"/>
    </xf>
    <xf numFmtId="172" fontId="47" fillId="19" borderId="48" xfId="0" applyNumberFormat="1" applyFont="1" applyFill="1" applyBorder="1" applyAlignment="1">
      <alignment horizontal="left" vertical="top" wrapText="1"/>
    </xf>
    <xf numFmtId="168" fontId="47" fillId="0" borderId="50" xfId="0" applyNumberFormat="1" applyFont="1" applyFill="1" applyBorder="1" applyAlignment="1">
      <alignment horizontal="left" vertical="top" wrapText="1"/>
    </xf>
    <xf numFmtId="167" fontId="51" fillId="0" borderId="50" xfId="0" applyNumberFormat="1" applyFont="1" applyFill="1" applyBorder="1" applyAlignment="1">
      <alignment horizontal="left" vertical="top" wrapText="1"/>
    </xf>
    <xf numFmtId="171" fontId="47" fillId="0" borderId="49" xfId="0" applyNumberFormat="1" applyFont="1" applyFill="1" applyBorder="1" applyAlignment="1">
      <alignment horizontal="left" vertical="top" wrapText="1"/>
    </xf>
    <xf numFmtId="170" fontId="51" fillId="0" borderId="49" xfId="0" applyNumberFormat="1" applyFont="1" applyFill="1" applyBorder="1" applyAlignment="1">
      <alignment horizontal="left" vertical="top" wrapText="1"/>
    </xf>
    <xf numFmtId="170" fontId="51" fillId="19" borderId="49" xfId="0" applyNumberFormat="1" applyFont="1" applyFill="1" applyBorder="1" applyAlignment="1">
      <alignment horizontal="left" vertical="top" wrapText="1"/>
    </xf>
    <xf numFmtId="171" fontId="47" fillId="19" borderId="49" xfId="0" applyNumberFormat="1" applyFont="1" applyFill="1" applyBorder="1" applyAlignment="1">
      <alignment horizontal="left" vertical="top" wrapText="1"/>
    </xf>
    <xf numFmtId="0" fontId="0" fillId="19" borderId="50" xfId="0" applyFill="1" applyBorder="1" applyAlignment="1">
      <alignment horizontal="center" vertical="top" wrapText="1"/>
    </xf>
    <xf numFmtId="171"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left" vertical="top" wrapText="1"/>
    </xf>
    <xf numFmtId="170" fontId="51" fillId="19" borderId="50" xfId="0" applyNumberFormat="1" applyFont="1" applyFill="1" applyBorder="1" applyAlignment="1">
      <alignment horizontal="left" vertical="top" wrapText="1"/>
    </xf>
    <xf numFmtId="171" fontId="47" fillId="19" borderId="48" xfId="0" applyNumberFormat="1" applyFont="1" applyFill="1" applyBorder="1" applyAlignment="1">
      <alignment horizontal="left" vertical="top" wrapText="1"/>
    </xf>
    <xf numFmtId="167" fontId="51" fillId="19" borderId="48" xfId="0" applyNumberFormat="1" applyFont="1" applyFill="1" applyBorder="1" applyAlignment="1">
      <alignment horizontal="left" vertical="top" wrapText="1"/>
    </xf>
    <xf numFmtId="172" fontId="47" fillId="0" borderId="49" xfId="0" applyNumberFormat="1" applyFont="1" applyFill="1" applyBorder="1" applyAlignment="1">
      <alignment horizontal="left" vertical="top" wrapText="1"/>
    </xf>
    <xf numFmtId="168" fontId="47" fillId="19" borderId="50" xfId="0" applyNumberFormat="1" applyFont="1" applyFill="1" applyBorder="1" applyAlignment="1">
      <alignment horizontal="left" vertical="top" wrapText="1"/>
    </xf>
    <xf numFmtId="167" fontId="51" fillId="19" borderId="50" xfId="0" applyNumberFormat="1" applyFont="1" applyFill="1" applyBorder="1" applyAlignment="1">
      <alignment horizontal="center" vertical="top" wrapText="1"/>
    </xf>
    <xf numFmtId="0" fontId="0" fillId="2" borderId="0" xfId="0" applyFill="1"/>
    <xf numFmtId="0" fontId="4" fillId="2" borderId="0" xfId="0" applyFont="1" applyFill="1" applyAlignment="1">
      <alignment horizontal="center"/>
    </xf>
    <xf numFmtId="0" fontId="4" fillId="2" borderId="0" xfId="0" applyFont="1" applyFill="1"/>
    <xf numFmtId="0" fontId="0" fillId="0" borderId="0" xfId="0" applyAlignment="1">
      <alignment horizontal="center"/>
    </xf>
    <xf numFmtId="10" fontId="0" fillId="0" borderId="0" xfId="0" applyNumberFormat="1" applyAlignment="1"/>
    <xf numFmtId="0" fontId="11" fillId="2" borderId="20" xfId="0" applyNumberFormat="1" applyFont="1" applyFill="1" applyBorder="1" applyAlignment="1">
      <alignment wrapText="1"/>
    </xf>
    <xf numFmtId="0" fontId="11" fillId="2" borderId="21" xfId="0" applyNumberFormat="1" applyFont="1" applyFill="1" applyBorder="1" applyAlignment="1">
      <alignment wrapText="1"/>
    </xf>
    <xf numFmtId="0" fontId="11" fillId="2" borderId="22" xfId="0" applyNumberFormat="1" applyFont="1" applyFill="1" applyBorder="1" applyAlignment="1">
      <alignment wrapText="1"/>
    </xf>
    <xf numFmtId="0" fontId="4" fillId="0" borderId="0" xfId="0" applyNumberFormat="1" applyFont="1" applyAlignment="1">
      <alignment wrapText="1"/>
    </xf>
    <xf numFmtId="0" fontId="0" fillId="0" borderId="0" xfId="0"/>
    <xf numFmtId="0" fontId="0" fillId="0" borderId="0" xfId="0" applyNumberFormat="1" applyFont="1" applyFill="1" applyBorder="1" applyAlignment="1">
      <alignment wrapText="1"/>
    </xf>
    <xf numFmtId="0" fontId="5" fillId="0" borderId="0" xfId="0" applyNumberFormat="1" applyFont="1" applyFill="1" applyBorder="1" applyAlignment="1">
      <alignment wrapText="1"/>
    </xf>
    <xf numFmtId="0" fontId="5" fillId="0" borderId="0" xfId="0" applyNumberFormat="1" applyFont="1" applyAlignment="1">
      <alignment wrapText="1"/>
    </xf>
    <xf numFmtId="0" fontId="5" fillId="0" borderId="0" xfId="0" applyFont="1" applyFill="1" applyAlignment="1">
      <alignment wrapText="1"/>
    </xf>
    <xf numFmtId="0" fontId="5" fillId="0" borderId="0" xfId="0" applyFont="1" applyAlignment="1">
      <alignment horizontal="left" wrapText="1"/>
    </xf>
    <xf numFmtId="0" fontId="0" fillId="0" borderId="0" xfId="0" applyFill="1"/>
    <xf numFmtId="0" fontId="0" fillId="21" borderId="0" xfId="0" applyFill="1"/>
    <xf numFmtId="0" fontId="0" fillId="22" borderId="0" xfId="0" applyFill="1"/>
    <xf numFmtId="0" fontId="4" fillId="0" borderId="0" xfId="0" applyFont="1"/>
    <xf numFmtId="0" fontId="0" fillId="2" borderId="0" xfId="0" applyFill="1" applyAlignment="1">
      <alignment horizontal="left"/>
    </xf>
    <xf numFmtId="0" fontId="4" fillId="0" borderId="0" xfId="0" applyFont="1" applyAlignment="1">
      <alignment horizontal="left"/>
    </xf>
    <xf numFmtId="0" fontId="0" fillId="0" borderId="0" xfId="0" applyAlignment="1">
      <alignment horizontal="left"/>
    </xf>
    <xf numFmtId="0" fontId="0" fillId="0" borderId="0" xfId="0" quotePrefix="1" applyAlignment="1">
      <alignment horizontal="left"/>
    </xf>
    <xf numFmtId="49" fontId="0" fillId="0" borderId="0" xfId="0" quotePrefix="1" applyNumberFormat="1" applyAlignment="1">
      <alignment horizontal="left"/>
    </xf>
    <xf numFmtId="0" fontId="0" fillId="15" borderId="0" xfId="0" applyFill="1"/>
    <xf numFmtId="0" fontId="0" fillId="23" borderId="0" xfId="0" applyFill="1"/>
    <xf numFmtId="0" fontId="0" fillId="24" borderId="0" xfId="0" applyFill="1"/>
    <xf numFmtId="0" fontId="0" fillId="25" borderId="0" xfId="0" applyFill="1"/>
    <xf numFmtId="0" fontId="0" fillId="26" borderId="0" xfId="0" applyFill="1"/>
    <xf numFmtId="0" fontId="0" fillId="27" borderId="0" xfId="0" applyFill="1"/>
    <xf numFmtId="0" fontId="0" fillId="28" borderId="0" xfId="0" applyFill="1"/>
    <xf numFmtId="0" fontId="0" fillId="29" borderId="0" xfId="0" applyFill="1"/>
    <xf numFmtId="0" fontId="0" fillId="30" borderId="0" xfId="0" applyFill="1"/>
    <xf numFmtId="0" fontId="0" fillId="31" borderId="0" xfId="0" applyFill="1"/>
    <xf numFmtId="0" fontId="0" fillId="0" borderId="0" xfId="0" applyFill="1" applyAlignment="1">
      <alignment horizontal="left"/>
    </xf>
    <xf numFmtId="0" fontId="0" fillId="32" borderId="0" xfId="0" applyFill="1"/>
    <xf numFmtId="0" fontId="0" fillId="20" borderId="0" xfId="0" applyFill="1"/>
    <xf numFmtId="0" fontId="0" fillId="33" borderId="0" xfId="0" applyFill="1"/>
    <xf numFmtId="0" fontId="0" fillId="34" borderId="0" xfId="0" applyFill="1"/>
    <xf numFmtId="0" fontId="0" fillId="35" borderId="0" xfId="0" applyFill="1"/>
    <xf numFmtId="0" fontId="0" fillId="36" borderId="0" xfId="0" applyFill="1"/>
    <xf numFmtId="0" fontId="0" fillId="0" borderId="0" xfId="0" quotePrefix="1" applyFill="1" applyAlignment="1">
      <alignment horizontal="left"/>
    </xf>
    <xf numFmtId="0" fontId="0" fillId="37" borderId="0" xfId="0" applyFill="1"/>
    <xf numFmtId="0" fontId="0" fillId="38" borderId="0" xfId="0" applyFill="1"/>
    <xf numFmtId="0" fontId="5" fillId="0" borderId="0" xfId="0" quotePrefix="1" applyNumberFormat="1" applyFont="1" applyFill="1" applyBorder="1" applyAlignment="1">
      <alignment wrapText="1"/>
    </xf>
    <xf numFmtId="0" fontId="5" fillId="0" borderId="26" xfId="0" applyNumberFormat="1" applyFont="1" applyFill="1" applyBorder="1" applyAlignment="1">
      <alignment wrapText="1"/>
    </xf>
    <xf numFmtId="0" fontId="0" fillId="0" borderId="26" xfId="0" applyNumberFormat="1" applyFont="1" applyFill="1" applyBorder="1" applyAlignment="1">
      <alignment wrapText="1"/>
    </xf>
    <xf numFmtId="0" fontId="0" fillId="0" borderId="26" xfId="0" applyNumberFormat="1" applyBorder="1" applyAlignment="1">
      <alignment wrapText="1"/>
    </xf>
    <xf numFmtId="0" fontId="5" fillId="0" borderId="26" xfId="0" applyFont="1" applyFill="1" applyBorder="1" applyAlignment="1">
      <alignment wrapText="1"/>
    </xf>
    <xf numFmtId="0" fontId="0" fillId="0" borderId="26" xfId="0" applyBorder="1" applyAlignment="1">
      <alignment wrapText="1"/>
    </xf>
    <xf numFmtId="0" fontId="5" fillId="0" borderId="26" xfId="0" quotePrefix="1" applyNumberFormat="1" applyFont="1" applyFill="1" applyBorder="1" applyAlignment="1">
      <alignment wrapText="1"/>
    </xf>
    <xf numFmtId="0" fontId="5" fillId="0" borderId="26" xfId="0" applyNumberFormat="1" applyFont="1" applyBorder="1" applyAlignment="1">
      <alignment wrapText="1"/>
    </xf>
    <xf numFmtId="0" fontId="0" fillId="0" borderId="0" xfId="0" applyNumberFormat="1" applyBorder="1" applyAlignment="1">
      <alignment wrapText="1"/>
    </xf>
    <xf numFmtId="0" fontId="0" fillId="0" borderId="0" xfId="0" applyAlignment="1">
      <alignment horizontal="left" wrapText="1"/>
    </xf>
    <xf numFmtId="0" fontId="0" fillId="0" borderId="0" xfId="0" applyAlignment="1">
      <alignment horizontal="left" wrapText="1"/>
    </xf>
    <xf numFmtId="0" fontId="4" fillId="2" borderId="0" xfId="0" applyFont="1" applyFill="1" applyAlignment="1">
      <alignment horizontal="center" vertical="center"/>
    </xf>
    <xf numFmtId="0" fontId="5" fillId="2" borderId="0" xfId="0" applyFont="1" applyFill="1" applyAlignment="1">
      <alignment wrapText="1"/>
    </xf>
    <xf numFmtId="0" fontId="0" fillId="2" borderId="0" xfId="0" applyFill="1" applyAlignment="1">
      <alignment wrapText="1"/>
    </xf>
    <xf numFmtId="0" fontId="11" fillId="2" borderId="21" xfId="0" applyFont="1" applyFill="1" applyBorder="1" applyAlignment="1">
      <alignment wrapText="1"/>
    </xf>
    <xf numFmtId="0" fontId="11" fillId="2" borderId="21" xfId="0" applyFont="1" applyFill="1" applyBorder="1" applyAlignment="1">
      <alignment horizontal="left" wrapText="1"/>
    </xf>
    <xf numFmtId="0" fontId="0" fillId="0" borderId="26" xfId="0" applyBorder="1" applyAlignment="1">
      <alignment horizontal="left" wrapText="1"/>
    </xf>
    <xf numFmtId="0" fontId="0" fillId="0" borderId="0" xfId="0" applyBorder="1" applyAlignment="1">
      <alignment horizontal="left" wrapText="1"/>
    </xf>
    <xf numFmtId="0" fontId="0" fillId="0" borderId="26" xfId="0" applyFill="1" applyBorder="1" applyAlignment="1">
      <alignment wrapText="1"/>
    </xf>
    <xf numFmtId="0" fontId="0" fillId="2" borderId="0" xfId="0" applyFill="1" applyAlignment="1"/>
    <xf numFmtId="0" fontId="0" fillId="0" borderId="0" xfId="0" applyAlignment="1">
      <alignment horizontal="left" wrapText="1"/>
    </xf>
    <xf numFmtId="0" fontId="0" fillId="0" borderId="0" xfId="0" applyFont="1" applyFill="1" applyAlignment="1"/>
    <xf numFmtId="0" fontId="0" fillId="0" borderId="0" xfId="0" applyFont="1" applyFill="1"/>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0" borderId="0" xfId="0" applyAlignment="1">
      <alignment horizontal="left" wrapText="1"/>
    </xf>
    <xf numFmtId="0" fontId="0" fillId="20" borderId="0" xfId="0" applyFill="1" applyAlignment="1">
      <alignment wrapText="1"/>
    </xf>
    <xf numFmtId="0" fontId="4" fillId="2" borderId="0" xfId="0" applyNumberFormat="1" applyFont="1" applyFill="1" applyAlignment="1">
      <alignment wrapText="1"/>
    </xf>
    <xf numFmtId="0" fontId="0" fillId="0" borderId="0" xfId="0" applyAlignment="1">
      <alignment horizontal="left" wrapText="1"/>
    </xf>
    <xf numFmtId="0" fontId="4" fillId="0" borderId="0" xfId="0" applyFont="1" applyFill="1" applyAlignment="1">
      <alignment wrapText="1"/>
    </xf>
    <xf numFmtId="0" fontId="4" fillId="0" borderId="0" xfId="0" applyFont="1" applyFill="1" applyAlignment="1">
      <alignment horizontal="right" wrapText="1"/>
    </xf>
    <xf numFmtId="0" fontId="4" fillId="4" borderId="0" xfId="0" applyFont="1" applyFill="1" applyBorder="1" applyAlignment="1"/>
    <xf numFmtId="0" fontId="4" fillId="20" borderId="0" xfId="0" applyFont="1" applyFill="1"/>
    <xf numFmtId="0" fontId="4" fillId="20" borderId="0" xfId="0" applyFont="1" applyFill="1" applyBorder="1"/>
    <xf numFmtId="49" fontId="0" fillId="0" borderId="0" xfId="0" applyNumberFormat="1" applyAlignment="1">
      <alignment wrapText="1"/>
    </xf>
    <xf numFmtId="0" fontId="0" fillId="40" borderId="0" xfId="0" applyFill="1"/>
    <xf numFmtId="0" fontId="0" fillId="0" borderId="0" xfId="0" quotePrefix="1"/>
    <xf numFmtId="0" fontId="0" fillId="41" borderId="0" xfId="0" applyFill="1"/>
    <xf numFmtId="0" fontId="0" fillId="42" borderId="0" xfId="0" applyFill="1"/>
    <xf numFmtId="0" fontId="0" fillId="43" borderId="0" xfId="0" applyFill="1"/>
    <xf numFmtId="11" fontId="0" fillId="0" borderId="0" xfId="0" applyNumberFormat="1"/>
    <xf numFmtId="0" fontId="0" fillId="0" borderId="0" xfId="0" applyFont="1"/>
    <xf numFmtId="11" fontId="0" fillId="0" borderId="0" xfId="0" applyNumberFormat="1" applyFont="1" applyFill="1" applyBorder="1" applyAlignment="1">
      <alignment wrapText="1"/>
    </xf>
    <xf numFmtId="0" fontId="0" fillId="0" borderId="0" xfId="0" applyAlignment="1">
      <alignment horizontal="left" wrapText="1"/>
    </xf>
    <xf numFmtId="0" fontId="10" fillId="0" borderId="0" xfId="0" applyFont="1" applyFill="1" applyAlignment="1">
      <alignment horizontal="right" wrapText="1"/>
    </xf>
    <xf numFmtId="0" fontId="55" fillId="0" borderId="0" xfId="0" applyFont="1" applyAlignment="1">
      <alignment wrapText="1"/>
    </xf>
    <xf numFmtId="1" fontId="55" fillId="0" borderId="0" xfId="0" applyNumberFormat="1" applyFont="1" applyAlignment="1">
      <alignment horizontal="right" wrapText="1"/>
    </xf>
    <xf numFmtId="0" fontId="20" fillId="8" borderId="0" xfId="7" applyFill="1" applyAlignment="1"/>
    <xf numFmtId="0" fontId="21" fillId="8" borderId="0" xfId="8" applyNumberFormat="1" applyFill="1">
      <alignment horizontal="right"/>
    </xf>
    <xf numFmtId="0" fontId="22" fillId="8" borderId="0" xfId="3" applyFont="1" applyFill="1"/>
    <xf numFmtId="0" fontId="23" fillId="9" borderId="29" xfId="12" applyFont="1" applyBorder="1" applyAlignment="1">
      <alignment horizontal="left" vertical="center" indent="1"/>
    </xf>
    <xf numFmtId="0" fontId="26" fillId="8" borderId="24" xfId="3" applyFont="1" applyFill="1" applyBorder="1"/>
    <xf numFmtId="0" fontId="20" fillId="8" borderId="25" xfId="7" applyFill="1" applyBorder="1" applyAlignment="1"/>
    <xf numFmtId="0" fontId="27" fillId="8" borderId="0" xfId="3" applyFont="1" applyFill="1"/>
    <xf numFmtId="0" fontId="26" fillId="8" borderId="0" xfId="3" applyFont="1" applyFill="1"/>
    <xf numFmtId="0" fontId="30" fillId="14" borderId="29" xfId="9" applyFont="1" applyFill="1" applyBorder="1">
      <alignment horizontal="left" vertical="center"/>
    </xf>
    <xf numFmtId="0" fontId="25" fillId="8" borderId="0" xfId="3" applyFont="1" applyFill="1"/>
    <xf numFmtId="0" fontId="25" fillId="8" borderId="0" xfId="8" applyFont="1" applyFill="1">
      <alignment horizontal="right"/>
    </xf>
    <xf numFmtId="0" fontId="25" fillId="8" borderId="0" xfId="13" applyFill="1"/>
    <xf numFmtId="0" fontId="25" fillId="8" borderId="0" xfId="13" applyFill="1" applyAlignment="1">
      <alignment vertical="center"/>
    </xf>
    <xf numFmtId="0" fontId="23" fillId="9" borderId="30" xfId="13" applyFont="1" applyFill="1" applyBorder="1" applyAlignment="1">
      <alignment horizontal="left" vertical="center"/>
    </xf>
    <xf numFmtId="0" fontId="23" fillId="9" borderId="33" xfId="13" quotePrefix="1" applyFont="1" applyFill="1" applyBorder="1" applyAlignment="1">
      <alignment horizontal="center" vertical="center"/>
    </xf>
    <xf numFmtId="0" fontId="23" fillId="9" borderId="31" xfId="13" quotePrefix="1" applyFont="1" applyFill="1" applyBorder="1" applyAlignment="1">
      <alignment horizontal="center" vertical="center"/>
    </xf>
    <xf numFmtId="0" fontId="23" fillId="9" borderId="31" xfId="13" applyFont="1" applyFill="1" applyBorder="1" applyAlignment="1">
      <alignment horizontal="center" vertical="center"/>
    </xf>
    <xf numFmtId="0" fontId="23" fillId="9" borderId="31" xfId="13" applyFont="1" applyFill="1" applyBorder="1" applyAlignment="1">
      <alignment horizontal="center" vertical="center" wrapText="1"/>
    </xf>
    <xf numFmtId="0" fontId="23" fillId="9" borderId="29" xfId="13" quotePrefix="1" applyFont="1" applyFill="1" applyBorder="1" applyAlignment="1">
      <alignment horizontal="center" vertical="center"/>
    </xf>
    <xf numFmtId="0" fontId="23" fillId="9" borderId="40" xfId="13" applyFont="1" applyFill="1" applyBorder="1" applyAlignment="1">
      <alignment horizontal="left" vertical="center"/>
    </xf>
    <xf numFmtId="0" fontId="23" fillId="9" borderId="43" xfId="13" applyFont="1" applyFill="1" applyBorder="1" applyAlignment="1">
      <alignment vertical="center"/>
    </xf>
    <xf numFmtId="0" fontId="23" fillId="9" borderId="29" xfId="13" applyFont="1" applyFill="1" applyBorder="1" applyAlignment="1">
      <alignment vertical="center"/>
    </xf>
    <xf numFmtId="0" fontId="23" fillId="9" borderId="39" xfId="13" applyFont="1" applyFill="1" applyBorder="1" applyAlignment="1">
      <alignment vertical="center"/>
    </xf>
    <xf numFmtId="0" fontId="25" fillId="8" borderId="0" xfId="13" applyFill="1" applyAlignment="1">
      <alignment horizontal="right" vertical="center"/>
    </xf>
    <xf numFmtId="0" fontId="20" fillId="8" borderId="0" xfId="7" applyFill="1" applyAlignment="1">
      <alignment vertical="center"/>
    </xf>
    <xf numFmtId="0" fontId="23" fillId="8" borderId="0" xfId="13" applyFont="1" applyFill="1" applyAlignment="1">
      <alignment vertical="center"/>
    </xf>
    <xf numFmtId="0" fontId="23" fillId="9" borderId="32" xfId="13" applyFont="1" applyFill="1" applyBorder="1" applyAlignment="1">
      <alignment horizontal="center" vertical="center" textRotation="90"/>
    </xf>
    <xf numFmtId="0" fontId="23" fillId="9" borderId="29" xfId="13" applyFont="1" applyFill="1" applyBorder="1" applyAlignment="1">
      <alignment horizontal="center" vertical="center" textRotation="90"/>
    </xf>
    <xf numFmtId="0" fontId="23" fillId="9" borderId="31" xfId="13" applyFont="1" applyFill="1" applyBorder="1" applyAlignment="1">
      <alignment horizontal="center" vertical="center" textRotation="90"/>
    </xf>
    <xf numFmtId="0" fontId="23" fillId="9" borderId="31" xfId="13" applyFont="1" applyFill="1" applyBorder="1" applyAlignment="1">
      <alignment horizontal="center" vertical="center" textRotation="90" wrapText="1"/>
    </xf>
    <xf numFmtId="0" fontId="23" fillId="9" borderId="29" xfId="13" quotePrefix="1" applyFont="1" applyFill="1" applyBorder="1" applyAlignment="1">
      <alignment horizontal="center" vertical="center" textRotation="90"/>
    </xf>
    <xf numFmtId="0" fontId="23" fillId="9" borderId="31" xfId="13" quotePrefix="1" applyFont="1" applyFill="1" applyBorder="1" applyAlignment="1">
      <alignment horizontal="center" vertical="center" textRotation="90"/>
    </xf>
    <xf numFmtId="0" fontId="23" fillId="9" borderId="28" xfId="13" applyFont="1" applyFill="1" applyBorder="1" applyAlignment="1">
      <alignment horizontal="center" vertical="center" wrapText="1"/>
    </xf>
    <xf numFmtId="0" fontId="23" fillId="9" borderId="42" xfId="13" applyFont="1" applyFill="1" applyBorder="1" applyAlignment="1">
      <alignment horizontal="center" vertical="center"/>
    </xf>
    <xf numFmtId="0" fontId="23" fillId="9" borderId="39" xfId="13" applyFont="1" applyFill="1" applyBorder="1" applyAlignment="1">
      <alignment horizontal="left" vertical="center" wrapText="1"/>
    </xf>
    <xf numFmtId="0" fontId="23" fillId="9" borderId="29" xfId="13" applyFont="1" applyFill="1" applyBorder="1" applyAlignment="1">
      <alignment horizontal="left" vertical="center" wrapText="1"/>
    </xf>
    <xf numFmtId="0" fontId="23" fillId="9" borderId="39" xfId="13" applyFont="1" applyFill="1" applyBorder="1" applyAlignment="1">
      <alignment horizontal="left" vertical="center"/>
    </xf>
    <xf numFmtId="0" fontId="23" fillId="9" borderId="42" xfId="13" applyFont="1" applyFill="1" applyBorder="1" applyAlignment="1">
      <alignment horizontal="left" vertical="center"/>
    </xf>
    <xf numFmtId="0" fontId="23" fillId="9" borderId="29" xfId="13" applyFont="1" applyFill="1" applyBorder="1" applyAlignment="1">
      <alignment horizontal="center" vertical="center"/>
    </xf>
    <xf numFmtId="0" fontId="25" fillId="0" borderId="0" xfId="3" applyFont="1"/>
    <xf numFmtId="0" fontId="25" fillId="8" borderId="0" xfId="15" applyFont="1" applyFill="1"/>
    <xf numFmtId="0" fontId="23" fillId="9" borderId="29" xfId="16" applyFont="1" applyAlignment="1">
      <alignment horizontal="left" vertical="center"/>
    </xf>
    <xf numFmtId="0" fontId="25" fillId="8" borderId="0" xfId="17" applyFont="1" applyFill="1" applyBorder="1"/>
    <xf numFmtId="4" fontId="23" fillId="9" borderId="32" xfId="13" quotePrefix="1" applyNumberFormat="1" applyFont="1" applyFill="1" applyBorder="1" applyAlignment="1">
      <alignment horizontal="center" vertical="center"/>
    </xf>
    <xf numFmtId="4" fontId="23" fillId="9" borderId="29" xfId="13" quotePrefix="1" applyNumberFormat="1" applyFont="1" applyFill="1" applyBorder="1" applyAlignment="1">
      <alignment horizontal="center" vertical="center"/>
    </xf>
    <xf numFmtId="4" fontId="23" fillId="9" borderId="29" xfId="13" applyNumberFormat="1" applyFont="1" applyFill="1" applyBorder="1" applyAlignment="1">
      <alignment horizontal="center" vertical="center"/>
    </xf>
    <xf numFmtId="4" fontId="23" fillId="9" borderId="31" xfId="13" applyNumberFormat="1" applyFont="1" applyFill="1" applyBorder="1" applyAlignment="1">
      <alignment horizontal="center" vertical="center"/>
    </xf>
    <xf numFmtId="4" fontId="23" fillId="9" borderId="34" xfId="13" applyNumberFormat="1" applyFont="1" applyFill="1" applyBorder="1" applyAlignment="1">
      <alignment vertical="center"/>
    </xf>
    <xf numFmtId="4" fontId="23" fillId="9" borderId="29" xfId="13" applyNumberFormat="1" applyFont="1" applyFill="1" applyBorder="1" applyAlignment="1">
      <alignment vertical="center"/>
    </xf>
    <xf numFmtId="0" fontId="6" fillId="0" borderId="0" xfId="0" applyNumberFormat="1" applyFont="1" applyAlignment="1"/>
    <xf numFmtId="0" fontId="5" fillId="0" borderId="53" xfId="0" applyNumberFormat="1" applyFont="1" applyBorder="1" applyAlignment="1"/>
    <xf numFmtId="0" fontId="6" fillId="0" borderId="53" xfId="0" applyNumberFormat="1" applyFont="1" applyBorder="1" applyAlignment="1"/>
    <xf numFmtId="0" fontId="5" fillId="0" borderId="53" xfId="0" applyNumberFormat="1" applyFont="1" applyFill="1" applyBorder="1" applyAlignment="1"/>
    <xf numFmtId="0" fontId="6" fillId="0" borderId="53" xfId="0" applyNumberFormat="1" applyFont="1" applyFill="1" applyBorder="1" applyAlignment="1"/>
    <xf numFmtId="0" fontId="0" fillId="0" borderId="53" xfId="0" applyNumberFormat="1" applyFont="1" applyFill="1" applyBorder="1" applyAlignment="1"/>
    <xf numFmtId="0" fontId="6" fillId="0" borderId="53" xfId="0" applyNumberFormat="1" applyFont="1" applyFill="1" applyBorder="1" applyAlignment="1">
      <alignment horizontal="left"/>
    </xf>
    <xf numFmtId="0" fontId="5" fillId="0" borderId="53" xfId="0" applyNumberFormat="1" applyFont="1" applyFill="1" applyBorder="1" applyAlignment="1">
      <alignment horizontal="left"/>
    </xf>
    <xf numFmtId="0" fontId="6" fillId="0" borderId="53" xfId="1" applyNumberFormat="1" applyFont="1" applyFill="1" applyBorder="1" applyAlignment="1"/>
    <xf numFmtId="0" fontId="0" fillId="0" borderId="53" xfId="0" applyBorder="1" applyAlignment="1"/>
    <xf numFmtId="0" fontId="6" fillId="0" borderId="53" xfId="0" applyFont="1" applyBorder="1" applyAlignment="1"/>
    <xf numFmtId="9" fontId="6" fillId="0" borderId="0" xfId="1" applyFont="1" applyAlignment="1"/>
    <xf numFmtId="0" fontId="11" fillId="44" borderId="53" xfId="0" applyNumberFormat="1" applyFont="1" applyFill="1" applyBorder="1" applyAlignment="1"/>
    <xf numFmtId="0" fontId="0" fillId="0" borderId="53" xfId="0" applyNumberFormat="1" applyFill="1" applyBorder="1" applyAlignment="1"/>
    <xf numFmtId="0" fontId="6" fillId="0" borderId="54" xfId="0" applyNumberFormat="1" applyFont="1" applyBorder="1" applyAlignment="1"/>
    <xf numFmtId="0" fontId="23" fillId="14" borderId="32" xfId="1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3" fillId="9" borderId="29" xfId="9" applyNumberFormat="1" applyFont="1" applyFill="1" applyBorder="1" applyAlignment="1">
      <alignment horizontal="center" vertical="center"/>
    </xf>
    <xf numFmtId="0" fontId="23" fillId="9" borderId="44" xfId="9" applyNumberFormat="1" applyFont="1" applyFill="1" applyBorder="1">
      <alignment horizontal="left" vertical="center"/>
    </xf>
    <xf numFmtId="2" fontId="23" fillId="10" borderId="29" xfId="0" applyNumberFormat="1" applyFont="1" applyFill="1" applyBorder="1" applyAlignment="1">
      <alignment horizontal="right"/>
    </xf>
    <xf numFmtId="0" fontId="23" fillId="9" borderId="34" xfId="9" applyNumberFormat="1" applyFont="1" applyFill="1" applyBorder="1">
      <alignment horizontal="left" vertical="center"/>
    </xf>
    <xf numFmtId="0" fontId="23" fillId="9" borderId="29" xfId="9" applyNumberFormat="1" applyFont="1" applyFill="1" applyBorder="1" applyAlignment="1">
      <alignment horizontal="left" vertical="center" indent="1"/>
    </xf>
    <xf numFmtId="0" fontId="23" fillId="9" borderId="29" xfId="10" applyNumberFormat="1" applyFont="1" applyFill="1" applyBorder="1">
      <alignment horizontal="left" vertical="center" indent="2"/>
    </xf>
    <xf numFmtId="2" fontId="23" fillId="11" borderId="29" xfId="0" applyNumberFormat="1" applyFont="1" applyFill="1" applyBorder="1" applyAlignment="1">
      <alignment horizontal="right"/>
    </xf>
    <xf numFmtId="0" fontId="23" fillId="9" borderId="39" xfId="9" applyNumberFormat="1" applyFont="1" applyFill="1" applyBorder="1" applyAlignment="1">
      <alignment horizontal="left" vertical="center" indent="1"/>
    </xf>
    <xf numFmtId="0" fontId="23" fillId="9" borderId="29" xfId="10" applyNumberFormat="1" applyFont="1" applyFill="1" applyBorder="1" applyAlignment="1">
      <alignment horizontal="left" vertical="top" wrapText="1" indent="2"/>
    </xf>
    <xf numFmtId="0" fontId="23" fillId="9" borderId="44" xfId="9" applyNumberFormat="1" applyFont="1" applyFill="1" applyBorder="1" applyAlignment="1">
      <alignment horizontal="left" vertical="center" indent="1"/>
    </xf>
    <xf numFmtId="0" fontId="23" fillId="9" borderId="29" xfId="9" applyNumberFormat="1" applyFont="1" applyFill="1" applyBorder="1">
      <alignment horizontal="left" vertical="center"/>
    </xf>
    <xf numFmtId="2" fontId="23" fillId="12" borderId="29" xfId="0" applyNumberFormat="1" applyFont="1" applyFill="1" applyBorder="1" applyAlignment="1">
      <alignment horizontal="right"/>
    </xf>
    <xf numFmtId="0" fontId="23" fillId="9" borderId="39" xfId="9" applyNumberFormat="1" applyFont="1" applyFill="1" applyBorder="1">
      <alignment horizontal="left" vertical="center"/>
    </xf>
    <xf numFmtId="0" fontId="23" fillId="9" borderId="29" xfId="11" applyNumberFormat="1" applyFont="1" applyFill="1" applyBorder="1" applyAlignment="1">
      <alignment horizontal="left" vertical="center" indent="2"/>
    </xf>
    <xf numFmtId="0" fontId="23" fillId="9" borderId="30" xfId="9" applyNumberFormat="1" applyFont="1" applyFill="1" applyBorder="1" applyAlignment="1">
      <alignment horizontal="left" vertical="center" indent="1"/>
    </xf>
    <xf numFmtId="0" fontId="23" fillId="9" borderId="29" xfId="12" applyFont="1" applyBorder="1" applyAlignment="1">
      <alignment horizontal="left" vertical="center" indent="2"/>
    </xf>
    <xf numFmtId="2" fontId="23" fillId="7" borderId="29" xfId="0" applyNumberFormat="1" applyFont="1" applyFill="1" applyBorder="1" applyAlignment="1">
      <alignment horizontal="right"/>
    </xf>
    <xf numFmtId="0" fontId="23" fillId="14" borderId="29" xfId="11" applyFont="1" applyFill="1" applyBorder="1">
      <alignment horizontal="left" vertical="center" indent="5"/>
    </xf>
    <xf numFmtId="0" fontId="23" fillId="14" borderId="39" xfId="9" applyFont="1" applyFill="1" applyBorder="1">
      <alignment horizontal="left" vertical="center"/>
    </xf>
    <xf numFmtId="0" fontId="23" fillId="14" borderId="31" xfId="11" applyFont="1" applyFill="1" applyBorder="1">
      <alignment horizontal="left" vertical="center" indent="5"/>
    </xf>
    <xf numFmtId="0" fontId="23" fillId="14" borderId="31" xfId="11" applyFont="1" applyFill="1" applyBorder="1" applyAlignment="1">
      <alignment horizontal="left" vertical="center" indent="2"/>
    </xf>
    <xf numFmtId="0" fontId="23" fillId="7" borderId="29" xfId="0" applyFont="1" applyFill="1" applyBorder="1" applyAlignment="1">
      <alignment horizontal="left" indent="4"/>
    </xf>
    <xf numFmtId="0" fontId="23" fillId="7" borderId="29" xfId="0" applyFont="1" applyFill="1" applyBorder="1" applyAlignment="1">
      <alignment horizontal="left" indent="6"/>
    </xf>
    <xf numFmtId="0" fontId="23" fillId="14" borderId="31" xfId="13" applyFont="1" applyFill="1" applyBorder="1" applyAlignment="1">
      <alignment horizontal="left" vertical="center" indent="2"/>
    </xf>
    <xf numFmtId="0" fontId="23" fillId="14" borderId="29" xfId="11" applyFont="1" applyFill="1" applyBorder="1" applyAlignment="1">
      <alignment horizontal="left" vertical="center" indent="2"/>
    </xf>
    <xf numFmtId="0" fontId="30" fillId="14" borderId="29" xfId="11" applyFont="1" applyFill="1" applyBorder="1">
      <alignment horizontal="left" vertical="center" indent="5"/>
    </xf>
    <xf numFmtId="0" fontId="30" fillId="14" borderId="29" xfId="13" applyFont="1" applyFill="1" applyBorder="1" applyAlignment="1">
      <alignment horizontal="left" vertical="center" indent="2"/>
    </xf>
    <xf numFmtId="0" fontId="30" fillId="14" borderId="29" xfId="13" applyFont="1" applyFill="1" applyBorder="1" applyAlignment="1">
      <alignment horizontal="left" vertical="center" indent="5"/>
    </xf>
    <xf numFmtId="0" fontId="23" fillId="7" borderId="29" xfId="0" applyFont="1" applyFill="1" applyBorder="1" applyAlignment="1">
      <alignment horizontal="left" indent="8"/>
    </xf>
    <xf numFmtId="0" fontId="23" fillId="14" borderId="29" xfId="9" applyFont="1" applyFill="1" applyBorder="1">
      <alignment horizontal="left" vertical="center"/>
    </xf>
    <xf numFmtId="0" fontId="23" fillId="14" borderId="29" xfId="11" applyFont="1" applyFill="1" applyBorder="1" applyAlignment="1">
      <alignment horizontal="left" vertical="center" indent="1"/>
    </xf>
    <xf numFmtId="0" fontId="23" fillId="14" borderId="29" xfId="13" applyFont="1" applyFill="1" applyBorder="1" applyAlignment="1">
      <alignment horizontal="left" vertical="center" indent="2"/>
    </xf>
    <xf numFmtId="0" fontId="30" fillId="14" borderId="31" xfId="11" applyFont="1" applyFill="1" applyBorder="1" applyAlignment="1">
      <alignment horizontal="left" vertical="center" indent="2"/>
    </xf>
    <xf numFmtId="0" fontId="23" fillId="15" borderId="39" xfId="13" applyFont="1" applyFill="1" applyBorder="1" applyAlignment="1">
      <alignment horizontal="right" vertical="center"/>
    </xf>
    <xf numFmtId="0" fontId="23" fillId="9" borderId="29" xfId="10" applyFont="1" applyFill="1" applyBorder="1">
      <alignment horizontal="left" vertical="center" indent="2"/>
    </xf>
    <xf numFmtId="0" fontId="23" fillId="9" borderId="39" xfId="10" applyFont="1" applyFill="1" applyBorder="1">
      <alignment horizontal="left" vertical="center" indent="2"/>
    </xf>
    <xf numFmtId="0" fontId="23" fillId="9" borderId="30" xfId="10" applyFont="1" applyFill="1" applyBorder="1">
      <alignment horizontal="left" vertical="center" indent="2"/>
    </xf>
    <xf numFmtId="0" fontId="23" fillId="9" borderId="30" xfId="10" applyFont="1" applyFill="1" applyBorder="1" applyAlignment="1">
      <alignment horizontal="left" vertical="center" wrapText="1" indent="2"/>
    </xf>
    <xf numFmtId="0" fontId="23" fillId="9" borderId="39" xfId="9" applyFont="1" applyFill="1" applyBorder="1" applyProtection="1">
      <alignment horizontal="left" vertical="center"/>
    </xf>
    <xf numFmtId="0" fontId="23" fillId="9" borderId="29" xfId="10" applyFont="1" applyFill="1" applyBorder="1" applyAlignment="1">
      <alignment horizontal="left" vertical="center"/>
    </xf>
    <xf numFmtId="0" fontId="23" fillId="9" borderId="30" xfId="10" applyFont="1" applyFill="1" applyBorder="1" applyAlignment="1">
      <alignment horizontal="left" vertical="center"/>
    </xf>
    <xf numFmtId="0" fontId="23" fillId="9" borderId="29" xfId="9" applyFont="1" applyFill="1" applyBorder="1" applyProtection="1">
      <alignment horizontal="left" vertical="center"/>
    </xf>
    <xf numFmtId="0" fontId="23" fillId="9" borderId="39" xfId="9" applyFont="1" applyFill="1" applyBorder="1" applyAlignment="1" applyProtection="1">
      <alignment horizontal="left" vertical="center" wrapText="1"/>
    </xf>
    <xf numFmtId="0" fontId="23" fillId="9" borderId="29" xfId="11" applyFont="1" applyFill="1" applyBorder="1" applyAlignment="1">
      <alignment horizontal="left" vertical="center"/>
    </xf>
    <xf numFmtId="0" fontId="23" fillId="10" borderId="29" xfId="0" applyFont="1" applyFill="1" applyBorder="1" applyAlignment="1">
      <alignment horizontal="left" indent="2"/>
    </xf>
    <xf numFmtId="0" fontId="23" fillId="9" borderId="29" xfId="13" applyFont="1" applyFill="1" applyBorder="1" applyAlignment="1">
      <alignment vertical="center" wrapText="1"/>
    </xf>
    <xf numFmtId="0" fontId="23" fillId="9" borderId="29" xfId="9" applyFont="1" applyFill="1" applyBorder="1" applyAlignment="1" applyProtection="1">
      <alignment horizontal="left" vertical="center" wrapText="1"/>
    </xf>
    <xf numFmtId="0" fontId="23" fillId="9" borderId="30" xfId="9" applyFont="1" applyFill="1" applyBorder="1" applyProtection="1">
      <alignment horizontal="left" vertical="center"/>
    </xf>
    <xf numFmtId="0" fontId="23" fillId="9" borderId="32" xfId="9" applyFont="1" applyFill="1" applyBorder="1" applyAlignment="1" applyProtection="1">
      <alignment horizontal="center" vertical="center"/>
    </xf>
    <xf numFmtId="0" fontId="23" fillId="9" borderId="40" xfId="9" applyFont="1" applyFill="1" applyBorder="1" applyProtection="1">
      <alignment horizontal="left" vertical="center"/>
    </xf>
    <xf numFmtId="0" fontId="23" fillId="9" borderId="43" xfId="9" applyFont="1" applyFill="1" applyBorder="1" applyProtection="1">
      <alignment horizontal="left" vertical="center"/>
    </xf>
    <xf numFmtId="0" fontId="23" fillId="9" borderId="29" xfId="11" applyFont="1" applyFill="1" applyBorder="1">
      <alignment horizontal="left" vertical="center" indent="5"/>
    </xf>
    <xf numFmtId="0" fontId="23" fillId="10" borderId="29" xfId="0" applyFont="1" applyFill="1" applyBorder="1" applyAlignment="1">
      <alignment horizontal="left" indent="8"/>
    </xf>
    <xf numFmtId="0" fontId="23" fillId="10" borderId="29" xfId="0" applyFont="1" applyFill="1" applyBorder="1" applyAlignment="1">
      <alignment horizontal="left" indent="4"/>
    </xf>
    <xf numFmtId="0" fontId="23" fillId="9" borderId="29" xfId="10" applyFont="1" applyFill="1" applyBorder="1" applyAlignment="1">
      <alignment horizontal="left" vertical="center" indent="4"/>
    </xf>
    <xf numFmtId="0" fontId="23" fillId="10" borderId="29" xfId="0" applyFont="1" applyFill="1" applyBorder="1" applyAlignment="1">
      <alignment horizontal="left" indent="6"/>
    </xf>
    <xf numFmtId="0" fontId="23" fillId="9" borderId="30" xfId="15" applyFont="1" applyFill="1" applyBorder="1" applyAlignment="1">
      <alignment horizontal="left" vertical="top" wrapText="1"/>
    </xf>
    <xf numFmtId="0" fontId="23" fillId="9" borderId="29" xfId="10" applyFont="1" applyFill="1" applyBorder="1" applyAlignment="1">
      <alignment horizontal="left" vertical="center" wrapText="1"/>
    </xf>
    <xf numFmtId="4" fontId="23" fillId="9" borderId="29" xfId="13" applyNumberFormat="1" applyFont="1" applyFill="1" applyBorder="1" applyAlignment="1">
      <alignment horizontal="left" vertical="center"/>
    </xf>
    <xf numFmtId="4" fontId="23" fillId="9" borderId="29" xfId="13" applyNumberFormat="1" applyFont="1" applyFill="1" applyBorder="1" applyAlignment="1">
      <alignment horizontal="left" vertical="center" wrapText="1"/>
    </xf>
    <xf numFmtId="9" fontId="0" fillId="0" borderId="0" xfId="1" applyFont="1" applyAlignment="1">
      <alignment wrapText="1"/>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0" fontId="21" fillId="8" borderId="0" xfId="8" applyNumberFormat="1" applyFont="1" applyFill="1" applyAlignment="1">
      <alignment horizontal="right"/>
    </xf>
    <xf numFmtId="176" fontId="0" fillId="0" borderId="0" xfId="2306" applyNumberFormat="1" applyFont="1" applyAlignment="1"/>
    <xf numFmtId="49" fontId="5" fillId="0" borderId="0" xfId="0" applyNumberFormat="1" applyFont="1" applyFill="1" applyBorder="1" applyAlignment="1"/>
    <xf numFmtId="0" fontId="108" fillId="0" borderId="0" xfId="0" applyFont="1"/>
    <xf numFmtId="14" fontId="0" fillId="0" borderId="0" xfId="0" applyNumberFormat="1"/>
    <xf numFmtId="0" fontId="0" fillId="0" borderId="0" xfId="0" applyBorder="1" applyAlignment="1"/>
    <xf numFmtId="0" fontId="11" fillId="2" borderId="0" xfId="0" applyNumberFormat="1" applyFont="1" applyFill="1" applyBorder="1" applyAlignment="1"/>
    <xf numFmtId="0" fontId="11" fillId="2" borderId="0" xfId="0" applyNumberFormat="1" applyFont="1" applyFill="1" applyBorder="1" applyAlignment="1">
      <alignment horizontal="left"/>
    </xf>
    <xf numFmtId="0" fontId="11" fillId="2" borderId="0" xfId="0" applyFont="1" applyFill="1" applyBorder="1" applyAlignment="1"/>
    <xf numFmtId="0" fontId="11" fillId="2" borderId="0" xfId="0" applyFont="1" applyFill="1" applyBorder="1" applyAlignment="1">
      <alignment horizontal="right"/>
    </xf>
    <xf numFmtId="0" fontId="11" fillId="3" borderId="52" xfId="0" applyFont="1" applyFill="1" applyBorder="1" applyAlignment="1"/>
    <xf numFmtId="0" fontId="11" fillId="3" borderId="0" xfId="0" applyFont="1" applyFill="1" applyBorder="1" applyAlignment="1"/>
    <xf numFmtId="0" fontId="5" fillId="0" borderId="0" xfId="0" applyNumberFormat="1" applyFont="1" applyAlignment="1"/>
    <xf numFmtId="0" fontId="5" fillId="0" borderId="0" xfId="0" applyFont="1" applyAlignment="1"/>
    <xf numFmtId="9" fontId="5" fillId="0" borderId="0" xfId="0" applyNumberFormat="1" applyFont="1" applyAlignment="1"/>
    <xf numFmtId="49" fontId="5" fillId="0" borderId="0" xfId="1" applyNumberFormat="1" applyFont="1" applyFill="1" applyBorder="1" applyAlignment="1"/>
    <xf numFmtId="0" fontId="5" fillId="0" borderId="0" xfId="0" applyFont="1" applyBorder="1" applyAlignment="1"/>
    <xf numFmtId="0" fontId="0" fillId="0" borderId="52" xfId="0" applyBorder="1" applyAlignment="1"/>
    <xf numFmtId="0" fontId="5" fillId="0" borderId="0" xfId="0" applyNumberFormat="1" applyFont="1" applyFill="1" applyBorder="1" applyAlignment="1"/>
    <xf numFmtId="0" fontId="5" fillId="0" borderId="0" xfId="1" applyNumberFormat="1" applyFont="1" applyAlignment="1"/>
    <xf numFmtId="0" fontId="0" fillId="0" borderId="0" xfId="0" applyNumberFormat="1" applyFont="1" applyFill="1" applyBorder="1" applyAlignment="1"/>
    <xf numFmtId="9" fontId="5" fillId="0" borderId="0" xfId="1" applyNumberFormat="1" applyFont="1" applyFill="1" applyBorder="1" applyAlignment="1"/>
    <xf numFmtId="49" fontId="0" fillId="0" borderId="0" xfId="0" applyNumberFormat="1" applyFont="1" applyFill="1" applyBorder="1" applyAlignment="1"/>
    <xf numFmtId="0" fontId="0" fillId="0" borderId="52" xfId="0" applyFill="1" applyBorder="1" applyAlignment="1"/>
    <xf numFmtId="0" fontId="0" fillId="0" borderId="0" xfId="0" applyNumberFormat="1" applyFont="1" applyFill="1" applyBorder="1" applyAlignment="1">
      <alignment horizontal="left"/>
    </xf>
    <xf numFmtId="9" fontId="0" fillId="0" borderId="0" xfId="1" applyNumberFormat="1" applyFont="1" applyFill="1" applyBorder="1" applyAlignment="1"/>
    <xf numFmtId="9" fontId="0" fillId="0" borderId="0" xfId="0" applyNumberFormat="1" applyFont="1" applyFill="1" applyBorder="1" applyAlignment="1"/>
    <xf numFmtId="49" fontId="0" fillId="0" borderId="52" xfId="0" applyNumberFormat="1" applyFont="1" applyFill="1" applyBorder="1" applyAlignment="1"/>
    <xf numFmtId="9" fontId="5" fillId="0" borderId="0" xfId="0" applyNumberFormat="1" applyFont="1" applyFill="1" applyBorder="1" applyAlignment="1"/>
    <xf numFmtId="49" fontId="5" fillId="0" borderId="52" xfId="0" applyNumberFormat="1" applyFont="1" applyFill="1" applyBorder="1" applyAlignment="1"/>
    <xf numFmtId="49" fontId="9" fillId="0" borderId="52" xfId="0" applyNumberFormat="1" applyFont="1" applyFill="1" applyBorder="1" applyAlignment="1"/>
    <xf numFmtId="0" fontId="0" fillId="0" borderId="0" xfId="0" applyFont="1" applyFill="1" applyBorder="1" applyAlignment="1"/>
    <xf numFmtId="164" fontId="0" fillId="0" borderId="0" xfId="0" applyNumberFormat="1" applyFont="1" applyFill="1" applyBorder="1" applyAlignment="1"/>
    <xf numFmtId="49" fontId="6" fillId="0" borderId="0" xfId="0" applyNumberFormat="1" applyFont="1" applyFill="1" applyBorder="1" applyAlignment="1"/>
    <xf numFmtId="0" fontId="5" fillId="0" borderId="0" xfId="0" applyFont="1" applyFill="1" applyBorder="1" applyAlignment="1"/>
    <xf numFmtId="1" fontId="0" fillId="0" borderId="0" xfId="0" applyNumberFormat="1" applyFont="1" applyFill="1" applyBorder="1" applyAlignment="1"/>
    <xf numFmtId="0" fontId="0" fillId="20" borderId="0" xfId="0" applyNumberFormat="1" applyFont="1" applyFill="1" applyBorder="1" applyAlignment="1"/>
    <xf numFmtId="0" fontId="0" fillId="0" borderId="0" xfId="1" applyNumberFormat="1" applyFont="1" applyFill="1" applyBorder="1" applyAlignment="1"/>
    <xf numFmtId="0" fontId="5" fillId="0" borderId="0" xfId="0" applyNumberFormat="1" applyFont="1" applyFill="1" applyBorder="1" applyAlignment="1">
      <alignment horizontal="left"/>
    </xf>
    <xf numFmtId="0" fontId="5" fillId="20" borderId="0" xfId="0" applyNumberFormat="1" applyFont="1" applyFill="1" applyBorder="1" applyAlignment="1"/>
    <xf numFmtId="0" fontId="0" fillId="0" borderId="0" xfId="0" applyFill="1" applyAlignment="1"/>
    <xf numFmtId="0" fontId="6" fillId="0" borderId="0" xfId="0" applyNumberFormat="1" applyFont="1" applyFill="1" applyBorder="1" applyAlignment="1"/>
    <xf numFmtId="9" fontId="6" fillId="0" borderId="0" xfId="1" applyFont="1" applyFill="1" applyBorder="1" applyAlignment="1"/>
    <xf numFmtId="0" fontId="6" fillId="0" borderId="0" xfId="0" applyFont="1" applyAlignment="1"/>
    <xf numFmtId="0" fontId="0" fillId="0" borderId="0" xfId="0" applyNumberFormat="1" applyAlignment="1"/>
    <xf numFmtId="164" fontId="0" fillId="0" borderId="0" xfId="0" applyNumberFormat="1" applyAlignment="1"/>
    <xf numFmtId="0" fontId="3" fillId="0" borderId="52" xfId="0" applyFont="1" applyBorder="1" applyAlignment="1"/>
    <xf numFmtId="0" fontId="11" fillId="42" borderId="0" xfId="0" applyFont="1" applyFill="1" applyAlignment="1">
      <alignment horizontal="center"/>
    </xf>
    <xf numFmtId="0" fontId="11" fillId="0" borderId="0" xfId="0" applyFont="1" applyAlignment="1">
      <alignment horizontal="center"/>
    </xf>
    <xf numFmtId="0" fontId="11" fillId="2" borderId="0" xfId="0" applyFont="1" applyFill="1"/>
    <xf numFmtId="0" fontId="11" fillId="2" borderId="0" xfId="0" applyFont="1" applyFill="1" applyAlignment="1">
      <alignment horizontal="left"/>
    </xf>
    <xf numFmtId="0" fontId="11" fillId="2" borderId="0" xfId="0" applyFont="1" applyFill="1" applyAlignment="1">
      <alignment horizontal="right"/>
    </xf>
    <xf numFmtId="0" fontId="11" fillId="42" borderId="0" xfId="0" applyFont="1" applyFill="1"/>
    <xf numFmtId="0" fontId="5" fillId="0" borderId="0" xfId="0" applyFont="1"/>
    <xf numFmtId="9" fontId="5" fillId="0" borderId="0" xfId="0" applyNumberFormat="1" applyFont="1"/>
    <xf numFmtId="0" fontId="11" fillId="42" borderId="0" xfId="0" applyFont="1" applyFill="1" applyAlignment="1">
      <alignment vertical="top"/>
    </xf>
    <xf numFmtId="49" fontId="0" fillId="0" borderId="0" xfId="0" applyNumberFormat="1"/>
    <xf numFmtId="0" fontId="109" fillId="43" borderId="0" xfId="0" applyFont="1" applyFill="1" applyAlignment="1">
      <alignment horizontal="center"/>
    </xf>
    <xf numFmtId="0" fontId="110" fillId="43" borderId="0" xfId="0" applyFont="1" applyFill="1"/>
    <xf numFmtId="0" fontId="4" fillId="91" borderId="0" xfId="0" applyFont="1" applyFill="1" applyAlignment="1">
      <alignment vertical="top"/>
    </xf>
    <xf numFmtId="0" fontId="4" fillId="2" borderId="0" xfId="0" applyFont="1" applyFill="1" applyAlignment="1">
      <alignment vertical="top"/>
    </xf>
    <xf numFmtId="0" fontId="6" fillId="91" borderId="0" xfId="0" applyFont="1" applyFill="1" applyAlignment="1">
      <alignment vertical="top"/>
    </xf>
    <xf numFmtId="0" fontId="0" fillId="91" borderId="0" xfId="0" applyFill="1" applyAlignment="1">
      <alignment vertical="top"/>
    </xf>
    <xf numFmtId="0" fontId="5" fillId="42" borderId="0" xfId="0" applyFont="1" applyFill="1" applyAlignment="1">
      <alignment vertical="top"/>
    </xf>
    <xf numFmtId="0" fontId="5" fillId="0" borderId="0" xfId="0" applyFont="1" applyAlignment="1">
      <alignment horizontal="left"/>
    </xf>
    <xf numFmtId="0" fontId="5" fillId="92" borderId="0" xfId="0" applyFont="1" applyFill="1"/>
    <xf numFmtId="0" fontId="0" fillId="2" borderId="0" xfId="0" applyFill="1" applyAlignment="1">
      <alignment vertical="top"/>
    </xf>
    <xf numFmtId="0" fontId="6" fillId="0" borderId="0" xfId="0" applyFont="1" applyAlignment="1">
      <alignment vertical="top"/>
    </xf>
    <xf numFmtId="0" fontId="0" fillId="93" borderId="0" xfId="0" applyFill="1" applyAlignment="1">
      <alignment vertical="top"/>
    </xf>
    <xf numFmtId="0" fontId="0" fillId="0" borderId="0" xfId="0" applyAlignment="1">
      <alignment vertical="top"/>
    </xf>
    <xf numFmtId="0" fontId="5" fillId="0" borderId="0" xfId="0" applyFont="1" applyAlignment="1">
      <alignment vertical="top"/>
    </xf>
    <xf numFmtId="0" fontId="6" fillId="0" borderId="0" xfId="0" applyFont="1"/>
    <xf numFmtId="49" fontId="5" fillId="0" borderId="0" xfId="0" applyNumberFormat="1" applyFont="1"/>
    <xf numFmtId="49" fontId="56" fillId="0" borderId="102" xfId="0" applyNumberFormat="1" applyFont="1" applyBorder="1"/>
    <xf numFmtId="0" fontId="5" fillId="45" borderId="0" xfId="0" applyFont="1" applyFill="1"/>
    <xf numFmtId="0" fontId="5" fillId="94" borderId="0" xfId="0" applyFont="1" applyFill="1" applyAlignment="1">
      <alignment vertical="top"/>
    </xf>
    <xf numFmtId="0" fontId="56" fillId="0" borderId="102" xfId="0" applyFont="1" applyBorder="1"/>
    <xf numFmtId="9" fontId="0" fillId="92" borderId="0" xfId="2307" applyFont="1" applyFill="1"/>
    <xf numFmtId="0" fontId="0" fillId="92" borderId="0" xfId="0" applyFill="1"/>
    <xf numFmtId="0" fontId="111" fillId="91" borderId="0" xfId="0" applyFont="1" applyFill="1" applyAlignment="1">
      <alignment vertical="top"/>
    </xf>
    <xf numFmtId="0" fontId="0" fillId="44" borderId="0" xfId="0" applyFill="1"/>
    <xf numFmtId="0" fontId="4" fillId="91" borderId="0" xfId="0" applyFont="1" applyFill="1"/>
    <xf numFmtId="49" fontId="4" fillId="91" borderId="0" xfId="0" applyNumberFormat="1" applyFont="1" applyFill="1"/>
    <xf numFmtId="0" fontId="4" fillId="91" borderId="0" xfId="0" applyFont="1" applyFill="1" applyAlignment="1">
      <alignment horizontal="left"/>
    </xf>
    <xf numFmtId="0" fontId="11" fillId="91" borderId="0" xfId="0" applyFont="1" applyFill="1"/>
    <xf numFmtId="49" fontId="11" fillId="91" borderId="0" xfId="0" applyNumberFormat="1" applyFont="1" applyFill="1"/>
    <xf numFmtId="0" fontId="11" fillId="91" borderId="0" xfId="0" applyFont="1" applyFill="1" applyAlignment="1">
      <alignment horizontal="left"/>
    </xf>
    <xf numFmtId="0" fontId="6" fillId="0" borderId="0" xfId="0" applyFont="1" applyAlignment="1">
      <alignment horizontal="left"/>
    </xf>
    <xf numFmtId="49" fontId="6" fillId="0" borderId="0" xfId="0" applyNumberFormat="1" applyFont="1"/>
    <xf numFmtId="49" fontId="0" fillId="92" borderId="0" xfId="0" applyNumberFormat="1" applyFill="1"/>
    <xf numFmtId="0" fontId="56" fillId="0" borderId="0" xfId="2308" applyFont="1" applyAlignment="1">
      <alignment wrapText="1"/>
    </xf>
    <xf numFmtId="0" fontId="56" fillId="0" borderId="0" xfId="2308" applyFont="1"/>
    <xf numFmtId="0" fontId="56" fillId="0" borderId="103" xfId="2308" applyFont="1" applyBorder="1" applyAlignment="1">
      <alignment wrapText="1"/>
    </xf>
    <xf numFmtId="3" fontId="112" fillId="0" borderId="0" xfId="2308" applyNumberFormat="1" applyFont="1"/>
    <xf numFmtId="0" fontId="112" fillId="95" borderId="0" xfId="2308" applyFont="1" applyFill="1"/>
    <xf numFmtId="0" fontId="112" fillId="20" borderId="0" xfId="2308" applyFont="1" applyFill="1" applyAlignment="1">
      <alignment wrapText="1"/>
    </xf>
    <xf numFmtId="0" fontId="112" fillId="20" borderId="103" xfId="2308" applyFont="1" applyFill="1" applyBorder="1" applyAlignment="1">
      <alignment wrapText="1"/>
    </xf>
    <xf numFmtId="10" fontId="112" fillId="20" borderId="0" xfId="2308" applyNumberFormat="1" applyFont="1" applyFill="1" applyAlignment="1">
      <alignment wrapText="1"/>
    </xf>
    <xf numFmtId="3" fontId="56" fillId="0" borderId="0" xfId="2308" applyNumberFormat="1" applyFont="1" applyAlignment="1">
      <alignment horizontal="right"/>
    </xf>
    <xf numFmtId="10" fontId="56" fillId="0" borderId="0" xfId="2308" applyNumberFormat="1" applyFont="1"/>
    <xf numFmtId="10" fontId="56" fillId="0" borderId="0" xfId="2308" applyNumberFormat="1" applyFont="1" applyAlignment="1">
      <alignment wrapText="1"/>
    </xf>
    <xf numFmtId="0" fontId="1" fillId="0" borderId="0" xfId="2308"/>
    <xf numFmtId="3" fontId="56" fillId="0" borderId="0" xfId="2308" applyNumberFormat="1" applyFont="1"/>
    <xf numFmtId="177" fontId="56" fillId="0" borderId="0" xfId="2308" applyNumberFormat="1" applyFont="1"/>
    <xf numFmtId="0" fontId="112" fillId="0" borderId="0" xfId="2308" applyFont="1" applyAlignment="1">
      <alignment wrapText="1"/>
    </xf>
    <xf numFmtId="9" fontId="56" fillId="0" borderId="0" xfId="2308" applyNumberFormat="1" applyFont="1"/>
    <xf numFmtId="164" fontId="56" fillId="0" borderId="0" xfId="2308" applyNumberFormat="1" applyFont="1"/>
    <xf numFmtId="164" fontId="56" fillId="0" borderId="0" xfId="2307" applyNumberFormat="1" applyFont="1"/>
    <xf numFmtId="0" fontId="56" fillId="96" borderId="0" xfId="2308" applyFont="1" applyFill="1"/>
    <xf numFmtId="3" fontId="56" fillId="96" borderId="0" xfId="2308" applyNumberFormat="1" applyFont="1" applyFill="1" applyAlignment="1">
      <alignment horizontal="right"/>
    </xf>
    <xf numFmtId="10" fontId="56" fillId="96" borderId="0" xfId="2308" applyNumberFormat="1" applyFont="1" applyFill="1"/>
    <xf numFmtId="10" fontId="56" fillId="96" borderId="0" xfId="2308" applyNumberFormat="1" applyFont="1" applyFill="1" applyAlignment="1">
      <alignment wrapText="1"/>
    </xf>
    <xf numFmtId="0" fontId="56" fillId="96" borderId="0" xfId="2308" applyFont="1" applyFill="1" applyAlignment="1">
      <alignment horizontal="center" wrapText="1"/>
    </xf>
    <xf numFmtId="0" fontId="1" fillId="96" borderId="0" xfId="2308" applyFill="1"/>
    <xf numFmtId="0" fontId="56" fillId="96" borderId="103" xfId="2308" applyFont="1" applyFill="1" applyBorder="1" applyAlignment="1">
      <alignment wrapText="1"/>
    </xf>
    <xf numFmtId="0" fontId="56" fillId="96" borderId="0" xfId="2308" applyFont="1" applyFill="1" applyAlignment="1">
      <alignment wrapText="1"/>
    </xf>
    <xf numFmtId="9" fontId="56" fillId="96" borderId="0" xfId="2308" applyNumberFormat="1" applyFont="1" applyFill="1"/>
    <xf numFmtId="1" fontId="56" fillId="0" borderId="0" xfId="2308" applyNumberFormat="1" applyFont="1"/>
    <xf numFmtId="3" fontId="56" fillId="0" borderId="104" xfId="2308" applyNumberFormat="1" applyFont="1" applyBorder="1" applyAlignment="1">
      <alignment horizontal="right"/>
    </xf>
    <xf numFmtId="0" fontId="112" fillId="0" borderId="0" xfId="2308" applyFont="1"/>
    <xf numFmtId="0" fontId="56" fillId="0" borderId="0" xfId="2308" applyFont="1" applyAlignment="1">
      <alignment vertical="center"/>
    </xf>
    <xf numFmtId="0" fontId="56" fillId="0" borderId="0" xfId="2308" applyFont="1" applyAlignment="1">
      <alignment horizontal="center" wrapText="1"/>
    </xf>
    <xf numFmtId="0" fontId="56" fillId="0" borderId="103" xfId="2308" applyFont="1" applyBorder="1"/>
    <xf numFmtId="0" fontId="56" fillId="20" borderId="0" xfId="2308" applyFont="1" applyFill="1" applyAlignment="1">
      <alignment wrapText="1"/>
    </xf>
    <xf numFmtId="2" fontId="56" fillId="20" borderId="0" xfId="2308" applyNumberFormat="1" applyFont="1" applyFill="1" applyAlignment="1">
      <alignment wrapText="1"/>
    </xf>
    <xf numFmtId="0" fontId="56" fillId="20" borderId="103" xfId="2308" applyFont="1" applyFill="1" applyBorder="1" applyAlignment="1">
      <alignment wrapText="1"/>
    </xf>
    <xf numFmtId="0" fontId="56" fillId="0" borderId="0" xfId="2308" applyFont="1" applyAlignment="1">
      <alignment horizontal="left"/>
    </xf>
    <xf numFmtId="2" fontId="56" fillId="0" borderId="0" xfId="2308" applyNumberFormat="1" applyFont="1"/>
    <xf numFmtId="10" fontId="56" fillId="0" borderId="103" xfId="2308" applyNumberFormat="1" applyFont="1" applyBorder="1"/>
    <xf numFmtId="0" fontId="113" fillId="0" borderId="0" xfId="2308" applyFont="1"/>
    <xf numFmtId="2" fontId="56" fillId="0" borderId="0" xfId="2308" applyNumberFormat="1" applyFont="1" applyAlignment="1">
      <alignment wrapText="1"/>
    </xf>
    <xf numFmtId="0" fontId="4" fillId="0" borderId="0" xfId="2308" applyFont="1"/>
    <xf numFmtId="11" fontId="1" fillId="0" borderId="0" xfId="2308" applyNumberFormat="1"/>
    <xf numFmtId="0" fontId="1" fillId="0" borderId="0" xfId="2308" applyAlignment="1">
      <alignment wrapText="1"/>
    </xf>
    <xf numFmtId="0" fontId="10" fillId="0" borderId="0" xfId="2308" applyFont="1"/>
    <xf numFmtId="0" fontId="11" fillId="2" borderId="0" xfId="2308" applyFont="1" applyFill="1"/>
    <xf numFmtId="0" fontId="11" fillId="2" borderId="0" xfId="2308" applyFont="1" applyFill="1" applyAlignment="1">
      <alignment wrapText="1"/>
    </xf>
    <xf numFmtId="0" fontId="1" fillId="93" borderId="0" xfId="2308" applyFill="1"/>
    <xf numFmtId="0" fontId="1" fillId="97" borderId="97" xfId="2308" applyFill="1" applyBorder="1" applyAlignment="1">
      <alignment wrapText="1"/>
    </xf>
    <xf numFmtId="0" fontId="1" fillId="98" borderId="97" xfId="2308" applyFill="1" applyBorder="1" applyAlignment="1">
      <alignment wrapText="1"/>
    </xf>
    <xf numFmtId="0" fontId="6" fillId="0" borderId="0" xfId="2308" applyFont="1"/>
    <xf numFmtId="0" fontId="4" fillId="99" borderId="0" xfId="2308" applyFont="1" applyFill="1"/>
    <xf numFmtId="0" fontId="1" fillId="99" borderId="0" xfId="2308" applyFill="1"/>
    <xf numFmtId="0" fontId="4" fillId="2" borderId="0" xfId="2308" applyFont="1" applyFill="1"/>
    <xf numFmtId="0" fontId="1" fillId="2" borderId="0" xfId="2308" applyFill="1"/>
    <xf numFmtId="0" fontId="1" fillId="20" borderId="0" xfId="2308" applyFill="1" applyAlignment="1">
      <alignment wrapText="1"/>
    </xf>
    <xf numFmtId="0" fontId="4" fillId="0" borderId="0" xfId="2308" applyFont="1" applyAlignment="1">
      <alignment wrapText="1"/>
    </xf>
    <xf numFmtId="9" fontId="1" fillId="0" borderId="0" xfId="2308" applyNumberFormat="1" applyAlignment="1">
      <alignment wrapText="1"/>
    </xf>
    <xf numFmtId="10" fontId="1" fillId="0" borderId="0" xfId="2308" applyNumberFormat="1" applyAlignment="1">
      <alignment wrapText="1"/>
    </xf>
    <xf numFmtId="0" fontId="4" fillId="2" borderId="0" xfId="2308" applyFont="1" applyFill="1" applyAlignment="1">
      <alignment wrapText="1"/>
    </xf>
    <xf numFmtId="0" fontId="112" fillId="100" borderId="0" xfId="2308" applyFont="1" applyFill="1" applyAlignment="1">
      <alignment wrapText="1"/>
    </xf>
    <xf numFmtId="0" fontId="11" fillId="3" borderId="52" xfId="2308" applyFont="1" applyFill="1" applyBorder="1" applyAlignment="1">
      <alignment wrapText="1"/>
    </xf>
    <xf numFmtId="0" fontId="5" fillId="20" borderId="52" xfId="2308" applyFont="1" applyFill="1" applyBorder="1" applyAlignment="1">
      <alignment wrapText="1"/>
    </xf>
    <xf numFmtId="49" fontId="1" fillId="0" borderId="52" xfId="2309" applyNumberFormat="1" applyFont="1" applyBorder="1" applyAlignment="1">
      <alignment wrapText="1"/>
    </xf>
    <xf numFmtId="49" fontId="5" fillId="0" borderId="0" xfId="2308" applyNumberFormat="1" applyFont="1" applyAlignment="1">
      <alignment wrapText="1"/>
    </xf>
    <xf numFmtId="49" fontId="1" fillId="0" borderId="0" xfId="2308" applyNumberFormat="1" applyAlignment="1">
      <alignment wrapText="1"/>
    </xf>
    <xf numFmtId="0" fontId="5" fillId="42" borderId="0" xfId="0" applyNumberFormat="1" applyFont="1" applyFill="1" applyBorder="1" applyAlignment="1"/>
    <xf numFmtId="49" fontId="0" fillId="42" borderId="0" xfId="0" applyNumberFormat="1" applyFont="1" applyFill="1" applyBorder="1" applyAlignment="1"/>
    <xf numFmtId="0" fontId="0" fillId="42" borderId="0" xfId="0" applyNumberFormat="1" applyFont="1" applyFill="1" applyBorder="1" applyAlignment="1"/>
    <xf numFmtId="49" fontId="0" fillId="0" borderId="0" xfId="0" applyNumberFormat="1" applyFont="1" applyAlignment="1">
      <alignment wrapText="1"/>
    </xf>
    <xf numFmtId="0" fontId="5" fillId="101" borderId="0" xfId="0" applyFont="1" applyFill="1" applyAlignment="1">
      <alignment wrapText="1"/>
    </xf>
    <xf numFmtId="0" fontId="11" fillId="45" borderId="0" xfId="0" applyNumberFormat="1" applyFont="1" applyFill="1" applyBorder="1" applyAlignment="1"/>
    <xf numFmtId="0" fontId="11" fillId="44" borderId="0" xfId="0" applyFont="1" applyFill="1" applyBorder="1" applyAlignment="1"/>
    <xf numFmtId="0" fontId="11" fillId="44" borderId="0" xfId="0" applyNumberFormat="1" applyFont="1" applyFill="1" applyBorder="1" applyAlignment="1">
      <alignment horizontal="left"/>
    </xf>
    <xf numFmtId="0" fontId="11" fillId="45" borderId="53" xfId="0" applyNumberFormat="1" applyFont="1" applyFill="1" applyBorder="1" applyAlignment="1">
      <alignment horizontal="left"/>
    </xf>
    <xf numFmtId="0" fontId="11" fillId="45" borderId="0" xfId="0" applyFont="1" applyFill="1" applyBorder="1" applyAlignment="1"/>
    <xf numFmtId="0" fontId="11" fillId="45" borderId="0" xfId="0" applyFont="1" applyFill="1" applyAlignment="1"/>
    <xf numFmtId="49" fontId="0" fillId="0" borderId="0" xfId="0" applyNumberFormat="1" applyAlignment="1"/>
    <xf numFmtId="0" fontId="6" fillId="0" borderId="0" xfId="0" applyFont="1" applyFill="1" applyAlignment="1"/>
    <xf numFmtId="0" fontId="0" fillId="0" borderId="0" xfId="0" applyFont="1" applyAlignment="1">
      <alignment horizontal="left"/>
    </xf>
    <xf numFmtId="0" fontId="0" fillId="0" borderId="0" xfId="0" applyNumberFormat="1" applyFont="1" applyFill="1" applyAlignment="1">
      <alignment horizontal="left"/>
    </xf>
    <xf numFmtId="49" fontId="5" fillId="0" borderId="0" xfId="0" applyNumberFormat="1" applyFont="1" applyAlignment="1"/>
    <xf numFmtId="0" fontId="0" fillId="0" borderId="0" xfId="0" applyNumberFormat="1" applyFill="1" applyAlignment="1">
      <alignment horizontal="left"/>
    </xf>
    <xf numFmtId="0" fontId="0" fillId="0" borderId="53" xfId="0" applyNumberFormat="1" applyFill="1" applyBorder="1" applyAlignment="1">
      <alignment horizontal="left"/>
    </xf>
    <xf numFmtId="0" fontId="5" fillId="20" borderId="0" xfId="0" applyNumberFormat="1" applyFont="1" applyFill="1" applyBorder="1" applyAlignment="1">
      <alignment wrapText="1"/>
    </xf>
    <xf numFmtId="0" fontId="11" fillId="42" borderId="0" xfId="0" applyFont="1" applyFill="1" applyAlignment="1">
      <alignment wrapText="1"/>
    </xf>
    <xf numFmtId="0" fontId="0" fillId="0" borderId="52" xfId="0" applyFont="1" applyBorder="1" applyAlignment="1"/>
    <xf numFmtId="49" fontId="0" fillId="0" borderId="52" xfId="1" applyNumberFormat="1" applyFont="1" applyFill="1" applyBorder="1" applyAlignment="1"/>
    <xf numFmtId="0" fontId="5" fillId="0" borderId="0" xfId="0" applyFont="1" applyFill="1" applyAlignment="1"/>
    <xf numFmtId="49" fontId="5" fillId="0" borderId="52" xfId="1" applyNumberFormat="1" applyFont="1" applyFill="1" applyBorder="1" applyAlignment="1"/>
    <xf numFmtId="49" fontId="0" fillId="20" borderId="52" xfId="0" applyNumberFormat="1" applyFont="1" applyFill="1" applyBorder="1" applyAlignment="1"/>
    <xf numFmtId="0" fontId="5" fillId="20" borderId="0" xfId="0" applyFont="1" applyFill="1" applyAlignment="1">
      <alignment wrapText="1"/>
    </xf>
    <xf numFmtId="0" fontId="5" fillId="102" borderId="0" xfId="0" applyNumberFormat="1" applyFont="1" applyFill="1" applyBorder="1" applyAlignment="1"/>
    <xf numFmtId="49" fontId="11" fillId="0" borderId="0" xfId="0" applyNumberFormat="1" applyFont="1" applyFill="1" applyBorder="1" applyAlignment="1"/>
    <xf numFmtId="0" fontId="11" fillId="0" borderId="0" xfId="0" applyNumberFormat="1" applyFont="1" applyFill="1" applyBorder="1" applyAlignment="1"/>
    <xf numFmtId="0" fontId="11" fillId="0" borderId="0" xfId="0" applyFont="1" applyAlignment="1"/>
    <xf numFmtId="0" fontId="11" fillId="0" borderId="0" xfId="0" applyFont="1" applyAlignment="1">
      <alignment horizontal="left"/>
    </xf>
    <xf numFmtId="0" fontId="11" fillId="0" borderId="0" xfId="0" applyNumberFormat="1" applyFont="1" applyFill="1" applyBorder="1" applyAlignment="1">
      <alignment horizontal="left"/>
    </xf>
    <xf numFmtId="0" fontId="11" fillId="102" borderId="0" xfId="0" applyNumberFormat="1" applyFont="1" applyFill="1" applyBorder="1" applyAlignment="1"/>
    <xf numFmtId="0" fontId="11" fillId="20" borderId="0" xfId="0" applyNumberFormat="1" applyFont="1" applyFill="1" applyBorder="1" applyAlignment="1"/>
    <xf numFmtId="0" fontId="56" fillId="0" borderId="0" xfId="2308" applyFont="1" applyAlignment="1">
      <alignment horizontal="center" wrapText="1"/>
    </xf>
    <xf numFmtId="0" fontId="56" fillId="0" borderId="0" xfId="2308" applyFont="1" applyAlignment="1">
      <alignment wrapText="1"/>
    </xf>
    <xf numFmtId="0" fontId="56" fillId="0" borderId="0" xfId="2308" applyFont="1" applyAlignment="1">
      <alignment horizontal="center"/>
    </xf>
    <xf numFmtId="0" fontId="112" fillId="0" borderId="0" xfId="2308" applyFont="1" applyAlignment="1">
      <alignment horizontal="center"/>
    </xf>
    <xf numFmtId="0" fontId="56" fillId="4" borderId="0" xfId="2308" applyFont="1" applyFill="1" applyAlignment="1">
      <alignment horizontal="center" wrapText="1"/>
    </xf>
    <xf numFmtId="0" fontId="112" fillId="4" borderId="0" xfId="2308" applyFont="1" applyFill="1" applyAlignment="1">
      <alignment horizontal="center" wrapText="1"/>
    </xf>
    <xf numFmtId="0" fontId="4" fillId="0" borderId="0" xfId="2308" applyFont="1" applyAlignment="1">
      <alignment horizontal="center"/>
    </xf>
    <xf numFmtId="0" fontId="1" fillId="0" borderId="0" xfId="2308"/>
    <xf numFmtId="0" fontId="4" fillId="0" borderId="0" xfId="2308" applyFont="1" applyAlignment="1">
      <alignment horizontal="center" wrapText="1"/>
    </xf>
    <xf numFmtId="0" fontId="1" fillId="0" borderId="0" xfId="2308" applyAlignment="1">
      <alignment wrapText="1"/>
    </xf>
    <xf numFmtId="0" fontId="4" fillId="20" borderId="0" xfId="0" applyFont="1" applyFill="1" applyAlignment="1">
      <alignment horizontal="center"/>
    </xf>
    <xf numFmtId="0" fontId="20" fillId="8" borderId="0" xfId="7" applyFill="1" applyAlignment="1">
      <alignment horizontal="left"/>
    </xf>
    <xf numFmtId="0" fontId="23" fillId="9" borderId="30" xfId="9" applyNumberFormat="1" applyFont="1" applyFill="1" applyBorder="1" applyAlignment="1">
      <alignment horizontal="left" vertical="top"/>
    </xf>
    <xf numFmtId="0" fontId="23" fillId="9" borderId="40" xfId="9" applyNumberFormat="1" applyFont="1" applyFill="1" applyBorder="1" applyAlignment="1">
      <alignment horizontal="left" vertical="top"/>
    </xf>
    <xf numFmtId="0" fontId="23" fillId="9" borderId="27" xfId="9" applyNumberFormat="1" applyFont="1" applyFill="1" applyBorder="1" applyAlignment="1">
      <alignment horizontal="center" vertical="center"/>
    </xf>
    <xf numFmtId="0" fontId="23" fillId="9" borderId="28" xfId="9" applyNumberFormat="1" applyFont="1" applyFill="1" applyBorder="1" applyAlignment="1">
      <alignment horizontal="center" vertical="center"/>
    </xf>
    <xf numFmtId="0" fontId="23" fillId="9" borderId="41" xfId="9" applyNumberFormat="1" applyFont="1" applyFill="1" applyBorder="1" applyAlignment="1">
      <alignment horizontal="center" vertical="center"/>
    </xf>
    <xf numFmtId="0" fontId="20" fillId="8" borderId="23" xfId="7" applyFill="1" applyBorder="1" applyAlignment="1">
      <alignment horizontal="left"/>
    </xf>
    <xf numFmtId="0" fontId="20" fillId="8" borderId="24" xfId="7" applyFill="1" applyBorder="1" applyAlignment="1">
      <alignment horizontal="left"/>
    </xf>
    <xf numFmtId="0" fontId="23" fillId="14" borderId="30" xfId="13" applyFont="1" applyFill="1" applyBorder="1" applyAlignment="1">
      <alignment horizontal="left" vertical="top"/>
    </xf>
    <xf numFmtId="0" fontId="23" fillId="14" borderId="34" xfId="13" applyFont="1" applyFill="1" applyBorder="1" applyAlignment="1">
      <alignment horizontal="left" vertical="top"/>
    </xf>
    <xf numFmtId="0" fontId="23" fillId="14" borderId="40" xfId="13" applyFont="1" applyFill="1" applyBorder="1" applyAlignment="1">
      <alignment horizontal="left" vertical="top"/>
    </xf>
    <xf numFmtId="0" fontId="23" fillId="14" borderId="31" xfId="13" applyFont="1" applyFill="1" applyBorder="1" applyAlignment="1">
      <alignment horizontal="center" vertical="center"/>
    </xf>
    <xf numFmtId="0" fontId="23" fillId="8" borderId="32" xfId="3" applyFont="1" applyFill="1" applyBorder="1" applyAlignment="1">
      <alignment horizontal="center" vertical="center"/>
    </xf>
    <xf numFmtId="0" fontId="23" fillId="14" borderId="33" xfId="13" applyFont="1" applyFill="1" applyBorder="1" applyAlignment="1">
      <alignment horizontal="center" vertical="center"/>
    </xf>
    <xf numFmtId="0" fontId="23" fillId="14" borderId="32" xfId="13" applyFont="1" applyFill="1" applyBorder="1" applyAlignment="1">
      <alignment horizontal="center" vertical="center"/>
    </xf>
    <xf numFmtId="0" fontId="23" fillId="8" borderId="33" xfId="3" applyFont="1" applyFill="1" applyBorder="1" applyAlignment="1">
      <alignment horizontal="center" vertical="center"/>
    </xf>
    <xf numFmtId="0" fontId="23" fillId="14" borderId="35" xfId="13" applyFont="1" applyFill="1" applyBorder="1" applyAlignment="1">
      <alignment horizontal="center" vertical="center"/>
    </xf>
    <xf numFmtId="0" fontId="23" fillId="14" borderId="36" xfId="13" applyFont="1" applyFill="1" applyBorder="1" applyAlignment="1">
      <alignment horizontal="center" vertical="center"/>
    </xf>
    <xf numFmtId="0" fontId="23" fillId="14" borderId="37" xfId="13" applyFont="1" applyFill="1" applyBorder="1" applyAlignment="1">
      <alignment horizontal="center" vertical="center"/>
    </xf>
    <xf numFmtId="0" fontId="23" fillId="14" borderId="38" xfId="13" applyFont="1" applyFill="1" applyBorder="1" applyAlignment="1">
      <alignment horizontal="center" vertical="center"/>
    </xf>
    <xf numFmtId="0" fontId="23" fillId="14" borderId="30" xfId="13" applyFont="1" applyFill="1" applyBorder="1" applyAlignment="1">
      <alignment horizontal="center" vertical="center"/>
    </xf>
    <xf numFmtId="0" fontId="23" fillId="14" borderId="39" xfId="13" applyFont="1" applyFill="1" applyBorder="1" applyAlignment="1">
      <alignment horizontal="center" vertical="center"/>
    </xf>
    <xf numFmtId="0" fontId="23" fillId="8" borderId="39" xfId="3" applyFont="1" applyFill="1" applyBorder="1" applyAlignment="1">
      <alignment horizontal="center" vertical="center"/>
    </xf>
    <xf numFmtId="0" fontId="23" fillId="9" borderId="28" xfId="13" applyFont="1" applyFill="1" applyBorder="1" applyAlignment="1">
      <alignment horizontal="center" vertical="center"/>
    </xf>
    <xf numFmtId="0" fontId="23" fillId="9" borderId="41" xfId="13" applyFont="1" applyFill="1" applyBorder="1" applyAlignment="1">
      <alignment horizontal="center" vertical="center"/>
    </xf>
    <xf numFmtId="0" fontId="23" fillId="9" borderId="27" xfId="13" applyFont="1" applyFill="1" applyBorder="1" applyAlignment="1">
      <alignment horizontal="center" vertical="center"/>
    </xf>
    <xf numFmtId="0" fontId="23" fillId="8" borderId="28" xfId="3" applyFont="1" applyFill="1" applyBorder="1" applyAlignment="1">
      <alignment horizontal="center" vertical="center"/>
    </xf>
    <xf numFmtId="0" fontId="23" fillId="8" borderId="41" xfId="3" applyFont="1" applyFill="1" applyBorder="1" applyAlignment="1">
      <alignment horizontal="center" vertical="center"/>
    </xf>
    <xf numFmtId="0" fontId="23" fillId="14" borderId="27" xfId="13" applyFont="1" applyFill="1" applyBorder="1" applyAlignment="1">
      <alignment horizontal="center" vertical="center"/>
    </xf>
    <xf numFmtId="0" fontId="23" fillId="14" borderId="41" xfId="13" applyFont="1" applyFill="1" applyBorder="1" applyAlignment="1">
      <alignment horizontal="center" vertical="center"/>
    </xf>
    <xf numFmtId="0" fontId="20" fillId="17" borderId="0" xfId="7" applyFill="1" applyAlignment="1">
      <alignment horizontal="left" vertical="center"/>
    </xf>
    <xf numFmtId="0" fontId="23" fillId="9" borderId="27" xfId="13" applyFont="1" applyFill="1" applyBorder="1" applyAlignment="1">
      <alignment horizontal="center" vertical="center" wrapText="1"/>
    </xf>
    <xf numFmtId="0" fontId="23" fillId="9" borderId="41" xfId="13" applyFont="1" applyFill="1" applyBorder="1" applyAlignment="1">
      <alignment horizontal="center" vertical="center" wrapText="1"/>
    </xf>
    <xf numFmtId="0" fontId="23" fillId="8" borderId="28" xfId="3" applyFont="1" applyFill="1" applyBorder="1" applyAlignment="1">
      <alignment horizontal="center" vertical="center" wrapText="1"/>
    </xf>
    <xf numFmtId="0" fontId="23" fillId="8" borderId="41" xfId="3" applyFont="1" applyFill="1" applyBorder="1" applyAlignment="1">
      <alignment horizontal="center" vertical="center" wrapText="1"/>
    </xf>
    <xf numFmtId="4" fontId="23" fillId="9" borderId="30" xfId="13" applyNumberFormat="1" applyFont="1" applyFill="1" applyBorder="1" applyAlignment="1">
      <alignment horizontal="left" vertical="center" wrapText="1"/>
    </xf>
    <xf numFmtId="4" fontId="23" fillId="9" borderId="40" xfId="13" applyNumberFormat="1" applyFont="1" applyFill="1" applyBorder="1" applyAlignment="1">
      <alignment horizontal="left" vertical="center" wrapText="1"/>
    </xf>
    <xf numFmtId="4" fontId="23" fillId="9" borderId="27" xfId="13" applyNumberFormat="1" applyFont="1" applyFill="1" applyBorder="1" applyAlignment="1">
      <alignment horizontal="center" vertical="center"/>
    </xf>
    <xf numFmtId="4" fontId="23" fillId="9" borderId="28" xfId="13" applyNumberFormat="1" applyFont="1" applyFill="1" applyBorder="1" applyAlignment="1">
      <alignment horizontal="center" vertical="center"/>
    </xf>
    <xf numFmtId="4" fontId="23" fillId="9" borderId="41" xfId="13" applyNumberFormat="1" applyFont="1" applyFill="1" applyBorder="1" applyAlignment="1">
      <alignment horizontal="center" vertical="center"/>
    </xf>
    <xf numFmtId="0" fontId="23" fillId="9" borderId="30" xfId="15" applyFont="1" applyFill="1" applyBorder="1" applyAlignment="1">
      <alignment horizontal="left" vertical="center" wrapText="1"/>
    </xf>
    <xf numFmtId="0" fontId="23" fillId="9" borderId="40" xfId="15" applyFont="1" applyFill="1" applyBorder="1" applyAlignment="1">
      <alignment horizontal="left" vertical="center" wrapText="1"/>
    </xf>
    <xf numFmtId="0" fontId="23" fillId="9" borderId="27" xfId="15" applyFont="1" applyFill="1" applyBorder="1" applyAlignment="1">
      <alignment horizontal="center" vertical="top" wrapText="1"/>
    </xf>
    <xf numFmtId="0" fontId="23" fillId="9" borderId="28" xfId="15" applyFont="1" applyFill="1" applyBorder="1" applyAlignment="1">
      <alignment horizontal="center" vertical="top" wrapText="1"/>
    </xf>
    <xf numFmtId="0" fontId="23" fillId="9" borderId="41" xfId="15" applyFont="1" applyFill="1" applyBorder="1" applyAlignment="1">
      <alignment horizontal="center" vertical="top" wrapText="1"/>
    </xf>
    <xf numFmtId="0" fontId="23" fillId="9" borderId="30" xfId="13" applyFont="1" applyFill="1" applyBorder="1" applyAlignment="1">
      <alignment horizontal="left" vertical="center" wrapText="1"/>
    </xf>
    <xf numFmtId="0" fontId="23" fillId="9" borderId="40" xfId="13" applyFont="1" applyFill="1" applyBorder="1" applyAlignment="1">
      <alignment horizontal="left" vertical="center" wrapText="1"/>
    </xf>
    <xf numFmtId="0" fontId="20" fillId="8" borderId="0" xfId="7" applyFill="1" applyAlignment="1">
      <alignment horizontal="left" vertical="center"/>
    </xf>
    <xf numFmtId="0" fontId="4" fillId="4" borderId="0" xfId="0" applyFont="1" applyFill="1" applyAlignment="1">
      <alignment horizontal="left"/>
    </xf>
    <xf numFmtId="0" fontId="0" fillId="5" borderId="0" xfId="0" applyFill="1" applyAlignment="1">
      <alignment horizontal="left"/>
    </xf>
    <xf numFmtId="0" fontId="4" fillId="39" borderId="0" xfId="0" applyFont="1" applyFill="1" applyAlignment="1">
      <alignment horizontal="center"/>
    </xf>
    <xf numFmtId="0" fontId="15" fillId="6" borderId="5" xfId="0" applyFont="1" applyFill="1" applyBorder="1" applyAlignment="1">
      <alignment horizontal="left" wrapText="1"/>
    </xf>
    <xf numFmtId="0" fontId="15" fillId="6" borderId="6" xfId="0" applyFont="1" applyFill="1" applyBorder="1" applyAlignment="1">
      <alignment horizontal="left" wrapText="1"/>
    </xf>
    <xf numFmtId="0" fontId="15" fillId="6" borderId="7" xfId="0" applyFont="1" applyFill="1" applyBorder="1" applyAlignment="1">
      <alignment horizontal="left" wrapText="1"/>
    </xf>
    <xf numFmtId="0" fontId="0" fillId="20" borderId="0" xfId="0" applyNumberFormat="1" applyFont="1" applyFill="1" applyBorder="1" applyAlignment="1">
      <alignment wrapText="1"/>
    </xf>
    <xf numFmtId="0" fontId="5" fillId="20" borderId="53" xfId="0" applyNumberFormat="1" applyFont="1" applyFill="1" applyBorder="1" applyAlignment="1"/>
    <xf numFmtId="49" fontId="0" fillId="20" borderId="0" xfId="0" applyNumberFormat="1" applyFont="1" applyFill="1" applyBorder="1" applyAlignment="1"/>
    <xf numFmtId="0" fontId="6" fillId="20" borderId="53" xfId="0" applyNumberFormat="1" applyFont="1" applyFill="1" applyBorder="1" applyAlignment="1"/>
    <xf numFmtId="0" fontId="11" fillId="103" borderId="53" xfId="0" applyNumberFormat="1" applyFont="1" applyFill="1" applyBorder="1" applyAlignment="1"/>
    <xf numFmtId="49" fontId="11" fillId="103" borderId="0" xfId="0" applyNumberFormat="1" applyFont="1" applyFill="1" applyBorder="1" applyAlignment="1"/>
    <xf numFmtId="0" fontId="111" fillId="103" borderId="53" xfId="0" applyNumberFormat="1" applyFont="1" applyFill="1" applyBorder="1" applyAlignment="1"/>
    <xf numFmtId="0" fontId="11" fillId="103" borderId="0" xfId="0" applyNumberFormat="1" applyFont="1" applyFill="1" applyBorder="1" applyAlignment="1"/>
    <xf numFmtId="0" fontId="5" fillId="103" borderId="0" xfId="0" applyFont="1" applyFill="1" applyAlignment="1">
      <alignment vertical="top" wrapText="1"/>
    </xf>
    <xf numFmtId="0" fontId="5" fillId="103" borderId="0" xfId="0" applyFont="1" applyFill="1" applyAlignment="1">
      <alignment wrapText="1"/>
    </xf>
  </cellXfs>
  <cellStyles count="2310">
    <cellStyle name="???????????" xfId="60" xr:uid="{49C760BE-7782-40F6-8507-E2E49C551364}"/>
    <cellStyle name="20 % - Akzent1" xfId="81" hidden="1" xr:uid="{11444B53-39AC-4CCF-A066-DDEF15E5EAD8}"/>
    <cellStyle name="20 % - Akzent1" xfId="952" hidden="1" xr:uid="{1085FA45-A575-4A73-A717-FBA3B0990C1A}"/>
    <cellStyle name="20 % - Akzent1" xfId="1161" hidden="1" xr:uid="{D1244C3A-2F7F-4A46-A142-E3220D70613E}"/>
    <cellStyle name="20 % - Akzent1" xfId="1081" hidden="1" xr:uid="{C6CEFE6F-94A6-4BB3-B581-793DB0017C31}"/>
    <cellStyle name="20 % - Akzent1" xfId="1013" hidden="1" xr:uid="{9E800C82-94E4-424A-B02B-E06F58AFD190}"/>
    <cellStyle name="20 % - Akzent1" xfId="1057" hidden="1" xr:uid="{5E2970C4-8226-457A-A801-A81307EABD5F}"/>
    <cellStyle name="20 % - Akzent1" xfId="1050" hidden="1" xr:uid="{DD6D1A01-1ED6-4036-895F-D7CFD8755997}"/>
    <cellStyle name="20 % - Akzent1" xfId="1875" hidden="1" xr:uid="{95AF5E3C-FA51-4889-A64E-4AF378AEE09D}"/>
    <cellStyle name="20 % - Akzent1 2" xfId="409" xr:uid="{084AB3BE-D282-4CBA-9A1C-652FE3D50F03}"/>
    <cellStyle name="20 % - Akzent1 3" xfId="278" xr:uid="{23A3721B-C552-4683-92C7-15074AFDD868}"/>
    <cellStyle name="20 % - Akzent2" xfId="85" hidden="1" xr:uid="{D2046FB2-E15A-43E9-A7A6-015F00CC635B}"/>
    <cellStyle name="20 % - Akzent2" xfId="955" hidden="1" xr:uid="{95050CCF-6BBD-4208-A48A-4070C8276B7C}"/>
    <cellStyle name="20 % - Akzent2" xfId="1121" hidden="1" xr:uid="{016CFFF2-1122-4F64-BA24-D2B986E283E5}"/>
    <cellStyle name="20 % - Akzent2" xfId="1134" hidden="1" xr:uid="{ED1892C3-8000-4722-BDFF-8F59237C951A}"/>
    <cellStyle name="20 % - Akzent2" xfId="77" hidden="1" xr:uid="{1D986A91-9AF1-4437-8B67-2B92B60932A0}"/>
    <cellStyle name="20 % - Akzent2" xfId="1727" hidden="1" xr:uid="{3C8B01D5-5F8B-4EB1-8BAC-FA76DF3B2A63}"/>
    <cellStyle name="20 % - Akzent2" xfId="1704" hidden="1" xr:uid="{D05C7318-B4DC-42CE-A058-89723B3541CF}"/>
    <cellStyle name="20 % - Akzent2" xfId="1753" hidden="1" xr:uid="{935A1782-4FE8-4D7A-94E4-94B6A98068AE}"/>
    <cellStyle name="20 % - Akzent2 2" xfId="410" xr:uid="{9BD6AC3E-CC93-4044-883D-C4D0A22DEEAE}"/>
    <cellStyle name="20 % - Akzent2 3" xfId="279" xr:uid="{41716028-959E-458E-BB96-E5D276FF39BE}"/>
    <cellStyle name="20 % - Akzent3" xfId="89" hidden="1" xr:uid="{55C434CC-37CB-453E-96DB-69399AF265CA}"/>
    <cellStyle name="20 % - Akzent3" xfId="958" hidden="1" xr:uid="{0EECB6BB-4973-4BA1-9B92-C2AA3BFDC83D}"/>
    <cellStyle name="20 % - Akzent3" xfId="1156" hidden="1" xr:uid="{BD18AD06-BD4A-4222-B817-7516D295E184}"/>
    <cellStyle name="20 % - Akzent3" xfId="1679" hidden="1" xr:uid="{90D86D2F-6ECA-4499-A35D-EC20D4BCBB17}"/>
    <cellStyle name="20 % - Akzent3" xfId="1858" hidden="1" xr:uid="{A2CFECBF-7087-4762-88D0-9B2856B40E76}"/>
    <cellStyle name="20 % - Akzent3" xfId="1251" hidden="1" xr:uid="{5171EB0D-33B4-4BC3-99BE-E48972D1FB53}"/>
    <cellStyle name="20 % - Akzent3" xfId="1453" hidden="1" xr:uid="{52522972-2E3B-462E-A5EE-D066F323A796}"/>
    <cellStyle name="20 % - Akzent3" xfId="2290" hidden="1" xr:uid="{E612A483-8EC5-409F-B0F0-B7D763F3955C}"/>
    <cellStyle name="20 % - Akzent3 2" xfId="411" xr:uid="{A5D1B957-48CE-4BF6-900F-276916FF1831}"/>
    <cellStyle name="20 % - Akzent3 3" xfId="280" xr:uid="{F697F6E5-2063-486A-A93E-D24C1365B07D}"/>
    <cellStyle name="20 % - Akzent4" xfId="93" hidden="1" xr:uid="{F5EE05B6-3CFD-4237-98AE-2F160DA22F21}"/>
    <cellStyle name="20 % - Akzent4" xfId="962" hidden="1" xr:uid="{B675A95F-05F4-41E8-964E-91418AB23AC3}"/>
    <cellStyle name="20 % - Akzent4" xfId="1140" hidden="1" xr:uid="{269923E7-6F1A-4A75-BB9F-222DD128E0D0}"/>
    <cellStyle name="20 % - Akzent4" xfId="1795" hidden="1" xr:uid="{4C67C5F2-E22E-4263-B8CF-54EAFEB41F19}"/>
    <cellStyle name="20 % - Akzent4" xfId="1844" hidden="1" xr:uid="{55802A67-4B60-47F4-81C7-BDB8AF913B60}"/>
    <cellStyle name="20 % - Akzent4" xfId="1862" hidden="1" xr:uid="{B67BEEC9-C8FE-463E-B7A5-A8F7DA21EEC2}"/>
    <cellStyle name="20 % - Akzent4" xfId="1916" hidden="1" xr:uid="{05B1855A-EC7A-44B9-B15E-F73D1FE6295E}"/>
    <cellStyle name="20 % - Akzent4" xfId="2298" hidden="1" xr:uid="{F9D2BA47-19C5-40CA-8096-B142681AA92D}"/>
    <cellStyle name="20 % - Akzent4 2" xfId="412" xr:uid="{06E05104-D9D4-4E9C-9915-80498FFED625}"/>
    <cellStyle name="20 % - Akzent4 3" xfId="281" xr:uid="{DA80064A-5FD5-4745-9A01-F41E9A6480FF}"/>
    <cellStyle name="20 % - Akzent5" xfId="97" hidden="1" xr:uid="{07CC7510-4A4B-44FC-8EE4-F67E4C10C2E4}"/>
    <cellStyle name="20 % - Akzent5" xfId="966" hidden="1" xr:uid="{392891C2-A93C-4B27-A425-D0540D8153A8}"/>
    <cellStyle name="20 % - Akzent5" xfId="1259" hidden="1" xr:uid="{6AB0F5C9-3CA5-49E7-B859-351ACCDDE444}"/>
    <cellStyle name="20 % - Akzent5" xfId="1146" hidden="1" xr:uid="{EBFB2AA2-F12E-40E1-8414-B8D64E465786}"/>
    <cellStyle name="20 % - Akzent5" xfId="1671" hidden="1" xr:uid="{578B080F-547E-4FBA-ACCB-ED6046209C56}"/>
    <cellStyle name="20 % - Akzent5" xfId="1752" hidden="1" xr:uid="{589751EA-9B3C-461F-BF96-5436C3859AB6}"/>
    <cellStyle name="20 % - Akzent5" xfId="1915" hidden="1" xr:uid="{E18EEC53-C756-4E9D-92BA-F18A163C921B}"/>
    <cellStyle name="20 % - Akzent5" xfId="1206" hidden="1" xr:uid="{D8B8C9B5-4134-4800-9940-890039A21056}"/>
    <cellStyle name="20 % - Akzent5 2" xfId="413" xr:uid="{4C695907-88D1-4DC0-9B1C-6B69443B8464}"/>
    <cellStyle name="20 % - Akzent5 3" xfId="282" xr:uid="{E3C4F8DA-D8AB-4701-A2AD-4A690AABFD1E}"/>
    <cellStyle name="20 % - Akzent6" xfId="101" hidden="1" xr:uid="{2FB27F06-4D8A-4E41-8FA2-FDA54F5F3657}"/>
    <cellStyle name="20 % - Akzent6" xfId="969" hidden="1" xr:uid="{2E5E2979-1B88-44E8-A3F0-522D45A80B94}"/>
    <cellStyle name="20 % - Akzent6" xfId="1128" hidden="1" xr:uid="{4E685A6F-6CD6-40C8-A04B-129F5B2147C5}"/>
    <cellStyle name="20 % - Akzent6" xfId="1841" hidden="1" xr:uid="{58A886A4-A538-4BA5-9D0A-9C6F2CC3A1D2}"/>
    <cellStyle name="20 % - Akzent6" xfId="1249" hidden="1" xr:uid="{2DE4434A-D183-46AA-97DF-C7B02C48CAC8}"/>
    <cellStyle name="20 % - Akzent6" xfId="1829" hidden="1" xr:uid="{BE44EF47-E745-4210-91FB-BD42160CA72B}"/>
    <cellStyle name="20 % - Akzent6" xfId="1122" hidden="1" xr:uid="{6145A02F-3F3A-4890-B40B-B084E90669F6}"/>
    <cellStyle name="20 % - Akzent6" xfId="2301" hidden="1" xr:uid="{9BC4006E-7444-4951-A7FC-540C13A6E681}"/>
    <cellStyle name="20 % - Akzent6 2" xfId="414" xr:uid="{4A316373-81FB-4BCB-8159-AAFFF65E2C34}"/>
    <cellStyle name="20 % - Akzent6 3" xfId="283" xr:uid="{98268EDF-D30E-41F4-B5D9-7845AEB1E5F8}"/>
    <cellStyle name="20% - Accent1 2" xfId="115" xr:uid="{91A0D4CC-1878-451B-A664-65A7CD31BD11}"/>
    <cellStyle name="20% - Accent1 3" xfId="235" xr:uid="{2072859F-07EB-4489-BE57-1A0ADDB3295B}"/>
    <cellStyle name="20% - Accent2 2" xfId="116" xr:uid="{E5E91037-578F-4D85-96D9-81BACB173ECF}"/>
    <cellStyle name="20% - Accent2 3" xfId="236" xr:uid="{7E0FABFD-2E5F-40D2-BDEF-2181DC0D9368}"/>
    <cellStyle name="20% - Accent3 2" xfId="117" xr:uid="{822FDF04-7DA5-4E7F-97DF-DF09810B1B31}"/>
    <cellStyle name="20% - Accent3 3" xfId="237" xr:uid="{888F07A6-8FAE-493C-8812-05F183B48824}"/>
    <cellStyle name="20% - Accent4 2" xfId="118" xr:uid="{C433B36E-4BEB-45BE-83FD-AEFCE8B70FD3}"/>
    <cellStyle name="20% - Accent4 3" xfId="238" xr:uid="{DCAFF3C8-F050-4F35-ABD8-45AB2776018F}"/>
    <cellStyle name="20% - Accent5 2" xfId="119" xr:uid="{51552E71-1DF6-4557-AFFB-B1B9782BB297}"/>
    <cellStyle name="20% - Accent5 3" xfId="239" xr:uid="{37CCCC2B-73D0-4E8B-8124-1AE892492CFC}"/>
    <cellStyle name="20% - Accent6 2" xfId="120" xr:uid="{1116A0BC-0642-4FC2-A61D-A4EB08C34039}"/>
    <cellStyle name="20% - Accent6 3" xfId="240" xr:uid="{BDF4E3AA-0F2B-4754-897C-98E6E9D9F88D}"/>
    <cellStyle name="2x indented GHG Textfiels" xfId="10" xr:uid="{00000000-0005-0000-0000-000000000000}"/>
    <cellStyle name="2x indented GHG Textfiels 2" xfId="121" xr:uid="{C27D0DDB-BC1D-4F58-A8F0-A6B9EB3B12A8}"/>
    <cellStyle name="2x indented GHG Textfiels 2 2" xfId="122" xr:uid="{68BB5993-D72C-4D8F-83CD-665B3E8A6580}"/>
    <cellStyle name="2x indented GHG Textfiels 3" xfId="123" xr:uid="{828756CD-54C0-4085-9CFB-A873C8695244}"/>
    <cellStyle name="2x indented GHG Textfiels 3 2" xfId="436" xr:uid="{98C76B46-9C82-43C9-91BD-C9DCA82B8DBC}"/>
    <cellStyle name="2x indented GHG Textfiels 3 2 2" xfId="566" xr:uid="{D36E32FB-6974-4C20-AB7A-4EBC6FE91FB5}"/>
    <cellStyle name="2x indented GHG Textfiels 3 2 2 2" xfId="781" xr:uid="{9DCA11F5-3FA8-4221-B6B8-B971ACF03F63}"/>
    <cellStyle name="2x indented GHG Textfiels 3 2 2 2 2" xfId="1494" xr:uid="{96B9F1DD-8B11-473F-BE33-F2D55C18023C}"/>
    <cellStyle name="2x indented GHG Textfiels 3 2 2 2 3" xfId="1053" xr:uid="{03857983-E4D6-4D64-86C5-A3D6B35AAA88}"/>
    <cellStyle name="2x indented GHG Textfiels 3 2 2 2 4" xfId="2144" xr:uid="{4E8BC024-56D0-4D26-9DE0-F322AA82D67A}"/>
    <cellStyle name="2x indented GHG Textfiels 3 2 2 3" xfId="1286" xr:uid="{0CF28C5B-11F1-4966-881D-B357254A25A7}"/>
    <cellStyle name="2x indented GHG Textfiels 3 2 2 4" xfId="1245" xr:uid="{300BE154-E514-4A84-ABF4-3385D5CC7C21}"/>
    <cellStyle name="2x indented GHG Textfiels 3 2 2 5" xfId="1938" xr:uid="{058C67C8-9273-45A7-8690-B6AE43B7EEB4}"/>
    <cellStyle name="2x indented GHG Textfiels 3 2 3" xfId="744" xr:uid="{27EF56E5-45FB-45D6-AD3B-9D32523CE539}"/>
    <cellStyle name="2x indented GHG Textfiels 3 2 3 2" xfId="1457" xr:uid="{9DBA80FC-425D-4EDA-A68D-AA228D3FDE1C}"/>
    <cellStyle name="2x indented GHG Textfiels 3 2 3 3" xfId="100" xr:uid="{B74BD5CA-C5BD-4F7A-8B38-061D0222CF29}"/>
    <cellStyle name="2x indented GHG Textfiels 3 2 3 4" xfId="2107" xr:uid="{5D0A5F69-C797-4992-809C-FBA68CBCC86C}"/>
    <cellStyle name="2x indented GHG Textfiels 3 3" xfId="384" xr:uid="{ECF637EA-C8AD-4AFA-AA0E-E3F81D5A7111}"/>
    <cellStyle name="2x indented GHG Textfiels 3 3 2" xfId="671" xr:uid="{CBC65749-3BE8-4E3A-8B7E-8C4078AEC252}"/>
    <cellStyle name="2x indented GHG Textfiels 3 3 2 2" xfId="886" xr:uid="{2167847D-E28D-4297-BAA2-8BDD45470C4E}"/>
    <cellStyle name="2x indented GHG Textfiels 3 3 2 2 2" xfId="1599" xr:uid="{D5367954-9B85-4762-9BFA-C593C510CCFB}"/>
    <cellStyle name="2x indented GHG Textfiels 3 3 2 2 3" xfId="1231" xr:uid="{F4A2FEB1-0B4A-4863-AF8D-E5471C3D9A36}"/>
    <cellStyle name="2x indented GHG Textfiels 3 3 2 2 4" xfId="2249" xr:uid="{545A1733-F925-4057-B3F6-152E6C2EB55B}"/>
    <cellStyle name="2x indented GHG Textfiels 3 3 2 3" xfId="1391" xr:uid="{15620EDC-20CE-4EA9-BA12-B57C0C902F75}"/>
    <cellStyle name="2x indented GHG Textfiels 3 3 2 4" xfId="1885" xr:uid="{D5DC4F37-5FC5-48B2-8BCE-48082C028730}"/>
    <cellStyle name="2x indented GHG Textfiels 3 3 2 5" xfId="2043" xr:uid="{B35E11F2-2A2D-46BF-9ED1-C25F01014807}"/>
    <cellStyle name="2x indented GHG Textfiels 3 3 3" xfId="673" xr:uid="{B458F501-1E4A-4D61-AFAD-786CB1A46B8C}"/>
    <cellStyle name="2x indented GHG Textfiels 3 3 3 2" xfId="888" xr:uid="{3877A32B-1D91-45E8-A541-35FA924CD46D}"/>
    <cellStyle name="2x indented GHG Textfiels 3 3 3 2 2" xfId="1601" xr:uid="{CE037B8D-B8FB-438D-B9FF-592879A0E267}"/>
    <cellStyle name="2x indented GHG Textfiels 3 3 3 2 3" xfId="1701" xr:uid="{93BFA84F-E739-475E-A620-7657CB8529A4}"/>
    <cellStyle name="2x indented GHG Textfiels 3 3 3 2 4" xfId="2251" xr:uid="{74F363E1-1052-4E54-95EE-55A2488BDC61}"/>
    <cellStyle name="2x indented GHG Textfiels 3 3 3 3" xfId="1393" xr:uid="{B442264E-A2EA-4857-A9A8-61BA6E8A824B}"/>
    <cellStyle name="2x indented GHG Textfiels 3 3 3 4" xfId="934" xr:uid="{93AB9CBD-7AAC-445E-9E51-15928869A48B}"/>
    <cellStyle name="2x indented GHG Textfiels 3 3 3 5" xfId="2045" xr:uid="{0EC932EB-74A8-4E7A-984E-B8B5E4783CEB}"/>
    <cellStyle name="2x indented GHG Textfiels 3 3 4" xfId="569" xr:uid="{0135E709-A365-40C2-B411-D0A9291DF5AC}"/>
    <cellStyle name="2x indented GHG Textfiels 3 3 4 2" xfId="784" xr:uid="{7B3E6FA1-373E-4757-A358-37E4BD4D6CB7}"/>
    <cellStyle name="2x indented GHG Textfiels 3 3 4 2 2" xfId="1497" xr:uid="{1C2732AD-FB8A-4345-A469-7036AF6191AF}"/>
    <cellStyle name="2x indented GHG Textfiels 3 3 4 2 3" xfId="1113" xr:uid="{F877C531-C9E4-4DC2-962C-E23A968EAD7B}"/>
    <cellStyle name="2x indented GHG Textfiels 3 3 4 2 4" xfId="2147" xr:uid="{C3C424E4-2B80-4CAC-8450-62C29EC76CFF}"/>
    <cellStyle name="2x indented GHG Textfiels 3 3 4 3" xfId="1289" xr:uid="{9E9D7A23-AE9E-43AA-8841-1E22E538CFE2}"/>
    <cellStyle name="2x indented GHG Textfiels 3 3 4 4" xfId="1022" xr:uid="{A41E20A6-2984-4EAE-80FC-34CE19514AA9}"/>
    <cellStyle name="2x indented GHG Textfiels 3 3 4 5" xfId="1941" xr:uid="{A8A0112F-EE8A-443A-8318-624FF8E81BC5}"/>
    <cellStyle name="2x indented GHG Textfiels 3 3 5" xfId="1165" xr:uid="{22F2C4A2-0103-42EA-A4C5-2AF14E5876BB}"/>
    <cellStyle name="2x indented GHG Textfiels 3 3 6" xfId="1735" xr:uid="{77196668-FB8C-4CBA-A943-4B10DCAD5381}"/>
    <cellStyle name="2x indented GHG Textfiels 3 3 7" xfId="1672" xr:uid="{2A23D71B-70C9-4A6A-B875-50367E89DB1E}"/>
    <cellStyle name="40 % - Akzent1" xfId="82" hidden="1" xr:uid="{38503667-8FF3-4D60-9218-C3E85C270BF2}"/>
    <cellStyle name="40 % - Akzent1" xfId="953" hidden="1" xr:uid="{39D5D24A-4500-438C-803A-BCF79B286C02}"/>
    <cellStyle name="40 % - Akzent1" xfId="1219" hidden="1" xr:uid="{4D0E95D9-C2C7-4BE8-BBD1-28BF63BF0E63}"/>
    <cellStyle name="40 % - Akzent1" xfId="1129" hidden="1" xr:uid="{FC76EC51-62F6-4ADB-835E-44EFF69A25C8}"/>
    <cellStyle name="40 % - Akzent1" xfId="22" hidden="1" xr:uid="{91875C2C-0011-4619-A6C9-F266002867FF}"/>
    <cellStyle name="40 % - Akzent1" xfId="1869" hidden="1" xr:uid="{0220B088-994A-4AC6-9B22-1565AD9E3BA4}"/>
    <cellStyle name="40 % - Akzent1" xfId="1918" hidden="1" xr:uid="{05EBCBA8-DD49-46C1-9B65-79CDBCABE292}"/>
    <cellStyle name="40 % - Akzent1" xfId="1764" hidden="1" xr:uid="{E4AA89B6-0D72-4DE6-A8D1-0A1324594A28}"/>
    <cellStyle name="40 % - Akzent1 2" xfId="415" xr:uid="{E95433A2-D8F5-4FE9-B0F0-4009D382BB70}"/>
    <cellStyle name="40 % - Akzent1 3" xfId="284" xr:uid="{052B8E94-818D-48B6-B45B-E4DAE741D003}"/>
    <cellStyle name="40 % - Akzent2" xfId="86" hidden="1" xr:uid="{53CFFBF0-FB54-4C6C-8B42-B1C85BFE7A5C}"/>
    <cellStyle name="40 % - Akzent2" xfId="956" hidden="1" xr:uid="{E6158682-5755-43B6-9F9F-C1A5340E7424}"/>
    <cellStyle name="40 % - Akzent2" xfId="1252" hidden="1" xr:uid="{26E4DF64-3DED-4D10-8949-114A945360D7}"/>
    <cellStyle name="40 % - Akzent2" xfId="1860" hidden="1" xr:uid="{4D8C5362-5C86-46C9-A48C-6F548226ABE3}"/>
    <cellStyle name="40 % - Akzent2" xfId="1131" hidden="1" xr:uid="{351F23D5-E730-4FA1-BB58-954771F5FFEB}"/>
    <cellStyle name="40 % - Akzent2" xfId="1747" hidden="1" xr:uid="{F4107C9A-906C-48D4-AFD8-9B1F54D3EA68}"/>
    <cellStyle name="40 % - Akzent2" xfId="1159" hidden="1" xr:uid="{89C7F926-8CFE-453B-83C0-F67C4D287EF8}"/>
    <cellStyle name="40 % - Akzent2" xfId="2304" hidden="1" xr:uid="{590FE62F-3DC3-47FD-A684-BD0B0C6F6B27}"/>
    <cellStyle name="40 % - Akzent2 2" xfId="416" xr:uid="{9492197F-3E9B-4BAD-B44F-B629C4B980AF}"/>
    <cellStyle name="40 % - Akzent2 3" xfId="285" xr:uid="{7C18A41F-DBCB-4C74-A3BB-BD25789AA14B}"/>
    <cellStyle name="40 % - Akzent3" xfId="90" hidden="1" xr:uid="{AC6A67E2-C4B0-4D20-A570-C324B9BEB9BF}"/>
    <cellStyle name="40 % - Akzent3" xfId="959" hidden="1" xr:uid="{23705EF2-38F6-4C53-80A9-4D7EBB7B80D0}"/>
    <cellStyle name="40 % - Akzent3" xfId="1262" hidden="1" xr:uid="{3B2DAACF-2CCF-4D0E-92D1-DFA77A5F31AC}"/>
    <cellStyle name="40 % - Akzent3" xfId="1852" hidden="1" xr:uid="{17126B5D-DC9F-4E4C-AF36-22B878EC75A6}"/>
    <cellStyle name="40 % - Akzent3" xfId="1787" hidden="1" xr:uid="{0BF5F4B9-6454-4886-927F-F630FD56872C}"/>
    <cellStyle name="40 % - Akzent3" xfId="1714" hidden="1" xr:uid="{FCD89CA1-4245-46AD-8BD8-0BBDEB590728}"/>
    <cellStyle name="40 % - Akzent3" xfId="1917" hidden="1" xr:uid="{8DE3DAF8-E627-453F-8FE3-7FA49B07915D}"/>
    <cellStyle name="40 % - Akzent3" xfId="2302" hidden="1" xr:uid="{2D966028-9375-43A0-B32B-EFDE66FC4915}"/>
    <cellStyle name="40 % - Akzent3 2" xfId="417" xr:uid="{1B448503-2A17-4AA2-89EE-41EE6419446D}"/>
    <cellStyle name="40 % - Akzent3 3" xfId="286" xr:uid="{735C9F4B-9C5E-4096-B5A8-AB645529C9B9}"/>
    <cellStyle name="40 % - Akzent4" xfId="94" hidden="1" xr:uid="{B6641DEA-45D1-47A9-B4FB-4A7DF508209F}"/>
    <cellStyle name="40 % - Akzent4" xfId="963" hidden="1" xr:uid="{7AB905FE-BE45-4A68-BEA0-A417E6F3A4E2}"/>
    <cellStyle name="40 % - Akzent4" xfId="1258" hidden="1" xr:uid="{61690DD1-C988-420F-9446-6659E0D9DAF9}"/>
    <cellStyle name="40 % - Akzent4" xfId="1833" hidden="1" xr:uid="{3A2A05CB-6F1F-466B-9AFB-205BECF6377B}"/>
    <cellStyle name="40 % - Akzent4" xfId="1873" hidden="1" xr:uid="{FE0ACAC6-A1D4-4A59-8F6B-EA4C207B60C9}"/>
    <cellStyle name="40 % - Akzent4" xfId="1020" hidden="1" xr:uid="{7756AE6A-77F0-4C1D-AAA1-92B77EBD1B7B}"/>
    <cellStyle name="40 % - Akzent4" xfId="1733" hidden="1" xr:uid="{890E460D-B3A4-4CBB-B526-FD8BC3606DA0}"/>
    <cellStyle name="40 % - Akzent4" xfId="2300" hidden="1" xr:uid="{9E58C247-8CE5-4507-867C-75A400293A2C}"/>
    <cellStyle name="40 % - Akzent4 2" xfId="418" xr:uid="{11292B87-E189-43FE-9363-B773AD511ABB}"/>
    <cellStyle name="40 % - Akzent4 3" xfId="287" xr:uid="{8DD8EB26-54AD-4178-8D99-992ED6307376}"/>
    <cellStyle name="40 % - Akzent5" xfId="98" hidden="1" xr:uid="{54FBFEBB-0E49-47F9-BB4B-5F52ED6D8CB2}"/>
    <cellStyle name="40 % - Akzent5" xfId="967" hidden="1" xr:uid="{DA1A705C-E876-4CD4-99E8-7E8903559F4E}"/>
    <cellStyle name="40 % - Akzent5" xfId="1260" hidden="1" xr:uid="{95984BEE-0655-4DA6-BFFF-EA42B4C1753E}"/>
    <cellStyle name="40 % - Akzent5" xfId="1777" hidden="1" xr:uid="{4999A878-E3EA-4F64-BD61-2C1F28A848C0}"/>
    <cellStyle name="40 % - Akzent5" xfId="986" hidden="1" xr:uid="{DCCB8BF3-35DE-4B94-8381-099656FA5101}"/>
    <cellStyle name="40 % - Akzent5" xfId="1878" hidden="1" xr:uid="{23BA2B41-686D-4CB2-BA14-BAC372754B8E}"/>
    <cellStyle name="40 % - Akzent5" xfId="80" hidden="1" xr:uid="{6C080CEA-C922-4357-9882-3430BB9F6CED}"/>
    <cellStyle name="40 % - Akzent5" xfId="2297" hidden="1" xr:uid="{C2784FA9-C448-4469-9A40-21075259B837}"/>
    <cellStyle name="40 % - Akzent5 2" xfId="419" xr:uid="{C2303C07-8BC8-49EE-98E3-B48C68298352}"/>
    <cellStyle name="40 % - Akzent5 3" xfId="288" xr:uid="{346AE853-51EE-4702-A2DF-BED3775E5180}"/>
    <cellStyle name="40 % - Akzent6" xfId="102" hidden="1" xr:uid="{D09A391F-5083-4A9F-83C6-41DBBFFB0D65}"/>
    <cellStyle name="40 % - Akzent6" xfId="970" hidden="1" xr:uid="{19A02FFF-38CA-4A6E-983A-7808C9954DC3}"/>
    <cellStyle name="40 % - Akzent6" xfId="1253" hidden="1" xr:uid="{E28575F9-96FE-486E-85E8-8B94C162BD46}"/>
    <cellStyle name="40 % - Akzent6" xfId="1721" hidden="1" xr:uid="{F35CF87F-8521-4E64-B061-39A063CBD8AD}"/>
    <cellStyle name="40 % - Akzent6" xfId="1707" hidden="1" xr:uid="{0886A633-BFE0-4079-9F5A-75BCA0F21CD4}"/>
    <cellStyle name="40 % - Akzent6" xfId="1822" hidden="1" xr:uid="{55BCE064-5763-40C4-9060-77E18E5A8EA3}"/>
    <cellStyle name="40 % - Akzent6" xfId="1837" hidden="1" xr:uid="{73F2D407-0254-495E-B132-55A664112A62}"/>
    <cellStyle name="40 % - Akzent6" xfId="2293" hidden="1" xr:uid="{2C3F66FF-666D-400E-80B8-44FB8B96F9EF}"/>
    <cellStyle name="40 % - Akzent6 2" xfId="420" xr:uid="{8A702158-8C05-4F3D-A676-C03D032D4F62}"/>
    <cellStyle name="40 % - Akzent6 3" xfId="289" xr:uid="{80A35A87-369C-4458-92FF-85427A6C445A}"/>
    <cellStyle name="40% - Accent1 2" xfId="124" xr:uid="{3CCA5CB5-2E1F-4212-A31C-98A5985C4C41}"/>
    <cellStyle name="40% - Accent1 3" xfId="241" xr:uid="{8EC1AE10-BD61-4098-AF47-21EE2ACA3DCA}"/>
    <cellStyle name="40% - Accent2 2" xfId="125" xr:uid="{46AF7C6A-E4F7-4650-945C-BEF15D4E3633}"/>
    <cellStyle name="40% - Accent2 3" xfId="242" xr:uid="{2A55C77C-233A-4F28-B030-5BD55FC5A1B2}"/>
    <cellStyle name="40% - Accent3 2" xfId="126" xr:uid="{31BEC172-80A8-4C0A-8EB6-D619BF72A1A3}"/>
    <cellStyle name="40% - Accent3 3" xfId="243" xr:uid="{7B6BF107-1CE8-4A09-8AAD-4A64F8BBF4C6}"/>
    <cellStyle name="40% - Accent4 2" xfId="127" xr:uid="{2DB9318B-E66B-44CC-B3A1-5E7FA8DC753F}"/>
    <cellStyle name="40% - Accent4 3" xfId="244" xr:uid="{8ADFC857-DD19-48A7-925C-3AD4F9273499}"/>
    <cellStyle name="40% - Accent5 2" xfId="128" xr:uid="{FBF1B7D9-6F54-42BB-AB03-5E15E55F6C75}"/>
    <cellStyle name="40% - Accent5 3" xfId="245" xr:uid="{85D1F851-B2F7-4630-B82F-966161F9339F}"/>
    <cellStyle name="40% - Accent6 2" xfId="129" xr:uid="{45D09B62-E738-4D33-AA43-8C8DE0D22322}"/>
    <cellStyle name="40% - Accent6 3" xfId="246" xr:uid="{149FD4F5-A7BF-4A4F-B230-D958CC1F10FA}"/>
    <cellStyle name="5x indented GHG Textfiels" xfId="11" xr:uid="{00000000-0005-0000-0000-000001000000}"/>
    <cellStyle name="5x indented GHG Textfiels 2" xfId="130" xr:uid="{A9565511-603A-4A47-92FE-D9114955B573}"/>
    <cellStyle name="5x indented GHG Textfiels 2 2" xfId="131" xr:uid="{49EB45FB-CBA7-4DBF-AA0C-E661F659BAAB}"/>
    <cellStyle name="5x indented GHG Textfiels 3" xfId="132" xr:uid="{0A92C0F9-D20C-430C-B288-CD8E64BE0F15}"/>
    <cellStyle name="5x indented GHG Textfiels 3 2" xfId="437" xr:uid="{35323B67-1934-443E-B1A8-8BAA0468C559}"/>
    <cellStyle name="5x indented GHG Textfiels 3 3" xfId="385" xr:uid="{58062272-830D-4363-815D-8B7786C72EE7}"/>
    <cellStyle name="5x indented GHG Textfiels 3 3 2" xfId="672" xr:uid="{45F8948B-EC87-4FA5-B92F-715A8DE4B311}"/>
    <cellStyle name="5x indented GHG Textfiels 3 3 2 2" xfId="887" xr:uid="{070B5D6E-A86F-46E7-877C-0E395055E038}"/>
    <cellStyle name="5x indented GHG Textfiels 3 3 2 2 2" xfId="1600" xr:uid="{DC2A6872-76CB-4B79-B896-E9AA82B7FEF5}"/>
    <cellStyle name="5x indented GHG Textfiels 3 3 2 2 3" xfId="987" xr:uid="{4CF491A6-D6AC-46ED-AD79-2F5E762D5E70}"/>
    <cellStyle name="5x indented GHG Textfiels 3 3 2 2 4" xfId="2250" xr:uid="{2EBCEE3B-241B-4ACB-987F-C340DF3AD7B5}"/>
    <cellStyle name="5x indented GHG Textfiels 3 3 2 3" xfId="1392" xr:uid="{5470255A-8590-4D89-B5AF-44A129757709}"/>
    <cellStyle name="5x indented GHG Textfiels 3 3 2 4" xfId="985" xr:uid="{265FDB89-50CE-4742-8EF0-92AD805A510D}"/>
    <cellStyle name="5x indented GHG Textfiels 3 3 2 5" xfId="2044" xr:uid="{5ED558D1-BA94-4990-BF99-77EAB07D685E}"/>
    <cellStyle name="5x indented GHG Textfiels 3 3 3" xfId="619" xr:uid="{859429FA-F71E-4DB8-A5D6-3769E4F132E6}"/>
    <cellStyle name="5x indented GHG Textfiels 3 3 3 2" xfId="834" xr:uid="{CDF3B681-ED4D-46A5-A0FB-D681DE15CF6A}"/>
    <cellStyle name="5x indented GHG Textfiels 3 3 3 2 2" xfId="1547" xr:uid="{109AEAA1-08D6-4C90-9914-31D81A4C24D7}"/>
    <cellStyle name="5x indented GHG Textfiels 3 3 3 2 3" xfId="1185" xr:uid="{D594B288-AE01-4B97-AC27-35B64E1868B4}"/>
    <cellStyle name="5x indented GHG Textfiels 3 3 3 2 4" xfId="2197" xr:uid="{2BE1B55F-9170-4AF2-8D79-C047F39B5505}"/>
    <cellStyle name="5x indented GHG Textfiels 3 3 3 3" xfId="1339" xr:uid="{BFF9589D-49E3-4DF8-8CBA-D4F0FB7A15C8}"/>
    <cellStyle name="5x indented GHG Textfiels 3 3 3 4" xfId="973" xr:uid="{82E48B8A-82CD-461D-85F9-5E46F300CFDE}"/>
    <cellStyle name="5x indented GHG Textfiels 3 3 3 5" xfId="1991" xr:uid="{83B04C08-886D-47B4-AC64-FC58332F5AE4}"/>
    <cellStyle name="5x indented GHG Textfiels 3 3 4" xfId="703" xr:uid="{8FCF581E-761D-46BD-A967-A78A8CF1FCE5}"/>
    <cellStyle name="5x indented GHG Textfiels 3 3 4 2" xfId="918" xr:uid="{4322D885-B266-46B1-BCBE-082B57451BEA}"/>
    <cellStyle name="5x indented GHG Textfiels 3 3 4 2 2" xfId="1631" xr:uid="{02EF4630-06B1-4A1B-860A-227730BBF180}"/>
    <cellStyle name="5x indented GHG Textfiels 3 3 4 2 3" xfId="1903" xr:uid="{35F8E711-4F70-4486-9D03-12382FA74C97}"/>
    <cellStyle name="5x indented GHG Textfiels 3 3 4 2 4" xfId="2281" xr:uid="{323A8E37-5AD5-4C66-896A-8A590E00E8AD}"/>
    <cellStyle name="5x indented GHG Textfiels 3 3 4 3" xfId="1423" xr:uid="{79456AAD-FBAD-4D8A-A0AC-BE8544487FCA}"/>
    <cellStyle name="5x indented GHG Textfiels 3 3 4 4" xfId="1038" xr:uid="{4E23FCDF-CC18-41E0-BFBA-4D56AED82B94}"/>
    <cellStyle name="5x indented GHG Textfiels 3 3 4 5" xfId="2075" xr:uid="{674684F6-6F04-4E12-A765-8FF4E9474637}"/>
    <cellStyle name="5x indented GHG Textfiels 3 3 5" xfId="740" xr:uid="{C2CE3CE9-C51B-40F5-8D3C-068942351D4F}"/>
    <cellStyle name="5x indented GHG Textfiels 3 3 6" xfId="1166" xr:uid="{6843BF24-C817-437F-A097-C485FE1D8C64}"/>
    <cellStyle name="5x indented GHG Textfiels 3 3 7" xfId="947" xr:uid="{9E7ED601-8FAB-4AA6-8E12-5292282FEBE2}"/>
    <cellStyle name="5x indented GHG Textfiels 3 3 8" xfId="982" xr:uid="{A42A23B7-EA20-4664-83E3-D515625F549C}"/>
    <cellStyle name="5x indented GHG Textfiels_Table 4(II)" xfId="227" xr:uid="{D7215F94-649B-4EFC-B629-37EF0E03199F}"/>
    <cellStyle name="60 % - Akzent1" xfId="83" hidden="1" xr:uid="{99BF9882-5D81-4D75-B0C7-573FF7CEC7C2}"/>
    <cellStyle name="60 % - Akzent1" xfId="954" hidden="1" xr:uid="{A19F86BB-97CF-4777-BAE0-84BE8FADDB8A}"/>
    <cellStyle name="60 % - Akzent1" xfId="1220" hidden="1" xr:uid="{9AE3818F-BB5D-467C-8872-AC1F450E5132}"/>
    <cellStyle name="60 % - Akzent1" xfId="1255" hidden="1" xr:uid="{CC11B3AB-D2BA-46D0-BA6B-5E48312DE8D8}"/>
    <cellStyle name="60 % - Akzent1" xfId="1742" hidden="1" xr:uid="{4E1F6139-6E3E-4E68-9737-ECEA1BAE34B8}"/>
    <cellStyle name="60 % - Akzent1" xfId="1785" hidden="1" xr:uid="{F5B1DCD1-39E6-44F0-B8F6-B8DCCEBE03F9}"/>
    <cellStyle name="60 % - Akzent1" xfId="1683" hidden="1" xr:uid="{18A286CA-0132-484C-9060-8080DE726516}"/>
    <cellStyle name="60 % - Akzent1" xfId="1913" hidden="1" xr:uid="{4ABD0766-80C4-4DBF-97FA-0AD82FD779C0}"/>
    <cellStyle name="60 % - Akzent1 2" xfId="421" xr:uid="{B1E2BB89-9E77-4C5F-B685-1FEB766A0B1C}"/>
    <cellStyle name="60 % - Akzent1 3" xfId="290" xr:uid="{E0191329-CC10-412A-8D8B-C3FAC1D86D5C}"/>
    <cellStyle name="60 % - Akzent2" xfId="87" hidden="1" xr:uid="{65260D81-764B-452A-8F14-44C6F0CDED50}"/>
    <cellStyle name="60 % - Akzent2" xfId="957" hidden="1" xr:uid="{322A93B3-E264-4369-A755-20B5F4C5649A}"/>
    <cellStyle name="60 % - Akzent2" xfId="1164" hidden="1" xr:uid="{3BA3AA2E-9C5C-4418-8E80-3728DCE771C4}"/>
    <cellStyle name="60 % - Akzent2" xfId="1750" hidden="1" xr:uid="{8765AA77-92F1-4989-906C-FDFF83F536C8}"/>
    <cellStyle name="60 % - Akzent2" xfId="1726" hidden="1" xr:uid="{B533942E-3D34-469D-83DE-79558684CE53}"/>
    <cellStyle name="60 % - Akzent2" xfId="1236" hidden="1" xr:uid="{BE9F44D2-4D53-497D-B929-7BDC2337CBC6}"/>
    <cellStyle name="60 % - Akzent2" xfId="1082" hidden="1" xr:uid="{4D271AE7-0FF9-436A-84FD-DFCC9A289D2F}"/>
    <cellStyle name="60 % - Akzent2" xfId="2295" hidden="1" xr:uid="{D797C3CA-9591-4A61-A1EE-DA06B0489917}"/>
    <cellStyle name="60 % - Akzent2 2" xfId="422" xr:uid="{336DBFD7-0490-44A3-90EA-1DE9BAAFF4E5}"/>
    <cellStyle name="60 % - Akzent2 3" xfId="291" xr:uid="{72642C2D-C1C4-4CD3-864C-CB199232784B}"/>
    <cellStyle name="60 % - Akzent3" xfId="91" hidden="1" xr:uid="{EEAE12FC-312C-4432-B3BB-6378C9A55145}"/>
    <cellStyle name="60 % - Akzent3" xfId="960" hidden="1" xr:uid="{2C7EBF4C-133B-4B6D-AD50-D8577E45BE2A}"/>
    <cellStyle name="60 % - Akzent3" xfId="1263" hidden="1" xr:uid="{8FA9F623-2BF9-4E36-BE2B-8AF05ABB0E69}"/>
    <cellStyle name="60 % - Akzent3" xfId="1740" hidden="1" xr:uid="{E33263F5-A79C-4046-9C4E-AA50726B0A9F}"/>
    <cellStyle name="60 % - Akzent3" xfId="1138" hidden="1" xr:uid="{E16B92B9-F177-4E56-B1FF-7DE47F83F342}"/>
    <cellStyle name="60 % - Akzent3" xfId="1182" hidden="1" xr:uid="{C6C4ACEE-F509-4314-BD9F-3825A94F9A74}"/>
    <cellStyle name="60 % - Akzent3" xfId="1775" hidden="1" xr:uid="{EC573ED6-67E1-4514-B9BF-9EDA168E838B}"/>
    <cellStyle name="60 % - Akzent3" xfId="2294" hidden="1" xr:uid="{C5AD9C54-5B77-4921-B09A-21340B7A3AB8}"/>
    <cellStyle name="60 % - Akzent3 2" xfId="423" xr:uid="{CEE76E51-6C1E-4E12-98AD-A2409E3CD0F5}"/>
    <cellStyle name="60 % - Akzent3 3" xfId="292" xr:uid="{A2CDDF42-5279-41D5-B6B5-F0268B931F7F}"/>
    <cellStyle name="60 % - Akzent4" xfId="95" hidden="1" xr:uid="{6AC4BBB0-6B35-4762-9619-2F83B8964A72}"/>
    <cellStyle name="60 % - Akzent4" xfId="964" hidden="1" xr:uid="{F927016D-DD2E-4BE0-9D2C-D70CB60E2B70}"/>
    <cellStyle name="60 % - Akzent4" xfId="1261" hidden="1" xr:uid="{A880FD3F-9697-49D7-B139-465DBDFFB2BF}"/>
    <cellStyle name="60 % - Akzent4" xfId="1711" hidden="1" xr:uid="{2D391AA0-0F82-4350-B542-D36975CE6B01}"/>
    <cellStyle name="60 % - Akzent4" xfId="1871" hidden="1" xr:uid="{DCEEBD3D-2D11-41B0-A440-250E83164BA5}"/>
    <cellStyle name="60 % - Akzent4" xfId="1755" hidden="1" xr:uid="{5FE510B0-9B8E-431A-961C-C0D37DF8FF84}"/>
    <cellStyle name="60 % - Akzent4" xfId="996" hidden="1" xr:uid="{F303707C-977D-46EB-893E-F131F15E6D12}"/>
    <cellStyle name="60 % - Akzent4" xfId="2292" hidden="1" xr:uid="{3F8E67C9-19C3-496D-B890-F137C1EBB7E1}"/>
    <cellStyle name="60 % - Akzent4 2" xfId="424" xr:uid="{2CBCC192-F1D2-4C99-BDA8-F616AC353EB6}"/>
    <cellStyle name="60 % - Akzent4 3" xfId="293" xr:uid="{0DEB1AC7-6D9F-4DC2-9E97-C7964A076BE9}"/>
    <cellStyle name="60 % - Akzent5" xfId="99" hidden="1" xr:uid="{CE71D868-305C-4760-B9CB-D4D991499646}"/>
    <cellStyle name="60 % - Akzent5" xfId="968" hidden="1" xr:uid="{EAF03389-6FD0-489C-9947-D64535B1D248}"/>
    <cellStyle name="60 % - Akzent5" xfId="1160" hidden="1" xr:uid="{4CE4014A-3422-45B5-96D1-7762DF181F48}"/>
    <cellStyle name="60 % - Akzent5" xfId="1863" hidden="1" xr:uid="{20F4AF6C-F8F4-4350-8A85-FB3241FD2080}"/>
    <cellStyle name="60 % - Akzent5" xfId="1092" hidden="1" xr:uid="{3467E650-3058-48FC-B4BE-2911B52ECC96}"/>
    <cellStyle name="60 % - Akzent5" xfId="1204" hidden="1" xr:uid="{9500CBBD-B89D-4627-AC32-E3E12D41E34C}"/>
    <cellStyle name="60 % - Akzent5" xfId="1914" hidden="1" xr:uid="{693D5969-BF9C-4066-9CCC-BB2BF76BFB61}"/>
    <cellStyle name="60 % - Akzent5" xfId="2305" hidden="1" xr:uid="{2E76A418-50D0-40B2-8267-A14F92E69F70}"/>
    <cellStyle name="60 % - Akzent5 2" xfId="425" xr:uid="{7A4401A4-6210-42BC-AAAB-9198B25A8F54}"/>
    <cellStyle name="60 % - Akzent5 3" xfId="294" xr:uid="{AB8DF395-FF98-4718-9DE7-2F6F40BABC8B}"/>
    <cellStyle name="60 % - Akzent6" xfId="103" hidden="1" xr:uid="{4A04A296-916C-4A0D-A68A-8E0CB3B2F675}"/>
    <cellStyle name="60 % - Akzent6" xfId="971" hidden="1" xr:uid="{9853C5AD-73D3-48E2-A2C3-23D8D306B7CA}"/>
    <cellStyle name="60 % - Akzent6" xfId="1257" hidden="1" xr:uid="{B303F274-5D66-4874-9577-4D3BB5CDB48F}"/>
    <cellStyle name="60 % - Akzent6" xfId="1176" hidden="1" xr:uid="{05950BB5-A8A9-4EC9-902D-4CC218123682}"/>
    <cellStyle name="60 % - Akzent6" xfId="1000" hidden="1" xr:uid="{5B269CA4-1F58-4FBB-9182-F03D42765CCD}"/>
    <cellStyle name="60 % - Akzent6" xfId="1673" hidden="1" xr:uid="{21CC7882-83E7-4F9D-92E6-132A27E44E23}"/>
    <cellStyle name="60 % - Akzent6" xfId="1089" hidden="1" xr:uid="{58352677-CC75-4DF0-A053-C27C1CA2E449}"/>
    <cellStyle name="60 % - Akzent6" xfId="1828" hidden="1" xr:uid="{C051DD53-7AB0-443C-A1F8-D1F6ED917B51}"/>
    <cellStyle name="60 % - Akzent6 2" xfId="426" xr:uid="{0723CC3F-FF1A-42DE-991E-7950473402C2}"/>
    <cellStyle name="60 % - Akzent6 3" xfId="295" xr:uid="{BF35040C-7642-4C16-87E7-32616B367ED0}"/>
    <cellStyle name="60% - Accent1 2" xfId="133" xr:uid="{DA2CFC2C-F5D0-4AF4-8C06-538384B4841B}"/>
    <cellStyle name="60% - Accent1 3" xfId="247" xr:uid="{E252A605-2761-400E-A610-AD2B4C752E52}"/>
    <cellStyle name="60% - Accent2 2" xfId="134" xr:uid="{F2C9FE8F-A828-4774-87E0-DF94DB70DC4C}"/>
    <cellStyle name="60% - Accent2 3" xfId="248" xr:uid="{7A33ED2D-45FE-4EB3-87C6-9B3192F5BED7}"/>
    <cellStyle name="60% - Accent3 2" xfId="135" xr:uid="{C0322F85-9A7C-4B16-B948-20B98517CFF5}"/>
    <cellStyle name="60% - Accent3 3" xfId="249" xr:uid="{9A612134-CBB9-4029-8101-B4663D01A8F2}"/>
    <cellStyle name="60% - Accent4 2" xfId="136" xr:uid="{AE0EC21F-51EF-4DD7-992A-78E02F306170}"/>
    <cellStyle name="60% - Accent4 3" xfId="250" xr:uid="{71299DE4-09E2-4AE9-A002-FA967CA997BF}"/>
    <cellStyle name="60% - Accent5 2" xfId="137" xr:uid="{0FC03C23-FACF-47B1-A43B-F309BFA3237D}"/>
    <cellStyle name="60% - Accent5 3" xfId="251" xr:uid="{B6BF37E3-6E65-4B61-B547-3F71FF16C31F}"/>
    <cellStyle name="60% - Accent6 2" xfId="138" xr:uid="{9F203896-E8A4-4785-BA8D-898A9E1F2932}"/>
    <cellStyle name="60% - Accent6 3" xfId="252" xr:uid="{E4F5B98B-D9F4-4C8B-A9BD-8D9400A38BA0}"/>
    <cellStyle name="Accent1 2" xfId="139" xr:uid="{7A11116D-9353-4CE7-A264-5408E99E8330}"/>
    <cellStyle name="Accent1 3" xfId="253" xr:uid="{D9E464D3-AC0E-4E9B-834F-51835B37541A}"/>
    <cellStyle name="Accent1 4" xfId="386" xr:uid="{A20DA079-B514-40DF-9ED7-68699444CDC3}"/>
    <cellStyle name="Accent2 2" xfId="140" xr:uid="{6BED4FED-68E6-4283-A2A4-335F9924EC3C}"/>
    <cellStyle name="Accent2 3" xfId="254" xr:uid="{ADC76835-520B-44E8-9FAA-E1398C39FF5C}"/>
    <cellStyle name="Accent2 4" xfId="387" xr:uid="{4FD3B1C1-8209-473B-9D21-D3A7E122D8A2}"/>
    <cellStyle name="Accent3 2" xfId="141" xr:uid="{3CA6DA0F-2B00-454D-B4A4-8016E6CAD9E5}"/>
    <cellStyle name="Accent3 3" xfId="255" xr:uid="{5177CEF8-72DE-46CC-A375-02FEDF48DD41}"/>
    <cellStyle name="Accent3 4" xfId="388" xr:uid="{C55A9D49-D914-49E8-B2ED-01DB9390E29A}"/>
    <cellStyle name="Accent4 2" xfId="142" xr:uid="{E135D543-D36E-4BD1-ACF8-3264D451FE80}"/>
    <cellStyle name="Accent4 3" xfId="256" xr:uid="{CD9A5AB3-2364-4CCA-B938-0C1E2B9E5715}"/>
    <cellStyle name="Accent4 4" xfId="389" xr:uid="{37C2D1C6-9A13-4EA2-A25F-93492165AC96}"/>
    <cellStyle name="Accent5 2" xfId="143" xr:uid="{5EE8C3CA-0974-4969-8A57-9FFDFB4FE0CD}"/>
    <cellStyle name="Accent5 3" xfId="257" xr:uid="{814A4352-B210-4C32-B821-6EEE24A84827}"/>
    <cellStyle name="Accent5 4" xfId="390" xr:uid="{1D766149-93E8-42F2-BABB-7C9D949321D9}"/>
    <cellStyle name="Accent6 2" xfId="144" xr:uid="{BD9BCC7E-4713-4A02-AF74-F67C483BA341}"/>
    <cellStyle name="Accent6 3" xfId="258" xr:uid="{8E6D0269-E471-4C03-A85C-AC0F31640340}"/>
    <cellStyle name="Accent6 4" xfId="391" xr:uid="{1DB48233-27AA-423E-BA2C-48F0007CCA3B}"/>
    <cellStyle name="AggblueBoldCels" xfId="145" xr:uid="{BE2143FC-BECE-436D-AD86-9C695423CB12}"/>
    <cellStyle name="AggblueBoldCels 2" xfId="146" xr:uid="{1906B683-FE30-425E-834E-CB6BFCDB647D}"/>
    <cellStyle name="AggblueCels" xfId="55" xr:uid="{39EFB79B-A325-4365-A451-4EDD71BDB7A7}"/>
    <cellStyle name="AggblueCels 2" xfId="147" xr:uid="{A390F42B-AB93-4B86-8912-AAD01C667BE9}"/>
    <cellStyle name="AggblueCels_1x" xfId="54" xr:uid="{0B7ECE58-3C64-4C9F-BB63-1CE68643AC21}"/>
    <cellStyle name="AggBoldCells" xfId="25" xr:uid="{78BBABF5-6B85-4447-8E6F-88410B77C43D}"/>
    <cellStyle name="AggBoldCells 2" xfId="148" xr:uid="{2FB97971-A262-474B-9274-03963A356B79}"/>
    <cellStyle name="AggBoldCells 3" xfId="228" xr:uid="{6928D8B4-0B49-43D1-A9FA-B01630DE8211}"/>
    <cellStyle name="AggBoldCells 4" xfId="380" xr:uid="{0EB1E6BB-399B-47DA-849A-0636E43C71C7}"/>
    <cellStyle name="AggCels" xfId="12" xr:uid="{00000000-0005-0000-0000-000002000000}"/>
    <cellStyle name="AggCels 2" xfId="149" xr:uid="{98120360-AE00-4C4F-AAE0-BCF0E1CFC922}"/>
    <cellStyle name="AggCels 3" xfId="229" xr:uid="{D062FB85-E206-4191-AAD0-5CB1DD5DA450}"/>
    <cellStyle name="AggCels 4" xfId="381" xr:uid="{032FB387-6D10-4203-A305-1800529EBA4F}"/>
    <cellStyle name="AggCels_T(2)" xfId="26" xr:uid="{AE2AD258-8714-4E7D-BB7A-19ABAF318318}"/>
    <cellStyle name="AggGreen" xfId="45" xr:uid="{7F11F720-D911-474A-A99A-7D892554F4B1}"/>
    <cellStyle name="AggGreen 2" xfId="150" xr:uid="{00F8A484-C1ED-4DBF-9F15-1C2C6FE8DA9B}"/>
    <cellStyle name="AggGreen 2 2" xfId="439" xr:uid="{0B6D328E-5A5F-407D-8CC3-E8D56E8322B2}"/>
    <cellStyle name="AggGreen 2 2 2" xfId="616" xr:uid="{18D9FBAF-CC38-4E44-A402-3FC1ABDE585C}"/>
    <cellStyle name="AggGreen 2 2 2 2" xfId="831" xr:uid="{A0735738-3E61-4A5F-B8F4-B6667407187C}"/>
    <cellStyle name="AggGreen 2 2 2 2 2" xfId="1544" xr:uid="{15FA09D7-7753-45A8-8107-801AED646CA1}"/>
    <cellStyle name="AggGreen 2 2 2 2 3" xfId="1209" xr:uid="{06A1328A-A849-47FF-8942-9E0F97A54D17}"/>
    <cellStyle name="AggGreen 2 2 2 2 4" xfId="2194" xr:uid="{BC78D326-BB1E-42F8-9C87-08BC8AFE96DE}"/>
    <cellStyle name="AggGreen 2 2 2 3" xfId="1336" xr:uid="{766CC3BF-905A-41D8-B387-6CD07CF5461D}"/>
    <cellStyle name="AggGreen 2 2 2 4" xfId="1792" xr:uid="{05E5F431-036F-458E-8A9E-FDB5AB8DE877}"/>
    <cellStyle name="AggGreen 2 2 2 5" xfId="1988" xr:uid="{C7026ED7-6DF4-472A-AE4F-E0EE3BC0A170}"/>
    <cellStyle name="AggGreen 2 2 3" xfId="746" xr:uid="{E331CE03-1B24-4508-AB82-758F6CF16C96}"/>
    <cellStyle name="AggGreen 2 2 3 2" xfId="1459" xr:uid="{A2B45E25-8160-4532-B510-43A7E28C4642}"/>
    <cellStyle name="AggGreen 2 2 3 3" xfId="1059" xr:uid="{0E1F6FD5-055F-4B44-A401-3A828ED86AA5}"/>
    <cellStyle name="AggGreen 2 2 3 4" xfId="2109" xr:uid="{C6BE2B4E-CAF2-4599-9091-5BECD22B84FB}"/>
    <cellStyle name="AggGreen 2 3" xfId="297" xr:uid="{32585F00-0F16-4706-941A-5DA5DFC77CB2}"/>
    <cellStyle name="AggGreen 2 3 2" xfId="636" xr:uid="{EF03655B-426D-4B85-8BDD-D45067D431AA}"/>
    <cellStyle name="AggGreen 2 3 2 2" xfId="851" xr:uid="{245C835A-C878-41DA-A213-733996E7A8D4}"/>
    <cellStyle name="AggGreen 2 3 2 2 2" xfId="1564" xr:uid="{2F0EFC33-067D-4D8C-8F05-A35121421538}"/>
    <cellStyle name="AggGreen 2 3 2 2 3" xfId="1720" xr:uid="{3CF3924D-647C-4861-AEA7-8803232FF47E}"/>
    <cellStyle name="AggGreen 2 3 2 2 4" xfId="2214" xr:uid="{202DE7CC-F014-4042-A7E1-A7D1AC29A21D}"/>
    <cellStyle name="AggGreen 2 3 2 3" xfId="1356" xr:uid="{022A2CB8-B895-4FF1-9BDE-BC7AC519E5C7}"/>
    <cellStyle name="AggGreen 2 3 2 4" xfId="1040" xr:uid="{F932AE3E-8DCD-4DBB-8147-B28B28FEE3DB}"/>
    <cellStyle name="AggGreen 2 3 2 5" xfId="2008" xr:uid="{602A89FA-81B5-45AD-8D31-D65DDCF111BC}"/>
    <cellStyle name="AggGreen 2 3 3" xfId="705" xr:uid="{185FDD6C-4A4A-4D69-ABAF-9FE21FCE9A91}"/>
    <cellStyle name="AggGreen 2 3 3 2" xfId="920" xr:uid="{6C40DEAE-4BE1-4ED2-A854-ADCB83E9F96C}"/>
    <cellStyle name="AggGreen 2 3 3 2 2" xfId="1633" xr:uid="{C839DA50-E0E8-4328-A2A0-CB5780EB43C3}"/>
    <cellStyle name="AggGreen 2 3 3 2 3" xfId="1905" xr:uid="{7823B0FE-24D7-4818-B263-E8652CB5FDA0}"/>
    <cellStyle name="AggGreen 2 3 3 2 4" xfId="2283" xr:uid="{5F8B6056-BBEE-491E-9500-B28E90A06A71}"/>
    <cellStyle name="AggGreen 2 3 3 3" xfId="1425" xr:uid="{C35FCB06-8F65-4B4A-87D2-ED56A7B53AAD}"/>
    <cellStyle name="AggGreen 2 3 3 4" xfId="1789" xr:uid="{9512492F-8C7D-47CB-AC63-222721B34AD7}"/>
    <cellStyle name="AggGreen 2 3 3 5" xfId="2077" xr:uid="{B2AA164E-8B37-49C8-B555-A26B4FDBFCAA}"/>
    <cellStyle name="AggGreen 2 3 4" xfId="701" xr:uid="{30CFE2E7-8B41-416F-8FDC-E61CCFF188A9}"/>
    <cellStyle name="AggGreen 2 3 4 2" xfId="916" xr:uid="{D5EAB7AA-FDB0-4D34-A80D-13E9E9AFFED8}"/>
    <cellStyle name="AggGreen 2 3 4 2 2" xfId="1629" xr:uid="{F7EA387C-8510-46B4-BF41-17A7BD7DFB7A}"/>
    <cellStyle name="AggGreen 2 3 4 2 3" xfId="1901" xr:uid="{715F10C3-9832-47B7-9173-F6DE1D4FA63C}"/>
    <cellStyle name="AggGreen 2 3 4 2 4" xfId="2279" xr:uid="{EB4AE3BB-C760-48CF-8E72-3435CBBE251E}"/>
    <cellStyle name="AggGreen 2 3 4 3" xfId="1421" xr:uid="{71ED169F-EFFB-4E3D-A8CE-986E03835BB8}"/>
    <cellStyle name="AggGreen 2 3 4 4" xfId="1154" xr:uid="{C374309A-7F22-4887-AD9B-28EB93291C13}"/>
    <cellStyle name="AggGreen 2 3 4 5" xfId="2073" xr:uid="{D68EDB94-EC6C-4DEA-90A0-28CFA4D95770}"/>
    <cellStyle name="AggGreen 2 3 5" xfId="1094" xr:uid="{C583967E-8052-435D-A94D-4D9980E6F84C}"/>
    <cellStyle name="AggGreen 2 3 6" xfId="1241" xr:uid="{A8FA67B3-C227-4925-A9D8-9CA4DE588492}"/>
    <cellStyle name="AggGreen 2 3 7" xfId="1912" xr:uid="{0A2B69AE-144B-42F9-8ECA-ECED5D2EA962}"/>
    <cellStyle name="AggGreen 3" xfId="438" xr:uid="{034C49B5-1FD6-48BA-9084-F21FE0353A73}"/>
    <cellStyle name="AggGreen 3 2" xfId="565" xr:uid="{E090B904-1B2A-49E9-9A72-1B1ABDCBDFBA}"/>
    <cellStyle name="AggGreen 3 2 2" xfId="780" xr:uid="{0426B18A-122A-4434-9460-447AAD6FBB4C}"/>
    <cellStyle name="AggGreen 3 2 2 2" xfId="1493" xr:uid="{FBD39404-831D-410C-94AF-88F5445DB2FB}"/>
    <cellStyle name="AggGreen 3 2 2 3" xfId="1234" xr:uid="{3F5391DC-193E-4FDC-B489-565AF9C9412B}"/>
    <cellStyle name="AggGreen 3 2 2 4" xfId="2143" xr:uid="{97E23AC8-2DD1-4E5F-8F22-672A0EF044D6}"/>
    <cellStyle name="AggGreen 3 2 3" xfId="1285" xr:uid="{CDE3F04F-5BD7-427A-9536-05E04A3C774C}"/>
    <cellStyle name="AggGreen 3 2 4" xfId="1731" xr:uid="{10B4CD14-FAF6-4D5F-8DC9-8DBB46344394}"/>
    <cellStyle name="AggGreen 3 2 5" xfId="1937" xr:uid="{9816B01A-FBDC-4B54-85CE-A8FFBC10F00E}"/>
    <cellStyle name="AggGreen 3 3" xfId="745" xr:uid="{4CCE280C-7FCC-4BAA-81F8-C53E5CB03905}"/>
    <cellStyle name="AggGreen 3 3 2" xfId="1458" xr:uid="{CDEF4177-E6EB-4E58-B9F9-A6FA3442A86E}"/>
    <cellStyle name="AggGreen 3 3 3" xfId="1842" xr:uid="{FAF9C88F-AB08-4562-B8C8-6EACB59F77A6}"/>
    <cellStyle name="AggGreen 3 3 4" xfId="2108" xr:uid="{21C04123-A6FC-4EFE-9BD3-FBB319F82EF4}"/>
    <cellStyle name="AggGreen 4" xfId="296" xr:uid="{8F5F6FA6-87C5-4F1B-9DEF-C8FBAC60D099}"/>
    <cellStyle name="AggGreen 4 2" xfId="635" xr:uid="{89ABCD1B-F2C8-4B08-9D0E-3FD9721B33E1}"/>
    <cellStyle name="AggGreen 4 2 2" xfId="850" xr:uid="{B8A823CC-2AAC-48CF-8A94-585D908CB0F4}"/>
    <cellStyle name="AggGreen 4 2 2 2" xfId="1563" xr:uid="{2927270D-E9C9-44B5-A8C7-0180F60C09C1}"/>
    <cellStyle name="AggGreen 4 2 2 3" xfId="1662" xr:uid="{68496940-CF8B-4DCF-807C-64AA55E49A98}"/>
    <cellStyle name="AggGreen 4 2 2 4" xfId="2213" xr:uid="{3F0A5057-5152-4572-94F7-8F5214032DD3}"/>
    <cellStyle name="AggGreen 4 2 3" xfId="1355" xr:uid="{1022DC08-113F-4C1C-8CC6-35334E30A8CA}"/>
    <cellStyle name="AggGreen 4 2 4" xfId="1850" xr:uid="{2BA5E206-FB81-41E9-AE60-038F9C529CFE}"/>
    <cellStyle name="AggGreen 4 2 5" xfId="2007" xr:uid="{6FEF31D6-A366-497A-AA70-955B4B0B15F5}"/>
    <cellStyle name="AggGreen 4 3" xfId="550" xr:uid="{AE16480D-31F4-4FC4-A48E-4D67E36422A2}"/>
    <cellStyle name="AggGreen 4 3 2" xfId="765" xr:uid="{63A11CAA-FBB5-42B5-A376-B9F83FE0FBCF}"/>
    <cellStyle name="AggGreen 4 3 2 2" xfId="1478" xr:uid="{58922C30-0ABD-44ED-A32A-779A082B1BA3}"/>
    <cellStyle name="AggGreen 4 3 2 3" xfId="1783" xr:uid="{572F7E37-E08F-44BD-86EC-B881D6A4E265}"/>
    <cellStyle name="AggGreen 4 3 2 4" xfId="2128" xr:uid="{C8ED28A2-385F-42A1-AA4B-1D4DC99B9642}"/>
    <cellStyle name="AggGreen 4 3 3" xfId="1270" xr:uid="{6810ECF9-28FB-45A8-A450-98DC66AE8E3E}"/>
    <cellStyle name="AggGreen 4 3 4" xfId="1756" xr:uid="{309E43B6-4AAE-4C36-B413-E1D59C9558A2}"/>
    <cellStyle name="AggGreen 4 3 5" xfId="1922" xr:uid="{A5772272-ECC2-41DF-8D33-EABC688CD593}"/>
    <cellStyle name="AggGreen 4 4" xfId="668" xr:uid="{A20B0AD9-F468-40A7-8465-42764E603844}"/>
    <cellStyle name="AggGreen 4 4 2" xfId="883" xr:uid="{D3201133-CD76-4D85-8583-E316574AB47F}"/>
    <cellStyle name="AggGreen 4 4 2 2" xfId="1596" xr:uid="{8F1E5036-189A-4037-BBCB-2D6B12643D2A}"/>
    <cellStyle name="AggGreen 4 4 2 3" xfId="994" xr:uid="{2347EDB4-F9EA-483E-8065-112D1739D421}"/>
    <cellStyle name="AggGreen 4 4 2 4" xfId="2246" xr:uid="{2C1BC71F-AB7A-4FBA-88DE-04A33AFD7548}"/>
    <cellStyle name="AggGreen 4 4 3" xfId="1388" xr:uid="{B429D70A-AFCC-4D8B-8C6A-D5B89F576D9F}"/>
    <cellStyle name="AggGreen 4 4 4" xfId="1023" xr:uid="{8E57BC26-D49B-439B-B280-0C4982DF9291}"/>
    <cellStyle name="AggGreen 4 4 5" xfId="2040" xr:uid="{EAE91412-1194-4131-822C-982DCDCEF1DE}"/>
    <cellStyle name="AggGreen 4 5" xfId="1093" xr:uid="{55B14524-22BB-4D11-BBE3-C3A7D78EC00D}"/>
    <cellStyle name="AggGreen 4 6" xfId="1084" xr:uid="{C0E3DEDA-FF74-4297-9819-5BB1DBD09504}"/>
    <cellStyle name="AggGreen 4 7" xfId="1843" xr:uid="{51A7B829-4D8A-48CD-9655-E35F3FF056C9}"/>
    <cellStyle name="AggGreen 5" xfId="112" xr:uid="{F11B0F9C-0615-47E1-8437-7766F1FF0418}"/>
    <cellStyle name="AggGreen_Bbdr" xfId="46" xr:uid="{A90DD6BB-678A-458E-BA36-6F53CBC3B1F8}"/>
    <cellStyle name="AggGreen_bld" xfId="16" xr:uid="{00000000-0005-0000-0000-000003000000}"/>
    <cellStyle name="AggGreen12" xfId="41" xr:uid="{B14D01B3-A9D7-4395-935B-6458877E6CFA}"/>
    <cellStyle name="AggGreen12 2" xfId="151" xr:uid="{47BB184F-0EC0-455B-8B47-479C8419EA55}"/>
    <cellStyle name="AggGreen12 2 2" xfId="441" xr:uid="{53CE439B-363A-48C1-9BE4-D6F41EAE233C}"/>
    <cellStyle name="AggGreen12 2 2 2" xfId="634" xr:uid="{5882A3E3-D776-495C-9565-FE7F21845C2B}"/>
    <cellStyle name="AggGreen12 2 2 2 2" xfId="849" xr:uid="{DFC87B29-1DCB-4686-9835-57882AE25453}"/>
    <cellStyle name="AggGreen12 2 2 2 2 2" xfId="1562" xr:uid="{7D40E923-D70B-4B11-A65E-C51B039DDD08}"/>
    <cellStyle name="AggGreen12 2 2 2 2 3" xfId="1015" xr:uid="{5DCB1AC4-83DC-4822-8A80-7373C7F4CA9B}"/>
    <cellStyle name="AggGreen12 2 2 2 2 4" xfId="2212" xr:uid="{F7BE7028-4B80-47F2-9D4A-4B9A79E86588}"/>
    <cellStyle name="AggGreen12 2 2 2 3" xfId="1354" xr:uid="{87E5F22A-B8F8-43F9-AF0B-5A05F72332A5}"/>
    <cellStyle name="AggGreen12 2 2 2 4" xfId="1709" xr:uid="{A4A0DDC5-B633-499D-B979-548786C3D16B}"/>
    <cellStyle name="AggGreen12 2 2 2 5" xfId="2006" xr:uid="{C105D39D-060C-41F6-93B5-A7A39C92F8B4}"/>
    <cellStyle name="AggGreen12 2 2 3" xfId="748" xr:uid="{65D0D2D2-FDF4-41B2-B783-AEAB776DB28C}"/>
    <cellStyle name="AggGreen12 2 2 3 2" xfId="1461" xr:uid="{03FECFC3-4FDF-41D5-95C3-7C01AF3114EF}"/>
    <cellStyle name="AggGreen12 2 2 3 3" xfId="1075" xr:uid="{95C54E3F-9583-4876-A466-0932DAF99696}"/>
    <cellStyle name="AggGreen12 2 2 3 4" xfId="2111" xr:uid="{69C25DFD-C434-4DE3-81AC-D6977DA4E242}"/>
    <cellStyle name="AggGreen12 2 3" xfId="299" xr:uid="{BB871724-C59C-4C4B-BD51-DFE0D7A5A08E}"/>
    <cellStyle name="AggGreen12 2 3 2" xfId="638" xr:uid="{867DD85D-4D27-44A4-8834-84AC8E131B4A}"/>
    <cellStyle name="AggGreen12 2 3 2 2" xfId="853" xr:uid="{142665E0-46DC-49AF-B336-3EFA32E48246}"/>
    <cellStyle name="AggGreen12 2 3 2 2 2" xfId="1566" xr:uid="{3FC09B22-0199-4B0E-919D-67ABCD4A9376}"/>
    <cellStyle name="AggGreen12 2 3 2 2 3" xfId="1239" xr:uid="{7DF2BD0E-EF84-4398-A894-68C7C0E68547}"/>
    <cellStyle name="AggGreen12 2 3 2 2 4" xfId="2216" xr:uid="{D9BEC650-BE85-4339-ACA2-ADC899A579D5}"/>
    <cellStyle name="AggGreen12 2 3 2 3" xfId="1358" xr:uid="{DDC4F145-F714-4C18-9FFD-0392C9F9D3D9}"/>
    <cellStyle name="AggGreen12 2 3 2 4" xfId="1748" xr:uid="{78B63A49-DE70-48E1-B6B4-BCC25881FF67}"/>
    <cellStyle name="AggGreen12 2 3 2 5" xfId="2010" xr:uid="{DC01FFE7-1A6C-4E68-AA14-6EB686B4D5BB}"/>
    <cellStyle name="AggGreen12 2 3 3" xfId="587" xr:uid="{E1BB2B32-0566-4AE2-A785-5BDDA53906C5}"/>
    <cellStyle name="AggGreen12 2 3 3 2" xfId="802" xr:uid="{3B12CF5A-BF33-41B7-843C-E660A368C965}"/>
    <cellStyle name="AggGreen12 2 3 3 2 2" xfId="1515" xr:uid="{863677BC-0A6B-4B70-8783-3265FE4D84FE}"/>
    <cellStyle name="AggGreen12 2 3 3 2 3" xfId="64" xr:uid="{AE9A4EA9-39C5-4627-9062-B7864692C0CC}"/>
    <cellStyle name="AggGreen12 2 3 3 2 4" xfId="2165" xr:uid="{FD5AD58D-3ACE-4501-AEE5-283E784BDCD5}"/>
    <cellStyle name="AggGreen12 2 3 3 3" xfId="1307" xr:uid="{3C476B87-AB88-4210-A147-BBAEB3CE0C8C}"/>
    <cellStyle name="AggGreen12 2 3 3 4" xfId="1246" xr:uid="{3A80495D-DE88-4295-912B-D6690152C909}"/>
    <cellStyle name="AggGreen12 2 3 3 5" xfId="1959" xr:uid="{6A8579D0-E759-4B5B-9B7F-4F3E860FCDA4}"/>
    <cellStyle name="AggGreen12 2 3 4" xfId="667" xr:uid="{775775D7-1ED0-418B-9082-4B604D7F6688}"/>
    <cellStyle name="AggGreen12 2 3 4 2" xfId="882" xr:uid="{7AB95DE0-7CD4-4284-B8C3-A4A67B052F26}"/>
    <cellStyle name="AggGreen12 2 3 4 2 2" xfId="1595" xr:uid="{D8DA270A-B763-4872-8FB2-BD1B6DF86EF3}"/>
    <cellStyle name="AggGreen12 2 3 4 2 3" xfId="1832" xr:uid="{F2317132-24BF-4C3F-A131-E37C35683ED1}"/>
    <cellStyle name="AggGreen12 2 3 4 2 4" xfId="2245" xr:uid="{5F7FC0B2-CD9C-413A-A74C-141320F465E5}"/>
    <cellStyle name="AggGreen12 2 3 4 3" xfId="1387" xr:uid="{7BA695ED-1371-4E04-8518-443DD31CBE7F}"/>
    <cellStyle name="AggGreen12 2 3 4 4" xfId="1788" xr:uid="{0881A207-10A4-453C-B1F4-712CE2398912}"/>
    <cellStyle name="AggGreen12 2 3 4 5" xfId="2039" xr:uid="{6A66A989-8955-46D3-BD2A-2930FE5F3791}"/>
    <cellStyle name="AggGreen12 2 3 5" xfId="1096" xr:uid="{626127D5-3FD8-4A7F-A6E9-A1E278147F2B}"/>
    <cellStyle name="AggGreen12 2 3 6" xfId="1148" xr:uid="{1B2DADB5-B6E7-4723-9261-2C05191F49B8}"/>
    <cellStyle name="AggGreen12 2 3 7" xfId="1061" xr:uid="{12926C46-3FD1-45DE-9CC3-994FBB5A75EF}"/>
    <cellStyle name="AggGreen12 3" xfId="440" xr:uid="{D46D24DC-AC0F-4907-93E9-A4731BDA3430}"/>
    <cellStyle name="AggGreen12 3 2" xfId="564" xr:uid="{45BBFBD4-706D-4190-A675-5C8C271FDF21}"/>
    <cellStyle name="AggGreen12 3 2 2" xfId="779" xr:uid="{C1011791-32B6-41C5-8B16-E0E414231A2B}"/>
    <cellStyle name="AggGreen12 3 2 2 2" xfId="1492" xr:uid="{820CC7FB-6583-4EC9-88C0-9BC453E5222F}"/>
    <cellStyle name="AggGreen12 3 2 2 3" xfId="1706" xr:uid="{11FE432E-7355-432B-B040-D14212C8A362}"/>
    <cellStyle name="AggGreen12 3 2 2 4" xfId="2142" xr:uid="{D57B5DDA-C01D-4E5D-8F82-A8EDF0120225}"/>
    <cellStyle name="AggGreen12 3 2 3" xfId="1284" xr:uid="{CCDA0512-008E-47E5-9C08-2231AAD5A6B5}"/>
    <cellStyle name="AggGreen12 3 2 4" xfId="1880" xr:uid="{9AAC1FBD-FA37-4180-AF19-F66CE8D2D0A7}"/>
    <cellStyle name="AggGreen12 3 2 5" xfId="1936" xr:uid="{86C7AC83-58E4-4C1B-9C4D-03F78AE5AE49}"/>
    <cellStyle name="AggGreen12 3 3" xfId="747" xr:uid="{062232AB-1A51-453B-8CCD-B70C436D8FB7}"/>
    <cellStyle name="AggGreen12 3 3 2" xfId="1460" xr:uid="{E1C72C3D-92A1-4B4D-88B3-4E90FE89048F}"/>
    <cellStyle name="AggGreen12 3 3 3" xfId="1717" xr:uid="{A57DC4CF-A968-414C-A40A-993AB441CC23}"/>
    <cellStyle name="AggGreen12 3 3 4" xfId="2110" xr:uid="{348C5994-A39A-432A-B10D-65D7DA7CFB30}"/>
    <cellStyle name="AggGreen12 4" xfId="298" xr:uid="{437667ED-AB08-448B-9445-6C081B98D8AB}"/>
    <cellStyle name="AggGreen12 4 2" xfId="637" xr:uid="{154AA556-EF03-485D-A525-AC1645A94934}"/>
    <cellStyle name="AggGreen12 4 2 2" xfId="852" xr:uid="{1C0000C1-2DC2-476E-8E60-0DFB93747997}"/>
    <cellStyle name="AggGreen12 4 2 2 2" xfId="1565" xr:uid="{7BED06C6-C2A8-44B3-B0E2-B440EC836C23}"/>
    <cellStyle name="AggGreen12 4 2 2 3" xfId="71" xr:uid="{B54DEFBD-2FED-4C97-B5F1-678D915F3874}"/>
    <cellStyle name="AggGreen12 4 2 2 4" xfId="2215" xr:uid="{BBB163EE-4E3B-49AA-A6BA-C1278DA32BBD}"/>
    <cellStyle name="AggGreen12 4 2 3" xfId="1357" xr:uid="{08008CA4-53B9-4658-BC48-160B9B767A74}"/>
    <cellStyle name="AggGreen12 4 2 4" xfId="1855" xr:uid="{885C3EBF-9E56-4023-BFAD-38515656A501}"/>
    <cellStyle name="AggGreen12 4 2 5" xfId="2009" xr:uid="{001EC33C-4A04-40D7-B7CA-B599E2718588}"/>
    <cellStyle name="AggGreen12 4 3" xfId="689" xr:uid="{8777941D-AB33-4038-A5EC-64FB1EEF9C40}"/>
    <cellStyle name="AggGreen12 4 3 2" xfId="904" xr:uid="{6CD8BDFB-66F4-451E-90A2-51BB04A6FB65}"/>
    <cellStyle name="AggGreen12 4 3 2 2" xfId="1617" xr:uid="{0E933CAE-BFCA-4891-842C-3F0AD7455E5F}"/>
    <cellStyle name="AggGreen12 4 3 2 3" xfId="1254" xr:uid="{6E515307-1874-43CF-98AB-EC94E1FAD8AF}"/>
    <cellStyle name="AggGreen12 4 3 2 4" xfId="2267" xr:uid="{8BE75226-642D-44B5-B845-8E6CFAB236B7}"/>
    <cellStyle name="AggGreen12 4 3 3" xfId="1409" xr:uid="{9BE9315E-9F7E-4477-804E-603CAECA0338}"/>
    <cellStyle name="AggGreen12 4 3 4" xfId="1063" xr:uid="{881ACBE1-5B4F-4024-A7CC-7D92E3BB1F69}"/>
    <cellStyle name="AggGreen12 4 3 5" xfId="2061" xr:uid="{92AF1D0E-5862-4A08-825B-FB964C69FF4F}"/>
    <cellStyle name="AggGreen12 4 4" xfId="700" xr:uid="{64FDBB5E-FAA4-421D-A79B-18E2FAD96574}"/>
    <cellStyle name="AggGreen12 4 4 2" xfId="915" xr:uid="{D52C6942-814F-414F-81F2-52741CAA808D}"/>
    <cellStyle name="AggGreen12 4 4 2 2" xfId="1628" xr:uid="{E8D61FBE-6474-4D1A-AB9B-420E23BC7887}"/>
    <cellStyle name="AggGreen12 4 4 2 3" xfId="1900" xr:uid="{7F4C2BA3-1260-4F89-8527-E47FEEFE1230}"/>
    <cellStyle name="AggGreen12 4 4 2 4" xfId="2278" xr:uid="{A13E20BB-414C-4BA4-8DF0-9CF8DBB53B1E}"/>
    <cellStyle name="AggGreen12 4 4 3" xfId="1420" xr:uid="{BA65BC79-5EE8-4C41-A82E-E74A7368123E}"/>
    <cellStyle name="AggGreen12 4 4 4" xfId="1071" xr:uid="{1717CB86-0AEC-40FE-85C3-B9C02CCBEF55}"/>
    <cellStyle name="AggGreen12 4 4 5" xfId="2072" xr:uid="{073D9846-811B-49A6-A19B-59DA522546AC}"/>
    <cellStyle name="AggGreen12 4 5" xfId="1095" xr:uid="{752B5672-4B27-452C-88FE-3081BEF9479E}"/>
    <cellStyle name="AggGreen12 4 6" xfId="1144" xr:uid="{80186868-CD9B-476D-846B-912250735832}"/>
    <cellStyle name="AggGreen12 4 7" xfId="1877" xr:uid="{015B4B86-B481-414E-B232-8AB4A1BF2356}"/>
    <cellStyle name="AggGreen12 5" xfId="110" xr:uid="{CB86DE8A-8871-4E3F-BAF1-F2D54064941D}"/>
    <cellStyle name="AggOrange" xfId="36" xr:uid="{FD91803B-43D8-4026-8741-75AD9B42FE31}"/>
    <cellStyle name="AggOrange 2" xfId="152" xr:uid="{215BF129-7A07-4D5F-8B89-45CB46FCF1D4}"/>
    <cellStyle name="AggOrange 2 2" xfId="443" xr:uid="{A5F999EC-7F30-45CB-AB17-778CB718135B}"/>
    <cellStyle name="AggOrange 2 2 2" xfId="563" xr:uid="{C3B82F91-38F9-4F33-A1BC-5EB31BFF74A9}"/>
    <cellStyle name="AggOrange 2 2 2 2" xfId="778" xr:uid="{D8A31BFE-8169-41CE-B20D-32691EFDF33A}"/>
    <cellStyle name="AggOrange 2 2 2 2 2" xfId="1491" xr:uid="{02C76272-3126-4D27-AFD2-9060B9518CE4}"/>
    <cellStyle name="AggOrange 2 2 2 2 3" xfId="1215" xr:uid="{B27E5544-00A2-410E-B2F0-E228192F271D}"/>
    <cellStyle name="AggOrange 2 2 2 2 4" xfId="2141" xr:uid="{A24AE636-CBC3-43F4-8D01-542FBD102BE7}"/>
    <cellStyle name="AggOrange 2 2 2 3" xfId="1283" xr:uid="{C57B3DFD-00A4-4B81-82EE-26AC770AF1C8}"/>
    <cellStyle name="AggOrange 2 2 2 4" xfId="1210" xr:uid="{2DBBEEA4-7632-447E-9FC6-592EAAF51B28}"/>
    <cellStyle name="AggOrange 2 2 2 5" xfId="1935" xr:uid="{D0EA2998-8583-4310-B747-B560FBCF6232}"/>
    <cellStyle name="AggOrange 2 2 3" xfId="750" xr:uid="{1A09DC41-510A-4402-87FE-B2E7B270F7CC}"/>
    <cellStyle name="AggOrange 2 2 3 2" xfId="1463" xr:uid="{01D65B2C-817E-42A3-99AC-D60FDC7CCA41}"/>
    <cellStyle name="AggOrange 2 2 3 3" xfId="1644" xr:uid="{FE084408-8490-4D02-8C45-C14E055824C9}"/>
    <cellStyle name="AggOrange 2 2 3 4" xfId="2113" xr:uid="{8B2A2B3A-5498-46FE-9CBA-A1F432251741}"/>
    <cellStyle name="AggOrange 2 3" xfId="301" xr:uid="{BCC7511B-B036-49B1-BE89-8F7919160247}"/>
    <cellStyle name="AggOrange 2 3 2" xfId="640" xr:uid="{96F215A6-C81A-40D9-AE5B-90C2C842833A}"/>
    <cellStyle name="AggOrange 2 3 2 2" xfId="855" xr:uid="{8BC4CDCC-3B54-4FCB-A026-BCA7314B1311}"/>
    <cellStyle name="AggOrange 2 3 2 2 2" xfId="1568" xr:uid="{4C94D558-79C7-4D1D-AC8E-25FEE0E11E92}"/>
    <cellStyle name="AggOrange 2 3 2 2 3" xfId="1073" xr:uid="{39C24397-2EF9-439D-8EC8-1DBE90704B13}"/>
    <cellStyle name="AggOrange 2 3 2 2 4" xfId="2218" xr:uid="{D0E27FDD-412E-49CB-8CE1-BE174A5B0842}"/>
    <cellStyle name="AggOrange 2 3 2 3" xfId="1360" xr:uid="{119DABC5-7120-4FD5-A956-5DD52A0B95E0}"/>
    <cellStyle name="AggOrange 2 3 2 4" xfId="1217" xr:uid="{05D012C8-0964-4FFA-8E05-8B360F5C4BE9}"/>
    <cellStyle name="AggOrange 2 3 2 5" xfId="2012" xr:uid="{A0ED2819-F3CB-4428-AA86-BCE51D953F15}"/>
    <cellStyle name="AggOrange 2 3 3" xfId="547" xr:uid="{3578F2FF-4D8C-425A-B558-1CBBB5315037}"/>
    <cellStyle name="AggOrange 2 3 3 2" xfId="762" xr:uid="{4A6B8210-30BF-441D-8A7B-912D85A39772}"/>
    <cellStyle name="AggOrange 2 3 3 2 2" xfId="1475" xr:uid="{B2DB1BBF-0F15-4125-997C-7EE1EAB0A224}"/>
    <cellStyle name="AggOrange 2 3 3 2 3" xfId="1801" xr:uid="{B8A54D2B-2BB6-41D0-91D6-E78E408466B3}"/>
    <cellStyle name="AggOrange 2 3 3 2 4" xfId="2125" xr:uid="{B336751C-E529-4447-8AAF-53F0691C73E5}"/>
    <cellStyle name="AggOrange 2 3 3 3" xfId="1267" xr:uid="{570DF207-4DE5-4F29-8752-3C675FFF6463}"/>
    <cellStyle name="AggOrange 2 3 3 4" xfId="1212" xr:uid="{1063852F-52F4-4434-9AB1-4C9E70943A6C}"/>
    <cellStyle name="AggOrange 2 3 3 5" xfId="1919" xr:uid="{085E67A1-A144-4B93-B136-4CEED6A27BAB}"/>
    <cellStyle name="AggOrange 2 3 4" xfId="562" xr:uid="{14663E63-9B42-4CA9-A86E-79BFB860FF43}"/>
    <cellStyle name="AggOrange 2 3 4 2" xfId="777" xr:uid="{34984B19-C0AD-4E4E-B39D-462C124D7248}"/>
    <cellStyle name="AggOrange 2 3 4 2 2" xfId="1490" xr:uid="{F09F0DB8-9182-4DB9-AA67-F1CA21A73886}"/>
    <cellStyle name="AggOrange 2 3 4 2 3" xfId="1674" xr:uid="{A2D04DED-1988-42C5-9DD3-644C9B531655}"/>
    <cellStyle name="AggOrange 2 3 4 2 4" xfId="2140" xr:uid="{4BEDC18A-11E0-4409-9056-1A9210F15949}"/>
    <cellStyle name="AggOrange 2 3 4 3" xfId="1282" xr:uid="{F694A762-AE5F-4C1E-94AB-A2B97AA44C40}"/>
    <cellStyle name="AggOrange 2 3 4 4" xfId="1889" xr:uid="{73B8784F-AB33-4480-B1A1-C8FEAB8F777E}"/>
    <cellStyle name="AggOrange 2 3 4 5" xfId="1934" xr:uid="{7B5236FE-B396-406F-B860-4A5DE6CFE031}"/>
    <cellStyle name="AggOrange 2 3 5" xfId="1098" xr:uid="{ED874F1C-9A51-42B4-BFBF-2BC6A3D09242}"/>
    <cellStyle name="AggOrange 2 3 6" xfId="1008" xr:uid="{EF5FF691-947C-4DA8-A39C-E29ACA372177}"/>
    <cellStyle name="AggOrange 2 3 7" xfId="1002" xr:uid="{B0106321-38D4-4288-833E-335499772A60}"/>
    <cellStyle name="AggOrange 3" xfId="442" xr:uid="{B4022604-A3CF-4667-9A8A-AC58B40D15F9}"/>
    <cellStyle name="AggOrange 3 2" xfId="682" xr:uid="{CF6FF3E1-722A-4D13-A46B-8B92C084E576}"/>
    <cellStyle name="AggOrange 3 2 2" xfId="897" xr:uid="{AA42404D-6624-4CE2-8ACE-C8F4343ED2AC}"/>
    <cellStyle name="AggOrange 3 2 2 2" xfId="1610" xr:uid="{D46F06AD-372D-47EA-9F9B-9DD189538C3A}"/>
    <cellStyle name="AggOrange 3 2 2 3" xfId="44" xr:uid="{1792563D-5686-4CB9-86B4-53CCB02F459D}"/>
    <cellStyle name="AggOrange 3 2 2 4" xfId="2260" xr:uid="{97E3EC51-DF42-452D-9AF5-ECD3217E0110}"/>
    <cellStyle name="AggOrange 3 2 3" xfId="1402" xr:uid="{13D3CF3E-4D51-436F-AB17-E0A957B95559}"/>
    <cellStyle name="AggOrange 3 2 4" xfId="1813" xr:uid="{EF4608FA-4C5B-45D7-8D77-CAB466D28973}"/>
    <cellStyle name="AggOrange 3 2 5" xfId="2054" xr:uid="{392C522F-5748-4827-90EE-BE8E3481429E}"/>
    <cellStyle name="AggOrange 3 3" xfId="749" xr:uid="{0DB6C02F-5026-48AA-BBE2-AB0CD20F791E}"/>
    <cellStyle name="AggOrange 3 3 2" xfId="1462" xr:uid="{F8AC79E2-016B-4326-A4C1-DE33C390405A}"/>
    <cellStyle name="AggOrange 3 3 3" xfId="1132" xr:uid="{E8992DF0-1155-48DA-ADB0-D27B040DD921}"/>
    <cellStyle name="AggOrange 3 3 4" xfId="2112" xr:uid="{BE59ABA3-17D4-4B81-B66A-54C489F90B98}"/>
    <cellStyle name="AggOrange 4" xfId="300" xr:uid="{BC604628-E71F-4C7A-B52B-9B07D94B5339}"/>
    <cellStyle name="AggOrange 4 2" xfId="639" xr:uid="{1E1EF0F9-7329-42F5-9CAB-BE1F8237B662}"/>
    <cellStyle name="AggOrange 4 2 2" xfId="854" xr:uid="{77BE9A64-4688-45B4-9769-244E8CA20DBB}"/>
    <cellStyle name="AggOrange 4 2 2 2" xfId="1567" xr:uid="{F5D81E87-620A-4609-9E89-E64827EC54C6}"/>
    <cellStyle name="AggOrange 4 2 2 3" xfId="1648" xr:uid="{11E56B75-FD1A-4450-A004-35AACC85468D}"/>
    <cellStyle name="AggOrange 4 2 2 4" xfId="2217" xr:uid="{69C4DDCB-8ECF-4833-ABEE-31A2CE0CC525}"/>
    <cellStyle name="AggOrange 4 2 3" xfId="1359" xr:uid="{85E91C74-60FE-48DC-B885-38E0B2D52107}"/>
    <cellStyle name="AggOrange 4 2 4" xfId="1189" xr:uid="{588A8C79-CFC4-4ECA-BA15-C32B49C57E82}"/>
    <cellStyle name="AggOrange 4 2 5" xfId="2011" xr:uid="{0013B1F2-A1B2-4219-8C06-EC8C5318043A}"/>
    <cellStyle name="AggOrange 4 3" xfId="628" xr:uid="{B4B58E27-DD45-48A1-9370-6735CE3C6C06}"/>
    <cellStyle name="AggOrange 4 3 2" xfId="843" xr:uid="{66F5FB18-4C0D-4D14-BA3B-2B0AF240DB92}"/>
    <cellStyle name="AggOrange 4 3 2 2" xfId="1556" xr:uid="{B7575B6E-245C-415A-88AA-6D2E07FDC38C}"/>
    <cellStyle name="AggOrange 4 3 2 3" xfId="1680" xr:uid="{632B9C7C-0A7A-4D66-B475-DAD519FA6EA5}"/>
    <cellStyle name="AggOrange 4 3 2 4" xfId="2206" xr:uid="{6478D3EA-AAE2-4948-BE46-E65385A5E4B1}"/>
    <cellStyle name="AggOrange 4 3 3" xfId="1348" xr:uid="{923704E0-7BD3-4320-8C83-0F976CE971BF}"/>
    <cellStyle name="AggOrange 4 3 4" xfId="1054" xr:uid="{9596794A-2F18-43A2-A273-79E66A718EAF}"/>
    <cellStyle name="AggOrange 4 3 5" xfId="2000" xr:uid="{6168D13E-6028-40C0-B5B4-2DF5EB197D8A}"/>
    <cellStyle name="AggOrange 4 4" xfId="602" xr:uid="{4FDC5F5A-3FC5-4825-AA5C-6A3C144648C2}"/>
    <cellStyle name="AggOrange 4 4 2" xfId="817" xr:uid="{7F785BE5-9E40-4277-89D9-12D49788E723}"/>
    <cellStyle name="AggOrange 4 4 2 2" xfId="1530" xr:uid="{51441EBC-B4C9-4A9D-95AE-D562E00340D2}"/>
    <cellStyle name="AggOrange 4 4 2 3" xfId="995" xr:uid="{8581C4BF-735A-4556-A96F-FB2581245DDD}"/>
    <cellStyle name="AggOrange 4 4 2 4" xfId="2180" xr:uid="{18C9D033-D6F4-42DF-894F-4E0A15B0D3B3}"/>
    <cellStyle name="AggOrange 4 4 3" xfId="1322" xr:uid="{4134912D-22D8-4CA8-8E2C-B1A5A5009048}"/>
    <cellStyle name="AggOrange 4 4 4" xfId="27" xr:uid="{00A49E9A-7DD8-42E6-949F-8E110701D980}"/>
    <cellStyle name="AggOrange 4 4 5" xfId="1974" xr:uid="{18D8D643-F65E-4EAA-B260-BC01235F9622}"/>
    <cellStyle name="AggOrange 4 5" xfId="1097" xr:uid="{ED366082-C08B-4BCE-AF4B-5ABC3FBD10DD}"/>
    <cellStyle name="AggOrange 4 6" xfId="1716" xr:uid="{78E00EF4-8A67-4DD0-857B-AAA0EDB7802F}"/>
    <cellStyle name="AggOrange 4 7" xfId="972" xr:uid="{14199417-14B9-4468-A2B6-46534700F656}"/>
    <cellStyle name="AggOrange 5" xfId="106" xr:uid="{7AB804F5-4C00-4921-A154-A124B44CD2E7}"/>
    <cellStyle name="AggOrange_B_border" xfId="50" xr:uid="{C148E3E8-A348-4122-93AD-F0D621AAE1EC}"/>
    <cellStyle name="AggOrange9" xfId="35" xr:uid="{D61B0EBD-C488-417E-ABA8-CABB13404E8D}"/>
    <cellStyle name="AggOrange9 2" xfId="153" xr:uid="{D07BA182-A234-4488-A093-9F8574B8ACDA}"/>
    <cellStyle name="AggOrange9 2 2" xfId="445" xr:uid="{200E3EA5-984D-4663-B997-6CE48F48AED6}"/>
    <cellStyle name="AggOrange9 2 2 2" xfId="681" xr:uid="{4B56BB63-8027-45A6-8E02-A169A058B582}"/>
    <cellStyle name="AggOrange9 2 2 2 2" xfId="896" xr:uid="{5563E0AE-1986-469C-8E03-31D357C98CAE}"/>
    <cellStyle name="AggOrange9 2 2 2 2 2" xfId="1609" xr:uid="{31C0682A-E36D-4B7C-9212-113CC6132F7F}"/>
    <cellStyle name="AggOrange9 2 2 2 2 3" xfId="991" xr:uid="{1119EAFB-572B-4E54-ADB7-6AC646326B23}"/>
    <cellStyle name="AggOrange9 2 2 2 2 4" xfId="2259" xr:uid="{6BA10206-4793-4EC0-87EC-4513CFCA5FF4}"/>
    <cellStyle name="AggOrange9 2 2 2 3" xfId="1401" xr:uid="{9B44C414-0B05-4BEF-B923-27E9F4EB8086}"/>
    <cellStyle name="AggOrange9 2 2 2 4" xfId="1741" xr:uid="{2C8B395E-89D7-424E-9B8F-22505E63F5E4}"/>
    <cellStyle name="AggOrange9 2 2 2 5" xfId="2053" xr:uid="{C3A53CFF-2362-4D0D-8DC5-C762B326AF1D}"/>
    <cellStyle name="AggOrange9 2 2 3" xfId="752" xr:uid="{BE465248-FEFA-4D38-BF2A-6936F04F7A0D}"/>
    <cellStyle name="AggOrange9 2 2 3 2" xfId="1465" xr:uid="{2D4674CA-F2FE-418D-A5BE-C57C77EAAC4C}"/>
    <cellStyle name="AggOrange9 2 2 3 3" xfId="1137" xr:uid="{2BC866D9-B945-4ECE-8A28-E57F2031E86E}"/>
    <cellStyle name="AggOrange9 2 2 3 4" xfId="2115" xr:uid="{8B3CC37E-1691-41B3-A4D4-EA0BD25186D6}"/>
    <cellStyle name="AggOrange9 2 3" xfId="303" xr:uid="{4689AAE8-59DD-4EE9-ABD1-46A3D9476BB8}"/>
    <cellStyle name="AggOrange9 2 3 2" xfId="642" xr:uid="{2DD01EC9-3661-4AEA-92A0-9EEDF64AECEA}"/>
    <cellStyle name="AggOrange9 2 3 2 2" xfId="857" xr:uid="{FAE8C429-B7FF-430D-BAF8-B7D301682E5F}"/>
    <cellStyle name="AggOrange9 2 3 2 2 2" xfId="1570" xr:uid="{BE9BF2C5-B545-4089-A72C-80B6A2059FA0}"/>
    <cellStyle name="AggOrange9 2 3 2 2 3" xfId="992" xr:uid="{78CCF6F7-B57D-4E2A-9981-553C50E28B6F}"/>
    <cellStyle name="AggOrange9 2 3 2 2 4" xfId="2220" xr:uid="{ADDC0D46-836E-4DCB-9041-A7FC2A3FBFA2}"/>
    <cellStyle name="AggOrange9 2 3 2 3" xfId="1362" xr:uid="{E7EDB4E0-A672-4E10-8C13-A24A06E7240E}"/>
    <cellStyle name="AggOrange9 2 3 2 4" xfId="1019" xr:uid="{90127F11-EE27-40FC-B68F-98CF2066BE71}"/>
    <cellStyle name="AggOrange9 2 3 2 5" xfId="2014" xr:uid="{22525BA9-B825-4C8C-B499-DBD957719466}"/>
    <cellStyle name="AggOrange9 2 3 3" xfId="688" xr:uid="{3922278B-291E-4F6F-8D30-63B964E4130B}"/>
    <cellStyle name="AggOrange9 2 3 3 2" xfId="903" xr:uid="{DC6F42FA-EE66-4F41-86F8-8CE1DC18CD21}"/>
    <cellStyle name="AggOrange9 2 3 3 2 2" xfId="1616" xr:uid="{5BD1D038-21EC-4AF4-83FB-26EEE38073FD}"/>
    <cellStyle name="AggOrange9 2 3 3 2 3" xfId="1799" xr:uid="{F87352DA-5160-491C-8B40-E11BDE1B9E08}"/>
    <cellStyle name="AggOrange9 2 3 3 2 4" xfId="2266" xr:uid="{22B50807-B44C-42F5-9378-50D5F29B4224}"/>
    <cellStyle name="AggOrange9 2 3 3 3" xfId="1408" xr:uid="{345DB3F7-E723-476E-9EFF-375F79422DF2}"/>
    <cellStyle name="AggOrange9 2 3 3 4" xfId="1802" xr:uid="{C7184450-BEC2-4B8E-A42A-3E374C9A35C8}"/>
    <cellStyle name="AggOrange9 2 3 3 5" xfId="2060" xr:uid="{0B881069-2144-458C-A86D-6E531C2927C2}"/>
    <cellStyle name="AggOrange9 2 3 4" xfId="702" xr:uid="{B030A8F3-7584-460A-86F0-7ECC2F44457C}"/>
    <cellStyle name="AggOrange9 2 3 4 2" xfId="917" xr:uid="{84E166C3-367E-4246-9317-3AE5DAEA5298}"/>
    <cellStyle name="AggOrange9 2 3 4 2 2" xfId="1630" xr:uid="{EDF954FC-10C6-411C-BA5F-52A6FC0A2DDD}"/>
    <cellStyle name="AggOrange9 2 3 4 2 3" xfId="1902" xr:uid="{FF6D7CAF-3B12-4F0E-9128-A68B994DEFD2}"/>
    <cellStyle name="AggOrange9 2 3 4 2 4" xfId="2280" xr:uid="{F7D59422-37A3-4867-B2B0-A2A83A124EAF}"/>
    <cellStyle name="AggOrange9 2 3 4 3" xfId="1422" xr:uid="{DECB4C3E-1D1C-4690-8C1C-D0819CEEB5C8}"/>
    <cellStyle name="AggOrange9 2 3 4 4" xfId="1811" xr:uid="{47806421-6EAC-47BF-86E8-25CEBD34990C}"/>
    <cellStyle name="AggOrange9 2 3 4 5" xfId="2074" xr:uid="{B3D16786-59EF-41AB-8304-AAC9A31E7CCF}"/>
    <cellStyle name="AggOrange9 2 3 5" xfId="1100" xr:uid="{B3EF9F79-185B-4DC0-8A34-1CFD771BA5CF}"/>
    <cellStyle name="AggOrange9 2 3 6" xfId="1849" xr:uid="{22D8F865-23A2-429C-B3A5-C45C8A337D26}"/>
    <cellStyle name="AggOrange9 2 3 7" xfId="1848" xr:uid="{9F8AFF62-3178-44CF-AB7D-33A687E6D213}"/>
    <cellStyle name="AggOrange9 3" xfId="444" xr:uid="{74F47AF4-2A77-471C-A1FD-936A2D824436}"/>
    <cellStyle name="AggOrange9 3 2" xfId="633" xr:uid="{E44CF40E-AD93-4054-8CDD-4C378661048A}"/>
    <cellStyle name="AggOrange9 3 2 2" xfId="848" xr:uid="{38751980-B26D-4E90-AEBB-2B439DD5299C}"/>
    <cellStyle name="AggOrange9 3 2 2 2" xfId="1561" xr:uid="{56195AA4-E4FD-452C-9D0A-9353911F7558}"/>
    <cellStyle name="AggOrange9 3 2 2 3" xfId="1663" xr:uid="{F3DB7194-2E28-42A5-87C1-EDAF6B358C9F}"/>
    <cellStyle name="AggOrange9 3 2 2 4" xfId="2211" xr:uid="{77C8E6C8-1CF0-4BFD-9D17-2E469A75BA4C}"/>
    <cellStyle name="AggOrange9 3 2 3" xfId="1353" xr:uid="{9083DEEA-825B-49F7-8DE7-373F6A85B71D}"/>
    <cellStyle name="AggOrange9 3 2 4" xfId="1772" xr:uid="{8A39F5FD-B734-4D63-B3C3-D44F8F5772D9}"/>
    <cellStyle name="AggOrange9 3 2 5" xfId="2005" xr:uid="{8873416F-9972-4159-A38B-5FE3A66617D1}"/>
    <cellStyle name="AggOrange9 3 3" xfId="751" xr:uid="{999081D0-D608-4AE2-B01C-E34BAE4B4F19}"/>
    <cellStyle name="AggOrange9 3 3 2" xfId="1464" xr:uid="{0FA151EA-6589-457F-9EDE-015925FC5680}"/>
    <cellStyle name="AggOrange9 3 3 3" xfId="1749" xr:uid="{6C522107-886B-4D14-8BF6-F91BF37C995F}"/>
    <cellStyle name="AggOrange9 3 3 4" xfId="2114" xr:uid="{8A3B453E-D7DB-4AC1-B731-9319F07DB221}"/>
    <cellStyle name="AggOrange9 4" xfId="302" xr:uid="{FAE379E3-EF7D-42D1-8B65-0455725D9A35}"/>
    <cellStyle name="AggOrange9 4 2" xfId="641" xr:uid="{7E21A639-B0BF-4575-916F-AAA3F69070F2}"/>
    <cellStyle name="AggOrange9 4 2 2" xfId="856" xr:uid="{C993056D-341A-4DF4-B52E-609D1C31AD78}"/>
    <cellStyle name="AggOrange9 4 2 2 2" xfId="1569" xr:uid="{282A7A14-F3FC-475D-9E6A-50254A5709C8}"/>
    <cellStyle name="AggOrange9 4 2 2 3" xfId="1647" xr:uid="{A924CEB2-E5D0-4BA4-83CF-12545AF5F9F4}"/>
    <cellStyle name="AggOrange9 4 2 2 4" xfId="2219" xr:uid="{F2B73A50-EF3E-4ADC-884C-B98D8D7762C2}"/>
    <cellStyle name="AggOrange9 4 2 3" xfId="1361" xr:uid="{33CA3C78-30C8-4235-A67F-7FD15CA9600F}"/>
    <cellStyle name="AggOrange9 4 2 4" xfId="1214" xr:uid="{48DE10E5-FF91-4632-A832-F87E66DED1F0}"/>
    <cellStyle name="AggOrange9 4 2 5" xfId="2013" xr:uid="{626E3B05-32B9-4C4C-96A5-283A6ECF029A}"/>
    <cellStyle name="AggOrange9 4 3" xfId="586" xr:uid="{A60D463A-AEDB-4347-B735-268036560B7D}"/>
    <cellStyle name="AggOrange9 4 3 2" xfId="801" xr:uid="{12E45DE1-916E-49E8-B3BF-AEAA69847EA2}"/>
    <cellStyle name="AggOrange9 4 3 2 2" xfId="1514" xr:uid="{C919E0FE-E730-4FD8-8FB5-66B4CAA6D2B2}"/>
    <cellStyle name="AggOrange9 4 3 2 3" xfId="941" xr:uid="{D371CE5A-3AB7-422F-BD3B-620DBDB7FC70}"/>
    <cellStyle name="AggOrange9 4 3 2 4" xfId="2164" xr:uid="{F0BF41E3-9D79-45BC-BBBC-48A8BBD54182}"/>
    <cellStyle name="AggOrange9 4 3 3" xfId="1306" xr:uid="{923B689D-1FD2-4C74-93D0-03054AE99EBB}"/>
    <cellStyle name="AggOrange9 4 3 4" xfId="942" xr:uid="{0F3DCB90-29FE-47AC-9560-792FFCFDCAC4}"/>
    <cellStyle name="AggOrange9 4 3 5" xfId="1958" xr:uid="{FEFEBA99-1E07-4E76-85CB-9FC4375A7001}"/>
    <cellStyle name="AggOrange9 4 4" xfId="632" xr:uid="{1F95F68B-7B29-441A-986A-2DB552CC1539}"/>
    <cellStyle name="AggOrange9 4 4 2" xfId="847" xr:uid="{79348AC3-2107-4E44-8660-0D76F14820C6}"/>
    <cellStyle name="AggOrange9 4 4 2 2" xfId="1560" xr:uid="{F415D8DE-5E87-467E-BB2B-93D83B1DED1B}"/>
    <cellStyle name="AggOrange9 4 4 2 3" xfId="1773" xr:uid="{8BFDD4A5-039A-450F-BBF2-043618C7336D}"/>
    <cellStyle name="AggOrange9 4 4 2 4" xfId="2210" xr:uid="{84FF8B49-D2A9-4190-B7DB-3E84AFF5C3D2}"/>
    <cellStyle name="AggOrange9 4 4 3" xfId="1352" xr:uid="{9E151381-13F4-41C3-8522-BD76BFDA93DF}"/>
    <cellStyle name="AggOrange9 4 4 4" xfId="949" xr:uid="{43DD6F8D-30A7-4A96-9053-80B8E19FC4D6}"/>
    <cellStyle name="AggOrange9 4 4 5" xfId="2004" xr:uid="{BAF9643C-7317-456D-9967-F3F0F2D008B4}"/>
    <cellStyle name="AggOrange9 4 5" xfId="1099" xr:uid="{60E98770-1559-4A6A-9586-038D81CEA5B6}"/>
    <cellStyle name="AggOrange9 4 6" xfId="1064" xr:uid="{C1F34B0A-0BEF-46C9-8D0E-1E1E947E4A11}"/>
    <cellStyle name="AggOrange9 4 7" xfId="1790" xr:uid="{41D0B062-74ED-460A-B3C1-0AF3BEDD2638}"/>
    <cellStyle name="AggOrange9 5" xfId="105" xr:uid="{ECF81999-9171-4651-B7A0-43172B1BCB26}"/>
    <cellStyle name="AggOrangeLB_2x" xfId="49" xr:uid="{1027B8AC-4B7D-416B-AB21-393A66856131}"/>
    <cellStyle name="AggOrangeLBorder" xfId="51" xr:uid="{D8F43F8A-CEE5-4B36-994F-097E551BBE91}"/>
    <cellStyle name="AggOrangeLBorder 2" xfId="154" xr:uid="{D6A1FD44-8688-48E0-930A-1F943E8659E9}"/>
    <cellStyle name="AggOrangeLBorder 2 2" xfId="447" xr:uid="{99D0B710-9984-4FBE-A6CA-645D29FFAA5A}"/>
    <cellStyle name="AggOrangeLBorder 2 3" xfId="305" xr:uid="{56A53DFC-B86E-4E19-965E-7C0ABB26921B}"/>
    <cellStyle name="AggOrangeLBorder 2 3 2" xfId="644" xr:uid="{4D834B7F-60C1-4A85-9664-DEEC8753280F}"/>
    <cellStyle name="AggOrangeLBorder 2 3 2 2" xfId="859" xr:uid="{28A65710-62AF-4D70-9F9F-EF38595E4CBC}"/>
    <cellStyle name="AggOrangeLBorder 2 3 2 2 2" xfId="1572" xr:uid="{A3184CEA-BEB6-4CBE-A545-AFF868C1D0D7}"/>
    <cellStyle name="AggOrangeLBorder 2 3 2 2 3" xfId="1240" xr:uid="{F24CA7B3-3537-45E8-A965-F50996B57232}"/>
    <cellStyle name="AggOrangeLBorder 2 3 2 2 4" xfId="2222" xr:uid="{827ACD91-717A-47D0-9D31-4032FDB8376E}"/>
    <cellStyle name="AggOrangeLBorder 2 3 2 3" xfId="1364" xr:uid="{5AFE6286-8509-452C-9BC6-C6D0A5A05649}"/>
    <cellStyle name="AggOrangeLBorder 2 3 2 4" xfId="1847" xr:uid="{5A7B76A0-D371-434F-AE26-A4844CC8F018}"/>
    <cellStyle name="AggOrangeLBorder 2 3 2 5" xfId="2016" xr:uid="{5F37FB45-0E38-4CF8-A818-3588869302A4}"/>
    <cellStyle name="AggOrangeLBorder 2 3 3" xfId="584" xr:uid="{5A1C32A8-7F8A-48F3-82B6-D7B38D26A645}"/>
    <cellStyle name="AggOrangeLBorder 2 3 3 2" xfId="799" xr:uid="{188365C5-8B93-4D3A-9E2C-481F3F0BF817}"/>
    <cellStyle name="AggOrangeLBorder 2 3 3 2 2" xfId="1512" xr:uid="{1EE998DC-BF83-43E3-9EC4-AAC2CA66CB36}"/>
    <cellStyle name="AggOrangeLBorder 2 3 3 2 3" xfId="1171" xr:uid="{F9E8E80B-5A9E-4742-B112-B22C3141B647}"/>
    <cellStyle name="AggOrangeLBorder 2 3 3 2 4" xfId="2162" xr:uid="{ABAE1515-BB4B-4F72-ABCB-E3D83402AE41}"/>
    <cellStyle name="AggOrangeLBorder 2 3 3 3" xfId="1304" xr:uid="{8FCB1DF5-158A-479F-A1CC-8491156E3088}"/>
    <cellStyle name="AggOrangeLBorder 2 3 3 4" xfId="1839" xr:uid="{EBF40992-B590-4F54-A7E3-36E425BFE4AD}"/>
    <cellStyle name="AggOrangeLBorder 2 3 3 5" xfId="1956" xr:uid="{2AB653E4-208E-47C3-A3F1-11AD21A878B3}"/>
    <cellStyle name="AggOrangeLBorder 2 3 4" xfId="610" xr:uid="{D418BDEA-6D79-4177-9EE4-5A782280ABE9}"/>
    <cellStyle name="AggOrangeLBorder 2 3 4 2" xfId="825" xr:uid="{437F3A32-8060-4237-BCEF-C4B55FC36926}"/>
    <cellStyle name="AggOrangeLBorder 2 3 4 2 2" xfId="1538" xr:uid="{82DC5063-0449-48F8-95A6-6BAA18F0F50B}"/>
    <cellStyle name="AggOrangeLBorder 2 3 4 2 3" xfId="1066" xr:uid="{7F862D67-BD6D-4F7F-BED9-476C248B17DE}"/>
    <cellStyle name="AggOrangeLBorder 2 3 4 2 4" xfId="2188" xr:uid="{670CFA89-B7C8-4BCC-88AE-C1055C279D02}"/>
    <cellStyle name="AggOrangeLBorder 2 3 4 3" xfId="1330" xr:uid="{F91AC317-734C-4738-B5A1-E5AE818C8B1C}"/>
    <cellStyle name="AggOrangeLBorder 2 3 4 4" xfId="1746" xr:uid="{E0479174-88BA-40D8-8FAD-07A2236B686F}"/>
    <cellStyle name="AggOrangeLBorder 2 3 4 5" xfId="1982" xr:uid="{1A187FA6-803E-4E1A-B62E-9D4CCFC84FA2}"/>
    <cellStyle name="AggOrangeLBorder 2 3 5" xfId="730" xr:uid="{FF8FF8B0-C31B-4D47-92B4-9B1FC8A7A3AB}"/>
    <cellStyle name="AggOrangeLBorder 2 3 6" xfId="1102" xr:uid="{FA03FEB2-12A8-4417-B21B-07305C8985E5}"/>
    <cellStyle name="AggOrangeLBorder 2 3 7" xfId="1016" xr:uid="{84D32DF9-DF16-4289-8462-3CD7508D097F}"/>
    <cellStyle name="AggOrangeLBorder 2 3 8" xfId="1235" xr:uid="{6D138B0B-9839-4B97-A51D-15604CCCD0D7}"/>
    <cellStyle name="AggOrangeLBorder 3" xfId="446" xr:uid="{7DC6752A-1AA8-4395-B308-EA24A7A21AB3}"/>
    <cellStyle name="AggOrangeLBorder 4" xfId="304" xr:uid="{1C2E3C5D-0EF0-4BED-B4BD-29A828FEA6B6}"/>
    <cellStyle name="AggOrangeLBorder 4 2" xfId="643" xr:uid="{FD1DF709-FF81-4E1F-A37C-6944FDFDA193}"/>
    <cellStyle name="AggOrangeLBorder 4 2 2" xfId="858" xr:uid="{3FBE17B4-D897-4163-B885-EB910D9A311E}"/>
    <cellStyle name="AggOrangeLBorder 4 2 2 2" xfId="1571" xr:uid="{D10F667A-CC7D-4DA6-BCEA-BA4BA057788E}"/>
    <cellStyle name="AggOrangeLBorder 4 2 2 3" xfId="1207" xr:uid="{FBAC266C-358B-4009-AC9C-E726880A853A}"/>
    <cellStyle name="AggOrangeLBorder 4 2 2 4" xfId="2221" xr:uid="{CDC53022-5836-41CE-AAA7-31B282A70C62}"/>
    <cellStyle name="AggOrangeLBorder 4 2 3" xfId="1363" xr:uid="{46F3DDFF-CFA4-4196-BD90-BD9DF0321648}"/>
    <cellStyle name="AggOrangeLBorder 4 2 4" xfId="23" xr:uid="{4D71EC3B-96B2-43D7-B54D-FD23E6ADE8DF}"/>
    <cellStyle name="AggOrangeLBorder 4 2 5" xfId="2015" xr:uid="{3ED7B682-FA42-4684-9E3B-A52BDFFBF2E7}"/>
    <cellStyle name="AggOrangeLBorder 4 3" xfId="585" xr:uid="{965C8032-A529-40C1-9644-6390F5CFF1E2}"/>
    <cellStyle name="AggOrangeLBorder 4 3 2" xfId="800" xr:uid="{08907387-89BE-448B-801A-74F83664B684}"/>
    <cellStyle name="AggOrangeLBorder 4 3 2 2" xfId="1513" xr:uid="{056E9281-378D-449E-8BBE-B44CF067AFD4}"/>
    <cellStyle name="AggOrangeLBorder 4 3 2 3" xfId="1653" xr:uid="{278527A4-5B68-4FC1-8B44-0DA3DB5D1EDB}"/>
    <cellStyle name="AggOrangeLBorder 4 3 2 4" xfId="2163" xr:uid="{F8189368-07E6-4C69-95B6-2184943426B7}"/>
    <cellStyle name="AggOrangeLBorder 4 3 3" xfId="1305" xr:uid="{82C2F101-F7AB-49ED-8F7D-010211193F37}"/>
    <cellStyle name="AggOrangeLBorder 4 3 4" xfId="30" xr:uid="{4F9F11EC-865E-4343-85EF-34675007BB3A}"/>
    <cellStyle name="AggOrangeLBorder 4 3 5" xfId="1957" xr:uid="{CE016E5A-28FF-409C-B03C-54CD2ECF9219}"/>
    <cellStyle name="AggOrangeLBorder 4 4" xfId="606" xr:uid="{456F5ED3-C902-4E8C-A4F6-6EED50365100}"/>
    <cellStyle name="AggOrangeLBorder 4 4 2" xfId="821" xr:uid="{67541E11-4FE8-4A6F-8E33-161C603DC584}"/>
    <cellStyle name="AggOrangeLBorder 4 4 2 2" xfId="1534" xr:uid="{8B232DFF-88E6-4F00-93CE-A226B8E52527}"/>
    <cellStyle name="AggOrangeLBorder 4 4 2 3" xfId="1123" xr:uid="{11A09B5D-BC07-4FD6-8165-ED5CB059BD69}"/>
    <cellStyle name="AggOrangeLBorder 4 4 2 4" xfId="2184" xr:uid="{55F7BF0F-2425-4158-851B-CBC446D5129B}"/>
    <cellStyle name="AggOrangeLBorder 4 4 3" xfId="1326" xr:uid="{5D0C3E06-BF62-4381-91DD-8E9CBBA5E211}"/>
    <cellStyle name="AggOrangeLBorder 4 4 4" xfId="1834" xr:uid="{8739FA3D-6379-431C-885F-3F62D24A2AA7}"/>
    <cellStyle name="AggOrangeLBorder 4 4 5" xfId="1978" xr:uid="{03807402-F12D-4312-A1A8-C241B44E8721}"/>
    <cellStyle name="AggOrangeLBorder 4 5" xfId="729" xr:uid="{47A5DAC2-74C8-43C3-A167-FE8ACA405CA8}"/>
    <cellStyle name="AggOrangeLBorder 4 6" xfId="1101" xr:uid="{C658573F-426A-4F66-8630-310ED64CDDFC}"/>
    <cellStyle name="AggOrangeLBorder 4 7" xfId="1737" xr:uid="{2A6E9DAC-B3CD-4025-9B48-C5BE8AE1251C}"/>
    <cellStyle name="AggOrangeLBorder 4 8" xfId="1838" xr:uid="{A94B1489-514B-43F1-BBB0-BAA02DB0818A}"/>
    <cellStyle name="AggOrangeLBorder 5" xfId="113" xr:uid="{E6BE8849-BB7E-4097-8448-32C504BF105E}"/>
    <cellStyle name="AggOrangeRBorder" xfId="38" xr:uid="{94171136-B214-40BF-A51A-5D7982C571F2}"/>
    <cellStyle name="AggOrangeRBorder 2" xfId="155" xr:uid="{0CF3098F-756F-42C3-86A0-481F22244A16}"/>
    <cellStyle name="AggOrangeRBorder 2 2" xfId="449" xr:uid="{E6EDB362-C948-4260-BFF5-354AC2A8EE7E}"/>
    <cellStyle name="AggOrangeRBorder 2 2 2" xfId="561" xr:uid="{559183CA-6C85-4B59-85BE-9E6BF2ECEC8E}"/>
    <cellStyle name="AggOrangeRBorder 2 2 2 2" xfId="776" xr:uid="{9DBC4860-ADFE-4C40-8682-9D0A75F6FB5A}"/>
    <cellStyle name="AggOrangeRBorder 2 2 2 2 2" xfId="1489" xr:uid="{343585FF-288B-4BBC-8F2F-C1E0F0413FE9}"/>
    <cellStyle name="AggOrangeRBorder 2 2 2 2 3" xfId="1143" xr:uid="{8E4121C3-9B43-48AA-9624-897D76F02D38}"/>
    <cellStyle name="AggOrangeRBorder 2 2 2 2 4" xfId="2139" xr:uid="{FAE8159E-33E4-4EC2-B6A8-0366F30ED249}"/>
    <cellStyle name="AggOrangeRBorder 2 2 2 3" xfId="1281" xr:uid="{E0759544-477B-41B2-AA75-F4774F28609E}"/>
    <cellStyle name="AggOrangeRBorder 2 2 2 4" xfId="32" xr:uid="{38BAC079-AE19-4DD2-BFCA-FA80267A5120}"/>
    <cellStyle name="AggOrangeRBorder 2 2 2 5" xfId="1933" xr:uid="{295EE082-2E03-489E-9D8F-091CD1E6CEDF}"/>
    <cellStyle name="AggOrangeRBorder 2 3" xfId="307" xr:uid="{9059FA98-D752-4058-919D-29546A6B6676}"/>
    <cellStyle name="AggOrangeRBorder 2 3 2" xfId="646" xr:uid="{279996C1-B4D4-4D63-A857-6C88C8B754F8}"/>
    <cellStyle name="AggOrangeRBorder 2 3 2 2" xfId="861" xr:uid="{6FFED0C9-A955-461A-B8E2-12149EAB53DA}"/>
    <cellStyle name="AggOrangeRBorder 2 3 2 2 2" xfId="1574" xr:uid="{FBF0365B-E4F0-41D5-8EA9-F1CCF34EA87C}"/>
    <cellStyle name="AggOrangeRBorder 2 3 2 2 3" xfId="1017" xr:uid="{9FFA9615-788E-49E7-B8B6-79271ECAAF16}"/>
    <cellStyle name="AggOrangeRBorder 2 3 2 2 4" xfId="2224" xr:uid="{C35BB5F4-5DC2-4FBB-86F4-0F88C33026B8}"/>
    <cellStyle name="AggOrangeRBorder 2 3 2 3" xfId="1366" xr:uid="{258F9C50-41FF-4D26-8111-3C3DDC00FA4E}"/>
    <cellStyle name="AggOrangeRBorder 2 3 2 4" xfId="936" xr:uid="{6947EB51-8B2E-4880-A5BA-C9EA755BAD07}"/>
    <cellStyle name="AggOrangeRBorder 2 3 2 5" xfId="2018" xr:uid="{79B65573-0D94-4616-B822-3268B790F2F9}"/>
    <cellStyle name="AggOrangeRBorder 2 3 3" xfId="622" xr:uid="{316D65D5-93A3-4313-9016-0A6281BC88B9}"/>
    <cellStyle name="AggOrangeRBorder 2 3 3 2" xfId="837" xr:uid="{A6E43BB0-15F1-448A-BB3A-9ECAFE3200C0}"/>
    <cellStyle name="AggOrangeRBorder 2 3 3 2 2" xfId="1550" xr:uid="{86DF10B1-4396-4AA2-ACD4-271A9B13E421}"/>
    <cellStyle name="AggOrangeRBorder 2 3 3 2 3" xfId="1825" xr:uid="{B8822FA8-F363-4F6F-AB44-021D201B4472}"/>
    <cellStyle name="AggOrangeRBorder 2 3 3 2 4" xfId="2200" xr:uid="{A4C66FAA-6E54-43FB-9587-C256145114DA}"/>
    <cellStyle name="AggOrangeRBorder 2 3 3 3" xfId="1342" xr:uid="{CF9513E5-75AA-4AEF-B6F6-3A8F5EA1A108}"/>
    <cellStyle name="AggOrangeRBorder 2 3 3 4" xfId="1175" xr:uid="{7F49DF88-988F-4FB3-B176-687A077DD428}"/>
    <cellStyle name="AggOrangeRBorder 2 3 3 5" xfId="1994" xr:uid="{BB23BD2C-0EF9-47B9-979B-311A4AEC6E64}"/>
    <cellStyle name="AggOrangeRBorder 2 3 4" xfId="604" xr:uid="{CF37C82D-BC02-4AD7-8CE0-AAC70FE20CA5}"/>
    <cellStyle name="AggOrangeRBorder 2 3 4 2" xfId="819" xr:uid="{3C565CDF-C63D-4FFA-A630-7C7D471EC898}"/>
    <cellStyle name="AggOrangeRBorder 2 3 4 2 2" xfId="1532" xr:uid="{151E9CC3-94AD-4C14-838A-B94C2DB4B989}"/>
    <cellStyle name="AggOrangeRBorder 2 3 4 2 3" xfId="1130" xr:uid="{62047FEF-0E89-4F92-9E0A-4D99D9C43065}"/>
    <cellStyle name="AggOrangeRBorder 2 3 4 2 4" xfId="2182" xr:uid="{ACB3E252-6AA6-4DF2-BEBA-0F7949474B4F}"/>
    <cellStyle name="AggOrangeRBorder 2 3 4 3" xfId="1324" xr:uid="{3AE6C888-787C-4616-98C2-B7C5B4FB02B8}"/>
    <cellStyle name="AggOrangeRBorder 2 3 4 4" xfId="1056" xr:uid="{04F1CFC5-500B-4F0B-8235-877DA7E350EC}"/>
    <cellStyle name="AggOrangeRBorder 2 3 4 5" xfId="1976" xr:uid="{FF75B5B1-31B0-4A02-A977-F5277EBB8FBC}"/>
    <cellStyle name="AggOrangeRBorder 2 3 5" xfId="732" xr:uid="{BBA7BEF9-2B4F-48FB-BADB-34824253330C}"/>
    <cellStyle name="AggOrangeRBorder 2 3 6" xfId="1104" xr:uid="{B5B38CC1-856D-4E6E-B044-C0393A304DAD}"/>
    <cellStyle name="AggOrangeRBorder 2 3 7" xfId="984" xr:uid="{20AAAD20-7A94-4B8F-93F7-4AE4A6154E59}"/>
    <cellStyle name="AggOrangeRBorder 2 3 8" xfId="1846" xr:uid="{E565FB68-189B-4C29-8D45-9CF8638680B4}"/>
    <cellStyle name="AggOrangeRBorder 3" xfId="448" xr:uid="{6F69BEF4-75CC-486E-B455-72ABF2F4C226}"/>
    <cellStyle name="AggOrangeRBorder 3 2" xfId="66" xr:uid="{6195E1BC-7D61-4A67-B66B-D9E2FB7BEE56}"/>
    <cellStyle name="AggOrangeRBorder 3 2 2" xfId="680" xr:uid="{3CA9E48F-2350-477E-8418-B6949237D87D}"/>
    <cellStyle name="AggOrangeRBorder 3 2 2 2" xfId="1400" xr:uid="{5553FDCE-DEFF-44D4-82DA-B6C71BC2AC33}"/>
    <cellStyle name="AggOrangeRBorder 3 2 2 3" xfId="1087" xr:uid="{49F5C4C8-AEC8-4C31-BC39-2664C40759F6}"/>
    <cellStyle name="AggOrangeRBorder 3 2 2 4" xfId="2052" xr:uid="{EF3AB04A-65BA-402F-A14D-4142AA6C10EF}"/>
    <cellStyle name="AggOrangeRBorder 3 2 3" xfId="895" xr:uid="{83CAE2D6-502B-42AD-8B45-E4101B7E5F38}"/>
    <cellStyle name="AggOrangeRBorder 3 2 3 2" xfId="1608" xr:uid="{D09B9B7C-2ED2-4C1E-9C2C-1EA6A45DE786}"/>
    <cellStyle name="AggOrangeRBorder 3 2 3 3" xfId="1650" xr:uid="{47574BA9-7452-44C7-828E-D4C8D44C0EC9}"/>
    <cellStyle name="AggOrangeRBorder 3 2 3 4" xfId="2258" xr:uid="{87D716CD-52C3-4368-8A2C-509DDDFCA521}"/>
    <cellStyle name="AggOrangeRBorder 4" xfId="306" xr:uid="{C694437B-5320-4AC3-A1CF-27E195D4A39A}"/>
    <cellStyle name="AggOrangeRBorder 4 2" xfId="645" xr:uid="{B48F23FA-21F0-49D7-B894-5E293F71C2ED}"/>
    <cellStyle name="AggOrangeRBorder 4 2 2" xfId="860" xr:uid="{D2A150A0-C5D8-4F59-8249-F45E90FE2E8E}"/>
    <cellStyle name="AggOrangeRBorder 4 2 2 2" xfId="1573" xr:uid="{9D015DFB-F259-4E31-A8FB-29EDC1344471}"/>
    <cellStyle name="AggOrangeRBorder 4 2 2 3" xfId="1205" xr:uid="{92613A26-C0DD-454E-AC17-B250EA72A96D}"/>
    <cellStyle name="AggOrangeRBorder 4 2 2 4" xfId="2223" xr:uid="{DD9D133C-F267-4108-8626-792D26B1D55A}"/>
    <cellStyle name="AggOrangeRBorder 4 2 3" xfId="1365" xr:uid="{602B1FBE-FA4A-4B1C-B2BD-92484EB47EB1}"/>
    <cellStyle name="AggOrangeRBorder 4 2 4" xfId="1642" xr:uid="{E8AC3049-F304-474A-A1D1-7DEF1E195777}"/>
    <cellStyle name="AggOrangeRBorder 4 2 5" xfId="2017" xr:uid="{4CC3CDA2-0C1E-4D00-82C3-EA5DC2CE0EA3}"/>
    <cellStyle name="AggOrangeRBorder 4 3" xfId="678" xr:uid="{CF39B172-E6CC-4B46-8C8E-A70C256308D3}"/>
    <cellStyle name="AggOrangeRBorder 4 3 2" xfId="893" xr:uid="{804044DD-9890-43DF-BFBF-D21284A56BFB}"/>
    <cellStyle name="AggOrangeRBorder 4 3 2 2" xfId="1606" xr:uid="{8671F3A9-7542-4F49-936F-670B82F7B161}"/>
    <cellStyle name="AggOrangeRBorder 4 3 2 3" xfId="1651" xr:uid="{472AEF43-7356-4C7C-8CB3-44CF56D03C41}"/>
    <cellStyle name="AggOrangeRBorder 4 3 2 4" xfId="2256" xr:uid="{8C8F8806-D1A5-4EBD-9F6F-07ED431A5016}"/>
    <cellStyle name="AggOrangeRBorder 4 3 3" xfId="1398" xr:uid="{1EDABB46-AC3E-47ED-8C1C-E71122946C69}"/>
    <cellStyle name="AggOrangeRBorder 4 3 4" xfId="1809" xr:uid="{9E539613-AF05-4C47-8F54-28ABBEFD115B}"/>
    <cellStyle name="AggOrangeRBorder 4 3 5" xfId="2050" xr:uid="{8C2B94C3-7CA9-4CAA-94E8-67E66CFB3AA0}"/>
    <cellStyle name="AggOrangeRBorder 4 4" xfId="699" xr:uid="{BD50294A-447B-409C-ABBE-0039D7C1667C}"/>
    <cellStyle name="AggOrangeRBorder 4 4 2" xfId="914" xr:uid="{4199A0CE-E65D-4A92-B781-7D59F354A314}"/>
    <cellStyle name="AggOrangeRBorder 4 4 2 2" xfId="1627" xr:uid="{13C2D7F2-9608-4FE0-ACD6-2B6FBFCDBE51}"/>
    <cellStyle name="AggOrangeRBorder 4 4 2 3" xfId="1899" xr:uid="{DD3A5DE9-2DAD-452C-9A84-70A5421513F5}"/>
    <cellStyle name="AggOrangeRBorder 4 4 2 4" xfId="2277" xr:uid="{E0028E85-36FA-4E3A-8675-827BC9656C75}"/>
    <cellStyle name="AggOrangeRBorder 4 4 3" xfId="1419" xr:uid="{D15A459B-D235-4E82-ACF2-9F01B09DFCE2}"/>
    <cellStyle name="AggOrangeRBorder 4 4 4" xfId="1728" xr:uid="{51528890-16CC-4356-BC60-BEDAA17170B9}"/>
    <cellStyle name="AggOrangeRBorder 4 4 5" xfId="2071" xr:uid="{D6EE716D-7B57-47F1-B284-699B7F3F6053}"/>
    <cellStyle name="AggOrangeRBorder 4 5" xfId="731" xr:uid="{17E381B7-9D25-4114-8002-D990FC8493E0}"/>
    <cellStyle name="AggOrangeRBorder 4 6" xfId="1103" xr:uid="{54320646-F543-4680-9524-F9224F6D68FF}"/>
    <cellStyle name="AggOrangeRBorder 4 7" xfId="1198" xr:uid="{2BC91A93-706D-48CD-8E6C-FDCBCEBCE6D4}"/>
    <cellStyle name="AggOrangeRBorder 4 8" xfId="1805" xr:uid="{D4C99375-B8A5-4643-A774-FEB99AD3D3D7}"/>
    <cellStyle name="AggOrangeRBorder 5" xfId="108" xr:uid="{76CF6203-91A1-43CA-A3FD-FAD5D2D33DD5}"/>
    <cellStyle name="AggOrangeRBorder_CRFReport-template" xfId="52" xr:uid="{781FA1B3-D23D-4149-A9E4-95B2F67F1DA6}"/>
    <cellStyle name="Akzent1" xfId="156" xr:uid="{16E67ED8-4E12-436E-A6E8-0BDCF8307DB7}"/>
    <cellStyle name="Akzent2" xfId="157" xr:uid="{D814E4CF-744F-4BAD-B73A-EDE7713EE2EC}"/>
    <cellStyle name="Akzent3" xfId="158" xr:uid="{5BDFD785-9B60-460A-9712-011D0C2A9DF5}"/>
    <cellStyle name="Akzent4" xfId="159" xr:uid="{75BC9873-CC65-41FC-8062-94B8CA85D0ED}"/>
    <cellStyle name="Akzent5" xfId="160" xr:uid="{3D9DB266-2802-4C07-904A-26A5EDDE229E}"/>
    <cellStyle name="Akzent6" xfId="161" xr:uid="{75C36E29-2DA5-4B08-878A-C575B5517894}"/>
    <cellStyle name="Ausgabe" xfId="72" hidden="1" xr:uid="{FD0CE4B1-4F25-4FC2-9039-77C4EF5B8542}"/>
    <cellStyle name="Ausgabe" xfId="945" hidden="1" xr:uid="{C428F05D-C29A-4976-B2ED-25CC7DE27D50}"/>
    <cellStyle name="Ausgabe" xfId="1031" hidden="1" xr:uid="{C10C5EA9-9D24-44F2-8133-FC3F2378B5C0}"/>
    <cellStyle name="Ausgabe" xfId="1761" hidden="1" xr:uid="{0658D417-A912-4A2E-924C-66C5198589FB}"/>
    <cellStyle name="Ausgabe" xfId="1197" hidden="1" xr:uid="{1CEF1466-E766-49CE-AA97-92E08346BB17}"/>
    <cellStyle name="Ausgabe" xfId="979" hidden="1" xr:uid="{606112EE-F7CF-4E82-8A35-2D2923DE32AA}"/>
    <cellStyle name="Ausgabe" xfId="976" hidden="1" xr:uid="{1C778A0C-36DF-4D18-BA98-3C1FF712BE7F}"/>
    <cellStyle name="Ausgabe" xfId="2296" hidden="1" xr:uid="{8941D815-6BA3-4F24-84D6-9836C7FC2A70}"/>
    <cellStyle name="Ausgabe 2" xfId="427" xr:uid="{61A986D3-96A2-40C7-8C1E-3133B05EC09D}"/>
    <cellStyle name="Ausgabe 2 2" xfId="683" xr:uid="{5FDA0332-CB70-4378-B676-CC70CF34D0F1}"/>
    <cellStyle name="Ausgabe 2 2 2" xfId="898" xr:uid="{934FBE70-0EE7-428E-A9B5-D85437167E5D}"/>
    <cellStyle name="Ausgabe 2 2 2 2" xfId="1611" xr:uid="{496A175A-0B44-4FBC-AEEB-5822C67BF854}"/>
    <cellStyle name="Ausgabe 2 2 2 3" xfId="961" xr:uid="{70458FE3-2AC6-4623-A93C-EB2B31F12394}"/>
    <cellStyle name="Ausgabe 2 2 2 4" xfId="2261" xr:uid="{F5BF272D-9C38-4CAE-918B-ED225D22F118}"/>
    <cellStyle name="Ausgabe 2 2 3" xfId="1403" xr:uid="{E2611922-C36F-4D26-A40E-46041A4F7E99}"/>
    <cellStyle name="Ausgabe 2 2 4" xfId="1120" xr:uid="{E2B209BB-4792-45F5-ABA5-A5707BFDD96D}"/>
    <cellStyle name="Ausgabe 2 2 5" xfId="2055" xr:uid="{703B3032-1C62-4469-8D6E-32CCB140E25F}"/>
    <cellStyle name="Ausgabe 2 3" xfId="568" xr:uid="{D83BE545-63E7-417A-A77D-76500A517E58}"/>
    <cellStyle name="Ausgabe 2 3 2" xfId="783" xr:uid="{AAD21058-4D73-446F-B612-007221668A2C}"/>
    <cellStyle name="Ausgabe 2 3 2 2" xfId="1496" xr:uid="{00362B3F-8C84-4B65-B019-D91520A35BAA}"/>
    <cellStyle name="Ausgabe 2 3 2 3" xfId="1266" xr:uid="{D8D31FD4-BEFB-4455-8C99-D42B8BB2EB17}"/>
    <cellStyle name="Ausgabe 2 3 2 4" xfId="2146" xr:uid="{1F0B344F-DFCD-46CE-AAAA-5E8CF20CDD4B}"/>
    <cellStyle name="Ausgabe 2 3 3" xfId="1288" xr:uid="{CABFADD3-42B4-4829-978E-2563F3592C67}"/>
    <cellStyle name="Ausgabe 2 3 4" xfId="1730" xr:uid="{5CE59F8C-E0F7-42E6-9FBE-93727BDDB9FD}"/>
    <cellStyle name="Ausgabe 2 3 5" xfId="1940" xr:uid="{3EB8CB90-1233-468F-9FB7-CAAD0D1512DE}"/>
    <cellStyle name="Ausgabe 2 4" xfId="741" xr:uid="{5DAC2155-C3D4-4B27-8802-2E66A06C2EA2}"/>
    <cellStyle name="Ausgabe 2 4 2" xfId="1454" xr:uid="{5CF04721-4F78-4FA7-A415-C572A3171FE9}"/>
    <cellStyle name="Ausgabe 2 4 3" xfId="1052" xr:uid="{5ADB613D-23E1-4476-B8CC-900D6A08DFFC}"/>
    <cellStyle name="Ausgabe 2 4 4" xfId="2104" xr:uid="{41DC9706-B114-4EDE-96E2-756413219E72}"/>
    <cellStyle name="Ausgabe 2 5" xfId="1193" xr:uid="{5318009E-3C64-47DF-B90D-86753CC7009E}"/>
    <cellStyle name="Ausgabe 3" xfId="318" xr:uid="{88F66CE5-7763-4CA0-90DC-C782EF5407DB}"/>
    <cellStyle name="Ausgabe 3 2" xfId="655" xr:uid="{EC23CB1B-DA99-440E-8343-EC02FD433B35}"/>
    <cellStyle name="Ausgabe 3 2 2" xfId="870" xr:uid="{6FB7ECF8-8C9F-49EC-90ED-D3B5732146DA}"/>
    <cellStyle name="Ausgabe 3 2 2 2" xfId="1583" xr:uid="{FD1CA62C-4BED-4993-8AF5-BCB4047ED3F0}"/>
    <cellStyle name="Ausgabe 3 2 2 3" xfId="1724" xr:uid="{2C41F16A-C082-45B0-B744-6FA011A2404D}"/>
    <cellStyle name="Ausgabe 3 2 2 4" xfId="2233" xr:uid="{44EC6D2F-6503-459B-B068-C7575D61C8A2}"/>
    <cellStyle name="Ausgabe 3 2 3" xfId="1375" xr:uid="{D4F704E2-4B38-4226-BAB1-61FC78FE1669}"/>
    <cellStyle name="Ausgabe 3 2 4" xfId="1786" xr:uid="{42D9F5E4-2BCB-4735-A0D8-5BB0710584CB}"/>
    <cellStyle name="Ausgabe 3 2 5" xfId="2027" xr:uid="{B847881F-B82C-4E98-8406-FFDFD8696095}"/>
    <cellStyle name="Ausgabe 3 3" xfId="574" xr:uid="{48F117E9-F485-4EAD-8877-562D4194ECDD}"/>
    <cellStyle name="Ausgabe 3 3 2" xfId="789" xr:uid="{04DC72F1-903E-4E6D-AC52-E438D8683F96}"/>
    <cellStyle name="Ausgabe 3 3 2 2" xfId="1502" xr:uid="{484F6D3E-0B94-4697-A0BB-F7C4F8C2E1CF}"/>
    <cellStyle name="Ausgabe 3 3 2 3" xfId="1133" xr:uid="{EF8A0AC6-55CC-4B34-8559-441FB7809E2C}"/>
    <cellStyle name="Ausgabe 3 3 2 4" xfId="2152" xr:uid="{10687198-C881-4144-B904-89A9C8156240}"/>
    <cellStyle name="Ausgabe 3 3 3" xfId="1294" xr:uid="{98CE3634-DC7A-43D5-AFD8-C903E193C5D4}"/>
    <cellStyle name="Ausgabe 3 3 4" xfId="1779" xr:uid="{C581E619-1CEB-4F7B-91E5-4FB4E13CA7C6}"/>
    <cellStyle name="Ausgabe 3 3 5" xfId="1946" xr:uid="{FF976E02-7A1E-47F9-8A9D-CF60DD45D43A}"/>
    <cellStyle name="Ausgabe 3 4" xfId="738" xr:uid="{C20C282F-FE2C-4F37-941B-EA4409415A9E}"/>
    <cellStyle name="Ausgabe 3 4 2" xfId="1451" xr:uid="{7C3F5A3F-2288-4870-9C51-74FCCFC74878}"/>
    <cellStyle name="Ausgabe 3 4 3" xfId="1703" xr:uid="{1FAD0B90-D8FD-493A-A32D-BB71A7A15DEE}"/>
    <cellStyle name="Ausgabe 3 4 4" xfId="2102" xr:uid="{617A14AB-70C9-4761-86AF-7950619EBE17}"/>
    <cellStyle name="Ausgabe 3 5" xfId="1115" xr:uid="{EE38B667-7B76-45FF-B651-920BC28BE3CB}"/>
    <cellStyle name="Ausgabe 4" xfId="579" xr:uid="{D36C411C-1044-41DF-9819-07D0FA3F9560}"/>
    <cellStyle name="Ausgabe 4 2" xfId="794" xr:uid="{90638120-5F89-4E54-8FA9-F6F6E7D8ED45}"/>
    <cellStyle name="Ausgabe 4 2 2" xfId="1507" xr:uid="{8FBAA1AE-AF0F-4375-9077-61CD653CB11F}"/>
    <cellStyle name="Ausgabe 4 2 3" xfId="975" xr:uid="{5637F195-15B5-4A43-ADA0-2BA364F7373A}"/>
    <cellStyle name="Ausgabe 4 2 4" xfId="2157" xr:uid="{254840A2-D917-4624-BDDE-9C515A85AC47}"/>
    <cellStyle name="Ausgabe 4 3" xfId="1299" xr:uid="{0F1E8DB2-9258-4FD1-BA2C-3653594A48D7}"/>
    <cellStyle name="Ausgabe 4 4" xfId="1713" xr:uid="{DBDC1E07-4293-45A7-8120-393A53F54CF1}"/>
    <cellStyle name="Ausgabe 4 5" xfId="1951" xr:uid="{FC56FBD3-65A3-4BF1-8F67-D572155CC45C}"/>
    <cellStyle name="Ausgabe 5" xfId="698" xr:uid="{37DBD394-B92B-44FF-9EF4-FCA23A572B5B}"/>
    <cellStyle name="Ausgabe 5 2" xfId="913" xr:uid="{FBB2B356-A489-4642-BDC0-FE5B4DBCC215}"/>
    <cellStyle name="Ausgabe 5 2 2" xfId="1626" xr:uid="{A3234F82-8F23-4E02-A351-A7C99D22E32B}"/>
    <cellStyle name="Ausgabe 5 2 3" xfId="1898" xr:uid="{68B2D869-BDC9-4690-8115-1EAC63154360}"/>
    <cellStyle name="Ausgabe 5 2 4" xfId="2276" xr:uid="{83BDE257-6FB9-4EC1-B17E-73A1B7DFB90A}"/>
    <cellStyle name="Ausgabe 5 3" xfId="1418" xr:uid="{DA1679CA-EB66-4BCC-BA0E-38FEE251F111}"/>
    <cellStyle name="Ausgabe 5 4" xfId="1640" xr:uid="{766D8667-3E44-40BA-A64D-7187D11177CE}"/>
    <cellStyle name="Ausgabe 5 5" xfId="2070" xr:uid="{2C682439-CDAA-40DF-93CA-B416CC3667AF}"/>
    <cellStyle name="Ausgabe 6" xfId="714" xr:uid="{2D5CE56D-E652-40BB-9D88-01F3DBF28301}"/>
    <cellStyle name="Ausgabe 6 2" xfId="1434" xr:uid="{C9BE8B5B-D624-493B-A76D-65DEC5516530}"/>
    <cellStyle name="Ausgabe 6 3" xfId="1744" xr:uid="{7301DDA4-EA0A-4130-83F0-DC8041CD2D0E}"/>
    <cellStyle name="Ausgabe 6 4" xfId="2085" xr:uid="{1E38B990-4668-4EF2-B8C0-A14BAABECBBE}"/>
    <cellStyle name="Bad 2" xfId="162" xr:uid="{6BF646A7-C75F-4951-B1C6-03A079376204}"/>
    <cellStyle name="Bad 3" xfId="259" xr:uid="{A1564E79-C45C-4A0F-8B6F-38019E361D59}"/>
    <cellStyle name="Bad 4" xfId="399" xr:uid="{64C7B003-14B4-4026-9131-F29F544A07FA}"/>
    <cellStyle name="Berechnung" xfId="73" hidden="1" xr:uid="{B5FDA23B-A1B5-42A4-9385-68FC0D80A331}"/>
    <cellStyle name="Berechnung" xfId="946" hidden="1" xr:uid="{D9D46B9D-BCFC-4ED4-AD3E-8CA788D5B50C}"/>
    <cellStyle name="Berechnung" xfId="1030" hidden="1" xr:uid="{F3A04E6F-FB9A-48B6-ADF6-6B773DF2919A}"/>
    <cellStyle name="Berechnung" xfId="1853" hidden="1" xr:uid="{891883A0-670E-4824-82CB-7E0B347770F0}"/>
    <cellStyle name="Berechnung" xfId="1685" hidden="1" xr:uid="{3F0D1D91-0DEF-4799-BDED-CBA26C46ACC7}"/>
    <cellStyle name="Berechnung" xfId="1686" hidden="1" xr:uid="{0D678DAE-4825-423F-91FD-8C196EF3E72E}"/>
    <cellStyle name="Berechnung" xfId="1125" hidden="1" xr:uid="{13DC1065-7AC6-447A-97C6-B082EAD5146F}"/>
    <cellStyle name="Berechnung" xfId="2303" hidden="1" xr:uid="{719EF42A-3724-4EF2-B41A-0C1CE4051583}"/>
    <cellStyle name="Berechnung 2" xfId="428" xr:uid="{87DE542C-7DBD-4373-8598-1CEDF86E7086}"/>
    <cellStyle name="Berechnung 2 2" xfId="684" xr:uid="{B409D4D2-18E8-4CFD-98B1-CFED9BD7506A}"/>
    <cellStyle name="Berechnung 2 2 2" xfId="899" xr:uid="{FF524A9E-CD8F-4176-B962-63E814013FB7}"/>
    <cellStyle name="Berechnung 2 2 2 2" xfId="1612" xr:uid="{3C2062F7-3A95-483F-AF0D-8A4A1E101E66}"/>
    <cellStyle name="Berechnung 2 2 2 3" xfId="1652" xr:uid="{7DD356D2-C140-45CD-B708-97E95FA0000D}"/>
    <cellStyle name="Berechnung 2 2 2 4" xfId="2262" xr:uid="{B6A13055-05D5-4E6B-892D-D458BB54079C}"/>
    <cellStyle name="Berechnung 2 2 3" xfId="1404" xr:uid="{230450E2-7DD5-4E8E-A13E-1960488A6BC4}"/>
    <cellStyle name="Berechnung 2 2 4" xfId="1677" xr:uid="{B6E84843-1946-4F4D-890D-84B555525DC1}"/>
    <cellStyle name="Berechnung 2 2 5" xfId="2056" xr:uid="{90DBB0B5-9FFF-4389-9AB5-BFC3F676FF13}"/>
    <cellStyle name="Berechnung 2 3" xfId="549" xr:uid="{9F817684-5E88-44FB-9EF3-F3F91295843F}"/>
    <cellStyle name="Berechnung 2 3 2" xfId="764" xr:uid="{B4E52065-8538-4752-A8F4-3B104E61E30A}"/>
    <cellStyle name="Berechnung 2 3 2 2" xfId="1477" xr:uid="{722F141E-E318-4BE6-8E37-7EC0F373F992}"/>
    <cellStyle name="Berechnung 2 3 2 3" xfId="1754" xr:uid="{D67AF47C-7260-4820-A71E-70078C737576}"/>
    <cellStyle name="Berechnung 2 3 2 4" xfId="2127" xr:uid="{BC58228C-27AF-43FA-B568-0E415C074E36}"/>
    <cellStyle name="Berechnung 2 3 3" xfId="1269" xr:uid="{C87414CB-5DC2-4B2A-A928-E34E728D0494}"/>
    <cellStyle name="Berechnung 2 3 4" xfId="1135" xr:uid="{59449903-DE02-469A-85DF-2759DA4F5534}"/>
    <cellStyle name="Berechnung 2 3 5" xfId="1921" xr:uid="{F4F68916-4631-4A46-B8EF-657AB126DC18}"/>
    <cellStyle name="Berechnung 2 4" xfId="605" xr:uid="{AC3D8A96-14CC-4978-8569-4C4FB24D5E88}"/>
    <cellStyle name="Berechnung 2 4 2" xfId="820" xr:uid="{0666B3A7-13D9-462F-B496-D52EF66567B2}"/>
    <cellStyle name="Berechnung 2 4 2 2" xfId="1533" xr:uid="{509ADC78-76FF-4BF2-B56E-58F916FC5544}"/>
    <cellStyle name="Berechnung 2 4 2 3" xfId="1083" xr:uid="{80843125-EE8E-4D14-9FE0-9F0E7F5108A0}"/>
    <cellStyle name="Berechnung 2 4 2 4" xfId="2183" xr:uid="{F89F1455-CCB2-4821-A7CE-C94DBBB05688}"/>
    <cellStyle name="Berechnung 2 4 3" xfId="1325" xr:uid="{78B6BBEF-1657-44B7-8835-8628892C094E}"/>
    <cellStyle name="Berechnung 2 4 4" xfId="1712" xr:uid="{9C54FE37-FC30-40A5-9D80-05E382BE2C99}"/>
    <cellStyle name="Berechnung 2 4 5" xfId="1977" xr:uid="{88B2E2AA-BD61-468E-8BE5-0FF60EF4C79C}"/>
    <cellStyle name="Berechnung 2 5" xfId="742" xr:uid="{393C8595-B32A-4715-AA27-CA4AE18D4E49}"/>
    <cellStyle name="Berechnung 2 5 2" xfId="1455" xr:uid="{E38E5E71-3FF3-4482-8E9E-E1CB665EDB64}"/>
    <cellStyle name="Berechnung 2 5 3" xfId="1026" xr:uid="{22DADAA5-AF45-4111-A133-3F9A0B9E275D}"/>
    <cellStyle name="Berechnung 2 5 4" xfId="2105" xr:uid="{8C9F9263-7720-4593-B6E0-6F6165BE0C74}"/>
    <cellStyle name="Berechnung 2 6" xfId="1194" xr:uid="{DF229731-E236-4310-9FC0-267EEF42B10D}"/>
    <cellStyle name="Berechnung 2 7" xfId="1200" xr:uid="{FB59281D-9FDC-4E1C-9726-BA06928FFD8B}"/>
    <cellStyle name="Berechnung 2 8" xfId="981" xr:uid="{C12E4FB7-4BCF-4A5A-9462-1540DD0C7208}"/>
    <cellStyle name="Berechnung 3" xfId="308" xr:uid="{F9F32D00-A378-4F45-98FF-1B8B804952DC}"/>
    <cellStyle name="Berechnung 3 2" xfId="647" xr:uid="{2C987781-8954-4CBD-B73C-A9B656FB2656}"/>
    <cellStyle name="Berechnung 3 2 2" xfId="862" xr:uid="{015ADBED-E5DD-4F0F-904C-4AD6A4C2ECF7}"/>
    <cellStyle name="Berechnung 3 2 2 2" xfId="1575" xr:uid="{81894382-A0A9-4515-AE11-E6CB503D98D2}"/>
    <cellStyle name="Berechnung 3 2 2 3" xfId="1001" xr:uid="{FBA3919C-5730-41FA-BF26-9EC664D64528}"/>
    <cellStyle name="Berechnung 3 2 2 4" xfId="2225" xr:uid="{CBF0312E-5CEA-489C-BC65-4FA7C8C11EAA}"/>
    <cellStyle name="Berechnung 3 2 3" xfId="1367" xr:uid="{A961A2B4-4AFB-4C5E-8BBE-7D064F79DB26}"/>
    <cellStyle name="Berechnung 3 2 4" xfId="1817" xr:uid="{801D7229-110F-4BCD-B18E-49F8ECC216F4}"/>
    <cellStyle name="Berechnung 3 2 5" xfId="2019" xr:uid="{FD8C6D71-960A-4FA0-B183-31D6F6A4C9A7}"/>
    <cellStyle name="Berechnung 3 3" xfId="583" xr:uid="{D906ED01-7ECD-4774-BE94-B745A06E1517}"/>
    <cellStyle name="Berechnung 3 3 2" xfId="798" xr:uid="{A6908190-DFAF-4797-92AE-9B550DEE63C0}"/>
    <cellStyle name="Berechnung 3 3 2 2" xfId="1511" xr:uid="{BF463893-D092-4074-A77F-32118902B8EE}"/>
    <cellStyle name="Berechnung 3 3 2 3" xfId="980" xr:uid="{76DEB48A-78C7-4FC7-9AE9-64E18574C002}"/>
    <cellStyle name="Berechnung 3 3 2 4" xfId="2161" xr:uid="{6FC512E6-E877-477D-9C0F-C7067E9CCCCC}"/>
    <cellStyle name="Berechnung 3 3 3" xfId="1303" xr:uid="{62CBA0E2-D718-4DDC-88E5-162777F34F3E}"/>
    <cellStyle name="Berechnung 3 3 4" xfId="940" xr:uid="{3AA1EAD3-B8B7-4B53-9B1F-73FEB99879FA}"/>
    <cellStyle name="Berechnung 3 3 5" xfId="1955" xr:uid="{E6AB5D56-6D6A-4E81-9A1F-D20996219FFB}"/>
    <cellStyle name="Berechnung 3 4" xfId="595" xr:uid="{21D02FFB-ED37-4C05-9BE8-CF5A05C1A44B}"/>
    <cellStyle name="Berechnung 3 4 2" xfId="810" xr:uid="{A21F769B-44A4-4028-B0FF-583BC315097A}"/>
    <cellStyle name="Berechnung 3 4 2 2" xfId="1523" xr:uid="{8D5ABBB1-0558-4C1F-BE49-687F6BDB79F9}"/>
    <cellStyle name="Berechnung 3 4 2 3" xfId="1659" xr:uid="{4212C172-A670-4391-B6BF-10D73BEFB4D4}"/>
    <cellStyle name="Berechnung 3 4 2 4" xfId="2173" xr:uid="{27058A07-EBBE-488D-81BE-411B87EB3818}"/>
    <cellStyle name="Berechnung 3 4 3" xfId="1315" xr:uid="{23BDB290-218A-4806-9615-90A332C43886}"/>
    <cellStyle name="Berechnung 3 4 4" xfId="1169" xr:uid="{8F7F9925-4A4D-41B3-9723-001482653B4B}"/>
    <cellStyle name="Berechnung 3 4 5" xfId="1967" xr:uid="{27A88542-3A26-494E-B835-ABAC83C5620A}"/>
    <cellStyle name="Berechnung 3 5" xfId="733" xr:uid="{D5BE5CFD-33D0-412C-8D03-1C8FC91FE9A4}"/>
    <cellStyle name="Berechnung 3 5 2" xfId="1449" xr:uid="{CEC0D98F-609B-40B6-8FFC-A2E9BC8A352D}"/>
    <cellStyle name="Berechnung 3 5 3" xfId="1778" xr:uid="{970AC980-8EA2-4140-9B37-0C68C3CC3242}"/>
    <cellStyle name="Berechnung 3 5 4" xfId="2100" xr:uid="{9D1CB742-3AF1-41B8-B673-B22E6EF7CE74}"/>
    <cellStyle name="Berechnung 3 6" xfId="1105" xr:uid="{47FAED18-2CFC-4ECE-9BA9-BBD4568BCC44}"/>
    <cellStyle name="Berechnung 3 7" xfId="1762" xr:uid="{85E17428-D418-432E-B8F4-75B03D22B960}"/>
    <cellStyle name="Berechnung 3 8" xfId="1861" xr:uid="{7387F599-F6EA-4CD0-8A42-EB24A4452181}"/>
    <cellStyle name="Berechnung 4" xfId="580" xr:uid="{A580F0C3-A27E-4E1F-A5B3-D974C1F3B477}"/>
    <cellStyle name="Berechnung 4 2" xfId="795" xr:uid="{389689D4-4582-4386-9DF4-2B47FCCE6034}"/>
    <cellStyle name="Berechnung 4 2 2" xfId="1508" xr:uid="{25F6A635-2E28-4AEC-9E20-43E11D436823}"/>
    <cellStyle name="Berechnung 4 2 3" xfId="1232" xr:uid="{15699F82-9992-40D7-8D15-206A2B903B66}"/>
    <cellStyle name="Berechnung 4 2 4" xfId="2158" xr:uid="{80D017CE-B505-46F2-9400-949F04BC10FB}"/>
    <cellStyle name="Berechnung 4 3" xfId="1300" xr:uid="{7ECB4BA3-1748-4561-9719-D6ADD7D5B0F4}"/>
    <cellStyle name="Berechnung 4 4" xfId="1836" xr:uid="{64C8EB02-1F37-40F0-8CD1-F66EDCA34FAC}"/>
    <cellStyle name="Berechnung 4 5" xfId="1952" xr:uid="{E5C8BE69-D35B-4D39-8A48-CB047D4E1490}"/>
    <cellStyle name="Berechnung 5" xfId="697" xr:uid="{52A6A414-98AA-4EC6-84F4-4424152CA3F1}"/>
    <cellStyle name="Berechnung 5 2" xfId="912" xr:uid="{E2217CA5-F631-4FA7-BBA5-6235BD20606F}"/>
    <cellStyle name="Berechnung 5 2 2" xfId="1625" xr:uid="{5605BEDF-0D76-45AD-822B-3163F0B1904A}"/>
    <cellStyle name="Berechnung 5 2 3" xfId="1897" xr:uid="{90D5D9E8-9F3F-4CE3-9EC2-F5687686B559}"/>
    <cellStyle name="Berechnung 5 2 4" xfId="2275" xr:uid="{2E3D32CC-23D5-4B86-BDFC-5FD58E9ADD2D}"/>
    <cellStyle name="Berechnung 5 3" xfId="1417" xr:uid="{50ABB87E-E714-49C8-86D2-6BB28DF51CAB}"/>
    <cellStyle name="Berechnung 5 4" xfId="1830" xr:uid="{105DD7BE-5D4F-4186-B178-B55C1E2A1FE7}"/>
    <cellStyle name="Berechnung 5 5" xfId="2069" xr:uid="{366D2312-E7D1-405B-9912-EA1585BE7F43}"/>
    <cellStyle name="Berechnung 6" xfId="709" xr:uid="{603D44DE-B6A2-443B-B8C4-24731AF09C3F}"/>
    <cellStyle name="Berechnung 6 2" xfId="923" xr:uid="{F9586D37-D3AE-4623-A9C3-D89CB53EF960}"/>
    <cellStyle name="Berechnung 6 2 2" xfId="1636" xr:uid="{A1E8AFF7-82D1-4F38-A6A1-18C51C531244}"/>
    <cellStyle name="Berechnung 6 2 3" xfId="1908" xr:uid="{C8086844-E160-4664-B008-30957D7A4D3D}"/>
    <cellStyle name="Berechnung 6 2 4" xfId="2286" xr:uid="{D655F636-B174-4A92-8723-7C154D90267A}"/>
    <cellStyle name="Berechnung 6 3" xfId="1429" xr:uid="{24E6A597-39AE-47B2-B339-EC7F00382F3A}"/>
    <cellStyle name="Berechnung 6 4" xfId="1643" xr:uid="{DF2809EF-B130-425E-9BCD-BE873451FCFD}"/>
    <cellStyle name="Berechnung 6 5" xfId="2080" xr:uid="{38993D52-7600-4D08-866C-EF6A36EABBE3}"/>
    <cellStyle name="Berechnung 7" xfId="715" xr:uid="{C5E50E2A-1347-462F-9556-2C3DA11DDD53}"/>
    <cellStyle name="Berechnung 7 2" xfId="1435" xr:uid="{C110ABCB-F375-4ABA-BA47-B83A1AE2098D}"/>
    <cellStyle name="Berechnung 7 3" xfId="1048" xr:uid="{90778045-60FD-410C-B139-43425A70AE46}"/>
    <cellStyle name="Berechnung 7 4" xfId="2086" xr:uid="{63CA5BFA-BCDB-4481-8472-F7D42793ECDF}"/>
    <cellStyle name="Body: normal cell 2" xfId="5" xr:uid="{00000000-0005-0000-0000-000004000000}"/>
    <cellStyle name="Bold GHG Numbers (0.00)" xfId="163" xr:uid="{392AEE4F-B1A5-4664-9B72-3CEDD485D6E8}"/>
    <cellStyle name="Calculation 2" xfId="164" xr:uid="{2F7D5267-061D-43EC-89B1-6A886AA24BC5}"/>
    <cellStyle name="Calculation 2 2" xfId="582" xr:uid="{72E8385B-3338-4EFA-BCE9-9A1E88298B73}"/>
    <cellStyle name="Calculation 2 2 2" xfId="797" xr:uid="{F3DA3966-21AE-4CAA-BE61-7805BCB8DD8C}"/>
    <cellStyle name="Calculation 2 2 2 2" xfId="1510" xr:uid="{802A91E8-6D86-42F9-8260-50BF71FCF855}"/>
    <cellStyle name="Calculation 2 2 2 3" xfId="1657" xr:uid="{745AD99E-A3A8-4CFE-83FD-44AFAABA9D4D}"/>
    <cellStyle name="Calculation 2 2 2 4" xfId="2160" xr:uid="{9E60C214-EAEC-4116-8DFD-19D125D40303}"/>
    <cellStyle name="Calculation 2 2 3" xfId="1302" xr:uid="{84143625-B3A2-44EF-8A47-24277E5611AC}"/>
    <cellStyle name="Calculation 2 2 4" xfId="1225" xr:uid="{73DAB044-195F-4F39-A6EF-E9043CB05392}"/>
    <cellStyle name="Calculation 2 2 5" xfId="1954" xr:uid="{817585B9-F471-4EF8-B2D2-7B5DA9703E3A}"/>
    <cellStyle name="Calculation 2 3" xfId="666" xr:uid="{D940213F-8D0F-42CB-897D-E34600DEC576}"/>
    <cellStyle name="Calculation 2 3 2" xfId="881" xr:uid="{3952007C-26E8-436D-8866-F571AF56C7C1}"/>
    <cellStyle name="Calculation 2 3 2 2" xfId="1594" xr:uid="{9FA97EB5-949C-4D2A-9B74-BE9E88A842E9}"/>
    <cellStyle name="Calculation 2 3 2 3" xfId="1664" xr:uid="{803E1089-EB74-4B61-B4E4-B7087709484C}"/>
    <cellStyle name="Calculation 2 3 2 4" xfId="2244" xr:uid="{AB5A84EB-7C01-40BB-AD3E-AB0AD1F35C02}"/>
    <cellStyle name="Calculation 2 3 3" xfId="1386" xr:uid="{5D175C27-3720-499D-82BC-BDF5093902CD}"/>
    <cellStyle name="Calculation 2 3 4" xfId="31" xr:uid="{FAAF6B1E-B0B0-4444-AE65-28BDBFD688D8}"/>
    <cellStyle name="Calculation 2 3 5" xfId="2038" xr:uid="{603C84E4-D15C-46B3-B7F4-462B882E9AA8}"/>
    <cellStyle name="Calculation 2 4" xfId="572" xr:uid="{1593A257-3B2F-47AA-AF7C-4F88E6FFB3D7}"/>
    <cellStyle name="Calculation 2 4 2" xfId="787" xr:uid="{1EB05101-ABC9-4708-A9B7-F546DBFA193F}"/>
    <cellStyle name="Calculation 2 4 2 2" xfId="1500" xr:uid="{62765EB3-8613-419A-8C69-10A5A95AD074}"/>
    <cellStyle name="Calculation 2 4 2 3" xfId="1025" xr:uid="{C7104A9A-444E-4E81-8DD6-515FA83D319B}"/>
    <cellStyle name="Calculation 2 4 2 4" xfId="2150" xr:uid="{47419388-B88A-4561-AECA-9D2FF0E4C737}"/>
    <cellStyle name="Calculation 2 4 3" xfId="1292" xr:uid="{35C4E9B7-AE14-471A-B66E-FF424750AAAF}"/>
    <cellStyle name="Calculation 2 4 4" xfId="1199" xr:uid="{21387E31-4F90-4FC9-B90F-5321B6A4606C}"/>
    <cellStyle name="Calculation 2 4 5" xfId="1944" xr:uid="{FA54EBE0-BD96-4262-81FD-AD752953E768}"/>
    <cellStyle name="Calculation 2 5" xfId="716" xr:uid="{659B6432-F8EF-4491-A25F-9F523162FB51}"/>
    <cellStyle name="Calculation 2 5 2" xfId="1436" xr:uid="{AFD51807-06A0-4B45-B63E-9763C537E01C}"/>
    <cellStyle name="Calculation 2 5 3" xfId="1774" xr:uid="{08B94C0A-762C-49AE-BF67-60F3021638BE}"/>
    <cellStyle name="Calculation 2 5 4" xfId="2087" xr:uid="{BE01867C-200A-455E-96D9-8A68E2028E82}"/>
    <cellStyle name="Calculation 2 6" xfId="1007" xr:uid="{21009666-1081-4804-BAE8-5FD1F696A1AF}"/>
    <cellStyle name="Calculation 2 7" xfId="1812" xr:uid="{018599E4-6253-4160-9C3A-B774A5FD9A6F}"/>
    <cellStyle name="Calculation 2 8" xfId="983" xr:uid="{E5C34DF3-52B4-4073-B28C-00882C8CACA1}"/>
    <cellStyle name="Calculation 3" xfId="260" xr:uid="{198F9A6D-3549-4670-BB65-26FF7BA8D30D}"/>
    <cellStyle name="Calculation 3 2" xfId="621" xr:uid="{5CE415D5-C140-4FF6-B773-32E72D568037}"/>
    <cellStyle name="Calculation 3 2 2" xfId="836" xr:uid="{3C76F9FB-192D-48D3-AC56-A95F3E01314D}"/>
    <cellStyle name="Calculation 3 2 2 2" xfId="1549" xr:uid="{9C1968CB-BAC3-4565-9841-6FEBD7DAFA3A}"/>
    <cellStyle name="Calculation 3 2 2 3" xfId="1700" xr:uid="{88B1AA72-BEDD-4258-ACE0-8EDF2960214F}"/>
    <cellStyle name="Calculation 3 2 2 4" xfId="2199" xr:uid="{42C478B6-54B6-4FFD-9688-CB5F18EFCC57}"/>
    <cellStyle name="Calculation 3 2 3" xfId="1341" xr:uid="{128AE0AB-0D2C-4E9E-8EF1-0E20FE2D8310}"/>
    <cellStyle name="Calculation 3 2 4" xfId="1757" xr:uid="{7412E2CC-8F32-4E42-8CC0-AC8456F923FA}"/>
    <cellStyle name="Calculation 3 2 5" xfId="1993" xr:uid="{7C4A14F3-8FFB-4335-A276-73A76700925F}"/>
    <cellStyle name="Calculation 3 3" xfId="607" xr:uid="{4C8DFFA1-8F8F-494C-9515-D7A60EEE58D8}"/>
    <cellStyle name="Calculation 3 3 2" xfId="822" xr:uid="{BAE6983E-3F6F-44A9-8329-3A3FE9D9F301}"/>
    <cellStyle name="Calculation 3 3 2 2" xfId="1535" xr:uid="{CFF5F5BC-40B3-4DD5-8035-6293B18D283B}"/>
    <cellStyle name="Calculation 3 3 2 3" xfId="1005" xr:uid="{34E23764-5BA7-4549-A1E8-5BC94EB7C401}"/>
    <cellStyle name="Calculation 3 3 2 4" xfId="2185" xr:uid="{4C3DC07B-D8C1-424C-987C-93DA7D2BE5F6}"/>
    <cellStyle name="Calculation 3 3 3" xfId="1327" xr:uid="{7ECB5B6D-AF86-4AC4-B958-2306BC699673}"/>
    <cellStyle name="Calculation 3 3 4" xfId="1794" xr:uid="{9613C1CC-7A46-4D2C-92B4-BAB389A23FB1}"/>
    <cellStyle name="Calculation 3 3 5" xfId="1979" xr:uid="{CC4C01C0-90DC-448E-9FAD-540D18ABA8B9}"/>
    <cellStyle name="Calculation 3 4" xfId="691" xr:uid="{C5A59533-2356-43A8-820A-61A4204E0D6E}"/>
    <cellStyle name="Calculation 3 4 2" xfId="906" xr:uid="{F32F607B-76F7-4194-89DE-EBF9E7A215E3}"/>
    <cellStyle name="Calculation 3 4 2 2" xfId="1619" xr:uid="{2BB03506-FB80-4CCC-871A-06376CF4F9AA}"/>
    <cellStyle name="Calculation 3 4 2 3" xfId="1891" xr:uid="{5054CE20-7F55-439B-85B5-DBCEC356D99C}"/>
    <cellStyle name="Calculation 3 4 2 4" xfId="2269" xr:uid="{10D7899A-06F5-411F-BA78-3E7CB45B02A8}"/>
    <cellStyle name="Calculation 3 4 3" xfId="1411" xr:uid="{F4A4AEFA-5827-4018-A386-9D870C89F6D8}"/>
    <cellStyle name="Calculation 3 4 4" xfId="1763" xr:uid="{37E85BEB-1CA0-4798-9392-2AABDBCA61BF}"/>
    <cellStyle name="Calculation 3 4 5" xfId="2063" xr:uid="{E283673F-7436-497D-A7B7-8A6A37D6D99A}"/>
    <cellStyle name="Calculation 3 5" xfId="724" xr:uid="{09E3F567-4234-4670-B812-492EA4089C92}"/>
    <cellStyle name="Calculation 3 5 2" xfId="1444" xr:uid="{0DA43C9E-114D-47ED-B0C1-73A7C4520835}"/>
    <cellStyle name="Calculation 3 5 3" xfId="1676" xr:uid="{843800EC-4B2D-4BBD-8EE6-3573F8B93D7D}"/>
    <cellStyle name="Calculation 3 5 4" xfId="2095" xr:uid="{28FC7BBD-29C5-48D3-80FC-57732E0C1BC5}"/>
    <cellStyle name="Calculation 3 6" xfId="1070" xr:uid="{752618A9-7C8D-4191-BAD5-686CE8D94B68}"/>
    <cellStyle name="Calculation 3 7" xfId="1867" xr:uid="{EA9EA80A-E78A-465D-A183-44FFAEC44480}"/>
    <cellStyle name="Calculation 3 8" xfId="84" xr:uid="{02A7F69B-23A5-495C-BD3F-0658CFD6EB1E}"/>
    <cellStyle name="Check Cell 2" xfId="165" xr:uid="{ADBD6BF8-6CA2-4BC9-A5B2-4AFF12274FA3}"/>
    <cellStyle name="Check Cell 3" xfId="261" xr:uid="{FB5F7655-8742-49F5-A945-DB40D957D7C7}"/>
    <cellStyle name="Check Cell 4" xfId="405" xr:uid="{3FEEA710-BF24-48FC-8736-005E19335219}"/>
    <cellStyle name="Comma" xfId="2306" builtinId="3"/>
    <cellStyle name="Comma 2" xfId="166" xr:uid="{F1DC162F-15E3-46C6-B530-E89CA83594A4}"/>
    <cellStyle name="Comma 2 2" xfId="167" xr:uid="{9C420A43-7E99-4036-9F43-DAD3E86DCD84}"/>
    <cellStyle name="Comma 2 2 2" xfId="450" xr:uid="{70C2EF39-63E1-4852-B15B-A3293DD4DE26}"/>
    <cellStyle name="Comma 3" xfId="168" xr:uid="{5B29C205-315B-4438-A315-86F28C34CC2B}"/>
    <cellStyle name="Comma 6" xfId="6" xr:uid="{00000000-0005-0000-0000-000005000000}"/>
    <cellStyle name="Constants" xfId="8" xr:uid="{00000000-0005-0000-0000-000006000000}"/>
    <cellStyle name="ContentsHyperlink" xfId="277" xr:uid="{A7785E0A-F4A8-451A-B226-354ED5ADBE5D}"/>
    <cellStyle name="CustomCellsOrange" xfId="169" xr:uid="{DCB40854-44EF-45B6-9488-E6B9625F5C74}"/>
    <cellStyle name="CustomCellsOrange 2" xfId="451" xr:uid="{C30787BA-DF2B-4A3D-86BE-350EA233E032}"/>
    <cellStyle name="CustomCellsOrange 2 2" xfId="474" xr:uid="{A1593F25-3A2B-4BCE-B195-116336AF67FF}"/>
    <cellStyle name="CustomCellsOrange 2 2 2" xfId="544" xr:uid="{9BE37A14-23BA-4117-BD66-AC9236AD8CCF}"/>
    <cellStyle name="CustomCellsOrange 2 2 2 2" xfId="710" xr:uid="{36B235AB-B499-4214-A8B3-EEEBB6B3B064}"/>
    <cellStyle name="CustomCellsOrange 2 2 2 2 2" xfId="924" xr:uid="{F483C00A-284C-430E-802D-73F6EB67C667}"/>
    <cellStyle name="CustomCellsOrange 2 2 2 2 2 2" xfId="1637" xr:uid="{B2385DC3-E685-4914-93B5-6A7FAA09102F}"/>
    <cellStyle name="CustomCellsOrange 2 2 2 2 2 3" xfId="1909" xr:uid="{FD4B4416-B8BD-4F23-9A6E-FA7EACC8B1A8}"/>
    <cellStyle name="CustomCellsOrange 2 2 2 2 2 4" xfId="2287" xr:uid="{CDCB8EB7-492F-44A3-96DB-DA7915A9905C}"/>
    <cellStyle name="CustomCellsOrange 2 2 2 2 3" xfId="1430" xr:uid="{11B3A23F-ECE3-4398-9E5B-F4D4CA51405A}"/>
    <cellStyle name="CustomCellsOrange 2 2 2 2 4" xfId="1265" xr:uid="{AB2ACF3A-DE3D-4F12-9153-F181AAE1F1C5}"/>
    <cellStyle name="CustomCellsOrange 2 2 2 2 5" xfId="2081" xr:uid="{246F53D8-BDA4-40DD-B8B8-53D387BC4C5B}"/>
    <cellStyle name="CustomCellsOrange 2 2 3" xfId="693" xr:uid="{03C2B062-60D1-40C0-B56F-2C39C3C7C77B}"/>
    <cellStyle name="CustomCellsOrange 2 2 3 2" xfId="908" xr:uid="{9384D55A-F94A-4527-AB56-BDAD4B8FB517}"/>
    <cellStyle name="CustomCellsOrange 2 2 3 2 2" xfId="1621" xr:uid="{69BEE11F-BA24-4F76-92D9-0885D85F40EF}"/>
    <cellStyle name="CustomCellsOrange 2 2 3 2 3" xfId="1893" xr:uid="{6AAEFA4F-D5F6-43A3-9F70-F66F61873922}"/>
    <cellStyle name="CustomCellsOrange 2 2 3 2 4" xfId="2271" xr:uid="{F46F45B8-7471-44F6-B7E2-F60C518EB414}"/>
    <cellStyle name="CustomCellsOrange 2 2 3 3" xfId="1413" xr:uid="{55DE88E6-F0BC-4A27-ACA0-81244E53DBDE}"/>
    <cellStyle name="CustomCellsOrange 2 2 3 4" xfId="1759" xr:uid="{79665B93-5293-4C4A-910C-A6216B696E6C}"/>
    <cellStyle name="CustomCellsOrange 2 2 3 5" xfId="2065" xr:uid="{9C3710C1-DC5E-4318-A1FC-FBA1D3EA0AA1}"/>
    <cellStyle name="CustomCellsOrange 2 2 4" xfId="611" xr:uid="{5C03E980-9BA7-47A0-B77A-5F66A1456ACC}"/>
    <cellStyle name="CustomCellsOrange 2 2 4 2" xfId="826" xr:uid="{0F5C747A-0755-4DC6-90CE-2969D2131389}"/>
    <cellStyle name="CustomCellsOrange 2 2 4 2 2" xfId="1539" xr:uid="{372A5979-2F89-4F70-B35A-C1394CB53FFB}"/>
    <cellStyle name="CustomCellsOrange 2 2 4 2 3" xfId="1669" xr:uid="{560DA2D9-C91E-4539-AA11-348B6B934308}"/>
    <cellStyle name="CustomCellsOrange 2 2 4 2 4" xfId="2189" xr:uid="{A562E128-502D-40C4-9287-91CA8167A6A8}"/>
    <cellStyle name="CustomCellsOrange 2 2 4 3" xfId="1331" xr:uid="{38E29065-CAB0-46F6-B338-25FE8D542946}"/>
    <cellStyle name="CustomCellsOrange 2 2 4 4" xfId="1702" xr:uid="{6C34DF0A-E18F-4FDF-A79E-BDFC79074816}"/>
    <cellStyle name="CustomCellsOrange 2 2 4 5" xfId="1983" xr:uid="{21A904B6-00E4-4AAC-A0D0-EC765FDFF1CF}"/>
    <cellStyle name="CustomCellsOrange 2 2 5" xfId="712" xr:uid="{344C5CFD-3C8F-4C8B-B895-23D57115F034}"/>
    <cellStyle name="CustomCellsOrange 2 2 5 2" xfId="926" xr:uid="{EACB5CF7-FA74-4AF5-9EEC-68453CE742B7}"/>
    <cellStyle name="CustomCellsOrange 2 2 5 2 2" xfId="1639" xr:uid="{60A9CDE7-F9D9-4D58-B9C0-0954A872BE41}"/>
    <cellStyle name="CustomCellsOrange 2 2 5 2 3" xfId="1911" xr:uid="{E28CD483-3A94-44A6-A9FF-ACA2CF02BC24}"/>
    <cellStyle name="CustomCellsOrange 2 2 5 2 4" xfId="2289" xr:uid="{0A0E7BCE-7881-4AE9-8CDE-485BA57B4654}"/>
    <cellStyle name="CustomCellsOrange 2 2 5 3" xfId="1432" xr:uid="{DDC05A8D-A728-4736-BA56-9CE140CB9C9D}"/>
    <cellStyle name="CustomCellsOrange 2 2 5 4" xfId="1770" xr:uid="{BB85FEAA-C171-4693-ACBD-BA8332538858}"/>
    <cellStyle name="CustomCellsOrange 2 2 5 5" xfId="2083" xr:uid="{E8F101E5-2DFC-44F2-B7E3-B3270493E073}"/>
    <cellStyle name="CustomCellsOrange 2 2 6" xfId="1226" xr:uid="{2F578B6E-2DF3-4DD8-A57F-BA6FE79FCC76}"/>
    <cellStyle name="CustomCellsOrange 2 2 7" xfId="1051" xr:uid="{F9FF5830-3F54-4EA0-8E72-8EC2C3C71EA0}"/>
    <cellStyle name="CustomCellsOrange 2 2 8" xfId="988" xr:uid="{8A91521F-D246-4ACD-AD5D-242570A581B8}"/>
    <cellStyle name="CustomCellsOrange 3" xfId="309" xr:uid="{411C816E-047C-4B4C-BB12-E408A3F652AA}"/>
    <cellStyle name="CustomCellsOrange 3 2" xfId="648" xr:uid="{BA522192-9952-4D75-91FF-A591C0E25512}"/>
    <cellStyle name="CustomCellsOrange 3 2 2" xfId="863" xr:uid="{4C8CCE8D-2ACC-4BCB-8073-9E4CA2445AAF}"/>
    <cellStyle name="CustomCellsOrange 3 2 2 2" xfId="1576" xr:uid="{2E4661B0-D52B-48BA-9B38-445910D27ECA}"/>
    <cellStyle name="CustomCellsOrange 3 2 2 3" xfId="1065" xr:uid="{CE33E548-A7EF-46D7-8CC6-FD570E6BA194}"/>
    <cellStyle name="CustomCellsOrange 3 2 2 4" xfId="2226" xr:uid="{AA201C0D-BE79-4A36-8BB5-9E291C7EBE41}"/>
    <cellStyle name="CustomCellsOrange 3 2 3" xfId="1368" xr:uid="{06BF508D-A378-451C-A03C-8E4BB861D91D}"/>
    <cellStyle name="CustomCellsOrange 3 2 4" xfId="1190" xr:uid="{1C1C27AB-F407-480F-A8F7-D4EA5AABCA2F}"/>
    <cellStyle name="CustomCellsOrange 3 2 5" xfId="2020" xr:uid="{EEC4B1F0-EF5E-4206-BF98-14866F6E4FA5}"/>
    <cellStyle name="CustomCellsOrange 3 3" xfId="581" xr:uid="{E47B54A2-0402-4577-AD90-C72F39F56CB3}"/>
    <cellStyle name="CustomCellsOrange 3 3 2" xfId="796" xr:uid="{1CEAE20B-87C8-478A-AF82-99D9A2EB6635}"/>
    <cellStyle name="CustomCellsOrange 3 3 2 2" xfId="1509" xr:uid="{8521DB22-EF7F-4F47-B683-AAFE446C81EE}"/>
    <cellStyle name="CustomCellsOrange 3 3 2 3" xfId="1055" xr:uid="{2C776393-2760-4D6E-B398-5432D45B78B3}"/>
    <cellStyle name="CustomCellsOrange 3 3 2 4" xfId="2159" xr:uid="{BF4580E0-5FC3-4443-9332-DA98BF29257E}"/>
    <cellStyle name="CustomCellsOrange 3 3 3" xfId="1301" xr:uid="{A34286FD-AD24-41C4-8AB6-8ADEEF30DBC5}"/>
    <cellStyle name="CustomCellsOrange 3 3 4" xfId="1012" xr:uid="{59099FDA-750E-468E-A650-E42AB76F6D8A}"/>
    <cellStyle name="CustomCellsOrange 3 3 5" xfId="1953" xr:uid="{F5A5DF85-18B4-4A18-9653-A3D8D844316B}"/>
    <cellStyle name="CustomCellsOrange 3 4" xfId="594" xr:uid="{136778C3-093E-4F20-8E41-1047CE26B5CC}"/>
    <cellStyle name="CustomCellsOrange 3 4 2" xfId="809" xr:uid="{02093D78-7BBB-464E-AFC0-429CEECF2D06}"/>
    <cellStyle name="CustomCellsOrange 3 4 2 2" xfId="1522" xr:uid="{331C1127-879B-4D74-8794-2E6D71678F4A}"/>
    <cellStyle name="CustomCellsOrange 3 4 2 3" xfId="1044" xr:uid="{81C8AEBC-A812-40FC-B608-1D3A0D610029}"/>
    <cellStyle name="CustomCellsOrange 3 4 2 4" xfId="2172" xr:uid="{42739A41-E9D2-4033-B743-8C33B612F463}"/>
    <cellStyle name="CustomCellsOrange 3 4 3" xfId="1314" xr:uid="{877AE66B-D51D-4AEF-8948-643CE2E6A2E3}"/>
    <cellStyle name="CustomCellsOrange 3 4 4" xfId="1736" xr:uid="{BFC21101-654F-4F19-B317-E14BECAB40D8}"/>
    <cellStyle name="CustomCellsOrange 3 4 5" xfId="1966" xr:uid="{0A2CBC4B-D949-4C01-B6B0-3769B3B36EC2}"/>
    <cellStyle name="CustomCellsOrange 3 5" xfId="734" xr:uid="{43C95B11-EEDC-407C-8B68-E9310B716A84}"/>
    <cellStyle name="CustomCellsOrange 3 6" xfId="1106" xr:uid="{751AE82F-7EA1-4CBF-976E-BDDB401B1B90}"/>
    <cellStyle name="CustomCellsOrange 3 7" xfId="1835" xr:uid="{4B5A2614-CD81-45E9-86B8-DF904E31E0E5}"/>
    <cellStyle name="CustomCellsOrange 3 8" xfId="1256" xr:uid="{AA2731B3-BA6E-432F-9B84-6A4709968FD5}"/>
    <cellStyle name="CustomizationCells" xfId="18" xr:uid="{00000000-0005-0000-0000-000007000000}"/>
    <cellStyle name="CustomizationCells 2" xfId="452" xr:uid="{76C7FC44-804E-4829-95D7-60B4029CF496}"/>
    <cellStyle name="CustomizationCells 2 2" xfId="475" xr:uid="{FD9F8CD3-A928-4D48-B69D-7F6324E6796A}"/>
    <cellStyle name="CustomizationCells 2 2 2" xfId="545" xr:uid="{77A10C67-7A23-487A-AE30-F6CD071ACEB1}"/>
    <cellStyle name="CustomizationCells 2 2 2 2" xfId="711" xr:uid="{CD23153D-EE83-4ACC-9A22-C93243BF55F4}"/>
    <cellStyle name="CustomizationCells 2 2 2 2 2" xfId="925" xr:uid="{099E4BAB-E385-40EB-B92A-70C7CED43975}"/>
    <cellStyle name="CustomizationCells 2 2 2 2 2 2" xfId="1638" xr:uid="{30705B04-227C-44AB-B05A-C72303CB6ADD}"/>
    <cellStyle name="CustomizationCells 2 2 2 2 2 3" xfId="1910" xr:uid="{FB0B32D6-9EEB-4B40-A70F-A067B135D18F}"/>
    <cellStyle name="CustomizationCells 2 2 2 2 2 4" xfId="2288" xr:uid="{66DE6F77-B920-4D3C-991F-78904ACFACBE}"/>
    <cellStyle name="CustomizationCells 2 2 2 2 3" xfId="1431" xr:uid="{452359DA-6367-4A37-BF82-B57DB69E4F15}"/>
    <cellStyle name="CustomizationCells 2 2 2 2 4" xfId="1222" xr:uid="{5017526D-2052-4B5A-98FC-DE86C3AEBB71}"/>
    <cellStyle name="CustomizationCells 2 2 2 2 5" xfId="2082" xr:uid="{166B99D6-961E-4BA0-B95F-12D6E9B72B66}"/>
    <cellStyle name="CustomizationCells 2 2 3" xfId="694" xr:uid="{884A754D-435E-41EB-A4FB-1EC35D240608}"/>
    <cellStyle name="CustomizationCells 2 2 3 2" xfId="909" xr:uid="{0FB768A6-0F13-4B9E-B44C-672D0B2242AD}"/>
    <cellStyle name="CustomizationCells 2 2 3 2 2" xfId="1622" xr:uid="{740622D6-BA1B-41A1-AEA5-2F082F22B2A3}"/>
    <cellStyle name="CustomizationCells 2 2 3 2 3" xfId="1894" xr:uid="{6183C958-5983-4358-B95C-91E1DA61EB5D}"/>
    <cellStyle name="CustomizationCells 2 2 3 2 4" xfId="2272" xr:uid="{8351CEF9-FBC1-4609-A8A9-9CCC292C9B07}"/>
    <cellStyle name="CustomizationCells 2 2 3 3" xfId="1414" xr:uid="{7A5741D6-CBA3-44C1-868D-158BA06D606F}"/>
    <cellStyle name="CustomizationCells 2 2 3 4" xfId="1149" xr:uid="{9C835068-28FA-46E1-A7C3-6B456E72C033}"/>
    <cellStyle name="CustomizationCells 2 2 3 5" xfId="2066" xr:uid="{5D6040D1-2749-4F04-8C5A-AF3C96B87E43}"/>
    <cellStyle name="CustomizationCells 2 2 4" xfId="557" xr:uid="{4D8E8180-6959-44F3-B383-0ACDC7672DB2}"/>
    <cellStyle name="CustomizationCells 2 2 4 2" xfId="772" xr:uid="{A0E15D98-3A29-4BD4-A771-FB38A03E0BE8}"/>
    <cellStyle name="CustomizationCells 2 2 4 2 2" xfId="1485" xr:uid="{CD3E8AEC-1C10-4ED2-85AC-229129D91696}"/>
    <cellStyle name="CustomizationCells 2 2 4 2 3" xfId="1032" xr:uid="{94984A09-BF13-4AA4-A85D-3B580C0BD78B}"/>
    <cellStyle name="CustomizationCells 2 2 4 2 4" xfId="2135" xr:uid="{7C0B0596-2A97-4E18-AE85-DCECC2928077}"/>
    <cellStyle name="CustomizationCells 2 2 4 3" xfId="1277" xr:uid="{AD4AB5ED-5350-48FE-9D79-10D6781E27E9}"/>
    <cellStyle name="CustomizationCells 2 2 4 4" xfId="1021" xr:uid="{EC0E5E35-78AF-428C-975B-3BF10DCA9FD8}"/>
    <cellStyle name="CustomizationCells 2 2 4 5" xfId="1929" xr:uid="{F657DCD7-704C-4292-BE18-639D9F37A90F}"/>
    <cellStyle name="CustomizationCells 2 2 5" xfId="713" xr:uid="{4B94BCE0-47BB-40A7-8C4E-B2716A2CAC95}"/>
    <cellStyle name="CustomizationCells 2 2 5 2" xfId="927" xr:uid="{9FFC34B4-C6F1-4476-A355-4C3B5249EE09}"/>
    <cellStyle name="CustomizationCells 2 2 5 3" xfId="1433" xr:uid="{2DDA9891-53EA-45C3-81C7-8A25CE394629}"/>
    <cellStyle name="CustomizationCells 2 2 5 4" xfId="1687" xr:uid="{8F4B4369-7A43-4A2B-914A-B58D110870DA}"/>
    <cellStyle name="CustomizationCells 2 2 5 5" xfId="2084" xr:uid="{A9F95BAC-5492-4DE2-A2C2-D7A49C6A80A2}"/>
    <cellStyle name="CustomizationCells 2 2 6" xfId="1227" xr:uid="{1FA2EF5B-BDB2-4CF4-B40F-1A4537614B3F}"/>
    <cellStyle name="CustomizationCells 2 2 7" xfId="1699" xr:uid="{34A925FC-7445-442B-A2EB-05402A658500}"/>
    <cellStyle name="CustomizationCells 2 2 8" xfId="1784" xr:uid="{D475A28F-99E5-4D2A-A5BC-4D8A8CA797EB}"/>
    <cellStyle name="CustomizationCells 3" xfId="310" xr:uid="{6BAB25F7-D23D-4B07-A424-59F23005346E}"/>
    <cellStyle name="CustomizationCells 3 2" xfId="649" xr:uid="{062041AE-F085-4411-8ADD-655B25F66F3E}"/>
    <cellStyle name="CustomizationCells 3 2 2" xfId="864" xr:uid="{870310B6-E2C8-4B66-A93E-3F22A5853571}"/>
    <cellStyle name="CustomizationCells 3 2 2 2" xfId="1577" xr:uid="{DF881EBE-3D04-42EA-BCE9-4AB20658BEA8}"/>
    <cellStyle name="CustomizationCells 3 2 2 3" xfId="1068" xr:uid="{80EA2534-1F02-421A-83E4-0265269BE447}"/>
    <cellStyle name="CustomizationCells 3 2 2 4" xfId="2227" xr:uid="{AA9E26DD-C6E0-412C-884A-7FEA9C846738}"/>
    <cellStyle name="CustomizationCells 3 2 3" xfId="1369" xr:uid="{073A8689-86EA-4A56-9EB2-318980A1B024}"/>
    <cellStyle name="CustomizationCells 3 2 4" xfId="28" xr:uid="{8295119A-6EE7-47AF-BEDE-3C16B5089EA7}"/>
    <cellStyle name="CustomizationCells 3 2 5" xfId="2021" xr:uid="{6548E8FA-2AC2-43F7-A2DA-5406FF57AFBB}"/>
    <cellStyle name="CustomizationCells 3 3" xfId="676" xr:uid="{5DC16D22-ABBA-4BB9-AAD5-111B0B6DB344}"/>
    <cellStyle name="CustomizationCells 3 3 2" xfId="891" xr:uid="{7C14E5BD-7401-4695-9C6F-E911AD77ED84}"/>
    <cellStyle name="CustomizationCells 3 3 2 2" xfId="1604" xr:uid="{CAFA3364-3243-4796-8FDE-D0B400C48D3C}"/>
    <cellStyle name="CustomizationCells 3 3 2 3" xfId="928" xr:uid="{AA906F1F-6881-4229-8DAC-8EC315CB8060}"/>
    <cellStyle name="CustomizationCells 3 3 2 4" xfId="2254" xr:uid="{EFA3A520-4A9F-4168-8131-08A6B126AA9F}"/>
    <cellStyle name="CustomizationCells 3 3 3" xfId="1396" xr:uid="{52BA3711-D659-4A65-8A38-4465E7880943}"/>
    <cellStyle name="CustomizationCells 3 3 4" xfId="1692" xr:uid="{AB187B44-1F67-4AF9-8015-659E5BDD8A5A}"/>
    <cellStyle name="CustomizationCells 3 3 5" xfId="2048" xr:uid="{AA42CF44-3FC6-4F8E-8E27-E4699AC218AD}"/>
    <cellStyle name="CustomizationCells 3 4" xfId="596" xr:uid="{5400784D-98BC-46B2-A814-06F6092F6773}"/>
    <cellStyle name="CustomizationCells 3 4 2" xfId="811" xr:uid="{F4C705DA-A966-4D3C-B74A-388B3F9CD418}"/>
    <cellStyle name="CustomizationCells 3 4 2 2" xfId="1524" xr:uid="{7206D4E0-9DD5-4812-A9B0-34C2EFC6B0AE}"/>
    <cellStyle name="CustomizationCells 3 4 2 3" xfId="1042" xr:uid="{A88A6320-5E55-43FE-84D1-CD6393060E7A}"/>
    <cellStyle name="CustomizationCells 3 4 2 4" xfId="2174" xr:uid="{6F8159BA-6C3C-42B0-A6AF-33509DA78DEC}"/>
    <cellStyle name="CustomizationCells 3 4 3" xfId="1316" xr:uid="{5AAF8008-B46F-4E55-8756-68ECF318C818}"/>
    <cellStyle name="CustomizationCells 3 4 4" xfId="1086" xr:uid="{F86D0906-0ADD-4063-B9F4-FF344D050594}"/>
    <cellStyle name="CustomizationCells 3 4 5" xfId="1968" xr:uid="{9559E94D-108A-4626-8D7F-6356641E17B6}"/>
    <cellStyle name="CustomizationCells 3 5" xfId="735" xr:uid="{E843A5F8-1FBA-463B-B3FC-5EA5148EDC88}"/>
    <cellStyle name="CustomizationCells 3 6" xfId="1107" xr:uid="{A2AEDDE9-C24F-4B0E-95A1-1AA80936BC37}"/>
    <cellStyle name="CustomizationCells 3 7" xfId="1769" xr:uid="{CA7E4C1B-3A9E-4D85-9E9E-A87833AD5B5E}"/>
    <cellStyle name="CustomizationCells 3 8" xfId="1734" xr:uid="{3F34BCBF-4D17-4460-A2E5-F1DD28615959}"/>
    <cellStyle name="CustomizationCells 4" xfId="107" xr:uid="{313B86C6-BF96-483C-BB83-08DD249A8177}"/>
    <cellStyle name="CustomizationGreenCells" xfId="170" xr:uid="{2A1B8315-FF81-4509-8298-2DD11E2D40F1}"/>
    <cellStyle name="CustomizationGreenCells 2" xfId="453" xr:uid="{3FFBB354-6323-4CA9-93E3-3AD2C2FB5352}"/>
    <cellStyle name="CustomizationGreenCells 3" xfId="311" xr:uid="{64C2A0D3-97C4-40E1-BCCC-53FAE7D716A3}"/>
    <cellStyle name="CustomizationGreenCells 3 2" xfId="650" xr:uid="{C69B7D8D-C4FE-45FD-A068-25E9B870E8D6}"/>
    <cellStyle name="CustomizationGreenCells 3 2 2" xfId="865" xr:uid="{2AA3FA68-CED5-43A6-A379-11CD34D94197}"/>
    <cellStyle name="CustomizationGreenCells 3 2 2 2" xfId="1578" xr:uid="{5D7793A1-7B31-437E-8043-FC27B703B312}"/>
    <cellStyle name="CustomizationGreenCells 3 2 2 3" xfId="1824" xr:uid="{4A9AD5EE-BE8F-4307-8F33-4BBB5AAE6C1C}"/>
    <cellStyle name="CustomizationGreenCells 3 2 2 4" xfId="2228" xr:uid="{552B0FAD-4474-4E03-B64A-AF669B3F3E35}"/>
    <cellStyle name="CustomizationGreenCells 3 2 3" xfId="1370" xr:uid="{76FEA897-BF2D-42E8-9F9C-0BAE71929702}"/>
    <cellStyle name="CustomizationGreenCells 3 2 4" xfId="997" xr:uid="{173FC676-1A06-4CD2-AB2E-19EAA126587E}"/>
    <cellStyle name="CustomizationGreenCells 3 2 5" xfId="2022" xr:uid="{2FDE4CB0-7611-4A38-8471-F4573ED16663}"/>
    <cellStyle name="CustomizationGreenCells 3 3" xfId="620" xr:uid="{05CB072C-1D50-44A8-8CA5-B63EB86F02B6}"/>
    <cellStyle name="CustomizationGreenCells 3 3 2" xfId="835" xr:uid="{3BF55559-6CD5-493C-A749-EB701C57325D}"/>
    <cellStyle name="CustomizationGreenCells 3 3 2 2" xfId="1548" xr:uid="{8139E202-BC76-4F99-BEA2-E2684424EB06}"/>
    <cellStyle name="CustomizationGreenCells 3 3 2 3" xfId="1819" xr:uid="{D97040C8-2B97-4D2C-86CD-441790D9DF27}"/>
    <cellStyle name="CustomizationGreenCells 3 3 2 4" xfId="2198" xr:uid="{6B5CC220-91BE-4BF6-BC99-EB3AFFB64A1E}"/>
    <cellStyle name="CustomizationGreenCells 3 3 3" xfId="1340" xr:uid="{53491117-5BBC-4EBF-AB74-861FE846078F}"/>
    <cellStyle name="CustomizationGreenCells 3 3 4" xfId="1011" xr:uid="{227057FC-B3D4-42E6-8910-A5DB7A709750}"/>
    <cellStyle name="CustomizationGreenCells 3 3 5" xfId="1992" xr:uid="{39CEA75A-AE14-4782-9049-67F487D93223}"/>
    <cellStyle name="CustomizationGreenCells 3 4" xfId="553" xr:uid="{E07817C3-19E5-4551-B817-02E27F9D2E19}"/>
    <cellStyle name="CustomizationGreenCells 3 4 2" xfId="768" xr:uid="{AF56710D-282A-41E7-806C-615A9D057388}"/>
    <cellStyle name="CustomizationGreenCells 3 4 2 2" xfId="1481" xr:uid="{3C81B3CA-BB5D-45E6-A9B9-1C101D3DEBB1}"/>
    <cellStyle name="CustomizationGreenCells 3 4 2 3" xfId="1076" xr:uid="{C96FFC2C-C126-4706-AFCA-CFA9B158C629}"/>
    <cellStyle name="CustomizationGreenCells 3 4 2 4" xfId="2131" xr:uid="{CACBB44F-92A4-482C-98F8-110B7BA3A44B}"/>
    <cellStyle name="CustomizationGreenCells 3 4 3" xfId="1273" xr:uid="{646C3DEB-81A0-4C06-99DD-8CBB20917642}"/>
    <cellStyle name="CustomizationGreenCells 3 4 4" xfId="1168" xr:uid="{75D1AED7-145B-4BAA-A1E8-D20447B040D4}"/>
    <cellStyle name="CustomizationGreenCells 3 4 5" xfId="1925" xr:uid="{FDF19DD1-EB17-4447-B2E4-1E04727817EE}"/>
    <cellStyle name="CustomizationGreenCells 3 5" xfId="736" xr:uid="{EBCE0618-E77E-4FC6-B88D-7D3474641E8D}"/>
    <cellStyle name="CustomizationGreenCells 3 6" xfId="1108" xr:uid="{9432A9B4-90ED-4776-88E4-4FDB7D3DFC5B}"/>
    <cellStyle name="CustomizationGreenCells 3 7" xfId="1678" xr:uid="{A011262C-4199-4569-B142-64188E158C49}"/>
    <cellStyle name="CustomizationGreenCells 3 8" xfId="1879" xr:uid="{78573644-D06D-45BF-B2E5-B9B3D6976F4E}"/>
    <cellStyle name="DocBox_EmptyRow" xfId="34" xr:uid="{0D28A976-5D12-4EA6-A0E0-D4C80C07956C}"/>
    <cellStyle name="Eingabe" xfId="21" xr:uid="{9DE85779-A836-4C02-BC1B-BD54F7CF547E}"/>
    <cellStyle name="Eingabe 2" xfId="408" xr:uid="{28AF6488-63DC-483D-85B1-F86880598907}"/>
    <cellStyle name="Eingabe 3" xfId="454" xr:uid="{8CD1970E-55BD-4AFD-8E1E-96E55F06B986}"/>
    <cellStyle name="Eingabe 3 2" xfId="690" xr:uid="{085DF4AB-19A7-4CD4-A833-8B8E1447D54E}"/>
    <cellStyle name="Eingabe 3 2 2" xfId="905" xr:uid="{F77E0EF0-37E2-4588-901E-930B2E1EE269}"/>
    <cellStyle name="Eingabe 3 2 2 2" xfId="1618" xr:uid="{4FE3297B-FBBF-476D-9317-EEDE4AE2BEC4}"/>
    <cellStyle name="Eingabe 3 2 2 3" xfId="1890" xr:uid="{10259214-03EF-49EE-9852-255997FD176A}"/>
    <cellStyle name="Eingabe 3 2 2 4" xfId="2268" xr:uid="{1CA1A7A8-3E26-45C8-997B-B280BD98468E}"/>
    <cellStyle name="Eingabe 3 2 3" xfId="1410" xr:uid="{DB2531CD-F52C-4D13-8816-02C098D16AA7}"/>
    <cellStyle name="Eingabe 3 2 4" xfId="1820" xr:uid="{5C2943D4-6274-429D-BDF7-61657E5E82A3}"/>
    <cellStyle name="Eingabe 3 2 5" xfId="2062" xr:uid="{01BADC80-47CD-44E2-8630-8717305EA41E}"/>
    <cellStyle name="Eingabe 3 3" xfId="679" xr:uid="{09DDE72A-62ED-45A0-BB56-F93E3BB1FA81}"/>
    <cellStyle name="Eingabe 3 3 2" xfId="894" xr:uid="{10ABFD32-841A-4B6D-8B57-25176C875944}"/>
    <cellStyle name="Eingabe 3 3 2 2" xfId="1607" xr:uid="{29EF5051-77C2-4F51-A81E-1F151A62793F}"/>
    <cellStyle name="Eingabe 3 3 2 3" xfId="1178" xr:uid="{8F9C0645-5432-4AF3-ABD2-82A76B2059F7}"/>
    <cellStyle name="Eingabe 3 3 2 4" xfId="2257" xr:uid="{2663E84D-2D8C-4897-8E20-62A6AE4A0953}"/>
    <cellStyle name="Eingabe 3 3 3" xfId="1399" xr:uid="{4F14EBB2-717D-4B08-8448-4C7E3D313D63}"/>
    <cellStyle name="Eingabe 3 3 4" xfId="1060" xr:uid="{318884CC-94E0-4427-B8CA-F0B26F64C21B}"/>
    <cellStyle name="Eingabe 3 3 5" xfId="2051" xr:uid="{B13621B6-E4B6-4DC4-ABDE-F2B54B942D5B}"/>
    <cellStyle name="Eingabe 3 4" xfId="570" xr:uid="{5E654C06-72F2-4F8F-AE43-CE950DE869AB}"/>
    <cellStyle name="Eingabe 3 4 2" xfId="785" xr:uid="{E933BDAE-C373-4EB7-9AB9-95C2FCE813F4}"/>
    <cellStyle name="Eingabe 3 4 2 2" xfId="1498" xr:uid="{7F998F58-BDCB-4B74-A820-5430A13EC47D}"/>
    <cellStyle name="Eingabe 3 4 2 3" xfId="999" xr:uid="{F25B8C94-568E-4151-8A3C-5A4A8E5EC6DA}"/>
    <cellStyle name="Eingabe 3 4 2 4" xfId="2148" xr:uid="{DF3FCAE5-9121-4830-8A45-1B845264182D}"/>
    <cellStyle name="Eingabe 3 4 3" xfId="1290" xr:uid="{D18AD6B1-175B-44AA-B86B-EBE06B89D2CB}"/>
    <cellStyle name="Eingabe 3 4 4" xfId="1851" xr:uid="{5766B0E9-477E-45C9-9E35-50D17DC855B3}"/>
    <cellStyle name="Eingabe 3 4 5" xfId="1942" xr:uid="{187BB9FC-177E-4109-8D17-DA24941EF378}"/>
    <cellStyle name="Eingabe 3 5" xfId="753" xr:uid="{7D7F7524-E7B4-4195-9E4C-D6403A418D68}"/>
    <cellStyle name="Eingabe 3 5 2" xfId="1466" xr:uid="{C9C42825-579B-4660-B7BE-8F333BDAEA81}"/>
    <cellStyle name="Eingabe 3 5 3" xfId="1765" xr:uid="{DB99A11B-DB2A-40CB-BA07-B250D64A0E73}"/>
    <cellStyle name="Eingabe 3 5 4" xfId="2116" xr:uid="{2C4FB7AC-E24C-4D5E-AA99-A0694D3F6C36}"/>
    <cellStyle name="Eingabe 3 6" xfId="1213" xr:uid="{FE0D8030-E33A-4F5E-AC4D-AC9643B6F617}"/>
    <cellStyle name="Eingabe 3 7" xfId="1152" xr:uid="{9286F28E-46F9-4BAA-A0FF-DB13E2FE72F7}"/>
    <cellStyle name="Eingabe 3 8" xfId="1072" xr:uid="{0CBC878F-3DB8-41B9-9B78-EC4F52A7DE71}"/>
    <cellStyle name="Eingabe 4" xfId="313" xr:uid="{C98137A0-A831-4A18-B430-DA1FB80B2443}"/>
    <cellStyle name="Eingabe 4 2" xfId="651" xr:uid="{6DF699FE-35D1-4C0F-A29C-9F39A21D54A4}"/>
    <cellStyle name="Eingabe 4 2 2" xfId="866" xr:uid="{2CB6E958-480F-4538-9771-5E16EB3D6D9D}"/>
    <cellStyle name="Eingabe 4 2 2 2" xfId="1579" xr:uid="{F16F2A8A-B30A-4E1D-AB55-18C28E3D09DF}"/>
    <cellStyle name="Eingabe 4 2 2 3" xfId="1158" xr:uid="{0D7833F1-8264-41ED-947F-1D14E9B3063F}"/>
    <cellStyle name="Eingabe 4 2 2 4" xfId="2229" xr:uid="{E02AF14A-6BB3-4D01-9277-57DE17AE139A}"/>
    <cellStyle name="Eingabe 4 2 3" xfId="1371" xr:uid="{827EA7BD-8B4A-4B71-8EE2-B32A668DEF5A}"/>
    <cellStyle name="Eingabe 4 2 4" xfId="1167" xr:uid="{1FD30ED9-C7ED-42C8-A956-83ECE6BDC0DD}"/>
    <cellStyle name="Eingabe 4 2 5" xfId="2023" xr:uid="{6DAEF92F-BE4B-4268-BC64-7FED5E8F05F3}"/>
    <cellStyle name="Eingabe 4 3" xfId="578" xr:uid="{A8495642-2E81-4D2D-8CCF-BFC247E176A0}"/>
    <cellStyle name="Eingabe 4 3 2" xfId="793" xr:uid="{853ECD08-9F5E-4E36-A04A-A9750EC619CB}"/>
    <cellStyle name="Eingabe 4 3 2 2" xfId="1506" xr:uid="{5877B1C9-D095-495D-9D91-28BCDEEB5E49}"/>
    <cellStyle name="Eingabe 4 3 2 3" xfId="1229" xr:uid="{8EC7AFD1-9BCE-4324-A47F-667BDF00A5A3}"/>
    <cellStyle name="Eingabe 4 3 2 4" xfId="2156" xr:uid="{FAADBA1F-F004-4CD4-BBC3-B394F9E72163}"/>
    <cellStyle name="Eingabe 4 3 3" xfId="1298" xr:uid="{5A20F023-9522-404A-B199-5ABCD96EA49F}"/>
    <cellStyle name="Eingabe 4 3 4" xfId="1243" xr:uid="{52D98483-89E9-4B9B-8FCA-861C95E27B81}"/>
    <cellStyle name="Eingabe 4 3 5" xfId="1950" xr:uid="{BAE5E2D5-73C4-4D37-B672-C75DAAD9F9C6}"/>
    <cellStyle name="Eingabe 4 4" xfId="554" xr:uid="{CE284C6D-030A-4A2E-9A99-54280DAC0632}"/>
    <cellStyle name="Eingabe 4 4 2" xfId="769" xr:uid="{3FCE348A-0819-422A-B77C-C8302F44322E}"/>
    <cellStyle name="Eingabe 4 4 2 2" xfId="1482" xr:uid="{48AFA673-5D02-44E1-A1E5-EEB6FE37097D}"/>
    <cellStyle name="Eingabe 4 4 2 3" xfId="1006" xr:uid="{379AF0BC-F891-4532-B1F9-1A07D827BF99}"/>
    <cellStyle name="Eingabe 4 4 2 4" xfId="2132" xr:uid="{5A49D6CE-3B82-4F0A-BF70-D8E82B36F564}"/>
    <cellStyle name="Eingabe 4 4 3" xfId="1274" xr:uid="{EC5A0BE7-9A36-461E-9225-A9F115AC47B1}"/>
    <cellStyle name="Eingabe 4 4 4" xfId="1691" xr:uid="{576C1E3D-3692-4727-AC38-0351D5D1FED1}"/>
    <cellStyle name="Eingabe 4 4 5" xfId="1926" xr:uid="{BE0442C7-009F-4BF9-88EF-87ECE90147EE}"/>
    <cellStyle name="Eingabe 4 5" xfId="737" xr:uid="{18788A41-3430-4A15-BBBB-098F031C7E97}"/>
    <cellStyle name="Eingabe 4 5 2" xfId="1450" xr:uid="{0A2423D6-3E07-43CB-8A57-E4BB2D55EE92}"/>
    <cellStyle name="Eingabe 4 5 3" xfId="1085" xr:uid="{25627ABB-D7D8-4E1B-960A-886B59EC7AD5}"/>
    <cellStyle name="Eingabe 4 5 4" xfId="2101" xr:uid="{387224DE-6EA0-485C-A2FE-6FEB66117790}"/>
    <cellStyle name="Eingabe 4 6" xfId="1110" xr:uid="{6BF60D33-0B13-4D7E-AB87-C78F43F0FBF8}"/>
    <cellStyle name="Eingabe 4 7" xfId="1782" xr:uid="{34FB3411-A353-4BC1-8395-0DD9246DAB7B}"/>
    <cellStyle name="Eingabe 4 8" xfId="1751" xr:uid="{5D155F46-3E08-4AB7-BDB6-D2E1FF64101E}"/>
    <cellStyle name="Eingabe 5" xfId="588" xr:uid="{374862E1-5704-4F8A-A86D-698C0DA3FE2A}"/>
    <cellStyle name="Eingabe 5 2" xfId="803" xr:uid="{3AA6AEDE-EA9D-45D3-9D64-068F3521FB02}"/>
    <cellStyle name="Eingabe 5 2 2" xfId="1516" xr:uid="{18072324-EFF5-423E-BA93-98F727FF79B8}"/>
    <cellStyle name="Eingabe 5 2 3" xfId="939" xr:uid="{15D68B26-409F-4B41-AB83-87F3B2643D3E}"/>
    <cellStyle name="Eingabe 5 2 4" xfId="2166" xr:uid="{B4529181-41BE-4BB3-8B4C-18498017342D}"/>
    <cellStyle name="Eingabe 5 3" xfId="1308" xr:uid="{423F1BCA-08DE-4803-AEC2-2DF3A75C4114}"/>
    <cellStyle name="Eingabe 5 4" xfId="1881" xr:uid="{D61B0CC8-25D1-49B4-87C8-23BFD14EE359}"/>
    <cellStyle name="Eingabe 5 5" xfId="1960" xr:uid="{9CBE786C-77F7-4A00-998A-25FD6CE6677A}"/>
    <cellStyle name="Eingabe 6" xfId="665" xr:uid="{2982B5FA-F559-4EE8-861B-2C387870F4FD}"/>
    <cellStyle name="Eingabe 6 2" xfId="880" xr:uid="{D4476F75-ECF5-46C9-9C13-3EB3A89AA5FA}"/>
    <cellStyle name="Eingabe 6 2 2" xfId="1593" xr:uid="{EEE07682-D5AA-4E60-A368-58B7348240A2}"/>
    <cellStyle name="Eingabe 6 2 3" xfId="1710" xr:uid="{1CA3D44E-668F-446A-A8A7-9FEE025823FC}"/>
    <cellStyle name="Eingabe 6 2 4" xfId="2243" xr:uid="{C79D9390-21DA-4C1F-9BCB-873265211144}"/>
    <cellStyle name="Eingabe 6 3" xfId="1385" xr:uid="{E75EFE68-5DE1-4377-8038-09601EF6DA02}"/>
    <cellStyle name="Eingabe 6 4" xfId="1816" xr:uid="{4601E964-7947-463B-9C92-A916D6A02FF0}"/>
    <cellStyle name="Eingabe 6 5" xfId="2037" xr:uid="{635CA3CA-B0F1-482D-819D-F8DA2326D210}"/>
    <cellStyle name="Eingabe 7" xfId="708" xr:uid="{B19E7F73-C614-4FFF-92C4-21F9F45F1AD4}"/>
    <cellStyle name="Eingabe 7 2" xfId="922" xr:uid="{AE18667B-61A8-4FB3-88A5-54B588AC6C4F}"/>
    <cellStyle name="Eingabe 7 2 2" xfId="1635" xr:uid="{8CE233A5-A2C1-4302-9745-69D6919AD46C}"/>
    <cellStyle name="Eingabe 7 2 3" xfId="1907" xr:uid="{90B9981E-6A44-4A17-A3B7-ECC0C047DA1C}"/>
    <cellStyle name="Eingabe 7 2 4" xfId="2285" xr:uid="{FF8AD740-D784-4644-B47E-A96312BFAA7D}"/>
    <cellStyle name="Eingabe 7 3" xfId="1428" xr:uid="{AC30CE3C-3636-4DF8-87FF-E6076EAFD4F4}"/>
    <cellStyle name="Eingabe 7 4" xfId="1708" xr:uid="{CB475E4F-0C1C-43D0-9BC0-D3AC3C90CA22}"/>
    <cellStyle name="Eingabe 7 5" xfId="2079" xr:uid="{2CEB465E-8627-46D4-98D6-E9A4BA009012}"/>
    <cellStyle name="Eingabe 8" xfId="717" xr:uid="{4E63BFDE-C5ED-4F00-A964-4290E1E3B006}"/>
    <cellStyle name="Eingabe 8 2" xfId="1437" xr:uid="{D7A4A04B-ECF4-42AA-AD60-C61C7E51272A}"/>
    <cellStyle name="Eingabe 8 3" xfId="1883" xr:uid="{92AE5031-EB7E-4BD9-A7E2-6ABBFC7F1307}"/>
    <cellStyle name="Eingabe 8 4" xfId="2088" xr:uid="{470D3B89-BF20-49A5-94FB-671515803CA2}"/>
    <cellStyle name="Empty_B_border" xfId="17" xr:uid="{00000000-0005-0000-0000-000008000000}"/>
    <cellStyle name="Ergebnis" xfId="79" hidden="1" xr:uid="{73AAFC60-D6B5-4522-ADAC-DFDECDDC30D4}"/>
    <cellStyle name="Ergebnis" xfId="951" hidden="1" xr:uid="{510353F4-F558-4E31-B0BD-0C68468B789A}"/>
    <cellStyle name="Ergebnis" xfId="1028" hidden="1" xr:uid="{31B5BFA0-F354-446A-B4F0-FB73E2EF2472}"/>
    <cellStyle name="Ergebnis" xfId="978" hidden="1" xr:uid="{C871021C-5425-4588-9C92-EA141788CEA3}"/>
    <cellStyle name="Ergebnis" xfId="1793" hidden="1" xr:uid="{D40BA7AA-7FDB-4D66-B90A-AD48F94735DF}"/>
    <cellStyle name="Ergebnis" xfId="1668" hidden="1" xr:uid="{02A3DE8A-9FA8-4D73-A256-54AF52E92502}"/>
    <cellStyle name="Ergebnis" xfId="1670" hidden="1" xr:uid="{8ED3D9B7-1B77-4A4F-A683-45032FBEAA7C}"/>
    <cellStyle name="Ergebnis" xfId="1705" hidden="1" xr:uid="{8748DE0C-56EE-4FDA-9E3E-21AEF13B5A12}"/>
    <cellStyle name="Ergebnis 2" xfId="429" xr:uid="{5CE89CE0-B636-4CE0-BD4D-80C78564E435}"/>
    <cellStyle name="Ergebnis 2 2" xfId="685" xr:uid="{1C155688-1E9A-4EDF-94AF-531AEC1E8B36}"/>
    <cellStyle name="Ergebnis 2 2 2" xfId="900" xr:uid="{9E8D699F-0687-48C8-B6CE-DAFF72D55C0B}"/>
    <cellStyle name="Ergebnis 2 2 2 2" xfId="1613" xr:uid="{4B0FCFC3-9151-4E51-9261-13CBBFE67E2C}"/>
    <cellStyle name="Ergebnis 2 2 2 3" xfId="1034" xr:uid="{B1C0A1EA-49E2-4197-8CD3-17A19DF0F2A1}"/>
    <cellStyle name="Ergebnis 2 2 2 4" xfId="2263" xr:uid="{AC7B1BB6-7F5D-469C-BD96-AD9482FC9431}"/>
    <cellStyle name="Ergebnis 2 2 3" xfId="1405" xr:uid="{19CD3CBF-FA84-40A9-AA84-5A019718E8C2}"/>
    <cellStyle name="Ergebnis 2 2 4" xfId="1722" xr:uid="{ABB0BD15-55D4-4ED0-A455-66A53558B0CB}"/>
    <cellStyle name="Ergebnis 2 2 5" xfId="2057" xr:uid="{A90FB495-D998-4715-BEAD-5E5BB24E870E}"/>
    <cellStyle name="Ergebnis 2 3" xfId="617" xr:uid="{CF21E51F-3943-4C50-AAB0-DC64B41DC999}"/>
    <cellStyle name="Ergebnis 2 3 2" xfId="832" xr:uid="{87F5239D-0EE3-44B8-8E41-794B45EA2B1C}"/>
    <cellStyle name="Ergebnis 2 3 2 2" xfId="1545" xr:uid="{974D5EBB-F971-4350-AA85-3BC2946A61DB}"/>
    <cellStyle name="Ergebnis 2 3 2 3" xfId="1228" xr:uid="{7D457B99-73B6-4616-81E3-E9F2B3B8515D}"/>
    <cellStyle name="Ergebnis 2 3 2 4" xfId="2195" xr:uid="{5E8E4D38-C3DB-4331-8632-D8A1BB48EDF8}"/>
    <cellStyle name="Ergebnis 2 3 3" xfId="1337" xr:uid="{DD135B25-D389-477B-B683-F43B123793C6}"/>
    <cellStyle name="Ergebnis 2 3 4" xfId="74" xr:uid="{649992E0-7B9A-4A90-870E-B6425AE26D23}"/>
    <cellStyle name="Ergebnis 2 3 5" xfId="1989" xr:uid="{78E502EA-7DDF-4AAF-B2E1-A5C2E6261885}"/>
    <cellStyle name="Ergebnis 2 4" xfId="608" xr:uid="{19D99EF5-CA1E-491E-B069-B2CD870C6318}"/>
    <cellStyle name="Ergebnis 2 4 2" xfId="823" xr:uid="{31C1392D-E3BF-444A-9E88-C0672CBB098A}"/>
    <cellStyle name="Ergebnis 2 4 2 2" xfId="1536" xr:uid="{C34896B7-1C00-48B5-92A8-7CE01B549304}"/>
    <cellStyle name="Ergebnis 2 4 2 3" xfId="1179" xr:uid="{8DC4E302-B2AD-4A39-B804-15555550DAC8}"/>
    <cellStyle name="Ergebnis 2 4 2 4" xfId="2186" xr:uid="{E7B2A8A0-AA4A-40B3-AEEB-29241D758891}"/>
    <cellStyle name="Ergebnis 2 4 3" xfId="1328" xr:uid="{5C6ED9AD-FBA4-4FD6-AEB4-24A530658052}"/>
    <cellStyle name="Ergebnis 2 4 4" xfId="1004" xr:uid="{46E3998F-550B-4F2E-B793-E2F92D1D2F97}"/>
    <cellStyle name="Ergebnis 2 4 5" xfId="1980" xr:uid="{250E0471-43E7-4715-8270-315C34C51126}"/>
    <cellStyle name="Ergebnis 2 5" xfId="743" xr:uid="{23F522DF-F4C5-47EF-B927-A58CCE00E5A0}"/>
    <cellStyle name="Ergebnis 2 5 2" xfId="1456" xr:uid="{7187EB83-C0D5-429E-AB20-3E37BD1819A1}"/>
    <cellStyle name="Ergebnis 2 5 3" xfId="1723" xr:uid="{D4C7AAAA-5528-4758-A559-B9A3B88142EE}"/>
    <cellStyle name="Ergebnis 2 5 4" xfId="2106" xr:uid="{371900C4-66D2-4829-8262-EB7D86679680}"/>
    <cellStyle name="Ergebnis 2 6" xfId="1195" xr:uid="{574EA804-1F32-423B-AEB8-23F5ED02F130}"/>
    <cellStyle name="Ergebnis 2 7" xfId="1806" xr:uid="{51677788-094F-476A-BA39-BE55F41E42A7}"/>
    <cellStyle name="Ergebnis 2 8" xfId="1719" xr:uid="{D3ECB467-5C83-4154-9243-EACE48B265ED}"/>
    <cellStyle name="Ergebnis 3" xfId="322" xr:uid="{16D4ADB4-F77F-4936-A27E-D98B3DEA66EA}"/>
    <cellStyle name="Ergebnis 3 2" xfId="659" xr:uid="{D73AA3EA-AC50-4D01-91AF-BD59B67BDFBE}"/>
    <cellStyle name="Ergebnis 3 2 2" xfId="874" xr:uid="{A01342B2-D916-49C6-9F63-6513B014968B}"/>
    <cellStyle name="Ergebnis 3 2 2 2" xfId="1587" xr:uid="{65F1921B-2E3F-4168-886B-94E371D482FF}"/>
    <cellStyle name="Ergebnis 3 2 2 3" xfId="1745" xr:uid="{BC85EAB0-4B97-4C49-A97C-05C1F9DD01A8}"/>
    <cellStyle name="Ergebnis 3 2 2 4" xfId="2237" xr:uid="{45FC6327-A09C-4114-A0D7-FEB988C02092}"/>
    <cellStyle name="Ergebnis 3 2 3" xfId="1379" xr:uid="{9C39CA0D-4B09-427D-A5A6-3BC4B47BCDF3}"/>
    <cellStyle name="Ergebnis 3 2 4" xfId="1868" xr:uid="{9B6ECEFB-5F26-4416-9450-7B6F23E81F05}"/>
    <cellStyle name="Ergebnis 3 2 5" xfId="2031" xr:uid="{4F762F77-BE3A-4808-84FA-654E63F6DB03}"/>
    <cellStyle name="Ergebnis 3 3" xfId="573" xr:uid="{7C87161F-E992-4F65-9A7D-B065294628B4}"/>
    <cellStyle name="Ergebnis 3 3 2" xfId="788" xr:uid="{E4C22350-6EDF-4EA6-BEAC-82911D85F7FC}"/>
    <cellStyle name="Ergebnis 3 3 2 2" xfId="1501" xr:uid="{317089CF-AD8B-42E9-B031-8A392240999A}"/>
    <cellStyle name="Ergebnis 3 3 2 3" xfId="1656" xr:uid="{E5063A4D-039A-4190-AE96-255E5625FF4F}"/>
    <cellStyle name="Ergebnis 3 3 2 4" xfId="2151" xr:uid="{86BD62F9-E428-456F-B7FE-E714CED68514}"/>
    <cellStyle name="Ergebnis 3 3 3" xfId="1293" xr:uid="{EAA51786-8E63-45FF-9569-D121CDC0B0B2}"/>
    <cellStyle name="Ergebnis 3 3 4" xfId="70" xr:uid="{7114C9CB-2F64-4E80-8A69-047B08138918}"/>
    <cellStyle name="Ergebnis 3 3 5" xfId="1945" xr:uid="{E018CF23-DE32-41E3-BCA5-DB990975B427}"/>
    <cellStyle name="Ergebnis 3 4" xfId="600" xr:uid="{AAB95C46-6F4E-47E9-959D-3D3F0D5699B3}"/>
    <cellStyle name="Ergebnis 3 4 2" xfId="815" xr:uid="{60484B75-102A-4107-931F-4CD615B8541F}"/>
    <cellStyle name="Ergebnis 3 4 2 2" xfId="1528" xr:uid="{C341EFF9-AEE9-43F0-8115-2BDC6C51A40A}"/>
    <cellStyle name="Ergebnis 3 4 2 3" xfId="92" xr:uid="{711ABDA4-59D1-43DE-809A-FBB077609849}"/>
    <cellStyle name="Ergebnis 3 4 2 4" xfId="2178" xr:uid="{8675E505-9F8E-4445-A9EB-38B5728753D2}"/>
    <cellStyle name="Ergebnis 3 4 3" xfId="1320" xr:uid="{71C041C5-E398-4021-8DA3-58AB161E0ABD}"/>
    <cellStyle name="Ergebnis 3 4 4" xfId="1781" xr:uid="{3FB99CD1-7F58-445D-AA7E-DB8C3969219E}"/>
    <cellStyle name="Ergebnis 3 4 5" xfId="1972" xr:uid="{8CEDB57B-84E1-4AF7-ACAC-C0C1A387E2EE}"/>
    <cellStyle name="Ergebnis 3 5" xfId="739" xr:uid="{B8D751BE-FBF4-49C9-9544-D37D7A1DAD15}"/>
    <cellStyle name="Ergebnis 3 5 2" xfId="1452" xr:uid="{27906B50-E025-4DDB-BC39-97D45276D4C6}"/>
    <cellStyle name="Ergebnis 3 5 3" xfId="1857" xr:uid="{866586B1-2AE8-47A5-BD4F-780F2C3B8D08}"/>
    <cellStyle name="Ergebnis 3 5 4" xfId="2103" xr:uid="{155B708A-DB02-4B8E-898F-ADF38C01164C}"/>
    <cellStyle name="Ergebnis 3 6" xfId="1119" xr:uid="{C58E25DA-E2D8-47C5-BBCC-0C8DADC795A8}"/>
    <cellStyle name="Ergebnis 3 7" xfId="1177" xr:uid="{621104AE-DE24-4299-90C9-19A0AF2EAC5A}"/>
    <cellStyle name="Ergebnis 3 8" xfId="1768" xr:uid="{9DDA4292-ECEB-4E71-88B5-B5632895194C}"/>
    <cellStyle name="Ergebnis 4" xfId="589" xr:uid="{2B8299D9-BDA1-4A29-B557-91FBA64EF5CF}"/>
    <cellStyle name="Ergebnis 4 2" xfId="804" xr:uid="{1D96F4AA-7357-4F2E-880F-4302BF6164E8}"/>
    <cellStyle name="Ergebnis 4 2 2" xfId="1517" xr:uid="{E4D385E7-06F8-4AD4-B79A-45F893D250DA}"/>
    <cellStyle name="Ergebnis 4 2 3" xfId="932" xr:uid="{9457D040-686B-4EB5-89C3-D494A5F9D547}"/>
    <cellStyle name="Ergebnis 4 2 4" xfId="2167" xr:uid="{D95436DD-51F1-43F3-A226-6C91382F2CE9}"/>
    <cellStyle name="Ergebnis 4 3" xfId="1309" xr:uid="{28A923EA-0124-4EC4-9E09-78892F4B7868}"/>
    <cellStyle name="Ergebnis 4 4" xfId="1264" xr:uid="{21837CB3-F2C5-4C46-918E-D8723DF96B3B}"/>
    <cellStyle name="Ergebnis 4 5" xfId="1961" xr:uid="{7FE147B6-FBE9-4A8C-B49E-040624865CA5}"/>
    <cellStyle name="Ergebnis 5" xfId="663" xr:uid="{FB035144-7848-4F4B-A73A-1B15B21479E7}"/>
    <cellStyle name="Ergebnis 5 2" xfId="878" xr:uid="{540012B9-F13E-4E5C-A1B6-9B531B357696}"/>
    <cellStyle name="Ergebnis 5 2 2" xfId="1591" xr:uid="{786A05DA-5EFD-496A-B803-9AC7AEE41423}"/>
    <cellStyle name="Ergebnis 5 2 3" xfId="1033" xr:uid="{AF245C6C-501C-4815-98B4-70657087203F}"/>
    <cellStyle name="Ergebnis 5 2 4" xfId="2241" xr:uid="{C01CC964-075A-40D0-8D52-5C90DA3CB3EF}"/>
    <cellStyle name="Ergebnis 5 3" xfId="1383" xr:uid="{62CFA118-573A-4529-98A4-F80665B2590B}"/>
    <cellStyle name="Ergebnis 5 4" xfId="1242" xr:uid="{45E0F288-432D-40FB-A001-C1F6943E5B03}"/>
    <cellStyle name="Ergebnis 5 5" xfId="2035" xr:uid="{62A9914B-67AF-4412-A396-2A48FC60C0CA}"/>
    <cellStyle name="Ergebnis 6" xfId="670" xr:uid="{D18085AF-EADE-4387-84D4-C41B54AB260F}"/>
    <cellStyle name="Ergebnis 6 2" xfId="885" xr:uid="{A19E7AAF-E87A-4837-BD8A-810DB1F6FD6A}"/>
    <cellStyle name="Ergebnis 6 2 2" xfId="1598" xr:uid="{2166B6EF-0C06-4A04-8607-F017B6A3AC68}"/>
    <cellStyle name="Ergebnis 6 2 3" xfId="1665" xr:uid="{A46AC2BE-B73E-47F5-8212-E7B174DD3525}"/>
    <cellStyle name="Ergebnis 6 2 4" xfId="2248" xr:uid="{95FDE857-2E43-49D7-AE10-9FA06C7B964B}"/>
    <cellStyle name="Ergebnis 6 3" xfId="1390" xr:uid="{6E31BC44-E14F-4023-B2BF-69366D01A3C6}"/>
    <cellStyle name="Ergebnis 6 4" xfId="1854" xr:uid="{94779A45-FBC6-406B-AAFF-CDA5C0708E85}"/>
    <cellStyle name="Ergebnis 6 5" xfId="2042" xr:uid="{5A19AF33-9676-45D1-A3CC-34ACFA538928}"/>
    <cellStyle name="Ergebnis 7" xfId="718" xr:uid="{C09FA523-CD76-481B-B7DA-570B2F25BCD0}"/>
    <cellStyle name="Ergebnis 7 2" xfId="1438" xr:uid="{DEE9FAB0-D66D-49CE-9AF2-38CCAFA02937}"/>
    <cellStyle name="Ergebnis 7 3" xfId="1864" xr:uid="{32DD2EA3-C450-4E1C-B7C6-CF0447ED85B9}"/>
    <cellStyle name="Ergebnis 7 4" xfId="2089" xr:uid="{FFCAC205-1C90-4B82-8F2C-1DB3C9B1568A}"/>
    <cellStyle name="Erklärender Text" xfId="78" hidden="1" xr:uid="{D06A121A-F757-498C-8ABF-E786DA6084E1}"/>
    <cellStyle name="Erklärender Text" xfId="950" hidden="1" xr:uid="{12185E70-BEE5-46F8-9706-CD9D0051D035}"/>
    <cellStyle name="Erklärender Text" xfId="1029" hidden="1" xr:uid="{38B61009-6F68-459F-99DC-0D24B425C18B}"/>
    <cellStyle name="Erklärender Text" xfId="1681" hidden="1" xr:uid="{731D7E77-B492-4542-BCE5-7F727DA75DAC}"/>
    <cellStyle name="Erklärender Text" xfId="1690" hidden="1" xr:uid="{F884AF55-A937-4B4E-A801-DE730B0301A4}"/>
    <cellStyle name="Erklärender Text" xfId="938" hidden="1" xr:uid="{DADC0219-EBD1-43EF-B727-1BDCFC87BD69}"/>
    <cellStyle name="Erklärender Text" xfId="1079" hidden="1" xr:uid="{E7C435FE-D994-4E99-8B1F-BFBA373D3986}"/>
    <cellStyle name="Erklärender Text" xfId="2291" hidden="1" xr:uid="{BE7A4123-3CBB-43AA-A6C5-1A5A6E702116}"/>
    <cellStyle name="Erklärender Text 2" xfId="430" xr:uid="{EB718588-8454-4B3F-9245-7B93BC7007E3}"/>
    <cellStyle name="Erklärender Text 3" xfId="312" xr:uid="{8C157F9E-2155-448E-BED9-54C306EF83AE}"/>
    <cellStyle name="Explanatory Text 2" xfId="171" xr:uid="{89E28A28-5CFA-4AEC-9B04-871188E63203}"/>
    <cellStyle name="Explanatory Text 3" xfId="262" xr:uid="{184BE08C-15EC-4C86-A4A7-2A89B03FB00F}"/>
    <cellStyle name="Good 2" xfId="172" xr:uid="{2AD4E467-79B9-446A-8F87-05879AB729DE}"/>
    <cellStyle name="Good 3" xfId="263" xr:uid="{D53D41D6-62DF-4D95-AAFF-5D9B8938EBA4}"/>
    <cellStyle name="Good 4" xfId="392" xr:uid="{7C9CDD6F-0FAB-451E-81E8-CD0322B00728}"/>
    <cellStyle name="Gut" xfId="173" xr:uid="{8617E703-7DDD-4912-8384-4B8CC6CE91A5}"/>
    <cellStyle name="Header: bottom row 2" xfId="4" xr:uid="{00000000-0005-0000-0000-000009000000}"/>
    <cellStyle name="Heading 1 2" xfId="174" xr:uid="{7EC2690A-A2BC-4894-8208-A702FF3C95A5}"/>
    <cellStyle name="Heading 1 3" xfId="264" xr:uid="{64BED4F0-EE44-4D2C-810F-9634E282ED52}"/>
    <cellStyle name="Heading 1 4" xfId="400" xr:uid="{2518869F-18BF-4170-A5F2-366302FEBD69}"/>
    <cellStyle name="Heading 2 2" xfId="175" xr:uid="{B172897F-41EB-4982-94C0-621CFDFA6D10}"/>
    <cellStyle name="Heading 2 3" xfId="265" xr:uid="{11BEB330-86D4-41F3-9A16-F759DC752F4B}"/>
    <cellStyle name="Heading 2 4" xfId="401" xr:uid="{CDCB395C-F97F-47B4-B367-111A471AC0DE}"/>
    <cellStyle name="Heading 3 2" xfId="176" xr:uid="{C6F51469-D410-4D8E-921E-04303BC54AFF}"/>
    <cellStyle name="Heading 3 3" xfId="266" xr:uid="{596852D3-BD7E-4CBE-9552-AA06BAEAB95F}"/>
    <cellStyle name="Heading 3 4" xfId="402" xr:uid="{C155AA53-4691-445B-AF3E-C62BADC14F57}"/>
    <cellStyle name="Heading 4 2" xfId="177" xr:uid="{3518C5DD-E446-4E7A-B075-827B9B9BDA51}"/>
    <cellStyle name="Heading 4 3" xfId="267" xr:uid="{514AEB3F-1411-4AA1-8F63-0F8372DB551E}"/>
    <cellStyle name="Heading 4 4" xfId="403" xr:uid="{8A8914F5-C7D8-44EE-A8CC-A4F5E800ACD4}"/>
    <cellStyle name="Headline" xfId="7" xr:uid="{00000000-0005-0000-0000-00000A000000}"/>
    <cellStyle name="Hyperlink" xfId="2" builtinId="8"/>
    <cellStyle name="Hyperlink 2" xfId="2309" xr:uid="{B691418F-446E-42FE-B0D2-EEB3B377C522}"/>
    <cellStyle name="Input 2" xfId="178" xr:uid="{B858E2A0-DB6E-4299-A398-45B809C3BD6E}"/>
    <cellStyle name="Input 2 2" xfId="592" xr:uid="{7D130AD2-8C2C-4CB4-AFA3-A72BA7FF1538}"/>
    <cellStyle name="Input 2 2 2" xfId="807" xr:uid="{B9D0ADD0-AAF9-46A6-9962-01FBA42833E3}"/>
    <cellStyle name="Input 2 2 2 2" xfId="1520" xr:uid="{3137941A-8FDD-47B6-9BF0-954773BA24D4}"/>
    <cellStyle name="Input 2 2 2 3" xfId="1045" xr:uid="{31353151-0D19-4A0A-B07C-50079A7F8877}"/>
    <cellStyle name="Input 2 2 2 4" xfId="2170" xr:uid="{6C0A7E5C-3E74-4CFE-874E-F5CBDB9C5C14}"/>
    <cellStyle name="Input 2 2 3" xfId="1312" xr:uid="{BC43014B-465E-4FA4-B9E0-DB9A62F4D55F}"/>
    <cellStyle name="Input 2 2 4" xfId="1058" xr:uid="{7638BFB5-0306-4510-8E9A-A13ADD74DC25}"/>
    <cellStyle name="Input 2 2 5" xfId="1964" xr:uid="{0823D86E-E118-43D8-8CB0-35B2C04FF897}"/>
    <cellStyle name="Input 2 3" xfId="696" xr:uid="{C31B4328-6CA3-49D0-B63D-271F55FF1625}"/>
    <cellStyle name="Input 2 3 2" xfId="911" xr:uid="{0DFEE8FF-3B08-4BD9-8FBA-2BF68F100F34}"/>
    <cellStyle name="Input 2 3 2 2" xfId="1624" xr:uid="{74E90777-4A20-4A6E-8FA5-65789D31824F}"/>
    <cellStyle name="Input 2 3 2 3" xfId="1896" xr:uid="{661C988A-2A32-4254-B802-05D61A725F9E}"/>
    <cellStyle name="Input 2 3 2 4" xfId="2274" xr:uid="{68658386-7322-4FE3-ABA5-C92423DF34DD}"/>
    <cellStyle name="Input 2 3 3" xfId="1416" xr:uid="{84CC3887-6E9E-4CBF-B606-F447886B3F57}"/>
    <cellStyle name="Input 2 3 4" xfId="96" xr:uid="{CCCF52DD-123B-4361-883D-F9945660F407}"/>
    <cellStyle name="Input 2 3 5" xfId="2068" xr:uid="{7E891304-D5A0-4868-8A09-3EFF8FD4E8F7}"/>
    <cellStyle name="Input 2 4" xfId="707" xr:uid="{23DB1652-B481-4A18-8D8A-8E1E8016E2AC}"/>
    <cellStyle name="Input 2 4 2" xfId="921" xr:uid="{6FD057EE-E430-4DB3-A34E-B7EB1F269209}"/>
    <cellStyle name="Input 2 4 2 2" xfId="1634" xr:uid="{EA341D1D-F409-4D23-B795-B2C7589A44C4}"/>
    <cellStyle name="Input 2 4 2 3" xfId="1906" xr:uid="{A2EAB52B-2BA0-4156-B983-DC01DFE24A35}"/>
    <cellStyle name="Input 2 4 2 4" xfId="2284" xr:uid="{244DBBD0-89FA-48FB-9537-D4B966B0D389}"/>
    <cellStyle name="Input 2 4 3" xfId="1427" xr:uid="{F7FBA761-9CE8-4C64-AA53-B099C74F6D6F}"/>
    <cellStyle name="Input 2 4 4" xfId="1191" xr:uid="{9CE8748B-A431-43E7-899C-42823151C242}"/>
    <cellStyle name="Input 2 4 5" xfId="2078" xr:uid="{2F9947F1-20DE-475A-8EA9-3FEB7F9778A7}"/>
    <cellStyle name="Input 2 5" xfId="719" xr:uid="{BD0B1103-0B81-434C-BB99-76C16D3A1ED1}"/>
    <cellStyle name="Input 2 5 2" xfId="1439" xr:uid="{2C98CDBA-57CD-49C3-A024-07A930918E8B}"/>
    <cellStyle name="Input 2 5 3" xfId="931" xr:uid="{ED860899-6A32-49EA-AA99-CD7FE7625D89}"/>
    <cellStyle name="Input 2 5 4" xfId="2090" xr:uid="{9140E603-A07D-4880-BC9F-DE386DF38A4C}"/>
    <cellStyle name="Input 2 6" xfId="1018" xr:uid="{2186ED14-8725-4B27-A612-DAB372AA33D4}"/>
    <cellStyle name="Input 2 7" xfId="1887" xr:uid="{0A5B061A-E170-4334-A302-CA1ECF8487C0}"/>
    <cellStyle name="Input 2 8" xfId="1248" xr:uid="{883B3825-A1BE-4947-804A-BBE9BF10A42D}"/>
    <cellStyle name="Input 3" xfId="268" xr:uid="{E45E6F55-4FAA-4C93-9BBD-60C3E7F04E00}"/>
    <cellStyle name="Input 3 2" xfId="624" xr:uid="{6ADD242E-9295-43FA-ADA0-D7C37D25CFB2}"/>
    <cellStyle name="Input 3 2 2" xfId="839" xr:uid="{60020833-AAB9-48FD-AA5B-3CC46C310198}"/>
    <cellStyle name="Input 3 2 2 2" xfId="1552" xr:uid="{A6AD7BA2-C3F9-45BE-8527-B835855AAFBA}"/>
    <cellStyle name="Input 3 2 2 3" xfId="69" xr:uid="{08D496C0-7455-4FC8-AD0E-B021A67D19CC}"/>
    <cellStyle name="Input 3 2 2 4" xfId="2202" xr:uid="{C6136075-0D55-4154-998B-9D9C00883F3A}"/>
    <cellStyle name="Input 3 2 3" xfId="1344" xr:uid="{829C1499-7AF9-4FE9-B7C0-2280E2A487B3}"/>
    <cellStyle name="Input 3 2 4" xfId="1845" xr:uid="{A8C9AD26-F834-4296-A8A8-000F45F19D5D}"/>
    <cellStyle name="Input 3 2 5" xfId="1996" xr:uid="{D7AF2C50-846A-4E6F-99B0-B3451E0AA9A6}"/>
    <cellStyle name="Input 3 3" xfId="623" xr:uid="{BC13BCA0-D55B-43F5-AF43-AA36827ED898}"/>
    <cellStyle name="Input 3 3 2" xfId="838" xr:uid="{053ADA8A-C4F3-477E-9560-048625EEE0A6}"/>
    <cellStyle name="Input 3 3 2 2" xfId="1551" xr:uid="{17CB215E-1950-4108-A269-C81F2659EBDB}"/>
    <cellStyle name="Input 3 3 2 3" xfId="1743" xr:uid="{B47930AE-B9FE-47AB-B2B6-22E7CE9C8A74}"/>
    <cellStyle name="Input 3 3 2 4" xfId="2201" xr:uid="{E6125AAC-4444-4B61-83B9-6AD51762271E}"/>
    <cellStyle name="Input 3 3 3" xfId="1343" xr:uid="{3563FBF2-73D8-4B4D-B762-B1A44C70C806}"/>
    <cellStyle name="Input 3 3 4" xfId="1831" xr:uid="{BE18BDA5-D5AC-479F-9599-50A76132B237}"/>
    <cellStyle name="Input 3 3 5" xfId="1995" xr:uid="{1C54DAD6-311E-4716-8969-492394EB3673}"/>
    <cellStyle name="Input 3 4" xfId="567" xr:uid="{6C62072A-B55E-441E-9D1E-C04C865BDAC9}"/>
    <cellStyle name="Input 3 4 2" xfId="782" xr:uid="{31B12959-258A-4822-8FC4-400FF7A2F1F8}"/>
    <cellStyle name="Input 3 4 2 2" xfId="1495" xr:uid="{00E7A654-C166-4BC6-8F23-E70DA0950F63}"/>
    <cellStyle name="Input 3 4 2 3" xfId="1147" xr:uid="{F0BE2761-903E-4158-82C4-0DC424DD363E}"/>
    <cellStyle name="Input 3 4 2 4" xfId="2145" xr:uid="{55FCF3D6-C7A6-47DF-B51E-DEB45291945A}"/>
    <cellStyle name="Input 3 4 3" xfId="1287" xr:uid="{1EA8F864-CF09-4EE5-AAE6-9047F956F9D6}"/>
    <cellStyle name="Input 3 4 4" xfId="1675" xr:uid="{29B63816-0EA1-4AE6-A563-E556253F3730}"/>
    <cellStyle name="Input 3 4 5" xfId="1939" xr:uid="{E7F595E0-1AC5-4B80-99EF-AEB8C52BD506}"/>
    <cellStyle name="Input 3 5" xfId="725" xr:uid="{C610ACF0-38A5-4857-824A-A74BFE1C81F2}"/>
    <cellStyle name="Input 3 5 2" xfId="1445" xr:uid="{15CCA8A9-7F56-4408-AA53-BD288363D8F9}"/>
    <cellStyle name="Input 3 5 3" xfId="977" xr:uid="{1CA63B62-A749-4F57-8E13-4453094E6712}"/>
    <cellStyle name="Input 3 5 4" xfId="2096" xr:uid="{5D79227A-3858-4F90-B06B-4BF076B34E2C}"/>
    <cellStyle name="Input 3 6" xfId="1074" xr:uid="{4F9E391A-61DD-4B9E-860B-F7137362D00B}"/>
    <cellStyle name="Input 3 7" xfId="1426" xr:uid="{EFDAC16F-D5E6-416E-8A15-3EA627B50D15}"/>
    <cellStyle name="Input 3 8" xfId="1667" xr:uid="{E3D5929F-87C5-4D74-B930-966D1561EB68}"/>
    <cellStyle name="Input 4" xfId="379" xr:uid="{BF1678FC-2DA4-47C6-A131-BAC8DC26773D}"/>
    <cellStyle name="InputCells" xfId="29" xr:uid="{23D3EAC3-B314-418D-977C-BA3A9C5863EC}"/>
    <cellStyle name="InputCells 2" xfId="179" xr:uid="{820F3396-D5AC-4392-B07F-58E34918CB8E}"/>
    <cellStyle name="InputCells 3" xfId="230" xr:uid="{BABDD1ED-EC70-4F53-A67A-C1258708E00D}"/>
    <cellStyle name="InputCells 4" xfId="382" xr:uid="{870D9CDE-41B8-4AB5-9B16-71BD34B7602D}"/>
    <cellStyle name="InputCells_Bborder_1" xfId="180" xr:uid="{99E782A4-3417-4BF7-A700-0D49FAC29153}"/>
    <cellStyle name="InputCells12" xfId="39" xr:uid="{B9300ABF-6E18-4F5F-A164-4D30F4B01910}"/>
    <cellStyle name="InputCells12 2" xfId="181" xr:uid="{B0751725-78D4-44DE-BCE0-27A47C27E692}"/>
    <cellStyle name="InputCells12 2 2" xfId="456" xr:uid="{9CDEDA4A-73AA-46E4-9FCC-30A273BE3EF2}"/>
    <cellStyle name="InputCells12 2 2 2" xfId="630" xr:uid="{986E264E-71D6-4A55-9BF6-5E7BAB74EB0C}"/>
    <cellStyle name="InputCells12 2 2 2 2" xfId="845" xr:uid="{4E9D57CB-1B92-4E90-B5DC-3A210FD6101D}"/>
    <cellStyle name="InputCells12 2 2 2 2 2" xfId="1558" xr:uid="{994F8FF1-FB90-45FF-A403-63BE9C0FE70A}"/>
    <cellStyle name="InputCells12 2 2 2 2 3" xfId="1804" xr:uid="{D0404BC5-786E-4CED-A6CA-159931981638}"/>
    <cellStyle name="InputCells12 2 2 2 2 4" xfId="2208" xr:uid="{0851113D-2BA6-44A9-982C-3EEBBBCE5C9E}"/>
    <cellStyle name="InputCells12 2 2 2 3" xfId="1350" xr:uid="{BE64D6BD-BCF0-40E9-B0C0-B5C2E59C98D4}"/>
    <cellStyle name="InputCells12 2 2 2 4" xfId="1187" xr:uid="{AA69B967-7096-45D0-8C63-2E18347178BC}"/>
    <cellStyle name="InputCells12 2 2 2 5" xfId="2002" xr:uid="{ED71999B-1FC2-4005-8050-3AB83B502532}"/>
    <cellStyle name="InputCells12 2 2 3" xfId="755" xr:uid="{5AD6C090-6FC4-46E8-85A2-5B952592B652}"/>
    <cellStyle name="InputCells12 2 2 3 2" xfId="1468" xr:uid="{761BE10E-1732-49C3-99E9-35515C50F3A9}"/>
    <cellStyle name="InputCells12 2 2 3 3" xfId="1884" xr:uid="{A02E4F7E-AF71-45D5-AA7B-42EA0C8278FF}"/>
    <cellStyle name="InputCells12 2 2 3 4" xfId="2118" xr:uid="{CD7CA579-8638-45D8-83DA-5DB347A5CD05}"/>
    <cellStyle name="InputCells12 2 3" xfId="315" xr:uid="{DA005756-C28F-4717-91DF-1B53EE783CE8}"/>
    <cellStyle name="InputCells12 2 3 2" xfId="653" xr:uid="{2161313A-CF47-471A-AE78-A6423865ED89}"/>
    <cellStyle name="InputCells12 2 3 2 2" xfId="868" xr:uid="{1C35EB2D-6011-4272-9F78-AF5BF5D24ECD}"/>
    <cellStyle name="InputCells12 2 3 2 2 2" xfId="1581" xr:uid="{91683BDE-04E5-4F97-BD1D-2733DD686D5C}"/>
    <cellStyle name="InputCells12 2 3 2 2 3" xfId="1142" xr:uid="{12761400-4521-4F3D-8D22-3E35C811B04A}"/>
    <cellStyle name="InputCells12 2 3 2 2 4" xfId="2231" xr:uid="{B035DBF7-C5F6-4E25-A57C-9A511D97C930}"/>
    <cellStyle name="InputCells12 2 3 2 3" xfId="1373" xr:uid="{5D5DB4CD-C07B-48AA-8552-F22B80891538}"/>
    <cellStyle name="InputCells12 2 3 2 4" xfId="1732" xr:uid="{0C791DE9-DFC6-4D2C-A931-396398187AEA}"/>
    <cellStyle name="InputCells12 2 3 2 5" xfId="2025" xr:uid="{141FC211-E093-494B-84B4-4A550575343E}"/>
    <cellStyle name="InputCells12 2 3 3" xfId="576" xr:uid="{CFCDA457-2B6B-4D37-B224-49EB2DD2E47B}"/>
    <cellStyle name="InputCells12 2 3 3 2" xfId="791" xr:uid="{10DEB975-E0A2-49C6-91E8-8A495F547758}"/>
    <cellStyle name="InputCells12 2 3 3 2 2" xfId="1504" xr:uid="{94EAE9C6-84A7-494F-B869-DEE57F897146}"/>
    <cellStyle name="InputCells12 2 3 3 2 3" xfId="1655" xr:uid="{C18065C9-467B-4F7F-99B5-A67A91C9D3FB}"/>
    <cellStyle name="InputCells12 2 3 3 2 4" xfId="2154" xr:uid="{DD719F70-98F0-4F21-A9EE-7BF5C04627CD}"/>
    <cellStyle name="InputCells12 2 3 3 3" xfId="1296" xr:uid="{EAAE4837-2183-4E3F-8E6C-F4E26FE83C1B}"/>
    <cellStyle name="InputCells12 2 3 3 4" xfId="1046" xr:uid="{1227DE55-9A0E-4479-8CF7-B985261AE921}"/>
    <cellStyle name="InputCells12 2 3 3 5" xfId="1948" xr:uid="{E62600E9-3757-4C47-AC3F-05C78B26B10D}"/>
    <cellStyle name="InputCells12 2 3 4" xfId="692" xr:uid="{5C0E444C-8C74-4A7D-8568-76B8AA75E267}"/>
    <cellStyle name="InputCells12 2 3 4 2" xfId="907" xr:uid="{E9730963-904C-4D4D-BEC7-D6657C48CAD0}"/>
    <cellStyle name="InputCells12 2 3 4 2 2" xfId="1620" xr:uid="{B28345C8-1FC9-4BF0-AF8A-8BFF89B9D696}"/>
    <cellStyle name="InputCells12 2 3 4 2 3" xfId="1892" xr:uid="{26E87FC3-68DD-4161-910F-CB22AB411514}"/>
    <cellStyle name="InputCells12 2 3 4 2 4" xfId="2270" xr:uid="{F104763D-8FCF-41A6-9CD5-CC8F8A7F5973}"/>
    <cellStyle name="InputCells12 2 3 4 3" xfId="1412" xr:uid="{459E9BDE-D194-41AB-BFD6-67AE66A1F4BD}"/>
    <cellStyle name="InputCells12 2 3 4 4" xfId="1188" xr:uid="{356D0D47-C54C-4229-B7A1-07483A3BA333}"/>
    <cellStyle name="InputCells12 2 3 4 5" xfId="2064" xr:uid="{D88D44C4-17F0-4E78-B847-F7ADDEAA308F}"/>
    <cellStyle name="InputCells12 2 3 5" xfId="1112" xr:uid="{766CA799-C91F-4DD0-8FA5-4D16D09274D9}"/>
    <cellStyle name="InputCells12 2 3 6" xfId="1237" xr:uid="{F250C9C9-2DF5-4334-BF0D-B22911CE22FC}"/>
    <cellStyle name="InputCells12 2 3 7" xfId="943" xr:uid="{25853F75-F23A-4FDC-A04D-92D562651212}"/>
    <cellStyle name="InputCells12 3" xfId="455" xr:uid="{B12DB979-8EEB-4E03-963E-51A256B0BA91}"/>
    <cellStyle name="InputCells12 3 2" xfId="560" xr:uid="{D1DA3F02-0716-40A3-9AF2-DA91361E83E2}"/>
    <cellStyle name="InputCells12 3 2 2" xfId="775" xr:uid="{0E5105DB-9832-4CD0-A47F-11C942DF7753}"/>
    <cellStyle name="InputCells12 3 2 2 2" xfId="1488" xr:uid="{458731F3-3E68-43DA-861C-22DB3BDE5B6F}"/>
    <cellStyle name="InputCells12 3 2 2 3" xfId="1233" xr:uid="{CA185AAB-EB7A-4A56-B722-D83C53BB42C9}"/>
    <cellStyle name="InputCells12 3 2 2 4" xfId="2138" xr:uid="{5A5C0486-41F8-49E1-886F-E1B44F865D64}"/>
    <cellStyle name="InputCells12 3 2 3" xfId="1280" xr:uid="{6B68BCC4-C052-4271-8DCB-8CE688A7DFEC}"/>
    <cellStyle name="InputCells12 3 2 4" xfId="1823" xr:uid="{EB709901-63C9-4655-ABA0-B185C744C84B}"/>
    <cellStyle name="InputCells12 3 2 5" xfId="1932" xr:uid="{74DC1542-FFC0-4F84-9AD7-F9AE003FC87F}"/>
    <cellStyle name="InputCells12 3 3" xfId="754" xr:uid="{3A023354-1868-44CF-8BB2-65009CC59402}"/>
    <cellStyle name="InputCells12 3 3 2" xfId="1467" xr:uid="{2CBB2D13-3E38-4778-B416-6EDD85DBE6C8}"/>
    <cellStyle name="InputCells12 3 3 3" xfId="1695" xr:uid="{9C1B6815-9604-43AE-8973-B764123C8D28}"/>
    <cellStyle name="InputCells12 3 3 4" xfId="2117" xr:uid="{DBC3D622-0199-487E-A243-0487373FD900}"/>
    <cellStyle name="InputCells12 4" xfId="314" xr:uid="{8F8C794D-1BA1-49AB-A12F-CBD5EF51A08F}"/>
    <cellStyle name="InputCells12 4 2" xfId="652" xr:uid="{F1E5D81F-891D-48BB-A057-61EAD70C65A6}"/>
    <cellStyle name="InputCells12 4 2 2" xfId="867" xr:uid="{4048AE9C-42D5-491B-87A7-05681F32F21C}"/>
    <cellStyle name="InputCells12 4 2 2 2" xfId="1580" xr:uid="{0BC0F3EF-267A-44E1-AD3B-82397211FA20}"/>
    <cellStyle name="InputCells12 4 2 2 3" xfId="1865" xr:uid="{66E3EDFD-47EF-4738-BF53-2D5B47051E70}"/>
    <cellStyle name="InputCells12 4 2 2 4" xfId="2230" xr:uid="{01B8DD9C-D9E5-4896-84EA-18511695670E}"/>
    <cellStyle name="InputCells12 4 2 3" xfId="1372" xr:uid="{F76D6C92-71F3-4B48-8EDE-11DEAE161AD8}"/>
    <cellStyle name="InputCells12 4 2 4" xfId="1192" xr:uid="{001775D5-ADE3-4011-B650-D0E8D38691C4}"/>
    <cellStyle name="InputCells12 4 2 5" xfId="2024" xr:uid="{71E58ADF-160A-4C36-9070-EA1C766360F7}"/>
    <cellStyle name="InputCells12 4 3" xfId="577" xr:uid="{360788CA-3269-49F8-BF8E-1B1436EE702B}"/>
    <cellStyle name="InputCells12 4 3 2" xfId="792" xr:uid="{4292DA0C-16DF-4D52-88F8-410C15083380}"/>
    <cellStyle name="InputCells12 4 3 2 2" xfId="1505" xr:uid="{86CC9989-4B17-4616-AFBE-B89F695D774B}"/>
    <cellStyle name="InputCells12 4 3 2 3" xfId="1230" xr:uid="{EFA74852-BE59-4156-A0F6-03631B072B47}"/>
    <cellStyle name="InputCells12 4 3 2 4" xfId="2155" xr:uid="{694DEEFA-0862-452E-8FA0-0F64467C39CB}"/>
    <cellStyle name="InputCells12 4 3 3" xfId="1297" xr:uid="{C89DCDDF-AC6C-4E3B-AD71-9E133D83B116}"/>
    <cellStyle name="InputCells12 4 3 4" xfId="1010" xr:uid="{6876FF77-CA37-4492-B22D-1358E062F089}"/>
    <cellStyle name="InputCells12 4 3 5" xfId="1949" xr:uid="{0E853ACD-F8F4-4D60-A4D3-CC27C1DC66CF}"/>
    <cellStyle name="InputCells12 4 4" xfId="551" xr:uid="{126C655F-BA6F-4FAD-9FF1-B510219CB677}"/>
    <cellStyle name="InputCells12 4 4 2" xfId="766" xr:uid="{E215D245-6CA6-48AC-A66B-03AAC6054581}"/>
    <cellStyle name="InputCells12 4 4 2 2" xfId="1479" xr:uid="{452C577A-C973-4FC7-92C3-FD8B8DB5BF99}"/>
    <cellStyle name="InputCells12 4 4 2 3" xfId="1218" xr:uid="{4CBC2CA6-8323-46C2-9D3A-B936C69FC1D1}"/>
    <cellStyle name="InputCells12 4 4 2 4" xfId="2129" xr:uid="{51D2955E-B202-42D6-BD30-31203F11250A}"/>
    <cellStyle name="InputCells12 4 4 3" xfId="1271" xr:uid="{3E82043F-C517-4615-91FC-7A485F67C483}"/>
    <cellStyle name="InputCells12 4 4 4" xfId="1654" xr:uid="{A467A0FE-3109-4836-A4C1-D3E340EC3EBD}"/>
    <cellStyle name="InputCells12 4 4 5" xfId="1923" xr:uid="{1847250B-3D73-479A-9C77-B63F8DE71DFE}"/>
    <cellStyle name="InputCells12 4 5" xfId="1111" xr:uid="{DE6A5516-8999-47CF-9828-6B195B73C26A}"/>
    <cellStyle name="InputCells12 4 6" xfId="1803" xr:uid="{B351F016-5141-4220-8CCB-07E138DA273E}"/>
    <cellStyle name="InputCells12 4 7" xfId="37" xr:uid="{18F04F6F-5D04-409E-85D7-4063E4111B43}"/>
    <cellStyle name="InputCells12 5" xfId="109" xr:uid="{974CCAFE-F20B-4D5A-9FD5-492576EB52FE}"/>
    <cellStyle name="InputCells12_BBorder" xfId="47" xr:uid="{157AFE81-D09A-4A57-833D-BAB43BB5245C}"/>
    <cellStyle name="IntCells" xfId="182" xr:uid="{01374847-8BE6-499A-8957-215073EB3648}"/>
    <cellStyle name="KP_thin_border_dark_grey" xfId="57" xr:uid="{1C6B230C-A467-4670-A8E6-700E0ECFE173}"/>
    <cellStyle name="Linked Cell 2" xfId="183" xr:uid="{B4223A48-BAD8-47A0-92F2-2631D6C271CC}"/>
    <cellStyle name="Linked Cell 3" xfId="269" xr:uid="{74AED103-6E32-4CB8-AA4E-A315A4DB15AF}"/>
    <cellStyle name="Linked Cell 4" xfId="404" xr:uid="{507A98A9-0030-4A9F-9C15-DF3F14CCD57B}"/>
    <cellStyle name="Neutral 2" xfId="184" xr:uid="{A8448A03-8901-462E-B102-865F60EDCD4B}"/>
    <cellStyle name="Neutral 3" xfId="270" xr:uid="{01AF4AFF-EB0F-4EBC-BA18-60C8F0ED27EC}"/>
    <cellStyle name="Normaali 2" xfId="185" xr:uid="{645765D6-D253-4A83-BDA3-C36DD9A17E9C}"/>
    <cellStyle name="Normaali 2 2" xfId="186" xr:uid="{E4027BB3-A95A-4E8F-B168-BCED9CD983A3}"/>
    <cellStyle name="Normal" xfId="0" builtinId="0" customBuiltin="1"/>
    <cellStyle name="Normal 10" xfId="407" xr:uid="{C9F0061A-8273-4F86-9B8C-6E8A87DBA68F}"/>
    <cellStyle name="Normal 10 2" xfId="476" xr:uid="{90E4F774-5FF6-4759-B447-C459F1CD0D99}"/>
    <cellStyle name="Normal 11" xfId="435" xr:uid="{D7C271AC-4A59-4EAD-BC3A-F11096BF3FFC}"/>
    <cellStyle name="Normal 11 2" xfId="477" xr:uid="{F67423BA-D407-4AD6-9ED7-EFFB65B0008A}"/>
    <cellStyle name="Normal 12" xfId="546" xr:uid="{3128F217-57E8-4C6B-BBE7-9B4839734600}"/>
    <cellStyle name="Normal 12 2" xfId="706" xr:uid="{E0FC66FB-8D88-4D6D-BBA1-4DCB8A0A765D}"/>
    <cellStyle name="Normal 13" xfId="20" xr:uid="{5286BDF5-7A53-4F08-983B-9F69C35F51C2}"/>
    <cellStyle name="Normal 14" xfId="2308" xr:uid="{426328B7-B5EC-4386-AF9E-005AFFF2A1E5}"/>
    <cellStyle name="Normal 2" xfId="3" xr:uid="{00000000-0005-0000-0000-00000D000000}"/>
    <cellStyle name="Normal 2 2" xfId="187" xr:uid="{904DE2B0-A260-4B23-9C92-B42FF44C7846}"/>
    <cellStyle name="Normal 2 2 2" xfId="188" xr:uid="{29CD96AA-41B9-4F37-B208-89CEA2170381}"/>
    <cellStyle name="Normal 2 3" xfId="189" xr:uid="{059EDC3C-BFA2-4D27-8B6A-5C38CCA7ABFE}"/>
    <cellStyle name="Normal 2 3 2" xfId="457" xr:uid="{E81ED349-4ED3-443C-8FF2-3EA4B9A87DBA}"/>
    <cellStyle name="Normal 2 4" xfId="61" xr:uid="{0AAC7947-BE94-4567-8F90-E440A1FAC1A5}"/>
    <cellStyle name="Normal 2 5" xfId="24" xr:uid="{141919B2-2E53-44E4-BA36-2C8E7CD99A11}"/>
    <cellStyle name="Normal 3" xfId="19" xr:uid="{00000000-0005-0000-0000-00000E000000}"/>
    <cellStyle name="Normal 3 2" xfId="190" xr:uid="{D9EB580C-39B8-4F06-87EA-8227BDB4DC93}"/>
    <cellStyle name="Normal 3 2 2" xfId="62" xr:uid="{38A1776C-4B92-4D93-886D-65D5CD88DBDF}"/>
    <cellStyle name="Normal 3 3" xfId="231" xr:uid="{4624C03E-8DE4-4AF8-AE05-05EDB50F1957}"/>
    <cellStyle name="Normal 3 4" xfId="393" xr:uid="{2C058147-1CC7-47D4-8B3A-14E50203B106}"/>
    <cellStyle name="Normal 3 5" xfId="58" xr:uid="{D1352E84-D5E4-4474-A9E9-D114AC0B28D7}"/>
    <cellStyle name="Normal 4" xfId="191" xr:uid="{41600A2E-8EDD-447A-A139-BF586D178456}"/>
    <cellStyle name="Normal 4 2" xfId="192" xr:uid="{153B386E-743E-43F1-B7FE-BFFDDD42654C}"/>
    <cellStyle name="Normal 4 2 2" xfId="193" xr:uid="{5506659A-93FA-44FF-99DC-A01320974CA3}"/>
    <cellStyle name="Normal 4 2 3" xfId="458" xr:uid="{BDF4FE1A-2B4C-41AE-8105-1492A3534DAD}"/>
    <cellStyle name="Normal 4 3" xfId="232" xr:uid="{4F91C3AF-BD0B-4C09-8486-BE2B5DBC6862}"/>
    <cellStyle name="Normal 4 3 2" xfId="459" xr:uid="{B5D95825-10B0-426A-B243-41D132A7831C}"/>
    <cellStyle name="Normal 5" xfId="194" xr:uid="{2A27691D-B138-4C59-98F0-E86296E75ABD}"/>
    <cellStyle name="Normal 5 2" xfId="325" xr:uid="{C2742F8A-F2B5-4B72-9387-011B2DD358AE}"/>
    <cellStyle name="Normal 5 2 2" xfId="332" xr:uid="{350331F6-9DB7-4852-AAFD-DEAE9B4FFA8F}"/>
    <cellStyle name="Normal 5 2 2 2" xfId="338" xr:uid="{8EFD41F7-01EC-4DD7-8DDB-4BD512B5362D}"/>
    <cellStyle name="Normal 5 2 2 2 2" xfId="353" xr:uid="{DF914105-8E08-4FD1-9615-44CB79F1D848}"/>
    <cellStyle name="Normal 5 2 2 2 2 2" xfId="482" xr:uid="{9724F555-D784-440D-AEA0-01CB9667A73C}"/>
    <cellStyle name="Normal 5 2 2 2 3" xfId="481" xr:uid="{F60BBD0E-FC44-4AE5-B62E-8CF366991BEB}"/>
    <cellStyle name="Normal 5 2 2 3" xfId="352" xr:uid="{7C9D0870-E1BF-4F34-B358-B84ED09C91DF}"/>
    <cellStyle name="Normal 5 2 2 3 2" xfId="483" xr:uid="{EA2AA38A-A866-48CA-93DF-2FF413F73F21}"/>
    <cellStyle name="Normal 5 2 2 4" xfId="480" xr:uid="{40D64E32-C1BF-4DC3-BA18-00703C8ACA04}"/>
    <cellStyle name="Normal 5 2 3" xfId="337" xr:uid="{AA1110A9-9365-439D-B9B4-6E9AC32499CC}"/>
    <cellStyle name="Normal 5 2 3 2" xfId="354" xr:uid="{16D8B633-33F1-4B7B-8875-EB0A6986FCED}"/>
    <cellStyle name="Normal 5 2 3 2 2" xfId="485" xr:uid="{AC25004C-FEB0-46B6-9D8D-F740CC19F84E}"/>
    <cellStyle name="Normal 5 2 3 3" xfId="484" xr:uid="{75E3E50D-5A2D-47D1-B31C-80321CB04FBD}"/>
    <cellStyle name="Normal 5 2 4" xfId="351" xr:uid="{5F4656E9-B24F-412A-8AB0-D1CC15773ECE}"/>
    <cellStyle name="Normal 5 2 4 2" xfId="486" xr:uid="{10AAC166-00B4-4545-BC6D-DB00EDBEB6C2}"/>
    <cellStyle name="Normal 5 2 5" xfId="460" xr:uid="{E0A21CA1-1C2A-4CE0-A7B7-D1C1D2CAFFD0}"/>
    <cellStyle name="Normal 5 2 5 2" xfId="487" xr:uid="{7F171D51-F4D7-42B8-947A-A93DE856A2F2}"/>
    <cellStyle name="Normal 5 2 6" xfId="479" xr:uid="{C5871523-3334-4E82-B6A5-CF76A022823B}"/>
    <cellStyle name="Normal 5 3" xfId="329" xr:uid="{52C51CA3-86A1-4C47-8AF3-9C7651ED7952}"/>
    <cellStyle name="Normal 5 3 2" xfId="339" xr:uid="{424065FB-6856-437F-BA4B-F974ED56FF78}"/>
    <cellStyle name="Normal 5 3 2 2" xfId="356" xr:uid="{6B76F1CD-E39D-4FAB-A8FA-3174B2AE8F19}"/>
    <cellStyle name="Normal 5 3 2 2 2" xfId="490" xr:uid="{AC66D150-CAC6-4928-8917-F2F71A845C1A}"/>
    <cellStyle name="Normal 5 3 2 3" xfId="489" xr:uid="{510BD2F5-1A3C-4FE9-B46F-0A29288C9F24}"/>
    <cellStyle name="Normal 5 3 3" xfId="355" xr:uid="{24272E6D-E500-479D-A797-4819DB6D4974}"/>
    <cellStyle name="Normal 5 3 3 2" xfId="491" xr:uid="{0C9043B6-0F53-443C-9543-F8202412EF8C}"/>
    <cellStyle name="Normal 5 3 4" xfId="488" xr:uid="{BB6714A8-AD0C-4569-AAC6-3CCAC473E418}"/>
    <cellStyle name="Normal 5 4" xfId="336" xr:uid="{35807DB0-918D-4E74-A835-8A3511C8CEC0}"/>
    <cellStyle name="Normal 5 4 2" xfId="357" xr:uid="{AE33D416-C483-4632-9AB5-1E9C70146452}"/>
    <cellStyle name="Normal 5 4 2 2" xfId="493" xr:uid="{F9129580-2703-4569-8832-F63F0F053346}"/>
    <cellStyle name="Normal 5 4 3" xfId="492" xr:uid="{4F11EE93-4C8C-4722-8035-4AA391D8BCD5}"/>
    <cellStyle name="Normal 5 5" xfId="350" xr:uid="{6786BC1E-1455-40A5-97D0-3F54E6BA537D}"/>
    <cellStyle name="Normal 5 5 2" xfId="494" xr:uid="{8525BBB9-A6CA-45BB-A7F6-037F1A75AB04}"/>
    <cellStyle name="Normal 5 6" xfId="394" xr:uid="{B590EA6B-DD12-45C5-B516-81E383565FBB}"/>
    <cellStyle name="Normal 5 7" xfId="478" xr:uid="{475C9D31-9E94-4DD8-81FD-CC89BFEAFFF6}"/>
    <cellStyle name="Normal 5 8" xfId="316" xr:uid="{01432787-077E-493D-BA97-A69E1BBB1CC9}"/>
    <cellStyle name="Normal 6" xfId="195" xr:uid="{74C16697-8220-47DA-9188-58B4A98FEC3C}"/>
    <cellStyle name="Normal 6 10" xfId="461" xr:uid="{584B8D64-4634-4F93-B88D-D474F066575D}"/>
    <cellStyle name="Normal 6 10 2" xfId="496" xr:uid="{AC0D34DF-E0C4-41C5-AB15-1300988BE349}"/>
    <cellStyle name="Normal 6 11" xfId="495" xr:uid="{3A2A6A38-1AA3-48E5-ACF0-CF0AD363C96F}"/>
    <cellStyle name="Normal 6 2" xfId="326" xr:uid="{291B51E6-BA2A-42E7-A45F-939EAD3B1EC9}"/>
    <cellStyle name="Normal 6 2 2" xfId="333" xr:uid="{D3B997F1-6D2E-4336-8C6F-4405E3C4151C}"/>
    <cellStyle name="Normal 6 2 2 2" xfId="342" xr:uid="{6BCBD2D2-3B28-491E-B36E-59EDF70FEFD7}"/>
    <cellStyle name="Normal 6 2 2 2 2" xfId="361" xr:uid="{155B96CC-9E12-4CD1-9FF3-43ABD15C5B4A}"/>
    <cellStyle name="Normal 6 2 2 2 2 2" xfId="500" xr:uid="{AC5BFC6E-3B65-4D24-BFCE-996F3739CD24}"/>
    <cellStyle name="Normal 6 2 2 2 3" xfId="499" xr:uid="{40C8B826-AC28-4D97-AB30-609250CFAB62}"/>
    <cellStyle name="Normal 6 2 2 3" xfId="360" xr:uid="{A06C7EB0-F4FB-4C68-B782-0F983503FAA0}"/>
    <cellStyle name="Normal 6 2 2 3 2" xfId="501" xr:uid="{96CF31BA-9C02-4CCD-9952-D06EB8422824}"/>
    <cellStyle name="Normal 6 2 2 4" xfId="498" xr:uid="{96503A98-FA06-4309-87FF-1CCC8ABB5B89}"/>
    <cellStyle name="Normal 6 2 3" xfId="341" xr:uid="{ED249622-2912-4E20-86A8-537DBCC1DDF3}"/>
    <cellStyle name="Normal 6 2 3 2" xfId="362" xr:uid="{B6ADEDF3-0A9B-44AC-978C-BE12F48B59A6}"/>
    <cellStyle name="Normal 6 2 3 2 2" xfId="503" xr:uid="{101AF594-B68A-4D24-985E-6608B8A0841B}"/>
    <cellStyle name="Normal 6 2 3 3" xfId="502" xr:uid="{18DED862-82D7-4107-A927-3AA28763B665}"/>
    <cellStyle name="Normal 6 2 4" xfId="359" xr:uid="{B12A5A68-4547-4DE8-BC23-2C9B8588B93E}"/>
    <cellStyle name="Normal 6 2 4 2" xfId="504" xr:uid="{9DE5B1A4-F004-431C-9E48-BB76AB2A7780}"/>
    <cellStyle name="Normal 6 2 5" xfId="462" xr:uid="{832E20EF-75D1-4E76-AE9A-8C5615B00C8C}"/>
    <cellStyle name="Normal 6 2 5 2" xfId="505" xr:uid="{2578C940-9BBF-4070-AB23-EC0E9D597F56}"/>
    <cellStyle name="Normal 6 2 6" xfId="497" xr:uid="{07CB5249-6332-4965-98A7-F50F15256EE3}"/>
    <cellStyle name="Normal 6 3" xfId="328" xr:uid="{0DD44977-F689-408C-9DB9-EFE452A9F9E6}"/>
    <cellStyle name="Normal 6 3 2" xfId="335" xr:uid="{5297EB9E-4279-4C1D-8A45-8602276FA0D5}"/>
    <cellStyle name="Normal 6 3 2 2" xfId="344" xr:uid="{D373BAC7-8EEB-4E85-AFE9-0CA033BE987E}"/>
    <cellStyle name="Normal 6 3 2 2 2" xfId="365" xr:uid="{26628B60-3E37-4B7F-954F-8DF170B6A5FB}"/>
    <cellStyle name="Normal 6 3 2 2 2 2" xfId="509" xr:uid="{FDE98C7B-4246-46C2-AA07-8C9A4E3A1B50}"/>
    <cellStyle name="Normal 6 3 2 2 3" xfId="508" xr:uid="{8A823C7D-7991-4ECD-9D0A-C95B331DF16C}"/>
    <cellStyle name="Normal 6 3 2 3" xfId="364" xr:uid="{3C3350DF-CFEB-43B3-B2BE-92D38DFB8A8C}"/>
    <cellStyle name="Normal 6 3 2 3 2" xfId="510" xr:uid="{420A7F7E-505B-4AA7-924A-328CA7D78224}"/>
    <cellStyle name="Normal 6 3 2 4" xfId="507" xr:uid="{84446E88-1427-4D8E-A75F-7834A03FCCF2}"/>
    <cellStyle name="Normal 6 3 3" xfId="343" xr:uid="{03952B5B-7EAC-4EB5-9DE1-A5C61EB1790D}"/>
    <cellStyle name="Normal 6 3 3 2" xfId="366" xr:uid="{FAA1A59C-0E95-487F-A819-46B70B45A140}"/>
    <cellStyle name="Normal 6 3 3 2 2" xfId="512" xr:uid="{46712059-DCE4-45BE-9CCA-1B9689EC98B5}"/>
    <cellStyle name="Normal 6 3 3 3" xfId="511" xr:uid="{EA019976-4D61-4887-BD4C-AE32961B1BD9}"/>
    <cellStyle name="Normal 6 3 4" xfId="363" xr:uid="{462DC147-F652-4769-AB6D-6317046FF139}"/>
    <cellStyle name="Normal 6 3 4 2" xfId="513" xr:uid="{2FE0EEE6-A4A3-4483-BD07-DF19DD09F1EA}"/>
    <cellStyle name="Normal 6 3 5" xfId="506" xr:uid="{AA3C4D4C-E5C6-4D80-A25E-FC112FF274F0}"/>
    <cellStyle name="Normal 6 4" xfId="330" xr:uid="{AF816B91-FF92-47B6-9821-E763D6EE03B6}"/>
    <cellStyle name="Normal 6 4 2" xfId="345" xr:uid="{E4A3FABF-C0F2-4617-8A2D-A0A7A3AA8577}"/>
    <cellStyle name="Normal 6 4 2 2" xfId="368" xr:uid="{DA8C3572-7FFE-4FFC-B478-0A608B2EA36A}"/>
    <cellStyle name="Normal 6 4 2 2 2" xfId="516" xr:uid="{DDAA469E-4F7F-4B1B-A3D0-1E40C1A03F5C}"/>
    <cellStyle name="Normal 6 4 2 3" xfId="515" xr:uid="{0A0EB32C-9796-4F37-A16A-37FC5144D4AB}"/>
    <cellStyle name="Normal 6 4 3" xfId="367" xr:uid="{9C02624F-CE3F-4F38-A35D-033FB56C4037}"/>
    <cellStyle name="Normal 6 4 3 2" xfId="517" xr:uid="{0E38B21D-6DF5-4338-B06D-5655A497F7E6}"/>
    <cellStyle name="Normal 6 4 4" xfId="514" xr:uid="{9BF7FFF0-3EB4-4091-9E00-CA9FA1E549FB}"/>
    <cellStyle name="Normal 6 5" xfId="340" xr:uid="{39BCA476-EAA3-40D7-B399-B12CA4709684}"/>
    <cellStyle name="Normal 6 5 2" xfId="369" xr:uid="{77AD6912-197E-4323-8B85-006BDB0F2A69}"/>
    <cellStyle name="Normal 6 5 2 2" xfId="519" xr:uid="{B4FC728E-A6A6-4544-9FE9-05E170F75800}"/>
    <cellStyle name="Normal 6 5 3" xfId="518" xr:uid="{E83F8610-E98C-438E-94F1-268563430D1C}"/>
    <cellStyle name="Normal 6 6" xfId="358" xr:uid="{F47BB582-81A8-41F2-85E0-644AF670AC7E}"/>
    <cellStyle name="Normal 6 6 2" xfId="520" xr:uid="{AAE49162-A0EB-4613-82A5-80E2E7244EF6}"/>
    <cellStyle name="Normal 6 7" xfId="395" xr:uid="{9FF7AF40-6BC8-4651-98F8-A13E09D789E4}"/>
    <cellStyle name="Normal 6 7 2" xfId="521" xr:uid="{077E1489-F306-40F6-B566-E6A4900335E8}"/>
    <cellStyle name="Normal 6 8" xfId="431" xr:uid="{5DB46C59-3781-4539-AA80-7789BC7A722D}"/>
    <cellStyle name="Normal 6 8 2" xfId="522" xr:uid="{1FC88BCE-ACA6-461E-B9A4-593226CDEAB1}"/>
    <cellStyle name="Normal 6 9" xfId="434" xr:uid="{F173A7BC-B3B4-4993-83C3-574E15738251}"/>
    <cellStyle name="Normal 6 9 2" xfId="523" xr:uid="{75A2EE0A-9BEB-465C-894B-EFB32F5EA7F6}"/>
    <cellStyle name="Normal 7" xfId="56" xr:uid="{C70DF671-5550-469A-900F-EC2AC48CC131}"/>
    <cellStyle name="Normal 7 2" xfId="327" xr:uid="{67CC3256-6704-4262-8111-AD942BB34D8D}"/>
    <cellStyle name="Normal 7 2 2" xfId="334" xr:uid="{DAE7C092-52EB-435E-A3B8-7F60CD2CA847}"/>
    <cellStyle name="Normal 7 2 2 2" xfId="348" xr:uid="{03CA72C9-BC06-4205-9CCD-6812065FF27C}"/>
    <cellStyle name="Normal 7 2 2 2 2" xfId="373" xr:uid="{A7F707D5-CAC2-4BFD-B4C9-845762F9DFBE}"/>
    <cellStyle name="Normal 7 2 2 2 2 2" xfId="528" xr:uid="{203F19ED-AA2A-4375-876F-A9C67A3B0E81}"/>
    <cellStyle name="Normal 7 2 2 2 3" xfId="527" xr:uid="{F53862C9-F708-41F3-80F4-FFF155AD6DC8}"/>
    <cellStyle name="Normal 7 2 2 3" xfId="372" xr:uid="{0461ED90-3354-479B-A36E-A470E342BC2C}"/>
    <cellStyle name="Normal 7 2 2 3 2" xfId="529" xr:uid="{14A5EA1C-D735-453D-9005-B412177A00FE}"/>
    <cellStyle name="Normal 7 2 2 4" xfId="526" xr:uid="{F66FFCAF-5FFC-43CD-9D87-573FEB256CAA}"/>
    <cellStyle name="Normal 7 2 3" xfId="347" xr:uid="{8D63EF92-514B-492D-B592-D8E4580870EB}"/>
    <cellStyle name="Normal 7 2 3 2" xfId="374" xr:uid="{4C96A61F-377A-48D5-8925-3718EF96232B}"/>
    <cellStyle name="Normal 7 2 3 2 2" xfId="531" xr:uid="{09706D63-F72B-49D1-945E-72A7D31CC13E}"/>
    <cellStyle name="Normal 7 2 3 3" xfId="530" xr:uid="{509AE553-6997-4E31-B6D6-629027FD8511}"/>
    <cellStyle name="Normal 7 2 4" xfId="371" xr:uid="{E27B4B98-324F-4EC7-AAF6-2F08F660E2C0}"/>
    <cellStyle name="Normal 7 2 4 2" xfId="532" xr:uid="{6AAF3D36-16EE-439B-AEC0-F7373DCB8521}"/>
    <cellStyle name="Normal 7 2 5" xfId="463" xr:uid="{C0E9D699-8198-4B53-86E0-DB91E03F11E4}"/>
    <cellStyle name="Normal 7 2 5 2" xfId="533" xr:uid="{3B9A6999-F68A-4D2B-AB62-F1C1F17994FC}"/>
    <cellStyle name="Normal 7 2 6" xfId="525" xr:uid="{72BF2DA2-35A8-4A3D-A40C-F2997DCEC459}"/>
    <cellStyle name="Normal 7 3" xfId="331" xr:uid="{50A3FA7B-8AA2-4D86-8208-96F490E7CAF7}"/>
    <cellStyle name="Normal 7 3 2" xfId="349" xr:uid="{9CE77A14-2B65-4251-A9F8-846375D1169D}"/>
    <cellStyle name="Normal 7 3 2 2" xfId="376" xr:uid="{D53B2274-080F-4F4D-9A19-0C4132B328D2}"/>
    <cellStyle name="Normal 7 3 2 2 2" xfId="536" xr:uid="{A5659ED0-7E65-45A3-9607-0C87A006FE07}"/>
    <cellStyle name="Normal 7 3 2 3" xfId="535" xr:uid="{3925FBA5-C494-48A2-B2B7-D3E5385D79CB}"/>
    <cellStyle name="Normal 7 3 3" xfId="375" xr:uid="{B020E678-952B-4AF3-A5E4-5AA5B673BD3E}"/>
    <cellStyle name="Normal 7 3 3 2" xfId="537" xr:uid="{3F60A299-B6B7-4147-BBA7-1E2BB68BE33F}"/>
    <cellStyle name="Normal 7 3 4" xfId="534" xr:uid="{3F4526F5-9CFA-459D-B311-2FD1BC2F0A02}"/>
    <cellStyle name="Normal 7 4" xfId="346" xr:uid="{31269D53-FA35-4CDC-BB45-4A66B9AAAC49}"/>
    <cellStyle name="Normal 7 4 2" xfId="377" xr:uid="{A944037E-2AAC-4546-A07B-1C62B2E69142}"/>
    <cellStyle name="Normal 7 4 2 2" xfId="539" xr:uid="{C9B25A50-DDAD-4AF5-9759-26BE37410F3D}"/>
    <cellStyle name="Normal 7 4 3" xfId="538" xr:uid="{53C0982A-C032-4E82-BCE6-C7FF30BF6428}"/>
    <cellStyle name="Normal 7 5" xfId="370" xr:uid="{E534B099-97A2-459F-AC3B-685E662C32A9}"/>
    <cellStyle name="Normal 7 5 2" xfId="540" xr:uid="{35D029D9-9EF6-4D15-A33B-676D6FF7A1A1}"/>
    <cellStyle name="Normal 7 6" xfId="383" xr:uid="{7FC79651-053F-4277-8FB4-F773C2CBFFD1}"/>
    <cellStyle name="Normal 7 7" xfId="524" xr:uid="{0CE32725-2553-4924-8A10-11C6AFC6DD4D}"/>
    <cellStyle name="Normal 7 8" xfId="324" xr:uid="{E6684B8E-BDA5-404F-BE20-6F5372A7294E}"/>
    <cellStyle name="Normal 8" xfId="271" xr:uid="{C3B35B9C-FE8C-43E6-B580-410EB3D4B860}"/>
    <cellStyle name="Normal 8 2" xfId="465" xr:uid="{72C674F7-84A8-4F28-882F-720600AA1843}"/>
    <cellStyle name="Normal 8 3" xfId="464" xr:uid="{D562FEC9-CDF7-4AAD-A8D9-582D77CE4EF1}"/>
    <cellStyle name="Normal 9" xfId="378" xr:uid="{B36B29E2-1793-4EE3-856A-323560699E99}"/>
    <cellStyle name="Normal 9 2" xfId="541" xr:uid="{4A3FC5E6-802E-4B7A-9A60-293363B5090E}"/>
    <cellStyle name="Normal GHG Numbers (0.00)" xfId="196" xr:uid="{76A6AB93-6930-40F6-A134-B0F53273B37B}"/>
    <cellStyle name="Normal GHG Numbers (0.00) 2" xfId="197" xr:uid="{B9BE4F64-8853-4628-9739-C2C942ADF937}"/>
    <cellStyle name="Normal GHG Numbers (0.00) 3" xfId="59" xr:uid="{4E5387E7-6DB0-4C32-8305-16869421979A}"/>
    <cellStyle name="Normal GHG Numbers (0.00) 3 2" xfId="466" xr:uid="{C02F5217-D946-41A4-A3BD-B52A424AD7E2}"/>
    <cellStyle name="Normal GHG Numbers (0.00) 3 2 2" xfId="615" xr:uid="{60F1690E-79A3-4478-A4DB-DD89C7657C0A}"/>
    <cellStyle name="Normal GHG Numbers (0.00) 3 2 2 2" xfId="830" xr:uid="{4FD50CC3-A2C7-4FA7-8831-BDCA2701BF38}"/>
    <cellStyle name="Normal GHG Numbers (0.00) 3 2 2 2 2" xfId="1543" xr:uid="{6E1BE582-D6DF-4368-BB0B-7950E736EF8F}"/>
    <cellStyle name="Normal GHG Numbers (0.00) 3 2 2 2 3" xfId="1069" xr:uid="{F62475C0-BCC9-4405-80F1-4C1466D10A8D}"/>
    <cellStyle name="Normal GHG Numbers (0.00) 3 2 2 2 4" xfId="2193" xr:uid="{9952FC4D-DAD7-4796-BFBD-184EB7EE1D18}"/>
    <cellStyle name="Normal GHG Numbers (0.00) 3 2 2 3" xfId="1335" xr:uid="{400BC8DB-518A-4C98-B957-8C8E2309160F}"/>
    <cellStyle name="Normal GHG Numbers (0.00) 3 2 2 4" xfId="1109" xr:uid="{225457B7-E254-4C67-B631-5169C39A5A12}"/>
    <cellStyle name="Normal GHG Numbers (0.00) 3 2 2 5" xfId="1987" xr:uid="{8C4F7674-0A52-4B49-ACAF-D0BD7CCA739C}"/>
    <cellStyle name="Normal GHG Numbers (0.00) 3 2 3" xfId="756" xr:uid="{1BDAC876-2676-4548-A785-9BB2D1E00C06}"/>
    <cellStyle name="Normal GHG Numbers (0.00) 3 2 3 2" xfId="1469" xr:uid="{1B66A374-FB0E-4976-832A-A750D8B354D9}"/>
    <cellStyle name="Normal GHG Numbers (0.00) 3 2 3 3" xfId="1758" xr:uid="{7F57D123-8A04-40AE-8CD7-D0E216E23599}"/>
    <cellStyle name="Normal GHG Numbers (0.00) 3 2 3 4" xfId="2119" xr:uid="{DDBCD2DF-B706-456F-B695-3682C2C4D1D2}"/>
    <cellStyle name="Normal GHG Numbers (0.00) 3 3" xfId="396" xr:uid="{BF2C9705-2B34-4854-85C3-3727DBE8B758}"/>
    <cellStyle name="Normal GHG Numbers (0.00) 3 3 2" xfId="674" xr:uid="{AFC39E04-2E71-4362-AA1B-399A6EEF792B}"/>
    <cellStyle name="Normal GHG Numbers (0.00) 3 3 2 2" xfId="889" xr:uid="{94E38728-4F17-4F85-AB96-17AE2D098131}"/>
    <cellStyle name="Normal GHG Numbers (0.00) 3 3 2 2 2" xfId="1602" xr:uid="{D41291B5-97F7-45BA-8BA0-A5D61C1ABE2F}"/>
    <cellStyle name="Normal GHG Numbers (0.00) 3 3 2 2 3" xfId="1666" xr:uid="{0FAC41C5-C496-4779-887A-856FE0636D23}"/>
    <cellStyle name="Normal GHG Numbers (0.00) 3 3 2 2 4" xfId="2252" xr:uid="{F55D8926-AD51-4B25-A03E-969823AB7458}"/>
    <cellStyle name="Normal GHG Numbers (0.00) 3 3 2 3" xfId="1394" xr:uid="{7247452B-9FEA-4E7C-97DA-CD38DF24ED13}"/>
    <cellStyle name="Normal GHG Numbers (0.00) 3 3 2 4" xfId="1224" xr:uid="{BC697149-8D66-41E9-BFF6-8ACD53A990BD}"/>
    <cellStyle name="Normal GHG Numbers (0.00) 3 3 2 5" xfId="2046" xr:uid="{7D319EAA-16AD-4E18-989C-582208130139}"/>
    <cellStyle name="Normal GHG Numbers (0.00) 3 3 3" xfId="571" xr:uid="{DA60D841-106A-4FF7-9CA0-AF51625EBA46}"/>
    <cellStyle name="Normal GHG Numbers (0.00) 3 3 3 2" xfId="786" xr:uid="{C7EF41CA-3680-4FD0-976A-59F71A57C766}"/>
    <cellStyle name="Normal GHG Numbers (0.00) 3 3 3 2 2" xfId="1499" xr:uid="{D4CE934D-15D6-44ED-A4E6-C779637475CA}"/>
    <cellStyle name="Normal GHG Numbers (0.00) 3 3 3 2 3" xfId="993" xr:uid="{D0192E98-7FB7-438B-922A-055C61758ECE}"/>
    <cellStyle name="Normal GHG Numbers (0.00) 3 3 3 2 4" xfId="2149" xr:uid="{75DD3B17-FAA6-42F1-9D02-E383C68F1D94}"/>
    <cellStyle name="Normal GHG Numbers (0.00) 3 3 3 3" xfId="1291" xr:uid="{C10D9770-2FAD-41DA-95AB-B53B57601356}"/>
    <cellStyle name="Normal GHG Numbers (0.00) 3 3 3 4" xfId="1127" xr:uid="{F6BF98A3-CDCF-4F29-B8B2-CFEDBD3ECC91}"/>
    <cellStyle name="Normal GHG Numbers (0.00) 3 3 3 5" xfId="1943" xr:uid="{40583E4D-3FBF-4754-998B-F97E1ACBA37A}"/>
    <cellStyle name="Normal GHG Numbers (0.00) 3 3 4" xfId="704" xr:uid="{5D6D3920-8DB7-4868-9B76-9A3517226A76}"/>
    <cellStyle name="Normal GHG Numbers (0.00) 3 3 4 2" xfId="919" xr:uid="{0683BFE5-AD83-4611-8FB4-08A5170D47B1}"/>
    <cellStyle name="Normal GHG Numbers (0.00) 3 3 4 2 2" xfId="1632" xr:uid="{2C4C3421-8B51-4D79-9089-4D5D102F3550}"/>
    <cellStyle name="Normal GHG Numbers (0.00) 3 3 4 2 3" xfId="1904" xr:uid="{5B33B448-E164-422E-9838-E16EFA2BA62B}"/>
    <cellStyle name="Normal GHG Numbers (0.00) 3 3 4 2 4" xfId="2282" xr:uid="{ECAC18AB-CBBC-42F0-ABCC-03D14D15BD56}"/>
    <cellStyle name="Normal GHG Numbers (0.00) 3 3 4 3" xfId="1424" xr:uid="{571F0A6B-DB23-4FD3-8CE5-0C63662052A2}"/>
    <cellStyle name="Normal GHG Numbers (0.00) 3 3 4 4" xfId="1874" xr:uid="{4402889C-8075-4512-8FF5-3F8BC1A344B6}"/>
    <cellStyle name="Normal GHG Numbers (0.00) 3 3 4 5" xfId="2076" xr:uid="{A33209E0-369F-425A-A5A0-C77E4723E38B}"/>
    <cellStyle name="Normal GHG Numbers (0.00) 3 3 5" xfId="1173" xr:uid="{C251E45D-0342-4DAD-9C83-FA40E4AD526F}"/>
    <cellStyle name="Normal GHG Numbers (0.00) 3 3 6" xfId="1689" xr:uid="{07F5A262-4A94-4475-BEFA-4A7DB2EA31C9}"/>
    <cellStyle name="Normal GHG Numbers (0.00) 3 3 7" xfId="933" xr:uid="{DFAB1CE6-CD03-4742-A893-7712E9A48E70}"/>
    <cellStyle name="Normal GHG Numbers (0.00) 3 4" xfId="198" xr:uid="{2C0802AB-9A45-436E-87FD-2F589F8C7EFB}"/>
    <cellStyle name="Normal GHG Textfiels Bold" xfId="9" xr:uid="{00000000-0005-0000-0000-00000F000000}"/>
    <cellStyle name="Normal GHG Textfiels Bold 2" xfId="199" xr:uid="{2AF8AB9E-E427-4EDC-950A-7B3B5A8E8B98}"/>
    <cellStyle name="Normal GHG Textfiels Bold 3" xfId="200" xr:uid="{5E57B0AA-E81E-474B-851B-A50C553A9743}"/>
    <cellStyle name="Normal GHG Textfiels Bold 3 2" xfId="467" xr:uid="{8071D63F-39BB-46AC-B187-F6215D99A747}"/>
    <cellStyle name="Normal GHG Textfiels Bold 3 2 2" xfId="559" xr:uid="{4C78F1C9-F057-44A0-AFE5-4E13FA6FF16C}"/>
    <cellStyle name="Normal GHG Textfiels Bold 3 2 2 2" xfId="774" xr:uid="{13696583-4729-44B7-B10C-2DFDAA3EB6CB}"/>
    <cellStyle name="Normal GHG Textfiels Bold 3 2 2 2 2" xfId="1487" xr:uid="{47F2013F-A345-487C-A885-5F7BDD947178}"/>
    <cellStyle name="Normal GHG Textfiels Bold 3 2 2 2 3" xfId="1162" xr:uid="{9436654C-4434-4D9C-9F62-F0918E49414B}"/>
    <cellStyle name="Normal GHG Textfiels Bold 3 2 2 2 4" xfId="2137" xr:uid="{E6D010DB-314B-41B0-8753-7CD9A683761B}"/>
    <cellStyle name="Normal GHG Textfiels Bold 3 2 2 3" xfId="1279" xr:uid="{EA0DF71E-20DE-41CE-8D30-5A67DC5EF341}"/>
    <cellStyle name="Normal GHG Textfiels Bold 3 2 2 4" xfId="1698" xr:uid="{3FBD8FD2-B9CB-48E3-BBD6-F5380462213C}"/>
    <cellStyle name="Normal GHG Textfiels Bold 3 2 2 5" xfId="1931" xr:uid="{F1038D0D-F68A-4763-AE64-38E84F408B11}"/>
    <cellStyle name="Normal GHG Textfiels Bold 3 2 3" xfId="757" xr:uid="{7F88DCD7-AC53-4AE2-A105-89BC9DF80583}"/>
    <cellStyle name="Normal GHG Textfiels Bold 3 2 3 2" xfId="1470" xr:uid="{C5C47307-50B6-433D-8141-CB18206B1248}"/>
    <cellStyle name="Normal GHG Textfiels Bold 3 2 3 3" xfId="1888" xr:uid="{27C7A909-2ECE-40D4-B50E-FF53CD05787B}"/>
    <cellStyle name="Normal GHG Textfiels Bold 3 2 3 4" xfId="2120" xr:uid="{8400D26F-E8C7-4BA1-8CD7-7526800D7924}"/>
    <cellStyle name="Normal GHG Textfiels Bold 3 3" xfId="397" xr:uid="{F879D2CD-4BDC-4CED-9362-9B38684D341F}"/>
    <cellStyle name="Normal GHG Textfiels Bold 3 3 2" xfId="675" xr:uid="{0C13B675-3E18-4F63-A0EF-C81739AA938A}"/>
    <cellStyle name="Normal GHG Textfiels Bold 3 3 2 2" xfId="890" xr:uid="{2831B54A-C9FB-4846-AA01-640FCF91A601}"/>
    <cellStyle name="Normal GHG Textfiels Bold 3 3 2 2 2" xfId="1603" xr:uid="{B352DC9F-28C6-4E9B-8675-C1B9A45D65EC}"/>
    <cellStyle name="Normal GHG Textfiels Bold 3 3 2 2 3" xfId="1826" xr:uid="{CDAA8BAA-9A45-4458-9894-B4AF969D8EBF}"/>
    <cellStyle name="Normal GHG Textfiels Bold 3 3 2 2 4" xfId="2253" xr:uid="{23432C56-AC03-4B3A-ABF2-FA7F4EF4B8E0}"/>
    <cellStyle name="Normal GHG Textfiels Bold 3 3 2 3" xfId="1395" xr:uid="{4D4F65E0-BACE-414A-9119-D89B01B0D674}"/>
    <cellStyle name="Normal GHG Textfiels Bold 3 3 2 4" xfId="1090" xr:uid="{5082EF79-4C2D-40FA-AA9F-8E854420DD13}"/>
    <cellStyle name="Normal GHG Textfiels Bold 3 3 2 5" xfId="2047" xr:uid="{3A34EF54-F8AE-4C7F-81BF-89EB74E253B6}"/>
    <cellStyle name="Normal GHG Textfiels Bold 3 3 3" xfId="618" xr:uid="{2CB891CC-37F1-4888-B75E-19901F39DEFC}"/>
    <cellStyle name="Normal GHG Textfiels Bold 3 3 3 2" xfId="833" xr:uid="{51D2F3BA-FC4E-48E4-8173-4AA783D9C9C7}"/>
    <cellStyle name="Normal GHG Textfiels Bold 3 3 3 2 2" xfId="1546" xr:uid="{679EE10D-4275-418B-9383-C23E10726E8E}"/>
    <cellStyle name="Normal GHG Textfiels Bold 3 3 3 2 3" xfId="1767" xr:uid="{D77D77D6-C40B-4DAE-886C-F15A872F17C2}"/>
    <cellStyle name="Normal GHG Textfiels Bold 3 3 3 2 4" xfId="2196" xr:uid="{BE194F84-0550-45AD-BF7B-B58231A3FFCA}"/>
    <cellStyle name="Normal GHG Textfiels Bold 3 3 3 3" xfId="1338" xr:uid="{330100A2-BBD5-43BE-A416-53136965AE0A}"/>
    <cellStyle name="Normal GHG Textfiels Bold 3 3 3 4" xfId="88" xr:uid="{C8F6774A-C169-4A4B-AF69-34BEC104A817}"/>
    <cellStyle name="Normal GHG Textfiels Bold 3 3 3 5" xfId="1990" xr:uid="{AE7D4134-2CC0-4F6C-AFD6-3BBDCA405B66}"/>
    <cellStyle name="Normal GHG Textfiels Bold 3 3 4" xfId="593" xr:uid="{23065C1B-BC8F-42A8-BBDA-9AFC0D55AF41}"/>
    <cellStyle name="Normal GHG Textfiels Bold 3 3 4 2" xfId="808" xr:uid="{C83DB945-0632-4BF6-86F6-7A3849C1CB7C}"/>
    <cellStyle name="Normal GHG Textfiels Bold 3 3 4 2 2" xfId="1521" xr:uid="{02A10A5C-AEC2-4DC7-AD34-2A3A9B2947AF}"/>
    <cellStyle name="Normal GHG Textfiels Bold 3 3 4 2 3" xfId="1660" xr:uid="{353FA194-40A4-4F60-AA4C-6684163EB0B6}"/>
    <cellStyle name="Normal GHG Textfiels Bold 3 3 4 2 4" xfId="2171" xr:uid="{EF621F48-E1A4-4DF0-ABA7-933090576CAE}"/>
    <cellStyle name="Normal GHG Textfiels Bold 3 3 4 3" xfId="1313" xr:uid="{2FD89A5F-B1E1-4478-ABE6-EF5155E28679}"/>
    <cellStyle name="Normal GHG Textfiels Bold 3 3 4 4" xfId="1153" xr:uid="{AD4E6845-AE1F-4889-A432-4AB793FFD1CB}"/>
    <cellStyle name="Normal GHG Textfiels Bold 3 3 4 5" xfId="1965" xr:uid="{4457A1E5-3226-410E-972E-004BD31D2C19}"/>
    <cellStyle name="Normal GHG Textfiels Bold 3 3 5" xfId="1174" xr:uid="{13155997-ACB9-47CC-A67A-6EDCB4C44833}"/>
    <cellStyle name="Normal GHG Textfiels Bold 3 3 6" xfId="1250" xr:uid="{94FB4CB8-0556-44AA-BD96-3CBB07AD4629}"/>
    <cellStyle name="Normal GHG Textfiels Bold 3 3 7" xfId="1810" xr:uid="{23D1EB41-320E-474C-8EFB-EEE63B4E41FF}"/>
    <cellStyle name="Normal GHG whole table" xfId="33" xr:uid="{E9B0A6FD-9EBD-45D9-8CA3-05C1FCB754A1}"/>
    <cellStyle name="Normal GHG whole table 2" xfId="468" xr:uid="{D885C2A4-96AF-4226-A29B-7034C1844DF0}"/>
    <cellStyle name="Normal GHG whole table 2 2" xfId="614" xr:uid="{B742FE80-D135-45B8-A34F-7423B3670462}"/>
    <cellStyle name="Normal GHG whole table 2 2 2" xfId="829" xr:uid="{9E07BB11-7125-477E-B835-0338A0211FFD}"/>
    <cellStyle name="Normal GHG whole table 2 2 2 2" xfId="1542" xr:uid="{FEBEAD36-BA11-4DEA-B407-9E997D022083}"/>
    <cellStyle name="Normal GHG whole table 2 2 2 3" xfId="1808" xr:uid="{AC2C85DC-A465-414F-A003-F629569F66EC}"/>
    <cellStyle name="Normal GHG whole table 2 2 2 4" xfId="2192" xr:uid="{0AAA71FF-1C52-4B91-B47A-69DE7A0CBD3E}"/>
    <cellStyle name="Normal GHG whole table 2 2 3" xfId="1334" xr:uid="{F50DFC37-97E9-4951-AF5E-A25862D09723}"/>
    <cellStyle name="Normal GHG whole table 2 2 4" xfId="1791" xr:uid="{97F3278E-BF1B-4686-862A-8EFF367E1567}"/>
    <cellStyle name="Normal GHG whole table 2 2 5" xfId="1986" xr:uid="{4768CBBC-71F6-43EA-B804-F05003EC1B97}"/>
    <cellStyle name="Normal GHG whole table 2 3" xfId="758" xr:uid="{5FE0D62F-3A72-44D8-9369-ADE1D10FAF1C}"/>
    <cellStyle name="Normal GHG whole table 2 3 2" xfId="1471" xr:uid="{458A55A5-21E1-4C30-B2E7-F4F4314DA21D}"/>
    <cellStyle name="Normal GHG whole table 2 3 3" xfId="1798" xr:uid="{42DE0C64-8143-4DB5-8348-5AB3F402E090}"/>
    <cellStyle name="Normal GHG whole table 2 3 4" xfId="2121" xr:uid="{8FE61FE9-5EB9-4006-BE89-73DFC7A13B7F}"/>
    <cellStyle name="Normal GHG whole table 3" xfId="317" xr:uid="{D982142E-673E-4065-87B6-75CB90AF9970}"/>
    <cellStyle name="Normal GHG whole table 3 2" xfId="654" xr:uid="{B03139D7-CA64-480F-8D51-D9B2F7D94CBB}"/>
    <cellStyle name="Normal GHG whole table 3 2 2" xfId="869" xr:uid="{8AF971B3-21B4-4EA6-82AD-F9021D504C86}"/>
    <cellStyle name="Normal GHG whole table 3 2 2 2" xfId="1582" xr:uid="{04F045CF-9AD0-42D2-AF40-0A3A8679F754}"/>
    <cellStyle name="Normal GHG whole table 3 2 2 3" xfId="1872" xr:uid="{694BA5F1-5F2D-45EC-B9F9-C2D51F0126D4}"/>
    <cellStyle name="Normal GHG whole table 3 2 2 4" xfId="2232" xr:uid="{1216C8B1-EFFF-4189-A46F-B163019A11A5}"/>
    <cellStyle name="Normal GHG whole table 3 2 3" xfId="1374" xr:uid="{A4D00CF7-31F1-4083-B330-2A4B5548CEE3}"/>
    <cellStyle name="Normal GHG whole table 3 2 4" xfId="974" xr:uid="{3EAD1C09-5235-4F8D-9C07-9A1763152F40}"/>
    <cellStyle name="Normal GHG whole table 3 2 5" xfId="2026" xr:uid="{76CF6346-0297-4FA2-A495-5F12D69183BD}"/>
    <cellStyle name="Normal GHG whole table 3 3" xfId="575" xr:uid="{42AA7ABA-5D67-48EA-8892-A76D0FE5AD0F}"/>
    <cellStyle name="Normal GHG whole table 3 3 2" xfId="790" xr:uid="{4271830A-43CA-4F05-ADAF-7B5F3E9DC6AB}"/>
    <cellStyle name="Normal GHG whole table 3 3 2 2" xfId="1503" xr:uid="{5B27B05F-EB78-4BB9-B626-F6F75A33CCC5}"/>
    <cellStyle name="Normal GHG whole table 3 3 2 3" xfId="998" xr:uid="{486E1AAF-06A6-4465-A534-97EA0D361509}"/>
    <cellStyle name="Normal GHG whole table 3 3 2 4" xfId="2153" xr:uid="{D8EE379B-A63E-4506-8058-A29B42875751}"/>
    <cellStyle name="Normal GHG whole table 3 3 3" xfId="1295" xr:uid="{F4669DCD-3776-4DF7-8948-658A173328CA}"/>
    <cellStyle name="Normal GHG whole table 3 3 4" xfId="1184" xr:uid="{DA24849B-B34B-43F0-99DC-331B6845F490}"/>
    <cellStyle name="Normal GHG whole table 3 3 5" xfId="1947" xr:uid="{967FC42D-3CC8-4604-A433-0C76F0CCF034}"/>
    <cellStyle name="Normal GHG whole table 3 4" xfId="662" xr:uid="{04338EC3-FCCC-4C4D-AA40-A3C4ED0F0EC5}"/>
    <cellStyle name="Normal GHG whole table 3 4 2" xfId="877" xr:uid="{8CD56FA7-1C02-4818-9776-13D4F9D30CE9}"/>
    <cellStyle name="Normal GHG whole table 3 4 2 2" xfId="1590" xr:uid="{872D2E43-0FDC-4C91-A9EA-58A4DE14CF02}"/>
    <cellStyle name="Normal GHG whole table 3 4 2 3" xfId="1821" xr:uid="{9F8A2DE9-230A-4A05-9F17-21ACDE452D89}"/>
    <cellStyle name="Normal GHG whole table 3 4 2 4" xfId="2240" xr:uid="{9B56F46F-C810-4A52-90C0-F857A0FCE10E}"/>
    <cellStyle name="Normal GHG whole table 3 4 3" xfId="1382" xr:uid="{BCA86298-111E-44BF-BAD8-DFAC31CE4831}"/>
    <cellStyle name="Normal GHG whole table 3 4 4" xfId="1139" xr:uid="{4D36E32C-96BD-4501-9CF7-E7C177587220}"/>
    <cellStyle name="Normal GHG whole table 3 4 5" xfId="2034" xr:uid="{8557C4D4-3B38-4A10-AE2F-B303AFE0A4D8}"/>
    <cellStyle name="Normal GHG whole table 3 5" xfId="1114" xr:uid="{3375449A-2DB3-47C4-AC25-1E5AC2CA5E8F}"/>
    <cellStyle name="Normal GHG whole table 3 6" xfId="1186" xr:uid="{5A56F0A9-71AC-4B6B-845A-B3AA23924E9E}"/>
    <cellStyle name="Normal GHG whole table 3 7" xfId="67" xr:uid="{6FDD76E4-04FD-4ABB-B398-A3A35FCBC6B9}"/>
    <cellStyle name="Normal GHG whole table 4" xfId="104" xr:uid="{25324109-3CAD-40C1-AB9E-7B28BF9D8769}"/>
    <cellStyle name="Normal GHG-Shade" xfId="14" xr:uid="{00000000-0005-0000-0000-000010000000}"/>
    <cellStyle name="Normal GHG-Shade 2" xfId="201" xr:uid="{7EBC447B-49C4-4BA7-B7A9-F6F8B27FFEC9}"/>
    <cellStyle name="Normal GHG-Shade 2 2" xfId="202" xr:uid="{1881C089-E4B1-4550-A48F-1C674D6038AB}"/>
    <cellStyle name="Normal GHG-Shade 2 3" xfId="203" xr:uid="{35FA3135-F81F-4219-BAE9-0678A29D9028}"/>
    <cellStyle name="Normal GHG-Shade 2 4" xfId="233" xr:uid="{4877E4D5-96DD-4672-9981-085850EF84CC}"/>
    <cellStyle name="Normal GHG-Shade 2 5" xfId="398" xr:uid="{326F6D79-E075-4268-8474-042634E23A33}"/>
    <cellStyle name="Normal GHG-Shade 3" xfId="204" xr:uid="{1C27611F-9A4A-42E8-82F2-B01D8C1D3CD9}"/>
    <cellStyle name="Normal GHG-Shade 3 2" xfId="205" xr:uid="{B87D9F63-FC6B-42BA-AD6F-4C34FF2B77ED}"/>
    <cellStyle name="Normal GHG-Shade 4" xfId="206" xr:uid="{4898E8F5-AE24-4AEB-A9A1-7343FC729D93}"/>
    <cellStyle name="Normal GHG-Shade 4 2" xfId="469" xr:uid="{F0A16543-AC28-429F-98D6-76F114D7AD35}"/>
    <cellStyle name="Normál_Munka1" xfId="48" xr:uid="{BE708FD1-4E5B-48C9-B6DB-85B91B4509CF}"/>
    <cellStyle name="Note 2" xfId="207" xr:uid="{CAEE197D-8820-4C98-8BD8-BA7A9D56A892}"/>
    <cellStyle name="Note 2 2" xfId="597" xr:uid="{09503AEA-A548-4D35-AF85-CC144AEE4E54}"/>
    <cellStyle name="Note 2 2 2" xfId="812" xr:uid="{5B6F2D0B-D78C-4088-ABBE-3C16D801BD6C}"/>
    <cellStyle name="Note 2 2 2 2" xfId="1525" xr:uid="{2E42993B-57FB-4FA3-8F19-32A7CD9210DA}"/>
    <cellStyle name="Note 2 2 2 3" xfId="929" xr:uid="{018C14F1-7F5C-46BE-8625-29E36C71CB18}"/>
    <cellStyle name="Note 2 2 2 4" xfId="2175" xr:uid="{286A17BE-C39B-4BE1-8800-363CC5F7AB55}"/>
    <cellStyle name="Note 2 2 3" xfId="1317" xr:uid="{EE4136E6-7FD3-47F0-B65B-55760A219C30}"/>
    <cellStyle name="Note 2 2 4" xfId="1183" xr:uid="{45729245-8CFA-4B0A-A347-337705990318}"/>
    <cellStyle name="Note 2 2 5" xfId="1969" xr:uid="{CCCC05BA-5604-4413-B03B-A1B4FA1878E2}"/>
    <cellStyle name="Note 2 3" xfId="661" xr:uid="{C1AE6A17-9FB4-4038-A649-2308FF7D02DC}"/>
    <cellStyle name="Note 2 3 2" xfId="876" xr:uid="{975A473D-B27E-47EB-A89A-527A3EEBEF05}"/>
    <cellStyle name="Note 2 3 2 2" xfId="1589" xr:uid="{3BB72216-081B-43EE-B7B1-8FC9D8E00C72}"/>
    <cellStyle name="Note 2 3 2 3" xfId="1697" xr:uid="{63F6F43B-8B9C-4AE5-8E4C-254661967DFF}"/>
    <cellStyle name="Note 2 3 2 4" xfId="2239" xr:uid="{B8671843-369A-443C-B4F6-519D565035F1}"/>
    <cellStyle name="Note 2 3 3" xfId="1381" xr:uid="{356C9460-ED05-425A-9C58-308466798931}"/>
    <cellStyle name="Note 2 3 4" xfId="1807" xr:uid="{F2599651-53FE-40E7-876C-334D843A2CF0}"/>
    <cellStyle name="Note 2 3 5" xfId="2033" xr:uid="{6151CAAB-A72D-40A6-8A6F-15037E16D828}"/>
    <cellStyle name="Note 2 4" xfId="556" xr:uid="{10CA5DCA-76AB-416F-8624-7C2528E33585}"/>
    <cellStyle name="Note 2 4 2" xfId="771" xr:uid="{27E60882-4E8C-4CED-9695-827CBD54D3DF}"/>
    <cellStyle name="Note 2 4 2 2" xfId="1484" xr:uid="{367CFF13-7803-4985-A96B-9CFFF1F32E52}"/>
    <cellStyle name="Note 2 4 2 3" xfId="944" xr:uid="{425E1CEC-1CFD-4A54-BDAA-F497A43F9E7F}"/>
    <cellStyle name="Note 2 4 2 4" xfId="2134" xr:uid="{9EFE570D-AE4F-47E5-8C1F-A76C3CE4CD80}"/>
    <cellStyle name="Note 2 4 3" xfId="1276" xr:uid="{FD7D59F3-843B-43DE-9EDF-B304239EC77F}"/>
    <cellStyle name="Note 2 4 4" xfId="1009" xr:uid="{C3B150E2-E2AA-47B6-977C-546B8E1B2EEB}"/>
    <cellStyle name="Note 2 4 5" xfId="1928" xr:uid="{F2E2FC76-9867-48BB-B254-9917EC6DA7E3}"/>
    <cellStyle name="Note 2 5" xfId="720" xr:uid="{FC2D1195-E0EE-457E-A953-8D296C0276B6}"/>
    <cellStyle name="Note 2 5 2" xfId="1440" xr:uid="{0197B550-0251-4AF7-99C8-E77DCCF2AFD4}"/>
    <cellStyle name="Note 2 5 3" xfId="1180" xr:uid="{25869A0F-C421-4449-9E73-FE23E7929AEF}"/>
    <cellStyle name="Note 2 5 4" xfId="2091" xr:uid="{B3BB326F-F291-47D5-AB3C-84CAA749EA0F}"/>
    <cellStyle name="Note 2 6" xfId="1035" xr:uid="{B6EA0749-7474-45EE-BB82-6E5F83913D25}"/>
    <cellStyle name="Note 2 7" xfId="1151" xr:uid="{E4CB69E4-0EBC-4455-8FD3-06355BED2691}"/>
    <cellStyle name="Note 2 8" xfId="989" xr:uid="{ADFEEF7F-8F37-4B2E-A2B2-48FA2D88260A}"/>
    <cellStyle name="Note 3" xfId="272" xr:uid="{724F3BDF-F1B0-4C1A-801B-A0EB8845AE2F}"/>
    <cellStyle name="Note 3 2" xfId="625" xr:uid="{1091C831-0EC0-441C-A3A6-65A431499214}"/>
    <cellStyle name="Note 3 2 2" xfId="840" xr:uid="{7FFEE7A3-AE60-4DB0-9D50-5FA7CD01CB60}"/>
    <cellStyle name="Note 3 2 2 2" xfId="1553" xr:uid="{915FD6B5-05CC-4596-825A-1576B7767448}"/>
    <cellStyle name="Note 3 2 2 3" xfId="1661" xr:uid="{50427A16-ABFD-4CC8-A9A0-9F8E173733D9}"/>
    <cellStyle name="Note 3 2 2 4" xfId="2203" xr:uid="{63D2D370-3310-4FB4-9BC1-1442DC2AD061}"/>
    <cellStyle name="Note 3 2 3" xfId="1345" xr:uid="{23345041-74D7-45EA-B9A8-29F97D6BFA65}"/>
    <cellStyle name="Note 3 2 4" xfId="1088" xr:uid="{7DD68193-434C-4C0A-9633-27C2183B3475}"/>
    <cellStyle name="Note 3 2 5" xfId="1997" xr:uid="{2CC40A6D-95B7-4E48-A20F-1E6AF0256973}"/>
    <cellStyle name="Note 3 3" xfId="591" xr:uid="{76A18C25-9D2D-42A8-B9B2-40F3D5407D8D}"/>
    <cellStyle name="Note 3 3 2" xfId="806" xr:uid="{440D7AC5-E49D-4875-A57A-1B719FE5D6C3}"/>
    <cellStyle name="Note 3 3 2 2" xfId="1519" xr:uid="{A984DC90-24F9-4E50-A92C-97AC5EC9496A}"/>
    <cellStyle name="Note 3 3 2 3" xfId="75" xr:uid="{EEF0695A-4A3D-4726-9939-B2AEEE09BA3B}"/>
    <cellStyle name="Note 3 3 2 4" xfId="2169" xr:uid="{FD55CDDD-56C6-4FE3-936C-C934D99A9A49}"/>
    <cellStyle name="Note 3 3 3" xfId="1311" xr:uid="{537F797B-C231-45F4-831C-B688B0089B5A}"/>
    <cellStyle name="Note 3 3 4" xfId="1800" xr:uid="{51B5A37D-8BC1-4D40-8E26-E147702EB557}"/>
    <cellStyle name="Note 3 3 5" xfId="1963" xr:uid="{D5395B63-8184-40F4-AF0F-036DFE2523C9}"/>
    <cellStyle name="Note 3 4" xfId="609" xr:uid="{90ECFCB0-670D-42AA-B43F-7E20D2096C3D}"/>
    <cellStyle name="Note 3 4 2" xfId="824" xr:uid="{3E72B700-9024-411A-87F6-BAB27D47D40C}"/>
    <cellStyle name="Note 3 4 2 2" xfId="1537" xr:uid="{0F626770-CD89-4BE2-B13A-FD589471AFB8}"/>
    <cellStyle name="Note 3 4 2 3" xfId="1126" xr:uid="{716E289F-E4D4-4CF7-BE9A-A536040BC434}"/>
    <cellStyle name="Note 3 4 2 4" xfId="2187" xr:uid="{F29A71F3-32A3-46E5-B4D8-D480B70C76C0}"/>
    <cellStyle name="Note 3 4 3" xfId="1329" xr:uid="{9E795E9B-A2CF-4D4D-872B-2A6F844B2B3B}"/>
    <cellStyle name="Note 3 4 4" xfId="1739" xr:uid="{29960EC1-6AD2-4B83-9A27-77B8A9833973}"/>
    <cellStyle name="Note 3 4 5" xfId="1981" xr:uid="{26D77096-C9A1-4A21-AD7E-303048600420}"/>
    <cellStyle name="Note 3 5" xfId="726" xr:uid="{B5C397D0-7EBF-4AE2-88B0-ABD24A1EDB52}"/>
    <cellStyle name="Note 3 5 2" xfId="1446" xr:uid="{7BCE63A6-F1E6-4249-BFA2-49C3FCC3BCD4}"/>
    <cellStyle name="Note 3 5 3" xfId="1870" xr:uid="{F9843B54-BA7E-475A-899B-4004143FE12F}"/>
    <cellStyle name="Note 3 5 4" xfId="2097" xr:uid="{A3348E75-4E86-407A-9A97-F4561DB9AAC8}"/>
    <cellStyle name="Note 3 6" xfId="1077" xr:uid="{65F4B115-990F-4A50-B50D-F23DC0B75C1E}"/>
    <cellStyle name="Note 3 7" xfId="1771" xr:uid="{7AC44118-94D1-467F-8F2C-9A66F248FD25}"/>
    <cellStyle name="Note 3 8" xfId="1208" xr:uid="{C05C0C27-AAC3-4C33-9547-E348AA28D363}"/>
    <cellStyle name="Notiz" xfId="208" xr:uid="{5AD6640F-3F95-40FD-A0B4-10518C55E7B4}"/>
    <cellStyle name="Notiz 2" xfId="598" xr:uid="{2598D38B-640F-4C4D-BD41-4C442CA0D71D}"/>
    <cellStyle name="Notiz 2 2" xfId="813" xr:uid="{D889119E-4F01-490E-926C-1AEBFDB3F12D}"/>
    <cellStyle name="Notiz 2 2 2" xfId="1526" xr:uid="{D1ABFE2F-B725-4C6B-88C9-47F281C48D80}"/>
    <cellStyle name="Notiz 2 2 3" xfId="1145" xr:uid="{257B1D95-17C6-4D16-8886-850734419E0F}"/>
    <cellStyle name="Notiz 2 2 4" xfId="2176" xr:uid="{3D10ABDE-B96D-41AD-B827-E40A85EF8270}"/>
    <cellStyle name="Notiz 2 3" xfId="1318" xr:uid="{B6880568-C68E-4002-83EB-A3B389533547}"/>
    <cellStyle name="Notiz 2 4" xfId="1047" xr:uid="{CA795A7A-9ABF-4866-BD51-7D991CEFFC68}"/>
    <cellStyle name="Notiz 2 5" xfId="1970" xr:uid="{D831CDE1-478D-4F75-A119-85F0E5729258}"/>
    <cellStyle name="Notiz 3" xfId="660" xr:uid="{EA6557D4-7C86-4AB4-802D-C78CD6CF36F9}"/>
    <cellStyle name="Notiz 3 2" xfId="875" xr:uid="{FCDA904C-65E8-4ABF-94AB-956A9FCD7FC4}"/>
    <cellStyle name="Notiz 3 2 2" xfId="1588" xr:uid="{E13A9992-C9A4-4A37-9743-333EA4FB64D1}"/>
    <cellStyle name="Notiz 3 2 3" xfId="1840" xr:uid="{6E400580-E35E-4346-BF63-71F512802734}"/>
    <cellStyle name="Notiz 3 2 4" xfId="2238" xr:uid="{7C1A5470-3A10-4FD9-8115-CFC5B68D7A7C}"/>
    <cellStyle name="Notiz 3 3" xfId="1380" xr:uid="{B0A2367D-DE3C-4588-BE61-5F778CA03F6D}"/>
    <cellStyle name="Notiz 3 4" xfId="1172" xr:uid="{038EC6B6-2B65-41D0-97B0-F964AA624BB4}"/>
    <cellStyle name="Notiz 3 5" xfId="2032" xr:uid="{56FCA1A4-529F-4E1D-B95B-DBD85D477C68}"/>
    <cellStyle name="Notiz 4" xfId="629" xr:uid="{E52007AD-AAE7-4193-AA15-A5FFFBCE4C8A}"/>
    <cellStyle name="Notiz 4 2" xfId="844" xr:uid="{AB85F1D9-5918-412F-9A15-FAA0C4817E1D}"/>
    <cellStyle name="Notiz 4 2 2" xfId="1557" xr:uid="{DCC8D8A9-4AB6-4467-B728-16699B5864F3}"/>
    <cellStyle name="Notiz 4 2 3" xfId="1203" xr:uid="{ECFE2164-DA9D-4951-B446-5B28B32BC47B}"/>
    <cellStyle name="Notiz 4 2 4" xfId="2207" xr:uid="{F07980E9-0A2B-4AAA-B8E8-1A38B693FD63}"/>
    <cellStyle name="Notiz 4 3" xfId="1349" xr:uid="{542833F1-964E-4FF1-A0B4-EC98151CA9B2}"/>
    <cellStyle name="Notiz 4 4" xfId="1091" xr:uid="{E2061349-64BD-4DEA-981B-9471C30A1071}"/>
    <cellStyle name="Notiz 4 5" xfId="2001" xr:uid="{AC44B8AF-AD6D-4D88-8EA6-05D477FFBA38}"/>
    <cellStyle name="Notiz 5" xfId="721" xr:uid="{6D53FF66-AFA6-4674-A31D-AE1D86B65460}"/>
    <cellStyle name="Notiz 5 2" xfId="1441" xr:uid="{50E3CA49-FDC7-44B1-B8AE-43604670BBC5}"/>
    <cellStyle name="Notiz 5 3" xfId="43" xr:uid="{7E36CC86-D63E-4447-8AC1-5C3F9BEFD230}"/>
    <cellStyle name="Notiz 5 4" xfId="2092" xr:uid="{24A598B0-516D-406B-8881-8395C127B74C}"/>
    <cellStyle name="Notiz 6" xfId="1036" xr:uid="{0D9052B2-808D-4474-8ECB-BB38233D56F8}"/>
    <cellStyle name="Notiz 7" xfId="1866" xr:uid="{46F867FF-E71C-48EF-80C7-603831980B34}"/>
    <cellStyle name="Notiz 8" xfId="1039" xr:uid="{19642C7F-6A82-439D-BE53-F225ADE78F66}"/>
    <cellStyle name="Output 2" xfId="209" xr:uid="{9BB01C10-28FF-4551-8839-6D4A95F82E2C}"/>
    <cellStyle name="Output 2 2" xfId="599" xr:uid="{7B89AE6C-8E55-4CD6-8555-07FBAEA65208}"/>
    <cellStyle name="Output 2 2 2" xfId="814" xr:uid="{1A4CD559-08C0-4D35-9AD5-E9AF88F501BE}"/>
    <cellStyle name="Output 2 2 2 2" xfId="1527" xr:uid="{1259D557-5CC7-46CF-B33B-F7903270D3B7}"/>
    <cellStyle name="Output 2 2 2 3" xfId="930" xr:uid="{169A9F76-3DCC-4956-AFEA-19021666C3C9}"/>
    <cellStyle name="Output 2 2 2 4" xfId="2177" xr:uid="{17AC7C7B-ECCF-411E-B68C-A01DF3E3F8D2}"/>
    <cellStyle name="Output 2 2 3" xfId="1319" xr:uid="{B97806BA-6601-4188-BA15-1D2D69C25161}"/>
    <cellStyle name="Output 2 2 4" xfId="1247" xr:uid="{0EE80F6B-D114-4B0E-9714-A46FB594FCEE}"/>
    <cellStyle name="Output 2 2 5" xfId="1971" xr:uid="{8A8E61B3-0B09-4723-864C-DC45CC71B404}"/>
    <cellStyle name="Output 2 3" xfId="695" xr:uid="{577C7BB0-B136-44F4-8552-7087E0B9E12D}"/>
    <cellStyle name="Output 2 3 2" xfId="910" xr:uid="{E3255326-B638-4BAF-B3DE-DCE80D5F9553}"/>
    <cellStyle name="Output 2 3 2 2" xfId="1623" xr:uid="{9286A090-194F-4F94-9FEB-44F371BA981B}"/>
    <cellStyle name="Output 2 3 2 3" xfId="1895" xr:uid="{D731F10C-CF5B-4FEE-8D65-7AE0485BFE5F}"/>
    <cellStyle name="Output 2 3 2 4" xfId="2273" xr:uid="{F1E342F7-5CAA-4C33-8670-76AFF70674FA}"/>
    <cellStyle name="Output 2 3 3" xfId="1415" xr:uid="{8AD9A7A1-1D05-43BA-89A7-88DE8D6B17A0}"/>
    <cellStyle name="Output 2 3 4" xfId="1718" xr:uid="{D323C693-580F-4766-A446-2285990FB763}"/>
    <cellStyle name="Output 2 3 5" xfId="2067" xr:uid="{82CBD374-4339-47B4-9098-7DEA09753FF6}"/>
    <cellStyle name="Output 2 4" xfId="722" xr:uid="{8FF9CFA9-DEF7-4EC3-AA1F-6393A4C71F42}"/>
    <cellStyle name="Output 2 4 2" xfId="1442" xr:uid="{F9CEF48B-F1AB-4A84-A329-DCE649CDFEFC}"/>
    <cellStyle name="Output 2 4 3" xfId="1157" xr:uid="{F37FFEDE-27A4-402B-931B-F188DF01D119}"/>
    <cellStyle name="Output 2 4 4" xfId="2093" xr:uid="{8DDA0ECE-E013-4896-9847-EBE8C110DB66}"/>
    <cellStyle name="Output 2 5" xfId="1037" xr:uid="{F52DC07D-97C5-4066-A74F-A8B1CEEDB451}"/>
    <cellStyle name="Output 3" xfId="273" xr:uid="{52A8CF9D-D3B9-4CC2-B894-1A0DB51C7B28}"/>
    <cellStyle name="Output 3 2" xfId="626" xr:uid="{94A7A942-B5F8-4DE4-922B-6250AE1208D7}"/>
    <cellStyle name="Output 3 2 2" xfId="841" xr:uid="{496847D3-F6FA-4526-9480-2A0CEC02744F}"/>
    <cellStyle name="Output 3 2 2 2" xfId="1554" xr:uid="{7293DCDC-7531-4E60-92C4-0DF5AFD13243}"/>
    <cellStyle name="Output 3 2 2 3" xfId="1856" xr:uid="{1414B007-DF89-49DB-A75C-388F8B296A90}"/>
    <cellStyle name="Output 3 2 2 4" xfId="2204" xr:uid="{67D15227-6CAC-4AB6-850A-9E643189DBF8}"/>
    <cellStyle name="Output 3 2 3" xfId="1346" xr:uid="{9479AE08-F6D5-4B8E-BF46-C9E0189676E2}"/>
    <cellStyle name="Output 3 2 4" xfId="1150" xr:uid="{E8960CE8-F875-4A76-8980-54096342D9A0}"/>
    <cellStyle name="Output 3 2 5" xfId="1998" xr:uid="{0B266E7F-0B31-431D-B34B-7201C4832647}"/>
    <cellStyle name="Output 3 3" xfId="677" xr:uid="{E8930EFE-088D-416B-81EB-4C011401F26D}"/>
    <cellStyle name="Output 3 3 2" xfId="892" xr:uid="{163362E5-68DF-49D9-ADF5-94C6B56042A0}"/>
    <cellStyle name="Output 3 3 2 2" xfId="1605" xr:uid="{66524213-7024-48ED-90C4-425C7F992FF4}"/>
    <cellStyle name="Output 3 3 2 3" xfId="1216" xr:uid="{57621A11-57CC-4580-9142-625516AD08CA}"/>
    <cellStyle name="Output 3 3 2 4" xfId="2255" xr:uid="{20B6EC93-BA81-466F-BBEA-C0B9C765522D}"/>
    <cellStyle name="Output 3 3 3" xfId="1397" xr:uid="{EA0C2D1B-1843-4EA3-B6BD-AB248CB635A4}"/>
    <cellStyle name="Output 3 3 4" xfId="1641" xr:uid="{FD20732D-801C-415A-B83F-CA4064166EB2}"/>
    <cellStyle name="Output 3 3 5" xfId="2049" xr:uid="{F6692F01-8523-4330-8535-B15926D30058}"/>
    <cellStyle name="Output 3 4" xfId="727" xr:uid="{529F1BE2-2C39-4920-991B-1E27F6DE0749}"/>
    <cellStyle name="Output 3 4 2" xfId="1447" xr:uid="{B5798747-89B6-489C-8C03-C92E41756B95}"/>
    <cellStyle name="Output 3 4 3" xfId="1827" xr:uid="{5A0F81F0-7987-4A62-B754-429F7131F10A}"/>
    <cellStyle name="Output 3 4 4" xfId="2098" xr:uid="{CFF3A5A8-431F-434B-BF4D-C0CF8334C3A7}"/>
    <cellStyle name="Output 3 5" xfId="1078" xr:uid="{3FCE0222-6D2D-4CBA-B607-3C7FF9C7FFB5}"/>
    <cellStyle name="Pattern" xfId="210" xr:uid="{023F7D56-BC6A-44E6-9576-77A723004FED}"/>
    <cellStyle name="Pattern 2" xfId="470" xr:uid="{FC06EE4A-56D7-41C1-9A70-CBAC9D8A6BCD}"/>
    <cellStyle name="Pattern 2 2" xfId="613" xr:uid="{835ABD48-C43F-4D8A-AFFD-B61C905FEBB6}"/>
    <cellStyle name="Pattern 2 2 2" xfId="828" xr:uid="{5FA8D902-321F-4A0A-97C6-EC50450E3590}"/>
    <cellStyle name="Pattern 2 2 2 2" xfId="1541" xr:uid="{743E9B89-5360-47EC-8310-6DCDF44CB815}"/>
    <cellStyle name="Pattern 2 2 2 3" xfId="1886" xr:uid="{7E3060E8-E441-462E-AED7-CDDF852DF898}"/>
    <cellStyle name="Pattern 2 2 2 4" xfId="2191" xr:uid="{162BD29D-12B6-4F80-997A-DBDC2E41C7DE}"/>
    <cellStyle name="Pattern 2 2 3" xfId="1333" xr:uid="{99A0BAFA-E042-4E46-B357-07A8AB115C45}"/>
    <cellStyle name="Pattern 2 2 4" xfId="1882" xr:uid="{9F9A8620-5DA3-471C-87ED-AEC7E443E3D8}"/>
    <cellStyle name="Pattern 2 2 5" xfId="1985" xr:uid="{F57077F4-C87F-4F49-8FBA-A6A73D020B5E}"/>
    <cellStyle name="Pattern 2 3" xfId="759" xr:uid="{6068203D-0C6F-45A3-A012-AE521C8717AE}"/>
    <cellStyle name="Pattern 2 3 2" xfId="1472" xr:uid="{A98EF5FD-144C-4BB1-8D59-7C132492583D}"/>
    <cellStyle name="Pattern 2 3 3" xfId="1196" xr:uid="{9EDD0571-4F32-4755-AD31-61D0849214B8}"/>
    <cellStyle name="Pattern 2 3 4" xfId="2122" xr:uid="{F7055D39-FE1B-46F9-AA54-AF5337D0C0FD}"/>
    <cellStyle name="Pattern 3" xfId="319" xr:uid="{4ADF410B-1D3A-45DA-9197-7901B3ADF532}"/>
    <cellStyle name="Pattern 3 2" xfId="656" xr:uid="{61A05CCF-2A01-4FC7-8CF6-EC1997FD67C2}"/>
    <cellStyle name="Pattern 3 2 2" xfId="871" xr:uid="{6FED3441-3FF8-406E-8534-9083984B16E5}"/>
    <cellStyle name="Pattern 3 2 2 2" xfId="1584" xr:uid="{89D8271A-E432-4070-8AB0-5E881E657F0C}"/>
    <cellStyle name="Pattern 3 2 2 3" xfId="1859" xr:uid="{8A688849-E6E0-44C6-8FD5-4CE67EA341CB}"/>
    <cellStyle name="Pattern 3 2 2 4" xfId="2234" xr:uid="{63A6EB84-A7A1-48EF-BF88-A6309A251ACE}"/>
    <cellStyle name="Pattern 3 2 3" xfId="1376" xr:uid="{96470434-5C5E-4AA9-9B59-ABA60477DB69}"/>
    <cellStyle name="Pattern 3 2 4" xfId="1688" xr:uid="{C873A5C9-AB67-4CD8-9D00-CEBAD1EFA792}"/>
    <cellStyle name="Pattern 3 2 5" xfId="2028" xr:uid="{3F3A5935-0C31-46AB-BBE0-AB345FA33712}"/>
    <cellStyle name="Pattern 3 3" xfId="555" xr:uid="{C6A9DD03-3AB2-4782-87A3-85624E090FDE}"/>
    <cellStyle name="Pattern 3 3 2" xfId="770" xr:uid="{E3D8D9CF-3E58-4FE0-8D1C-8885E83AA4F6}"/>
    <cellStyle name="Pattern 3 3 2 2" xfId="1483" xr:uid="{F2F28BEE-957F-41B8-B5BF-64A106917647}"/>
    <cellStyle name="Pattern 3 3 2 3" xfId="935" xr:uid="{9EF543F7-BC58-47C7-8106-B888841734E2}"/>
    <cellStyle name="Pattern 3 3 2 4" xfId="2133" xr:uid="{8D667953-B316-4FF6-9387-27F0D7687B7D}"/>
    <cellStyle name="Pattern 3 3 3" xfId="1275" xr:uid="{A801E868-3C2B-4391-9069-D72C84F2BD92}"/>
    <cellStyle name="Pattern 3 3 4" xfId="1024" xr:uid="{54087187-3BFF-417B-903C-FC2687B45F6F}"/>
    <cellStyle name="Pattern 3 3 5" xfId="1927" xr:uid="{86E90EBE-A496-4943-B594-53071138929B}"/>
    <cellStyle name="Pattern 3 4" xfId="669" xr:uid="{C60CA3F9-45A7-4E70-B519-D450037C61F7}"/>
    <cellStyle name="Pattern 3 4 2" xfId="884" xr:uid="{5ADE6CAB-1F3A-466C-910C-955B72D7A5B6}"/>
    <cellStyle name="Pattern 3 4 2 2" xfId="1597" xr:uid="{D4D6DB21-60BB-4ADA-8FE5-8EDA6158C8BD}"/>
    <cellStyle name="Pattern 3 4 2 3" xfId="1776" xr:uid="{5ABE5042-964F-4D2E-BD97-70BD920DE633}"/>
    <cellStyle name="Pattern 3 4 2 4" xfId="2247" xr:uid="{4CBEF2EA-68D7-4DBE-86F7-9B9BFA74FEE2}"/>
    <cellStyle name="Pattern 3 4 3" xfId="1389" xr:uid="{39ED8314-3723-4700-BED6-F9568DBB7D85}"/>
    <cellStyle name="Pattern 3 4 4" xfId="1684" xr:uid="{21E7399C-AA49-4605-861E-1D18D1B5D29D}"/>
    <cellStyle name="Pattern 3 4 5" xfId="2041" xr:uid="{CD8352E0-54BC-4A07-9A1B-BEAF076BC992}"/>
    <cellStyle name="Pattern 3 5" xfId="1116" xr:uid="{CB2B6AE2-BEE3-4DA5-938B-DD4D1D5D63AB}"/>
    <cellStyle name="Pattern 3 6" xfId="1238" xr:uid="{163C7032-C7C2-4E80-9FE6-364FEEDB2CC5}"/>
    <cellStyle name="Pattern 3 7" xfId="1682" xr:uid="{436B7887-A025-464D-BBD6-7C04498460A1}"/>
    <cellStyle name="Percent" xfId="1" builtinId="5"/>
    <cellStyle name="Percent 2" xfId="211" xr:uid="{CC1295CB-EF23-4D35-B80F-121AF93B0F4A}"/>
    <cellStyle name="Percent 2 2" xfId="471" xr:uid="{4B126372-7F5F-4C16-9101-C88C19693120}"/>
    <cellStyle name="Percent 3" xfId="2307" xr:uid="{85551A07-3549-4F75-934F-235C716E509F}"/>
    <cellStyle name="RowLevel_1 2" xfId="114" xr:uid="{8537A83F-AACC-404C-BDD6-61D206F924FB}"/>
    <cellStyle name="Schlecht" xfId="212" xr:uid="{049AC1C5-AE49-4155-8679-6F3E71F27F20}"/>
    <cellStyle name="Shade" xfId="42" xr:uid="{1EA15396-FACA-4775-B46D-AF3F969DE671}"/>
    <cellStyle name="Shade 2" xfId="213" xr:uid="{99DEABCA-4228-437E-BF90-71546F1E11DD}"/>
    <cellStyle name="Shade 2 2" xfId="473" xr:uid="{B93C6773-5DC8-468F-9648-DFBB717D63F2}"/>
    <cellStyle name="Shade 2 2 2" xfId="558" xr:uid="{40F8A615-8986-4920-B17D-1FA4A4B6EA8C}"/>
    <cellStyle name="Shade 2 2 2 2" xfId="773" xr:uid="{78EF3E2D-F136-4B9B-951F-EF35EADEB3C7}"/>
    <cellStyle name="Shade 2 2 2 2 2" xfId="1486" xr:uid="{4BB7B18F-CBAF-4D00-9C57-A9A54C39E6F1}"/>
    <cellStyle name="Shade 2 2 2 2 3" xfId="1738" xr:uid="{F3C84D48-8A00-4398-B80F-42C847CE5720}"/>
    <cellStyle name="Shade 2 2 2 2 4" xfId="2136" xr:uid="{2B451AA5-D25E-4DE5-98FE-65ACB23DAEAD}"/>
    <cellStyle name="Shade 2 2 2 3" xfId="1278" xr:uid="{042DE6DB-0F88-462F-9177-F8D1801DF84B}"/>
    <cellStyle name="Shade 2 2 2 4" xfId="1760" xr:uid="{B16BD979-3F06-4149-9967-312CCE9AAFE2}"/>
    <cellStyle name="Shade 2 2 2 5" xfId="1930" xr:uid="{F3FCAB5D-47E0-4334-BE68-E93ADEE24380}"/>
    <cellStyle name="Shade 2 2 3" xfId="761" xr:uid="{D2BB0EBB-E031-4E7E-A066-49979FE2964C}"/>
    <cellStyle name="Shade 2 2 3 2" xfId="1474" xr:uid="{6663E640-C4A1-43AE-A711-204827219F60}"/>
    <cellStyle name="Shade 2 2 3 3" xfId="1645" xr:uid="{6F35B535-D65E-442A-BB90-2F5377211798}"/>
    <cellStyle name="Shade 2 2 3 4" xfId="2124" xr:uid="{7300FAE2-11AF-46D5-BD65-EC4941D03E35}"/>
    <cellStyle name="Shade 2 3" xfId="321" xr:uid="{350A4384-C61A-445A-B0BB-2CD49165A349}"/>
    <cellStyle name="Shade 2 3 2" xfId="658" xr:uid="{7C36EAB6-A3A1-496D-A273-8B37E2E4CE08}"/>
    <cellStyle name="Shade 2 3 2 2" xfId="873" xr:uid="{3308912D-3C30-4A3B-9ADE-F5AA613349B2}"/>
    <cellStyle name="Shade 2 3 2 2 2" xfId="1586" xr:uid="{35D50AEC-266B-4069-98F4-6FA8BD8ED5C3}"/>
    <cellStyle name="Shade 2 3 2 2 3" xfId="1815" xr:uid="{04941E7B-F272-493E-BB69-69345B482523}"/>
    <cellStyle name="Shade 2 3 2 2 4" xfId="2236" xr:uid="{4245AD82-B39D-44ED-884F-EDBEC8A6310C}"/>
    <cellStyle name="Shade 2 3 2 3" xfId="1378" xr:uid="{994D3307-3B46-4ABD-A0EC-1B02C2FCD094}"/>
    <cellStyle name="Shade 2 3 2 4" xfId="1725" xr:uid="{6F01AE2B-E618-46BE-A9C0-B019955B5AD0}"/>
    <cellStyle name="Shade 2 3 2 5" xfId="2030" xr:uid="{CCF60250-DCA4-4FFC-BC72-4367855EF2FC}"/>
    <cellStyle name="Shade 2 3 3" xfId="687" xr:uid="{96A1F20F-4D6E-48CB-9A1C-BD951771B4CE}"/>
    <cellStyle name="Shade 2 3 3 2" xfId="902" xr:uid="{A0D36D6E-38F5-4B22-A5EF-EF51D0328D54}"/>
    <cellStyle name="Shade 2 3 3 2 2" xfId="1615" xr:uid="{F3F92111-9F59-4B0D-A7FE-336FDB92B1D6}"/>
    <cellStyle name="Shade 2 3 3 2 3" xfId="1027" xr:uid="{A1F5B947-317E-4802-8916-D8FB4EB54116}"/>
    <cellStyle name="Shade 2 3 3 2 4" xfId="2265" xr:uid="{57B60443-ED2F-4ED9-AF4D-C38C91432DCE}"/>
    <cellStyle name="Shade 2 3 3 3" xfId="1407" xr:uid="{33592DF9-5FCC-4D53-A7A6-43F9E9EC462F}"/>
    <cellStyle name="Shade 2 3 3 4" xfId="68" xr:uid="{A30B0048-488E-45E5-BE95-23BF24948EA8}"/>
    <cellStyle name="Shade 2 3 3 5" xfId="2059" xr:uid="{BB1C1B9B-244D-477C-9125-106E6E87F26D}"/>
    <cellStyle name="Shade 2 3 4" xfId="601" xr:uid="{ABA4752E-947A-4CC3-B679-99B993C11ACF}"/>
    <cellStyle name="Shade 2 3 4 2" xfId="816" xr:uid="{FBB9B029-33D7-4B1D-82F7-C86E5851DD22}"/>
    <cellStyle name="Shade 2 3 4 2 2" xfId="1529" xr:uid="{3A787F8B-0FAD-47F4-BBCE-FC769AD9C959}"/>
    <cellStyle name="Shade 2 3 4 2 3" xfId="1646" xr:uid="{F3691ADE-9FC9-4A25-827F-1D68FECB8761}"/>
    <cellStyle name="Shade 2 3 4 2 4" xfId="2179" xr:uid="{29529BA6-A551-4E1D-8392-4C21E7D3A3DC}"/>
    <cellStyle name="Shade 2 3 4 3" xfId="1321" xr:uid="{5111E2FD-6D2F-4134-A423-DE3A063EE7A2}"/>
    <cellStyle name="Shade 2 3 4 4" xfId="990" xr:uid="{C282962C-BB14-4D02-ADB3-ABD5C4613801}"/>
    <cellStyle name="Shade 2 3 4 5" xfId="1973" xr:uid="{8995AC65-F671-482A-BF96-9321752E1F86}"/>
    <cellStyle name="Shade 2 3 5" xfId="1118" xr:uid="{68D192BE-3995-48F9-AF75-73B5F8784567}"/>
    <cellStyle name="Shade 2 3 6" xfId="965" xr:uid="{6A85446E-0458-4E7E-8796-4E7A98841D49}"/>
    <cellStyle name="Shade 2 3 7" xfId="1766" xr:uid="{D61C42AD-434D-43E4-A21B-D90E3F58CA61}"/>
    <cellStyle name="Shade 3" xfId="472" xr:uid="{F359F8D6-F1CD-47ED-AEBD-E2FC8583CD1D}"/>
    <cellStyle name="Shade 3 2" xfId="612" xr:uid="{FC212F3A-2EA4-4041-9534-E436037E9F8A}"/>
    <cellStyle name="Shade 3 2 2" xfId="827" xr:uid="{40250FC2-6C83-427C-8DF0-82B1EAF45655}"/>
    <cellStyle name="Shade 3 2 2 2" xfId="1540" xr:uid="{3C4E799C-6036-4825-BA18-55ED3AC1CFB6}"/>
    <cellStyle name="Shade 3 2 2 3" xfId="1049" xr:uid="{D51C6860-40F2-4D6C-A61C-5E11009D50F5}"/>
    <cellStyle name="Shade 3 2 2 4" xfId="2190" xr:uid="{8C07E47D-2A52-4B4D-8EB0-2C6F22AFE8B4}"/>
    <cellStyle name="Shade 3 2 3" xfId="1332" xr:uid="{34A3CE71-9DBB-4A48-A39A-4AF1C33B58EC}"/>
    <cellStyle name="Shade 3 2 4" xfId="1693" xr:uid="{4BD77D33-FF4F-4990-8350-38E97C73E500}"/>
    <cellStyle name="Shade 3 2 5" xfId="1984" xr:uid="{42184DF7-8A19-4C28-9AEF-ACF2CA2D6D41}"/>
    <cellStyle name="Shade 3 3" xfId="760" xr:uid="{04E38633-FD46-4307-A5BF-204E6D63C4D3}"/>
    <cellStyle name="Shade 3 3 2" xfId="1473" xr:uid="{2B259C3A-1D13-4746-85A3-86C56C71F271}"/>
    <cellStyle name="Shade 3 3 3" xfId="937" xr:uid="{0103B679-1D2A-4FD6-8B1D-330FFC1D2A74}"/>
    <cellStyle name="Shade 3 3 4" xfId="2123" xr:uid="{0667A9C2-B1F7-4406-84C6-EA404B489CB4}"/>
    <cellStyle name="Shade 4" xfId="320" xr:uid="{066C2DAA-9A57-47E4-ADD3-3087DC4270D3}"/>
    <cellStyle name="Shade 4 2" xfId="65" xr:uid="{190DDA0D-B641-41F7-8214-80651E814626}"/>
    <cellStyle name="Shade 4 2 2" xfId="657" xr:uid="{88A3F0E3-86A9-4F28-BB71-7D9C3AF63B05}"/>
    <cellStyle name="Shade 4 2 2 2" xfId="1377" xr:uid="{C8ECA849-C804-4442-A6CF-5C6466870FF8}"/>
    <cellStyle name="Shade 4 2 2 3" xfId="1696" xr:uid="{93EB7D92-5D01-464C-9DCE-788C5AC683FD}"/>
    <cellStyle name="Shade 4 2 2 4" xfId="2029" xr:uid="{C4F4BCB0-B92C-4C2E-9F26-B5FB7EA0FF8A}"/>
    <cellStyle name="Shade 4 2 3" xfId="872" xr:uid="{5DE46753-36EC-4280-886D-2EFBAFF8C633}"/>
    <cellStyle name="Shade 4 2 3 2" xfId="1585" xr:uid="{24C23B35-835B-4DEF-B8E8-EDDE732BC9C9}"/>
    <cellStyle name="Shade 4 2 3 3" xfId="1223" xr:uid="{FFECCA1F-88A0-4534-86B1-25E8C9B0F75A}"/>
    <cellStyle name="Shade 4 2 3 4" xfId="2235" xr:uid="{285FB9E1-9B07-4DD9-A869-61F98E9E16B8}"/>
    <cellStyle name="Shade 4 3" xfId="686" xr:uid="{A64704C6-810A-4B61-B96D-F828140B1D49}"/>
    <cellStyle name="Shade 4 3 2" xfId="901" xr:uid="{BF8F580E-7D27-4900-924B-B6A2E90846F9}"/>
    <cellStyle name="Shade 4 3 2 2" xfId="1614" xr:uid="{588215A8-A732-466B-9398-9F9E74A57454}"/>
    <cellStyle name="Shade 4 3 2 3" xfId="1649" xr:uid="{89969B81-D439-4234-8302-118775B23285}"/>
    <cellStyle name="Shade 4 3 2 4" xfId="2264" xr:uid="{7AD097E5-E48A-4D2D-BA72-610F110BE85E}"/>
    <cellStyle name="Shade 4 3 3" xfId="1406" xr:uid="{43E319DC-38E1-49C2-AA7A-75FCD258D576}"/>
    <cellStyle name="Shade 4 3 4" xfId="1014" xr:uid="{5942E722-79EE-4A20-936C-FFD10C4DBD51}"/>
    <cellStyle name="Shade 4 3 5" xfId="2058" xr:uid="{95E3F700-45FD-4C27-B27E-11C2D3C4D406}"/>
    <cellStyle name="Shade 4 4" xfId="548" xr:uid="{C2410191-5B5C-488C-8AB1-D9FDEBF9108C}"/>
    <cellStyle name="Shade 4 4 2" xfId="763" xr:uid="{C7370A7A-219D-45BD-B8E1-F404D564FE54}"/>
    <cellStyle name="Shade 4 4 2 2" xfId="1476" xr:uid="{0F6F63D8-702E-47AC-BCF9-98BFA45A0BA3}"/>
    <cellStyle name="Shade 4 4 2 3" xfId="1715" xr:uid="{5FE5A8F6-50ED-462C-B646-92503A7EA219}"/>
    <cellStyle name="Shade 4 4 2 4" xfId="2126" xr:uid="{44E53369-A880-4F34-9E8A-42F24ECF1046}"/>
    <cellStyle name="Shade 4 4 3" xfId="1268" xr:uid="{1D1DD304-2898-433D-BDA6-C913C9928528}"/>
    <cellStyle name="Shade 4 4 4" xfId="1244" xr:uid="{02D5B3B7-3C8D-4CFE-9444-2AA0908954B4}"/>
    <cellStyle name="Shade 4 4 5" xfId="1920" xr:uid="{5509FACC-7DCB-465B-B8C4-0E322BD7A1D3}"/>
    <cellStyle name="Shade 4 5" xfId="1117" xr:uid="{D357A419-1D5C-4604-BE90-B4A13A70C577}"/>
    <cellStyle name="Shade 4 6" xfId="1062" xr:uid="{B807FACF-8C0D-4B37-842D-2067D737F22F}"/>
    <cellStyle name="Shade 4 7" xfId="1814" xr:uid="{8B39B13F-448C-414A-BEA9-E8B68B0B1F61}"/>
    <cellStyle name="Shade 5" xfId="111" xr:uid="{C1BF325E-5163-48B6-965C-8C93380E8F00}"/>
    <cellStyle name="Shade_B_border2" xfId="214" xr:uid="{AF2C454B-7143-4362-9D80-6C1574AD36B1}"/>
    <cellStyle name="Standard 2" xfId="63" xr:uid="{B81879D8-6E53-4BC1-BA63-7B9725A96922}"/>
    <cellStyle name="Standard 2 2" xfId="433" xr:uid="{D6624ABD-9890-47DC-8502-F7DF804A0E1B}"/>
    <cellStyle name="Standard 2 2 2" xfId="543" xr:uid="{85F23EC4-BC40-4EF2-84AA-54110C240016}"/>
    <cellStyle name="Standard 2 3" xfId="542" xr:uid="{23A56273-A6D6-46FE-8D9E-6491C81E4714}"/>
    <cellStyle name="Title 2" xfId="215" xr:uid="{349F276D-FF94-4442-901B-40EDD7A7675A}"/>
    <cellStyle name="Title 3" xfId="274" xr:uid="{571BFE2A-F84A-46CF-B649-B9125E7B9418}"/>
    <cellStyle name="Total 2" xfId="216" xr:uid="{13D82EF6-9E15-4DBC-B32C-3D0D8850DD85}"/>
    <cellStyle name="Total 2 2" xfId="603" xr:uid="{72F79E6B-E20E-430B-B7AB-5BE656A84FA3}"/>
    <cellStyle name="Total 2 2 2" xfId="818" xr:uid="{DB7F1BCE-DEA9-4E60-89E5-5B97591FFF48}"/>
    <cellStyle name="Total 2 2 2 2" xfId="1531" xr:uid="{3735DFFD-38D6-485F-9E06-DB713204D9C7}"/>
    <cellStyle name="Total 2 2 2 3" xfId="1067" xr:uid="{EC92EA22-D328-471A-9647-4D89C38C805C}"/>
    <cellStyle name="Total 2 2 2 4" xfId="2181" xr:uid="{5FD37A90-D646-4099-81E5-D16F56B09D76}"/>
    <cellStyle name="Total 2 2 3" xfId="1323" xr:uid="{46A14317-DE21-40BD-9DBE-47F8B339BE7A}"/>
    <cellStyle name="Total 2 2 4" xfId="1136" xr:uid="{DDD3322C-50FA-4BFD-A562-2E3B2B7D6878}"/>
    <cellStyle name="Total 2 2 5" xfId="1975" xr:uid="{182AD52C-58BE-4D5B-A774-EFC833064D30}"/>
    <cellStyle name="Total 2 3" xfId="664" xr:uid="{4802ECF5-9620-4CDA-B7D7-730CE8470502}"/>
    <cellStyle name="Total 2 3 2" xfId="879" xr:uid="{125282D3-BE2B-425A-B8CE-EFD014751B8F}"/>
    <cellStyle name="Total 2 3 2 2" xfId="1592" xr:uid="{231ED27F-DD73-4DA4-849F-689E5239DCCD}"/>
    <cellStyle name="Total 2 3 2 3" xfId="1202" xr:uid="{B1CF44B0-A224-4D2F-9953-0083F07EA94F}"/>
    <cellStyle name="Total 2 3 2 4" xfId="2242" xr:uid="{ECE6934B-ACF6-46F5-A61B-87B37AC33826}"/>
    <cellStyle name="Total 2 3 3" xfId="1384" xr:uid="{F9B689B3-8D05-42AA-ABA6-11685B475160}"/>
    <cellStyle name="Total 2 3 4" xfId="1181" xr:uid="{6F786F93-BBE1-479B-8E27-B5A6A9669D97}"/>
    <cellStyle name="Total 2 3 5" xfId="2036" xr:uid="{AC2F3305-AF46-46DB-A643-E52DD2AC708A}"/>
    <cellStyle name="Total 2 4" xfId="552" xr:uid="{BCBFE4D7-9843-49A1-B01B-F110CBBB7A65}"/>
    <cellStyle name="Total 2 4 2" xfId="767" xr:uid="{1F6E1B86-1D32-47CA-BAAF-F4BE5968AE5A}"/>
    <cellStyle name="Total 2 4 2 2" xfId="1480" xr:uid="{CF656334-2CF3-461A-B0FF-C4B63F9C8962}"/>
    <cellStyle name="Total 2 4 2 3" xfId="1170" xr:uid="{D289BBC3-9EB4-4C62-AE01-202DE8A05A61}"/>
    <cellStyle name="Total 2 4 2 4" xfId="2130" xr:uid="{67CD5A78-4B44-4490-B5D1-2A8D18EB5A53}"/>
    <cellStyle name="Total 2 4 3" xfId="1272" xr:uid="{20691F64-88C7-4FEC-BE8D-210F16C6ABCB}"/>
    <cellStyle name="Total 2 4 4" xfId="1141" xr:uid="{18B50BA1-84A8-4ECE-9315-F11F15B277F7}"/>
    <cellStyle name="Total 2 4 5" xfId="1924" xr:uid="{CD713A63-0014-4BC9-82A2-DE99E460BB1D}"/>
    <cellStyle name="Total 2 5" xfId="723" xr:uid="{D52619FF-311B-4A60-A386-8D36D5AB89A3}"/>
    <cellStyle name="Total 2 5 2" xfId="1443" xr:uid="{080DD4D9-6F27-4BC3-87DD-5C10D87DD095}"/>
    <cellStyle name="Total 2 5 3" xfId="1201" xr:uid="{48530773-DC40-4BE1-9959-89026782141F}"/>
    <cellStyle name="Total 2 5 4" xfId="2094" xr:uid="{A31F7F2D-472E-4FAB-9F0A-A2350DF2698E}"/>
    <cellStyle name="Total 2 6" xfId="1043" xr:uid="{F063EC7B-1AE6-4AA7-B9F7-E63BAE965C24}"/>
    <cellStyle name="Total 2 7" xfId="1818" xr:uid="{A4A25513-2703-4C5C-8A9C-E18AA0D28F70}"/>
    <cellStyle name="Total 2 8" xfId="1694" xr:uid="{9A0FF57A-BB6D-4857-90D3-A21F7D7DD334}"/>
    <cellStyle name="Total 3" xfId="275" xr:uid="{44957E21-15ED-455E-9ECD-73EA87C16CA7}"/>
    <cellStyle name="Total 3 2" xfId="627" xr:uid="{19F1DA54-52E4-4DF8-ABF2-38A9F71F2CFB}"/>
    <cellStyle name="Total 3 2 2" xfId="842" xr:uid="{3D7B457F-A6EB-4FE4-966C-6A3B88256E09}"/>
    <cellStyle name="Total 3 2 2 2" xfId="1555" xr:uid="{023032D5-BFB2-4143-8810-9A01DBACC3AF}"/>
    <cellStyle name="Total 3 2 2 3" xfId="1658" xr:uid="{0F22E0FD-BFB7-4C76-BF65-AAFE09918D33}"/>
    <cellStyle name="Total 3 2 2 4" xfId="2205" xr:uid="{FC609CA1-FC1B-4217-9B92-593E465B93DD}"/>
    <cellStyle name="Total 3 2 3" xfId="1347" xr:uid="{2CE2CA7B-54D3-42AB-9DEB-6426ACCE7064}"/>
    <cellStyle name="Total 3 2 4" xfId="1155" xr:uid="{A73F12C5-48F0-4B44-BADF-F05FF8D93704}"/>
    <cellStyle name="Total 3 2 5" xfId="1999" xr:uid="{EBA2D538-CC84-4D1E-9AD1-82534BD25F6D}"/>
    <cellStyle name="Total 3 3" xfId="590" xr:uid="{F39269DC-B7A7-4B78-96F1-0C84A71A71B9}"/>
    <cellStyle name="Total 3 3 2" xfId="805" xr:uid="{98D3E7AE-411A-4C0F-BAD1-28872D2B32C6}"/>
    <cellStyle name="Total 3 3 2 2" xfId="1518" xr:uid="{3638545B-BC7D-49AF-9E6D-6CEAB6BA718A}"/>
    <cellStyle name="Total 3 3 2 3" xfId="1041" xr:uid="{64344B4E-172A-4C99-847F-478EDA197723}"/>
    <cellStyle name="Total 3 3 2 4" xfId="2168" xr:uid="{586E5E19-9B47-4AD9-A496-37B46800552D}"/>
    <cellStyle name="Total 3 3 3" xfId="1310" xr:uid="{BC023E52-1A85-4D72-A6B0-BF96D9F3B370}"/>
    <cellStyle name="Total 3 3 4" xfId="40" xr:uid="{548FB319-05CC-4F4E-86D8-0FB362C3612B}"/>
    <cellStyle name="Total 3 3 5" xfId="1962" xr:uid="{C87A1220-3E8B-41E7-8187-B0895331CDCA}"/>
    <cellStyle name="Total 3 4" xfId="631" xr:uid="{F6F7803F-F48E-41CB-83B6-0A7D26AB7BB8}"/>
    <cellStyle name="Total 3 4 2" xfId="846" xr:uid="{40F14BCA-700D-4B14-A3DF-BF8426BDD5C6}"/>
    <cellStyle name="Total 3 4 2 2" xfId="1559" xr:uid="{A3BE5FA1-AD52-43BC-90F0-359EAADBAE45}"/>
    <cellStyle name="Total 3 4 2 3" xfId="1163" xr:uid="{DC1527FA-D9DE-4590-8DEE-0C97081BCE94}"/>
    <cellStyle name="Total 3 4 2 4" xfId="2209" xr:uid="{F2537135-C5EC-4D71-811C-69FDC4C3A859}"/>
    <cellStyle name="Total 3 4 3" xfId="1351" xr:uid="{893CC3CD-DB18-421E-BBAF-48ED0C2AA3D0}"/>
    <cellStyle name="Total 3 4 4" xfId="1003" xr:uid="{0A8D86F6-0630-4A14-AE44-182716784299}"/>
    <cellStyle name="Total 3 4 5" xfId="2003" xr:uid="{FFD69E8D-8943-4735-85B4-E34475334C78}"/>
    <cellStyle name="Total 3 5" xfId="728" xr:uid="{42996628-A94F-435D-A794-83FDABF6B1E8}"/>
    <cellStyle name="Total 3 5 2" xfId="1448" xr:uid="{D838D99E-55C5-4E54-B8EC-AFAC6EE6DCCD}"/>
    <cellStyle name="Total 3 5 3" xfId="1124" xr:uid="{C963D27A-1C3B-4EA5-87C8-F7B39E5B6780}"/>
    <cellStyle name="Total 3 5 4" xfId="2099" xr:uid="{8B1EF2AC-3D82-4645-A14D-A3FE20A78B59}"/>
    <cellStyle name="Total 3 6" xfId="1080" xr:uid="{AB227F54-62FC-4426-B038-49806D1E9EB8}"/>
    <cellStyle name="Total 3 7" xfId="1876" xr:uid="{3239295F-F506-4FB5-9BEF-A3B1ED1AC317}"/>
    <cellStyle name="Total 3 8" xfId="1780" xr:uid="{59F35759-D2D5-489D-AA98-84F00F5A2A2D}"/>
    <cellStyle name="Überschrift" xfId="217" xr:uid="{0A9ABD52-3DBA-443F-8D6C-68BD88C484FC}"/>
    <cellStyle name="Überschrift 1" xfId="218" xr:uid="{DD0853DF-6959-40E7-B714-BAD9912DA9C6}"/>
    <cellStyle name="Überschrift 2" xfId="219" xr:uid="{BA38D154-0546-4FE8-97B7-909876DA91EB}"/>
    <cellStyle name="Überschrift 3" xfId="220" xr:uid="{D461F748-9A0E-4FBF-9351-794243941CDB}"/>
    <cellStyle name="Überschrift 4" xfId="221" xr:uid="{D7CE8A40-733D-4161-A607-4D81972BC140}"/>
    <cellStyle name="Verknüpfte Zelle" xfId="222" xr:uid="{B7287709-2BD1-4AEB-A0EA-7B926330207D}"/>
    <cellStyle name="Warnender Text" xfId="76" hidden="1" xr:uid="{41C3E3E4-9CBA-4C27-80F9-294AA6C5D4A7}"/>
    <cellStyle name="Warnender Text" xfId="948" hidden="1" xr:uid="{3DDD6D2B-B995-4FEB-B18A-00605A5104D4}"/>
    <cellStyle name="Warnender Text" xfId="1221" hidden="1" xr:uid="{0FE185E2-ED70-451D-B0AB-E680489C5960}"/>
    <cellStyle name="Warnender Text" xfId="1797" hidden="1" xr:uid="{A6DBD248-9D85-4C7B-A11E-CBCF7E4C190C}"/>
    <cellStyle name="Warnender Text" xfId="1211" hidden="1" xr:uid="{2966DF3F-11CA-40F2-B91D-273428AAEBE7}"/>
    <cellStyle name="Warnender Text" xfId="1796" hidden="1" xr:uid="{877E275E-05FD-4642-8D57-E6FDA795EF36}"/>
    <cellStyle name="Warnender Text" xfId="1729" hidden="1" xr:uid="{0E8B3221-B3CF-4749-9C0B-6E285CE2A7B6}"/>
    <cellStyle name="Warnender Text" xfId="2299" hidden="1" xr:uid="{E8562C33-DEEE-468F-9A7E-24B8BBBC564C}"/>
    <cellStyle name="Warnender Text 2" xfId="432" xr:uid="{5E737274-C9B8-474B-B3AF-22FB8666AD8F}"/>
    <cellStyle name="Warnender Text 3" xfId="323" xr:uid="{6C1018E2-376B-497D-967C-CF7FA0B13EC3}"/>
    <cellStyle name="Warning Text 2" xfId="223" xr:uid="{DB458B8E-D0F8-43E8-9A59-0B42991A7E82}"/>
    <cellStyle name="Warning Text 3" xfId="276" xr:uid="{07F26E00-5337-453A-988F-ABABC90D8B44}"/>
    <cellStyle name="Zelle überprüfen" xfId="224" xr:uid="{24675682-C22D-4F61-92FB-B4C42DD5C0A1}"/>
    <cellStyle name="Гиперссылка" xfId="225" xr:uid="{FE191253-7970-4640-BFD4-1714325DFA53}"/>
    <cellStyle name="Гиперссылка 2" xfId="226" xr:uid="{CF189934-894D-41D4-8E55-1AF2CF9BC167}"/>
    <cellStyle name="Гиперссылка 3" xfId="234" xr:uid="{C010FE6F-9B4F-4DF0-8812-046354190947}"/>
    <cellStyle name="Гиперссылка 4" xfId="406" xr:uid="{D96BF14D-8EFD-4921-AFE7-3C942F0CC846}"/>
    <cellStyle name="Обычный_2++" xfId="53" xr:uid="{BC761091-9273-4539-A0B7-AE9ED827CA0E}"/>
    <cellStyle name="Обычный_CRF2002 (1)" xfId="13" xr:uid="{00000000-0005-0000-0000-000012000000}"/>
    <cellStyle name="Обычный_LULUCF module - v 1.0" xfId="15" xr:uid="{00000000-0005-0000-0000-000013000000}"/>
  </cellStyles>
  <dxfs count="77">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006100"/>
      </font>
      <fill>
        <patternFill>
          <bgColor rgb="FFC6EFCE"/>
        </patternFill>
      </fill>
    </dxf>
    <dxf>
      <font>
        <color rgb="FF9C0006"/>
      </font>
      <fill>
        <patternFill>
          <bgColor rgb="FFFFC7CE"/>
        </patternFill>
      </fill>
    </dxf>
    <dxf>
      <font>
        <color rgb="FF006100"/>
      </font>
      <fill>
        <patternFill>
          <bgColor rgb="FFC6EFCE"/>
        </patternFill>
      </fill>
    </dxf>
  </dxfs>
  <tableStyles count="0" defaultTableStyle="TableStyleMedium2" defaultPivotStyle="PivotStyleLight16"/>
  <colors>
    <mruColors>
      <color rgb="FFCCFF33"/>
      <color rgb="FFFF9999"/>
      <color rgb="FF740000"/>
      <color rgb="FF6E8000"/>
      <color rgb="FF808000"/>
      <color rgb="FF009999"/>
      <color rgb="FFC1FFC7"/>
      <color rgb="FF741300"/>
      <color rgb="FFAD6600"/>
      <color rgb="FFAA1D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connections" Target="connections.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emf"/><Relationship Id="rId2" Type="http://schemas.openxmlformats.org/officeDocument/2006/relationships/image" Target="../media/image2.emf"/><Relationship Id="rId1" Type="http://schemas.openxmlformats.org/officeDocument/2006/relationships/image" Target="../media/image1.emf"/><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2</xdr:row>
      <xdr:rowOff>0</xdr:rowOff>
    </xdr:from>
    <xdr:to>
      <xdr:col>1</xdr:col>
      <xdr:colOff>7471</xdr:colOff>
      <xdr:row>18</xdr:row>
      <xdr:rowOff>0</xdr:rowOff>
    </xdr:to>
    <xdr:pic>
      <xdr:nvPicPr>
        <xdr:cNvPr id="2" name="Picture 1">
          <a:extLst>
            <a:ext uri="{FF2B5EF4-FFF2-40B4-BE49-F238E27FC236}">
              <a16:creationId xmlns:a16="http://schemas.microsoft.com/office/drawing/2014/main" id="{00000000-0008-0000-0500-000002000000}"/>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0" y="381000"/>
          <a:ext cx="5362575" cy="3048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21</xdr:row>
      <xdr:rowOff>0</xdr:rowOff>
    </xdr:from>
    <xdr:to>
      <xdr:col>1</xdr:col>
      <xdr:colOff>459441</xdr:colOff>
      <xdr:row>37</xdr:row>
      <xdr:rowOff>1681</xdr:rowOff>
    </xdr:to>
    <xdr:pic>
      <xdr:nvPicPr>
        <xdr:cNvPr id="3" name="Picture 2">
          <a:extLst>
            <a:ext uri="{FF2B5EF4-FFF2-40B4-BE49-F238E27FC236}">
              <a16:creationId xmlns:a16="http://schemas.microsoft.com/office/drawing/2014/main" id="{00000000-0008-0000-0500-00000300000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0" y="4000500"/>
          <a:ext cx="5781675" cy="303847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40</xdr:row>
      <xdr:rowOff>0</xdr:rowOff>
    </xdr:from>
    <xdr:to>
      <xdr:col>1</xdr:col>
      <xdr:colOff>649941</xdr:colOff>
      <xdr:row>56</xdr:row>
      <xdr:rowOff>47625</xdr:rowOff>
    </xdr:to>
    <xdr:pic>
      <xdr:nvPicPr>
        <xdr:cNvPr id="4" name="Picture 3">
          <a:extLst>
            <a:ext uri="{FF2B5EF4-FFF2-40B4-BE49-F238E27FC236}">
              <a16:creationId xmlns:a16="http://schemas.microsoft.com/office/drawing/2014/main" id="{00000000-0008-0000-0500-000004000000}"/>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0" y="7620000"/>
          <a:ext cx="5972175" cy="30956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0</xdr:col>
      <xdr:colOff>0</xdr:colOff>
      <xdr:row>60</xdr:row>
      <xdr:rowOff>0</xdr:rowOff>
    </xdr:from>
    <xdr:to>
      <xdr:col>2</xdr:col>
      <xdr:colOff>518373</xdr:colOff>
      <xdr:row>82</xdr:row>
      <xdr:rowOff>83508</xdr:rowOff>
    </xdr:to>
    <xdr:pic>
      <xdr:nvPicPr>
        <xdr:cNvPr id="9" name="Picture 8">
          <a:extLst>
            <a:ext uri="{FF2B5EF4-FFF2-40B4-BE49-F238E27FC236}">
              <a16:creationId xmlns:a16="http://schemas.microsoft.com/office/drawing/2014/main" id="{00000000-0008-0000-0500-000009000000}"/>
            </a:ext>
          </a:extLst>
        </xdr:cNvPr>
        <xdr:cNvPicPr>
          <a:picLocks noChangeAspect="1"/>
        </xdr:cNvPicPr>
      </xdr:nvPicPr>
      <xdr:blipFill>
        <a:blip xmlns:r="http://schemas.openxmlformats.org/officeDocument/2006/relationships" r:embed="rId4"/>
        <a:stretch>
          <a:fillRect/>
        </a:stretch>
      </xdr:blipFill>
      <xdr:spPr>
        <a:xfrm>
          <a:off x="0" y="11452412"/>
          <a:ext cx="6666667" cy="4285714"/>
        </a:xfrm>
        <a:prstGeom prst="rect">
          <a:avLst/>
        </a:prstGeom>
      </xdr:spPr>
    </xdr:pic>
    <xdr:clientData/>
  </xdr:twoCellAnchor>
</xdr:wsDr>
</file>

<file path=xl/persons/person.xml><?xml version="1.0" encoding="utf-8"?>
<personList xmlns="http://schemas.microsoft.com/office/spreadsheetml/2018/threadedcomments" xmlns:x="http://schemas.openxmlformats.org/spreadsheetml/2006/main">
  <person displayName="Jeffrey Rissman" id="{811026A2-74EF-4287-974D-D90683F22217}" userId="S::jeff@energyinnovation.onmicrosoft.com::f3f117cb-d7f5-455c-900f-329d977050a0" providerId="AD"/>
</personLis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readedComments/threadedComment1.xml><?xml version="1.0" encoding="utf-8"?>
<ThreadedComments xmlns="http://schemas.microsoft.com/office/spreadsheetml/2018/threadedcomments" xmlns:x="http://schemas.openxmlformats.org/spreadsheetml/2006/main">
  <threadedComment ref="D3" dT="2021-05-24T22:06:30.26" personId="{811026A2-74EF-4287-974D-D90683F22217}" id="{DEC2ADC6-4AB2-454A-B069-050E86ABCA25}">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E32" dT="2020-08-19T00:06:43.00" personId="{811026A2-74EF-4287-974D-D90683F22217}" id="{19777683-0E7F-4DAF-955F-A7EBAC7AAEEA}">
    <text>Leave this cell blank.</text>
  </threadedComment>
  <threadedComment ref="E33" dT="2020-08-19T00:06:43.00" personId="{811026A2-74EF-4287-974D-D90683F22217}" id="{A2328F4B-C3F9-4761-BF76-1D4F4D6A14B6}">
    <text>Leave this cell blank.</text>
  </threadedComment>
  <threadedComment ref="E35" dT="2020-08-19T00:06:43.00" personId="{811026A2-74EF-4287-974D-D90683F22217}" id="{3224698C-8114-49BB-A425-26AE0DED31AE}">
    <text>Leave this cell blank.</text>
  </threadedComment>
  <threadedComment ref="I40" dT="2021-05-24T22:03:23.71" personId="{811026A2-74EF-4287-974D-D90683F22217}" id="{E2106FC3-386C-4714-B306-9BA0FD425274}">
    <text>Unit varies based on currency in this EPS region</text>
  </threadedComment>
  <threadedComment ref="I70" dT="2021-05-24T22:03:35.61" personId="{811026A2-74EF-4287-974D-D90683F22217}" id="{E8911680-E731-4D67-9690-17976D3FED66}">
    <text>Unit varies based on currency in this EPS region</text>
  </threadedComment>
  <threadedComment ref="B77" dT="2021-05-24T22:05:02.77" personId="{811026A2-74EF-4287-974D-D90683F22217}" id="{C12E46EA-3F96-434D-AD07-C9DAE30A70F4}">
    <text>Several Vensim variables are grouped under the same policy lever in the web app for this policy.</text>
  </threadedComment>
  <threadedComment ref="B83" dT="2021-05-24T22:19:40.61" personId="{811026A2-74EF-4287-974D-D90683F22217}" id="{A29A373E-8B2B-4B45-BF1E-AC6A2B5F3C17}">
    <text>Several Vensim variables are grouped under the same policy lever in the web app for this policy.</text>
  </threadedComment>
  <threadedComment ref="D88" dT="2020-08-19T00:06:43.00" personId="{811026A2-74EF-4287-974D-D90683F22217}" id="{4879F214-E99D-4D42-8C39-70789BBBC99D}">
    <text>Leave this cell blank.</text>
  </threadedComment>
  <threadedComment ref="D89" dT="2020-08-19T00:06:43.00" personId="{811026A2-74EF-4287-974D-D90683F22217}" id="{29C92E86-4989-4367-A9C0-46D156A7CEBB}">
    <text>Leave this cell blank.</text>
  </threadedComment>
  <threadedComment ref="D90" dT="2020-08-19T00:06:43.00" personId="{811026A2-74EF-4287-974D-D90683F22217}" id="{8C94AB36-0C9D-4D5F-A64A-5E1836200BD4}">
    <text>Leave this cell blank.</text>
  </threadedComment>
  <threadedComment ref="D91" dT="2020-08-19T00:06:43.00" personId="{811026A2-74EF-4287-974D-D90683F22217}" id="{0785BC27-69F5-4B43-8886-6AB6B3A1C38C}">
    <text>Leave this cell blank.</text>
  </threadedComment>
  <threadedComment ref="D92" dT="2020-08-19T00:06:43.00" personId="{811026A2-74EF-4287-974D-D90683F22217}" id="{4E6A3C34-D015-4798-8B15-C2C63B01F6C3}">
    <text>Leave this cell blank.</text>
  </threadedComment>
  <threadedComment ref="D93" dT="2020-08-19T00:06:43.00" personId="{811026A2-74EF-4287-974D-D90683F22217}" id="{7355F6F6-D3AD-4011-944E-FCE1A44D743D}">
    <text>Leave this cell blank.</text>
  </threadedComment>
  <threadedComment ref="D94" dT="2020-08-19T00:06:43.00" personId="{811026A2-74EF-4287-974D-D90683F22217}" id="{52DDC055-DFE6-4C4D-97FC-B38B71C63DF3}">
    <text>Leave this cell blank.</text>
  </threadedComment>
  <threadedComment ref="D95" dT="2020-08-19T00:06:43.00" personId="{811026A2-74EF-4287-974D-D90683F22217}" id="{0EFD8687-3DDE-4CBD-AEA3-EE622A1F5ED4}">
    <text>Leave this cell blank.</text>
  </threadedComment>
  <threadedComment ref="D96" dT="2020-08-19T00:06:43.00" personId="{811026A2-74EF-4287-974D-D90683F22217}" id="{4F677542-9574-41F5-9B11-3E8FA1978897}">
    <text>Leave this cell blank.</text>
  </threadedComment>
  <threadedComment ref="D97" dT="2020-08-19T00:06:43.00" personId="{811026A2-74EF-4287-974D-D90683F22217}" id="{C6EC601F-FF77-423D-9BE3-C8F28EB3F9D6}">
    <text>Leave this cell blank.</text>
  </threadedComment>
  <threadedComment ref="D98" dT="2020-08-19T00:06:43.00" personId="{811026A2-74EF-4287-974D-D90683F22217}" id="{A5E5F926-8C26-4331-A7DC-EFA14653951A}">
    <text>Leave this cell blank.</text>
  </threadedComment>
  <threadedComment ref="E98" dT="2020-08-19T00:06:43.00" personId="{811026A2-74EF-4287-974D-D90683F22217}" id="{FBB6CCFB-0F4E-489C-9FA4-2FCAFFEE5EFA}">
    <text>Leave this cell blank.</text>
  </threadedComment>
</ThreadedComments>
</file>

<file path=xl/threadedComments/threadedComment2.xml><?xml version="1.0" encoding="utf-8"?>
<ThreadedComments xmlns="http://schemas.microsoft.com/office/spreadsheetml/2018/threadedcomments" xmlns:x="http://schemas.openxmlformats.org/spreadsheetml/2006/main">
  <threadedComment ref="E3" dT="2021-05-24T22:06:30.26" personId="{811026A2-74EF-4287-974D-D90683F22217}" id="{9579158D-26C8-47C2-9352-4AEA3B653BC7}">
    <text>This column is used for grouping policy effects into a single wedge (in a wedge diagram) and a single box (in a cost curve diagram).  Leave blank to omit a lever from these diagrams.  (In that case, the lever will retain its setting during all runs used to build a wedge diagram or cost curve.)</text>
  </threadedComment>
  <threadedComment ref="J15" dT="2021-05-24T22:03:23.71" personId="{811026A2-74EF-4287-974D-D90683F22217}" id="{2161E7A1-CD97-418C-A870-A52B70558991}">
    <text>Unit varies based on currency in this EPS region</text>
  </threadedComment>
</ThreadedComments>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energypolicy.solutions/" TargetMode="External"/></Relationships>
</file>

<file path=xl/worksheets/_rels/sheet2.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printerSettings" Target="../printerSettings/printerSettings2.bin"/><Relationship Id="rId1" Type="http://schemas.openxmlformats.org/officeDocument/2006/relationships/hyperlink" Target="https://www.fas.org/sgp/crs/misc/R40562.pdf,%20p.3,%20paragraph%201" TargetMode="External"/><Relationship Id="rId5" Type="http://schemas.microsoft.com/office/2017/10/relationships/threadedComment" Target="../threadedComments/threadedComment1.xml"/><Relationship Id="rId4" Type="http://schemas.openxmlformats.org/officeDocument/2006/relationships/comments" Target="../comments1.xml"/></Relationships>
</file>

<file path=xl/worksheets/_rels/sheet3.xml.rels><?xml version="1.0" encoding="UTF-8" standalone="yes"?>
<Relationships xmlns="http://schemas.openxmlformats.org/package/2006/relationships"><Relationship Id="rId3" Type="http://schemas.microsoft.com/office/2017/10/relationships/threadedComment" Target="../threadedComments/threadedComment2.xml"/><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53"/>
  <sheetViews>
    <sheetView zoomScaleNormal="100" workbookViewId="0">
      <selection activeCell="B1" sqref="B1"/>
    </sheetView>
  </sheetViews>
  <sheetFormatPr defaultColWidth="8.85546875" defaultRowHeight="15" x14ac:dyDescent="0.25"/>
  <cols>
    <col min="1" max="1" width="28.5703125" style="7" customWidth="1"/>
    <col min="2" max="2" width="24.42578125" style="7" customWidth="1"/>
    <col min="3" max="16384" width="8.85546875" style="7"/>
  </cols>
  <sheetData>
    <row r="1" spans="1:8" x14ac:dyDescent="0.25">
      <c r="A1" s="10" t="s">
        <v>103</v>
      </c>
      <c r="B1" s="395" t="s">
        <v>3486</v>
      </c>
      <c r="C1" s="396">
        <v>44532</v>
      </c>
      <c r="D1" s="174"/>
      <c r="E1" s="174"/>
      <c r="F1" s="174"/>
      <c r="G1" s="395" t="s">
        <v>3478</v>
      </c>
      <c r="H1" s="395" t="s">
        <v>3479</v>
      </c>
    </row>
    <row r="2" spans="1:8" x14ac:dyDescent="0.25">
      <c r="G2" s="395" t="s">
        <v>3480</v>
      </c>
      <c r="H2" s="395" t="s">
        <v>3481</v>
      </c>
    </row>
    <row r="3" spans="1:8" x14ac:dyDescent="0.25">
      <c r="A3" s="7" t="s">
        <v>104</v>
      </c>
      <c r="G3" s="395" t="s">
        <v>3482</v>
      </c>
      <c r="H3" s="395" t="s">
        <v>3483</v>
      </c>
    </row>
    <row r="4" spans="1:8" x14ac:dyDescent="0.25">
      <c r="A4" s="7" t="s">
        <v>142</v>
      </c>
      <c r="G4" s="395" t="s">
        <v>3484</v>
      </c>
      <c r="H4" s="395" t="s">
        <v>3485</v>
      </c>
    </row>
    <row r="5" spans="1:8" x14ac:dyDescent="0.25">
      <c r="A5" s="7" t="s">
        <v>108</v>
      </c>
      <c r="G5" s="395" t="s">
        <v>3486</v>
      </c>
      <c r="H5" s="395" t="s">
        <v>3487</v>
      </c>
    </row>
    <row r="6" spans="1:8" x14ac:dyDescent="0.25">
      <c r="A6" s="7" t="s">
        <v>105</v>
      </c>
      <c r="G6" s="395" t="s">
        <v>3488</v>
      </c>
      <c r="H6" s="395" t="s">
        <v>513</v>
      </c>
    </row>
    <row r="7" spans="1:8" x14ac:dyDescent="0.25">
      <c r="G7" s="395" t="s">
        <v>3489</v>
      </c>
      <c r="H7" s="395" t="s">
        <v>3490</v>
      </c>
    </row>
    <row r="8" spans="1:8" x14ac:dyDescent="0.25">
      <c r="A8" s="7" t="s">
        <v>106</v>
      </c>
      <c r="G8" s="395" t="s">
        <v>3491</v>
      </c>
      <c r="H8" s="395" t="s">
        <v>3492</v>
      </c>
    </row>
    <row r="9" spans="1:8" x14ac:dyDescent="0.25">
      <c r="A9" s="7" t="s">
        <v>107</v>
      </c>
      <c r="G9" s="395" t="s">
        <v>3493</v>
      </c>
      <c r="H9" s="395" t="s">
        <v>3494</v>
      </c>
    </row>
    <row r="10" spans="1:8" x14ac:dyDescent="0.25">
      <c r="A10" s="45" t="s">
        <v>2863</v>
      </c>
      <c r="G10" s="395" t="s">
        <v>3495</v>
      </c>
      <c r="H10" s="395" t="s">
        <v>3496</v>
      </c>
    </row>
    <row r="11" spans="1:8" x14ac:dyDescent="0.25">
      <c r="A11" s="45"/>
      <c r="G11" s="395" t="s">
        <v>3497</v>
      </c>
      <c r="H11" s="395" t="s">
        <v>3498</v>
      </c>
    </row>
    <row r="12" spans="1:8" x14ac:dyDescent="0.25">
      <c r="A12" s="7" t="s">
        <v>109</v>
      </c>
      <c r="G12" s="395" t="s">
        <v>3499</v>
      </c>
      <c r="H12" s="395" t="s">
        <v>3500</v>
      </c>
    </row>
    <row r="13" spans="1:8" x14ac:dyDescent="0.25">
      <c r="A13" s="7" t="s">
        <v>110</v>
      </c>
      <c r="G13" s="395" t="s">
        <v>3501</v>
      </c>
      <c r="H13" s="395" t="s">
        <v>3502</v>
      </c>
    </row>
    <row r="14" spans="1:8" x14ac:dyDescent="0.25">
      <c r="A14" s="7" t="s">
        <v>111</v>
      </c>
      <c r="G14" s="395" t="s">
        <v>3503</v>
      </c>
      <c r="H14" s="395" t="s">
        <v>3504</v>
      </c>
    </row>
    <row r="15" spans="1:8" x14ac:dyDescent="0.25">
      <c r="G15" s="395" t="s">
        <v>3505</v>
      </c>
      <c r="H15" s="395" t="s">
        <v>3506</v>
      </c>
    </row>
    <row r="16" spans="1:8" x14ac:dyDescent="0.25">
      <c r="A16" s="46" t="s">
        <v>2956</v>
      </c>
      <c r="B16" s="228"/>
      <c r="G16" s="395" t="s">
        <v>3507</v>
      </c>
      <c r="H16" s="395" t="s">
        <v>3508</v>
      </c>
    </row>
    <row r="17" spans="1:8" x14ac:dyDescent="0.25">
      <c r="A17" s="230" t="s">
        <v>2939</v>
      </c>
      <c r="B17" s="186">
        <f>MAX(PolicyLevers!H:H)</f>
        <v>1601</v>
      </c>
      <c r="G17" s="395" t="s">
        <v>3509</v>
      </c>
      <c r="H17" s="395" t="s">
        <v>3510</v>
      </c>
    </row>
    <row r="18" spans="1:8" x14ac:dyDescent="0.25">
      <c r="A18" s="231" t="s">
        <v>2955</v>
      </c>
      <c r="B18" s="186" t="str" cm="1">
        <f t="array" ref="B18">IF(MIN(IF(COUNTIF(PolicyLevers!$H$2:$H$1228,PolicyLevers!$H$2:$H$1228)&gt;1,PolicyLevers!$H$2:$H$1228, ""))=0,"No duplicate ID numbers",MIN(IF(COUNTIF(PolicyLevers!$H$2:$H$1228,PolicyLevers!$H$2:$H$1228)&gt;1,PolicyLevers!$H$2:$H$1228, "")))</f>
        <v>No duplicate ID numbers</v>
      </c>
      <c r="G18" s="395" t="s">
        <v>3511</v>
      </c>
      <c r="H18" s="395" t="s">
        <v>3512</v>
      </c>
    </row>
    <row r="19" spans="1:8" ht="30" x14ac:dyDescent="0.25">
      <c r="A19" s="89" t="s">
        <v>3098</v>
      </c>
      <c r="B19" s="186" t="str" cm="1">
        <f t="array" ref="B19">IF(MIN(IF((NOT(ISNUMBER(PolicyLevers!$H$2:$H$1228)))*(ISTEXT(PolicyLevers!$I$2:$I$1228)),ROW(PolicyLevers!$H$2:$H$1228)))=0,"No missing ID numbers",MIN(IF((NOT(ISNUMBER(PolicyLevers!$H$2:$H$1228)))*(ISTEXT(PolicyLevers!$I$2:$I$1228)),ROW(PolicyLevers!$H$2:$H$1228))))</f>
        <v>No missing ID numbers</v>
      </c>
      <c r="G19" s="395" t="s">
        <v>3513</v>
      </c>
      <c r="H19" s="395" t="s">
        <v>3514</v>
      </c>
    </row>
    <row r="20" spans="1:8" x14ac:dyDescent="0.25">
      <c r="G20" s="395" t="s">
        <v>3515</v>
      </c>
      <c r="H20" s="395" t="s">
        <v>3516</v>
      </c>
    </row>
    <row r="21" spans="1:8" x14ac:dyDescent="0.25">
      <c r="A21" s="46" t="s">
        <v>3359</v>
      </c>
      <c r="B21" s="228"/>
      <c r="G21" s="395" t="s">
        <v>3517</v>
      </c>
      <c r="H21" s="395" t="s">
        <v>3518</v>
      </c>
    </row>
    <row r="22" spans="1:8" x14ac:dyDescent="0.25">
      <c r="A22" s="7" t="s">
        <v>3353</v>
      </c>
      <c r="G22" s="395" t="s">
        <v>3519</v>
      </c>
      <c r="H22" s="395" t="s">
        <v>3520</v>
      </c>
    </row>
    <row r="23" spans="1:8" x14ac:dyDescent="0.25">
      <c r="A23" s="7" t="s">
        <v>3354</v>
      </c>
      <c r="G23" s="395" t="s">
        <v>3521</v>
      </c>
      <c r="H23" s="395" t="s">
        <v>3522</v>
      </c>
    </row>
    <row r="24" spans="1:8" x14ac:dyDescent="0.25">
      <c r="A24" s="7" t="s">
        <v>3355</v>
      </c>
      <c r="G24" s="395" t="s">
        <v>3523</v>
      </c>
      <c r="H24" s="395" t="s">
        <v>3524</v>
      </c>
    </row>
    <row r="25" spans="1:8" x14ac:dyDescent="0.25">
      <c r="A25" s="7" t="s">
        <v>3356</v>
      </c>
      <c r="G25" s="395" t="s">
        <v>3525</v>
      </c>
      <c r="H25" s="395" t="s">
        <v>3526</v>
      </c>
    </row>
    <row r="26" spans="1:8" x14ac:dyDescent="0.25">
      <c r="G26" s="395" t="s">
        <v>3527</v>
      </c>
      <c r="H26" s="395" t="s">
        <v>3528</v>
      </c>
    </row>
    <row r="27" spans="1:8" x14ac:dyDescent="0.25">
      <c r="A27" s="46" t="s">
        <v>3357</v>
      </c>
      <c r="B27" s="228"/>
      <c r="C27" s="228"/>
      <c r="G27" s="395" t="s">
        <v>3529</v>
      </c>
      <c r="H27" s="395" t="s">
        <v>549</v>
      </c>
    </row>
    <row r="28" spans="1:8" x14ac:dyDescent="0.25">
      <c r="A28" s="7" t="s">
        <v>2949</v>
      </c>
      <c r="G28" s="395" t="s">
        <v>3530</v>
      </c>
      <c r="H28" s="395" t="s">
        <v>3531</v>
      </c>
    </row>
    <row r="29" spans="1:8" x14ac:dyDescent="0.25">
      <c r="A29" s="7" t="s">
        <v>2935</v>
      </c>
      <c r="G29" s="395" t="s">
        <v>3532</v>
      </c>
      <c r="H29" s="395" t="s">
        <v>3533</v>
      </c>
    </row>
    <row r="30" spans="1:8" x14ac:dyDescent="0.25">
      <c r="A30" s="7" t="s">
        <v>2936</v>
      </c>
      <c r="G30" s="395" t="s">
        <v>3534</v>
      </c>
      <c r="H30" s="395" t="s">
        <v>3535</v>
      </c>
    </row>
    <row r="31" spans="1:8" x14ac:dyDescent="0.25">
      <c r="A31" s="7" t="s">
        <v>2937</v>
      </c>
      <c r="G31" s="395" t="s">
        <v>3536</v>
      </c>
      <c r="H31" s="395" t="s">
        <v>3537</v>
      </c>
    </row>
    <row r="32" spans="1:8" x14ac:dyDescent="0.25">
      <c r="A32" s="7" t="s">
        <v>2938</v>
      </c>
      <c r="G32" s="395" t="s">
        <v>3538</v>
      </c>
      <c r="H32" s="395" t="s">
        <v>3539</v>
      </c>
    </row>
    <row r="33" spans="1:8" x14ac:dyDescent="0.25">
      <c r="G33" s="395" t="s">
        <v>3540</v>
      </c>
      <c r="H33" s="395" t="s">
        <v>3541</v>
      </c>
    </row>
    <row r="34" spans="1:8" x14ac:dyDescent="0.25">
      <c r="A34" s="7" t="s">
        <v>2950</v>
      </c>
      <c r="G34" s="395" t="s">
        <v>3542</v>
      </c>
      <c r="H34" s="395" t="s">
        <v>3543</v>
      </c>
    </row>
    <row r="35" spans="1:8" x14ac:dyDescent="0.25">
      <c r="A35" s="7" t="s">
        <v>2933</v>
      </c>
      <c r="G35" s="395" t="s">
        <v>3544</v>
      </c>
      <c r="H35" s="395" t="s">
        <v>3545</v>
      </c>
    </row>
    <row r="36" spans="1:8" x14ac:dyDescent="0.25">
      <c r="A36" s="7" t="s">
        <v>2934</v>
      </c>
      <c r="G36" s="395" t="s">
        <v>3546</v>
      </c>
      <c r="H36" s="395" t="s">
        <v>3547</v>
      </c>
    </row>
    <row r="37" spans="1:8" x14ac:dyDescent="0.25">
      <c r="G37" s="395" t="s">
        <v>3548</v>
      </c>
      <c r="H37" s="395" t="s">
        <v>3549</v>
      </c>
    </row>
    <row r="38" spans="1:8" x14ac:dyDescent="0.25">
      <c r="A38" s="7" t="s">
        <v>2951</v>
      </c>
      <c r="G38" s="395" t="s">
        <v>3550</v>
      </c>
      <c r="H38" s="395" t="s">
        <v>3551</v>
      </c>
    </row>
    <row r="39" spans="1:8" x14ac:dyDescent="0.25">
      <c r="A39" s="7" t="s">
        <v>2940</v>
      </c>
      <c r="G39" s="395" t="s">
        <v>3552</v>
      </c>
      <c r="H39" s="395" t="s">
        <v>3553</v>
      </c>
    </row>
    <row r="40" spans="1:8" x14ac:dyDescent="0.25">
      <c r="A40" s="7" t="s">
        <v>2941</v>
      </c>
      <c r="G40" s="395" t="s">
        <v>3554</v>
      </c>
      <c r="H40" s="395" t="s">
        <v>3555</v>
      </c>
    </row>
    <row r="41" spans="1:8" x14ac:dyDescent="0.25">
      <c r="G41" s="395" t="s">
        <v>3556</v>
      </c>
      <c r="H41" s="395" t="s">
        <v>3557</v>
      </c>
    </row>
    <row r="42" spans="1:8" x14ac:dyDescent="0.25">
      <c r="A42" s="7" t="s">
        <v>2952</v>
      </c>
      <c r="G42" s="395" t="s">
        <v>3558</v>
      </c>
      <c r="H42" s="395" t="s">
        <v>3559</v>
      </c>
    </row>
    <row r="43" spans="1:8" x14ac:dyDescent="0.25">
      <c r="A43" s="7" t="s">
        <v>2942</v>
      </c>
      <c r="G43" s="395" t="s">
        <v>3560</v>
      </c>
      <c r="H43" s="395" t="s">
        <v>3561</v>
      </c>
    </row>
    <row r="44" spans="1:8" x14ac:dyDescent="0.25">
      <c r="A44" s="7" t="s">
        <v>2943</v>
      </c>
      <c r="G44" s="395" t="s">
        <v>3562</v>
      </c>
      <c r="H44" s="395" t="s">
        <v>3563</v>
      </c>
    </row>
    <row r="45" spans="1:8" x14ac:dyDescent="0.25">
      <c r="G45" s="395" t="s">
        <v>3564</v>
      </c>
      <c r="H45" s="395" t="s">
        <v>3565</v>
      </c>
    </row>
    <row r="46" spans="1:8" x14ac:dyDescent="0.25">
      <c r="A46" s="46" t="s">
        <v>3358</v>
      </c>
      <c r="B46" s="228"/>
      <c r="G46" s="395" t="s">
        <v>3566</v>
      </c>
      <c r="H46" s="395" t="s">
        <v>3567</v>
      </c>
    </row>
    <row r="47" spans="1:8" x14ac:dyDescent="0.25">
      <c r="A47" s="7" t="s">
        <v>2944</v>
      </c>
      <c r="G47" s="395" t="s">
        <v>3568</v>
      </c>
      <c r="H47" s="395" t="s">
        <v>3569</v>
      </c>
    </row>
    <row r="48" spans="1:8" x14ac:dyDescent="0.25">
      <c r="A48" s="7" t="s">
        <v>2945</v>
      </c>
      <c r="G48" s="395" t="s">
        <v>3570</v>
      </c>
      <c r="H48" s="395" t="s">
        <v>3571</v>
      </c>
    </row>
    <row r="49" spans="1:8" x14ac:dyDescent="0.25">
      <c r="G49" s="395" t="s">
        <v>3572</v>
      </c>
      <c r="H49" s="395" t="s">
        <v>3573</v>
      </c>
    </row>
    <row r="50" spans="1:8" x14ac:dyDescent="0.25">
      <c r="A50" s="7" t="s">
        <v>2946</v>
      </c>
      <c r="G50" s="395" t="s">
        <v>3574</v>
      </c>
      <c r="H50" s="395" t="s">
        <v>3575</v>
      </c>
    </row>
    <row r="51" spans="1:8" x14ac:dyDescent="0.25">
      <c r="A51" s="7" t="s">
        <v>2953</v>
      </c>
    </row>
    <row r="52" spans="1:8" x14ac:dyDescent="0.25">
      <c r="A52" s="7" t="s">
        <v>2947</v>
      </c>
    </row>
    <row r="53" spans="1:8" x14ac:dyDescent="0.25">
      <c r="A53" s="7" t="s">
        <v>2948</v>
      </c>
    </row>
  </sheetData>
  <conditionalFormatting sqref="B18">
    <cfRule type="containsText" dxfId="76" priority="3" stopIfTrue="1" operator="containsText" text="No duplicate ID numbers">
      <formula>NOT(ISERROR(SEARCH("No duplicate ID numbers",B18)))</formula>
    </cfRule>
    <cfRule type="cellIs" dxfId="75" priority="4" operator="greaterThan">
      <formula>0</formula>
    </cfRule>
  </conditionalFormatting>
  <conditionalFormatting sqref="B19">
    <cfRule type="containsText" dxfId="74" priority="1" stopIfTrue="1" operator="containsText" text="No missing ID numbers">
      <formula>NOT(ISERROR(SEARCH("No missing ID numbers",B19)))</formula>
    </cfRule>
    <cfRule type="cellIs" dxfId="73" priority="2" operator="greaterThan">
      <formula>0</formula>
    </cfRule>
  </conditionalFormatting>
  <hyperlinks>
    <hyperlink ref="A10" r:id="rId1" xr:uid="{00000000-0004-0000-0000-000000000000}"/>
  </hyperlinks>
  <pageMargins left="0.7" right="0.7" top="0.75" bottom="0.75" header="0.3" footer="0.3"/>
  <pageSetup orientation="portrait" horizontalDpi="1200" verticalDpi="1200"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F228CE5-9D06-4682-AB92-F646FE0659F9}">
  <sheetPr>
    <tabColor rgb="FF92D050"/>
  </sheetPr>
  <dimension ref="A1:N98"/>
  <sheetViews>
    <sheetView topLeftCell="F1" zoomScaleNormal="100" workbookViewId="0">
      <pane ySplit="3" topLeftCell="A7" activePane="bottomLeft" state="frozen"/>
      <selection pane="bottomLeft" activeCell="J7" sqref="J7"/>
    </sheetView>
  </sheetViews>
  <sheetFormatPr defaultColWidth="8.85546875" defaultRowHeight="15" x14ac:dyDescent="0.25"/>
  <cols>
    <col min="1" max="5" width="20.140625" style="7" customWidth="1"/>
    <col min="6" max="8" width="10.140625" style="7" customWidth="1"/>
    <col min="9" max="9" width="20.140625" style="7" customWidth="1"/>
    <col min="10" max="10" width="131.140625" style="4" customWidth="1"/>
    <col min="11" max="12" width="20.140625" style="7" customWidth="1"/>
    <col min="13" max="13" width="129.42578125" style="409" customWidth="1"/>
    <col min="14" max="14" width="67.42578125" style="7" customWidth="1"/>
    <col min="15" max="16384" width="8.85546875" style="7"/>
  </cols>
  <sheetData>
    <row r="1" spans="1:14" x14ac:dyDescent="0.25">
      <c r="A1" s="10" t="s">
        <v>3333</v>
      </c>
      <c r="M1" s="397"/>
    </row>
    <row r="2" spans="1:14" x14ac:dyDescent="0.25">
      <c r="A2" s="18" t="s">
        <v>3334</v>
      </c>
      <c r="M2" s="397"/>
    </row>
    <row r="3" spans="1:14" x14ac:dyDescent="0.25">
      <c r="A3" s="398" t="s">
        <v>3</v>
      </c>
      <c r="B3" s="398" t="s">
        <v>0</v>
      </c>
      <c r="C3" s="398" t="s">
        <v>1</v>
      </c>
      <c r="D3" s="399" t="s">
        <v>365</v>
      </c>
      <c r="E3" s="400" t="s">
        <v>2294</v>
      </c>
      <c r="F3" s="401" t="s">
        <v>70</v>
      </c>
      <c r="G3" s="401" t="s">
        <v>71</v>
      </c>
      <c r="H3" s="401" t="s">
        <v>82</v>
      </c>
      <c r="I3" s="400" t="s">
        <v>29</v>
      </c>
      <c r="J3" s="567" t="s">
        <v>2</v>
      </c>
      <c r="K3" s="400" t="s">
        <v>465</v>
      </c>
      <c r="L3" s="400" t="s">
        <v>196</v>
      </c>
      <c r="M3" s="402" t="s">
        <v>149</v>
      </c>
      <c r="N3" s="403" t="s">
        <v>150</v>
      </c>
    </row>
    <row r="4" spans="1:14" ht="180" x14ac:dyDescent="0.25">
      <c r="A4" s="404" t="s">
        <v>4</v>
      </c>
      <c r="B4" s="404" t="s">
        <v>2436</v>
      </c>
      <c r="C4" s="7" t="s">
        <v>2431</v>
      </c>
      <c r="D4" s="405" t="s">
        <v>2430</v>
      </c>
      <c r="E4" s="405" t="s">
        <v>2432</v>
      </c>
      <c r="F4" s="406">
        <v>0</v>
      </c>
      <c r="G4" s="406">
        <v>1</v>
      </c>
      <c r="H4" s="406">
        <v>0.02</v>
      </c>
      <c r="I4" s="405" t="s">
        <v>2433</v>
      </c>
      <c r="J4" s="573" t="s">
        <v>3460</v>
      </c>
      <c r="K4" s="407" t="s">
        <v>2435</v>
      </c>
      <c r="L4" s="408" t="s">
        <v>2434</v>
      </c>
    </row>
    <row r="5" spans="1:14" ht="105" x14ac:dyDescent="0.25">
      <c r="A5" s="410" t="s">
        <v>4</v>
      </c>
      <c r="B5" s="404" t="s">
        <v>2511</v>
      </c>
      <c r="C5" s="7" t="s">
        <v>2512</v>
      </c>
      <c r="D5" s="405" t="s">
        <v>2512</v>
      </c>
      <c r="E5" s="405" t="s">
        <v>2513</v>
      </c>
      <c r="F5" s="411">
        <v>0</v>
      </c>
      <c r="G5" s="411">
        <v>300</v>
      </c>
      <c r="H5" s="411">
        <v>5</v>
      </c>
      <c r="I5" s="405" t="s">
        <v>2514</v>
      </c>
      <c r="J5" s="2" t="s">
        <v>3836</v>
      </c>
      <c r="K5" s="405"/>
      <c r="L5" s="408" t="s">
        <v>2788</v>
      </c>
      <c r="M5" s="568" t="s">
        <v>3835</v>
      </c>
    </row>
    <row r="6" spans="1:14" ht="120" x14ac:dyDescent="0.25">
      <c r="A6" s="410" t="s">
        <v>4</v>
      </c>
      <c r="B6" s="410" t="s">
        <v>2507</v>
      </c>
      <c r="C6" s="7" t="s">
        <v>2508</v>
      </c>
      <c r="D6" s="410" t="s">
        <v>2515</v>
      </c>
      <c r="E6" s="412" t="s">
        <v>2509</v>
      </c>
      <c r="F6" s="413">
        <v>0</v>
      </c>
      <c r="G6" s="413">
        <v>1</v>
      </c>
      <c r="H6" s="413">
        <v>0.02</v>
      </c>
      <c r="I6" s="414" t="s">
        <v>2510</v>
      </c>
      <c r="J6" s="2" t="s">
        <v>3838</v>
      </c>
      <c r="K6" s="407"/>
      <c r="L6" s="407" t="s">
        <v>2789</v>
      </c>
      <c r="M6" s="569" t="s">
        <v>3837</v>
      </c>
    </row>
    <row r="7" spans="1:14" ht="390" x14ac:dyDescent="0.25">
      <c r="A7" s="410" t="s">
        <v>4</v>
      </c>
      <c r="B7" s="548" t="s">
        <v>3142</v>
      </c>
      <c r="C7" s="7" t="s">
        <v>489</v>
      </c>
      <c r="D7" s="410" t="s">
        <v>3143</v>
      </c>
      <c r="E7" s="412" t="s">
        <v>2337</v>
      </c>
      <c r="F7" s="413">
        <v>0</v>
      </c>
      <c r="G7" s="413">
        <v>1</v>
      </c>
      <c r="H7" s="413">
        <v>0.01</v>
      </c>
      <c r="I7" s="414" t="s">
        <v>490</v>
      </c>
      <c r="J7" s="655" t="s">
        <v>3839</v>
      </c>
      <c r="K7" s="407" t="s">
        <v>491</v>
      </c>
      <c r="L7" s="407" t="s">
        <v>492</v>
      </c>
      <c r="M7" s="415" t="s">
        <v>3840</v>
      </c>
    </row>
    <row r="8" spans="1:14" ht="165" x14ac:dyDescent="0.25">
      <c r="A8" s="410" t="s">
        <v>4</v>
      </c>
      <c r="B8" s="548" t="s">
        <v>488</v>
      </c>
      <c r="C8" s="7" t="s">
        <v>484</v>
      </c>
      <c r="D8" s="410" t="s">
        <v>483</v>
      </c>
      <c r="E8" s="412" t="s">
        <v>2336</v>
      </c>
      <c r="F8" s="413">
        <v>0</v>
      </c>
      <c r="G8" s="413">
        <v>0.5</v>
      </c>
      <c r="H8" s="413">
        <v>0.01</v>
      </c>
      <c r="I8" s="407" t="s">
        <v>485</v>
      </c>
      <c r="J8" s="573" t="s">
        <v>3888</v>
      </c>
      <c r="K8" s="407" t="s">
        <v>486</v>
      </c>
      <c r="L8" s="407" t="s">
        <v>487</v>
      </c>
      <c r="M8" s="571" t="s">
        <v>3887</v>
      </c>
    </row>
    <row r="9" spans="1:14" ht="105" x14ac:dyDescent="0.25">
      <c r="A9" s="412" t="s">
        <v>4</v>
      </c>
      <c r="B9" s="412" t="s">
        <v>11</v>
      </c>
      <c r="C9" s="7" t="s">
        <v>112</v>
      </c>
      <c r="D9" s="416" t="s">
        <v>11</v>
      </c>
      <c r="E9" s="412" t="s">
        <v>2335</v>
      </c>
      <c r="F9" s="417">
        <v>0</v>
      </c>
      <c r="G9" s="417">
        <v>1</v>
      </c>
      <c r="H9" s="418">
        <v>0.02</v>
      </c>
      <c r="I9" s="414" t="s">
        <v>466</v>
      </c>
      <c r="J9" s="2" t="s">
        <v>3459</v>
      </c>
      <c r="K9" s="414" t="s">
        <v>197</v>
      </c>
      <c r="L9" s="394" t="s">
        <v>198</v>
      </c>
      <c r="M9" s="419" t="s">
        <v>151</v>
      </c>
      <c r="N9" s="414" t="s">
        <v>179</v>
      </c>
    </row>
    <row r="10" spans="1:14" ht="409.5" x14ac:dyDescent="0.25">
      <c r="A10" s="412" t="s">
        <v>4</v>
      </c>
      <c r="B10" s="412" t="s">
        <v>5</v>
      </c>
      <c r="C10" s="7" t="s">
        <v>315</v>
      </c>
      <c r="D10" s="416" t="s">
        <v>366</v>
      </c>
      <c r="E10" s="412" t="s">
        <v>2334</v>
      </c>
      <c r="F10" s="417">
        <v>0</v>
      </c>
      <c r="G10" s="417">
        <f>ROUND(MaxBoundCalculations!B88,1)</f>
        <v>1</v>
      </c>
      <c r="H10" s="417">
        <v>0.01</v>
      </c>
      <c r="I10" s="414" t="s">
        <v>113</v>
      </c>
      <c r="J10" s="656" t="s">
        <v>3473</v>
      </c>
      <c r="K10" s="414" t="s">
        <v>199</v>
      </c>
      <c r="L10" s="394" t="s">
        <v>200</v>
      </c>
      <c r="M10" s="572" t="s">
        <v>3335</v>
      </c>
      <c r="N10" s="414" t="s">
        <v>3336</v>
      </c>
    </row>
    <row r="11" spans="1:14" ht="285" x14ac:dyDescent="0.25">
      <c r="A11" s="410" t="s">
        <v>4</v>
      </c>
      <c r="B11" s="410" t="s">
        <v>3144</v>
      </c>
      <c r="C11" s="7" t="s">
        <v>2554</v>
      </c>
      <c r="D11" s="410" t="s">
        <v>3145</v>
      </c>
      <c r="E11" s="412" t="s">
        <v>2555</v>
      </c>
      <c r="F11" s="413">
        <v>0</v>
      </c>
      <c r="G11" s="413">
        <v>1</v>
      </c>
      <c r="H11" s="413">
        <v>0.01</v>
      </c>
      <c r="I11" s="414" t="s">
        <v>490</v>
      </c>
      <c r="J11" s="573" t="s">
        <v>3469</v>
      </c>
      <c r="K11" s="407"/>
      <c r="L11" s="407" t="s">
        <v>2790</v>
      </c>
      <c r="M11" s="415" t="s">
        <v>2556</v>
      </c>
    </row>
    <row r="12" spans="1:14" ht="60" x14ac:dyDescent="0.25">
      <c r="A12" s="410" t="s">
        <v>4</v>
      </c>
      <c r="B12" s="410" t="s">
        <v>493</v>
      </c>
      <c r="C12" s="7" t="s">
        <v>494</v>
      </c>
      <c r="D12" s="410" t="s">
        <v>493</v>
      </c>
      <c r="E12" s="412" t="s">
        <v>2333</v>
      </c>
      <c r="F12" s="420">
        <v>0</v>
      </c>
      <c r="G12" s="420">
        <v>0.2</v>
      </c>
      <c r="H12" s="420">
        <v>0.01</v>
      </c>
      <c r="I12" s="394" t="s">
        <v>495</v>
      </c>
      <c r="J12" s="2" t="s">
        <v>2338</v>
      </c>
      <c r="K12" s="414" t="s">
        <v>496</v>
      </c>
      <c r="L12" s="394" t="s">
        <v>497</v>
      </c>
      <c r="M12" s="421" t="s">
        <v>498</v>
      </c>
    </row>
    <row r="13" spans="1:14" ht="255" x14ac:dyDescent="0.25">
      <c r="A13" s="412" t="s">
        <v>4</v>
      </c>
      <c r="B13" s="412" t="s">
        <v>3109</v>
      </c>
      <c r="C13" s="7" t="s">
        <v>3110</v>
      </c>
      <c r="D13" s="412" t="s">
        <v>3109</v>
      </c>
      <c r="E13" s="412" t="s">
        <v>3111</v>
      </c>
      <c r="F13" s="418">
        <v>0</v>
      </c>
      <c r="G13" s="418">
        <f>-ROUND(MaxBoundCalculations!$B$206,2)</f>
        <v>0.26</v>
      </c>
      <c r="H13" s="418">
        <v>0.01</v>
      </c>
      <c r="I13" s="414" t="s">
        <v>3112</v>
      </c>
      <c r="J13" s="573" t="s">
        <v>3899</v>
      </c>
      <c r="K13" s="414" t="s">
        <v>201</v>
      </c>
      <c r="L13" s="394" t="s">
        <v>202</v>
      </c>
      <c r="M13" s="422" t="s">
        <v>3350</v>
      </c>
    </row>
    <row r="14" spans="1:14" ht="198.95" customHeight="1" x14ac:dyDescent="0.25">
      <c r="A14" s="412" t="s">
        <v>72</v>
      </c>
      <c r="B14" s="550" t="s">
        <v>15</v>
      </c>
      <c r="C14" s="7" t="s">
        <v>2546</v>
      </c>
      <c r="D14" s="412" t="s">
        <v>15</v>
      </c>
      <c r="E14" s="412" t="s">
        <v>2545</v>
      </c>
      <c r="F14" s="417">
        <v>0</v>
      </c>
      <c r="G14" s="417">
        <v>1</v>
      </c>
      <c r="H14" s="417">
        <v>0.01</v>
      </c>
      <c r="I14" s="414" t="s">
        <v>115</v>
      </c>
      <c r="J14" s="178" t="s">
        <v>3886</v>
      </c>
      <c r="K14" s="414" t="s">
        <v>203</v>
      </c>
      <c r="L14" s="394" t="s">
        <v>204</v>
      </c>
      <c r="M14" s="419" t="s">
        <v>3337</v>
      </c>
    </row>
    <row r="15" spans="1:14" ht="90" x14ac:dyDescent="0.25">
      <c r="A15" s="412" t="s">
        <v>72</v>
      </c>
      <c r="B15" s="550" t="s">
        <v>101</v>
      </c>
      <c r="C15" s="7" t="s">
        <v>316</v>
      </c>
      <c r="D15" s="412" t="s">
        <v>101</v>
      </c>
      <c r="E15" s="412" t="s">
        <v>2332</v>
      </c>
      <c r="F15" s="417">
        <v>0</v>
      </c>
      <c r="G15" s="417">
        <v>0.75</v>
      </c>
      <c r="H15" s="417">
        <v>0.01</v>
      </c>
      <c r="I15" s="414" t="s">
        <v>31</v>
      </c>
      <c r="J15" s="178" t="s">
        <v>3883</v>
      </c>
      <c r="K15" s="414" t="s">
        <v>205</v>
      </c>
      <c r="L15" s="394" t="s">
        <v>206</v>
      </c>
      <c r="M15" s="419" t="s">
        <v>152</v>
      </c>
      <c r="N15" s="414" t="s">
        <v>452</v>
      </c>
    </row>
    <row r="16" spans="1:14" ht="60" x14ac:dyDescent="0.25">
      <c r="A16" s="412" t="s">
        <v>72</v>
      </c>
      <c r="B16" s="412" t="s">
        <v>14</v>
      </c>
      <c r="C16" s="7" t="s">
        <v>7</v>
      </c>
      <c r="D16" s="412" t="s">
        <v>14</v>
      </c>
      <c r="E16" s="412" t="s">
        <v>2331</v>
      </c>
      <c r="F16" s="423">
        <v>0</v>
      </c>
      <c r="G16" s="423">
        <v>1</v>
      </c>
      <c r="H16" s="423">
        <v>1</v>
      </c>
      <c r="I16" s="414" t="s">
        <v>30</v>
      </c>
      <c r="J16" s="2" t="s">
        <v>2340</v>
      </c>
      <c r="K16" s="414" t="s">
        <v>207</v>
      </c>
      <c r="L16" s="394" t="s">
        <v>208</v>
      </c>
    </row>
    <row r="17" spans="1:14" ht="60" x14ac:dyDescent="0.25">
      <c r="A17" s="412" t="s">
        <v>72</v>
      </c>
      <c r="B17" s="412" t="s">
        <v>274</v>
      </c>
      <c r="C17" s="7" t="s">
        <v>317</v>
      </c>
      <c r="D17" s="416" t="s">
        <v>367</v>
      </c>
      <c r="E17" s="412" t="s">
        <v>2330</v>
      </c>
      <c r="F17" s="423">
        <v>0</v>
      </c>
      <c r="G17" s="418">
        <f>ROUND(MaxBoundCalculations!B172,2)</f>
        <v>0.24</v>
      </c>
      <c r="H17" s="424">
        <v>5.0000000000000001E-3</v>
      </c>
      <c r="I17" s="414" t="s">
        <v>275</v>
      </c>
      <c r="J17" s="178" t="s">
        <v>3841</v>
      </c>
      <c r="K17" s="414" t="s">
        <v>276</v>
      </c>
      <c r="L17" s="394" t="s">
        <v>277</v>
      </c>
      <c r="M17" s="421" t="s">
        <v>322</v>
      </c>
      <c r="N17" s="394" t="s">
        <v>417</v>
      </c>
    </row>
    <row r="18" spans="1:14" ht="60" x14ac:dyDescent="0.25">
      <c r="A18" s="412" t="s">
        <v>72</v>
      </c>
      <c r="B18" s="412" t="s">
        <v>278</v>
      </c>
      <c r="C18" s="7" t="s">
        <v>281</v>
      </c>
      <c r="D18" s="416" t="s">
        <v>367</v>
      </c>
      <c r="E18" s="412" t="s">
        <v>2329</v>
      </c>
      <c r="F18" s="423">
        <v>0</v>
      </c>
      <c r="G18" s="417">
        <v>0.5</v>
      </c>
      <c r="H18" s="418">
        <v>0.01</v>
      </c>
      <c r="I18" s="414" t="s">
        <v>282</v>
      </c>
      <c r="J18" s="2" t="s">
        <v>2341</v>
      </c>
      <c r="K18" s="414" t="s">
        <v>279</v>
      </c>
      <c r="L18" s="394" t="s">
        <v>280</v>
      </c>
      <c r="M18" s="421" t="s">
        <v>323</v>
      </c>
      <c r="N18" s="425"/>
    </row>
    <row r="19" spans="1:14" ht="45" x14ac:dyDescent="0.25">
      <c r="A19" s="412" t="s">
        <v>72</v>
      </c>
      <c r="B19" s="412" t="s">
        <v>13</v>
      </c>
      <c r="C19" s="7" t="s">
        <v>128</v>
      </c>
      <c r="D19" s="412" t="s">
        <v>13</v>
      </c>
      <c r="E19" s="412" t="s">
        <v>2328</v>
      </c>
      <c r="F19" s="423">
        <v>0</v>
      </c>
      <c r="G19" s="423">
        <v>1</v>
      </c>
      <c r="H19" s="423">
        <v>1</v>
      </c>
      <c r="I19" s="414" t="s">
        <v>30</v>
      </c>
      <c r="J19" s="2" t="s">
        <v>3052</v>
      </c>
      <c r="K19" s="414" t="s">
        <v>209</v>
      </c>
      <c r="L19" s="394" t="s">
        <v>210</v>
      </c>
      <c r="M19" s="421" t="s">
        <v>75</v>
      </c>
      <c r="N19" s="425"/>
    </row>
    <row r="20" spans="1:14" ht="75" x14ac:dyDescent="0.25">
      <c r="A20" s="412" t="s">
        <v>72</v>
      </c>
      <c r="B20" s="412" t="s">
        <v>2520</v>
      </c>
      <c r="C20" s="7" t="s">
        <v>2519</v>
      </c>
      <c r="D20" s="412" t="s">
        <v>16</v>
      </c>
      <c r="E20" s="412" t="s">
        <v>2327</v>
      </c>
      <c r="F20" s="417">
        <v>0</v>
      </c>
      <c r="G20" s="417">
        <v>0.5</v>
      </c>
      <c r="H20" s="417">
        <v>0.01</v>
      </c>
      <c r="I20" s="414" t="s">
        <v>2521</v>
      </c>
      <c r="J20" s="2" t="s">
        <v>3338</v>
      </c>
      <c r="K20" s="414" t="s">
        <v>211</v>
      </c>
      <c r="L20" s="394" t="s">
        <v>212</v>
      </c>
      <c r="M20" s="419" t="s">
        <v>158</v>
      </c>
    </row>
    <row r="21" spans="1:14" ht="45" x14ac:dyDescent="0.25">
      <c r="A21" s="412" t="s">
        <v>72</v>
      </c>
      <c r="B21" s="412" t="s">
        <v>12</v>
      </c>
      <c r="C21" s="7" t="s">
        <v>6</v>
      </c>
      <c r="D21" s="412" t="s">
        <v>12</v>
      </c>
      <c r="E21" s="412" t="s">
        <v>2326</v>
      </c>
      <c r="F21" s="423">
        <v>0</v>
      </c>
      <c r="G21" s="423">
        <v>1</v>
      </c>
      <c r="H21" s="423">
        <v>1</v>
      </c>
      <c r="I21" s="414" t="s">
        <v>30</v>
      </c>
      <c r="J21" s="2" t="s">
        <v>3339</v>
      </c>
      <c r="K21" s="414" t="s">
        <v>213</v>
      </c>
      <c r="L21" s="394" t="s">
        <v>214</v>
      </c>
    </row>
    <row r="22" spans="1:14" ht="60" customHeight="1" x14ac:dyDescent="0.25">
      <c r="A22" s="410" t="s">
        <v>8</v>
      </c>
      <c r="B22" s="548" t="s">
        <v>350</v>
      </c>
      <c r="C22" s="7" t="s">
        <v>351</v>
      </c>
      <c r="D22" s="410" t="s">
        <v>350</v>
      </c>
      <c r="E22" s="412" t="s">
        <v>2325</v>
      </c>
      <c r="F22" s="426">
        <v>0</v>
      </c>
      <c r="G22" s="426">
        <v>1</v>
      </c>
      <c r="H22" s="426">
        <v>1</v>
      </c>
      <c r="I22" s="394" t="s">
        <v>30</v>
      </c>
      <c r="J22" s="178" t="s">
        <v>3842</v>
      </c>
      <c r="K22" s="414" t="s">
        <v>352</v>
      </c>
      <c r="L22" s="394" t="s">
        <v>353</v>
      </c>
    </row>
    <row r="23" spans="1:14" ht="75" x14ac:dyDescent="0.25">
      <c r="A23" s="410" t="s">
        <v>8</v>
      </c>
      <c r="B23" s="410" t="s">
        <v>27</v>
      </c>
      <c r="C23" s="7" t="s">
        <v>3148</v>
      </c>
      <c r="D23" s="414" t="s">
        <v>3267</v>
      </c>
      <c r="E23" s="410" t="s">
        <v>3149</v>
      </c>
      <c r="F23" s="413">
        <v>0</v>
      </c>
      <c r="G23" s="413">
        <v>1</v>
      </c>
      <c r="H23" s="413">
        <v>0.01</v>
      </c>
      <c r="I23" s="394" t="s">
        <v>2915</v>
      </c>
      <c r="J23" s="2" t="s">
        <v>3150</v>
      </c>
      <c r="K23" s="414" t="s">
        <v>251</v>
      </c>
      <c r="L23" s="394" t="s">
        <v>252</v>
      </c>
    </row>
    <row r="24" spans="1:14" ht="164.1" customHeight="1" x14ac:dyDescent="0.25">
      <c r="A24" s="412" t="s">
        <v>8</v>
      </c>
      <c r="B24" s="549" t="s">
        <v>3268</v>
      </c>
      <c r="C24" s="7" t="s">
        <v>2835</v>
      </c>
      <c r="D24" s="414" t="s">
        <v>3918</v>
      </c>
      <c r="E24" s="412" t="s">
        <v>2314</v>
      </c>
      <c r="F24" s="417">
        <v>0</v>
      </c>
      <c r="G24" s="418">
        <v>1</v>
      </c>
      <c r="H24" s="418">
        <v>0.01</v>
      </c>
      <c r="I24" s="414" t="s">
        <v>35</v>
      </c>
      <c r="J24" s="178" t="s">
        <v>3843</v>
      </c>
      <c r="K24" s="414" t="s">
        <v>2504</v>
      </c>
      <c r="L24" s="394" t="s">
        <v>2505</v>
      </c>
      <c r="M24" s="421" t="s">
        <v>156</v>
      </c>
    </row>
    <row r="25" spans="1:14" ht="45" x14ac:dyDescent="0.25">
      <c r="A25" s="410" t="s">
        <v>8</v>
      </c>
      <c r="B25" s="548" t="s">
        <v>283</v>
      </c>
      <c r="C25" s="7" t="s">
        <v>286</v>
      </c>
      <c r="D25" s="410" t="s">
        <v>368</v>
      </c>
      <c r="E25" s="412" t="s">
        <v>2324</v>
      </c>
      <c r="F25" s="420">
        <v>-0.5</v>
      </c>
      <c r="G25" s="420">
        <v>1</v>
      </c>
      <c r="H25" s="420">
        <v>0.02</v>
      </c>
      <c r="I25" s="394" t="s">
        <v>287</v>
      </c>
      <c r="J25" s="178" t="s">
        <v>3844</v>
      </c>
      <c r="K25" s="414" t="s">
        <v>289</v>
      </c>
      <c r="L25" s="394" t="s">
        <v>291</v>
      </c>
      <c r="M25" s="421" t="s">
        <v>324</v>
      </c>
    </row>
    <row r="26" spans="1:14" ht="45" x14ac:dyDescent="0.25">
      <c r="A26" s="410" t="s">
        <v>8</v>
      </c>
      <c r="B26" s="548" t="s">
        <v>284</v>
      </c>
      <c r="C26" s="7" t="s">
        <v>285</v>
      </c>
      <c r="D26" s="410" t="s">
        <v>368</v>
      </c>
      <c r="E26" s="412" t="s">
        <v>2323</v>
      </c>
      <c r="F26" s="420">
        <v>-0.5</v>
      </c>
      <c r="G26" s="420">
        <v>1</v>
      </c>
      <c r="H26" s="420">
        <v>0.02</v>
      </c>
      <c r="I26" s="394" t="s">
        <v>288</v>
      </c>
      <c r="J26" s="178" t="s">
        <v>3845</v>
      </c>
      <c r="K26" s="414" t="s">
        <v>290</v>
      </c>
      <c r="L26" s="394" t="s">
        <v>291</v>
      </c>
      <c r="M26" s="421" t="s">
        <v>324</v>
      </c>
    </row>
    <row r="27" spans="1:14" x14ac:dyDescent="0.25">
      <c r="A27" s="412" t="s">
        <v>8</v>
      </c>
      <c r="B27" s="412" t="s">
        <v>319</v>
      </c>
      <c r="C27" s="7" t="s">
        <v>318</v>
      </c>
      <c r="D27" s="412" t="s">
        <v>319</v>
      </c>
      <c r="E27" s="412" t="s">
        <v>2322</v>
      </c>
      <c r="F27" s="423">
        <v>0</v>
      </c>
      <c r="G27" s="423">
        <v>1</v>
      </c>
      <c r="H27" s="423">
        <v>1</v>
      </c>
      <c r="I27" s="414" t="s">
        <v>30</v>
      </c>
      <c r="J27" s="2"/>
    </row>
    <row r="28" spans="1:14" ht="90" x14ac:dyDescent="0.25">
      <c r="A28" s="412" t="s">
        <v>8</v>
      </c>
      <c r="B28" s="550" t="s">
        <v>17</v>
      </c>
      <c r="C28" s="7" t="s">
        <v>28</v>
      </c>
      <c r="D28" s="412" t="s">
        <v>17</v>
      </c>
      <c r="E28" s="412" t="s">
        <v>2321</v>
      </c>
      <c r="F28" s="417">
        <v>0</v>
      </c>
      <c r="G28" s="418">
        <v>1</v>
      </c>
      <c r="H28" s="418">
        <v>0.01</v>
      </c>
      <c r="I28" s="414" t="s">
        <v>34</v>
      </c>
      <c r="J28" s="178" t="s">
        <v>3885</v>
      </c>
      <c r="K28" s="414" t="s">
        <v>215</v>
      </c>
      <c r="L28" s="394" t="s">
        <v>216</v>
      </c>
      <c r="M28" s="419" t="s">
        <v>158</v>
      </c>
    </row>
    <row r="29" spans="1:14" ht="105" x14ac:dyDescent="0.25">
      <c r="A29" s="412" t="s">
        <v>8</v>
      </c>
      <c r="B29" s="412" t="s">
        <v>130</v>
      </c>
      <c r="C29" s="7" t="s">
        <v>129</v>
      </c>
      <c r="D29" s="412" t="s">
        <v>130</v>
      </c>
      <c r="E29" s="412" t="s">
        <v>2320</v>
      </c>
      <c r="F29" s="427">
        <v>0</v>
      </c>
      <c r="G29" s="427">
        <v>25000</v>
      </c>
      <c r="H29" s="427">
        <v>500</v>
      </c>
      <c r="I29" s="414" t="s">
        <v>193</v>
      </c>
      <c r="J29" s="178" t="s">
        <v>3889</v>
      </c>
      <c r="K29" s="414" t="s">
        <v>217</v>
      </c>
      <c r="L29" s="394" t="s">
        <v>218</v>
      </c>
      <c r="M29" s="419" t="s">
        <v>153</v>
      </c>
      <c r="N29" s="414" t="s">
        <v>194</v>
      </c>
    </row>
    <row r="30" spans="1:14" ht="90" x14ac:dyDescent="0.25">
      <c r="A30" s="412" t="s">
        <v>8</v>
      </c>
      <c r="B30" s="550" t="s">
        <v>19</v>
      </c>
      <c r="C30" s="7" t="s">
        <v>3093</v>
      </c>
      <c r="D30" s="414" t="s">
        <v>3918</v>
      </c>
      <c r="E30" s="412" t="s">
        <v>2319</v>
      </c>
      <c r="F30" s="417">
        <v>0</v>
      </c>
      <c r="G30" s="417">
        <v>1</v>
      </c>
      <c r="H30" s="417">
        <v>0.01</v>
      </c>
      <c r="I30" s="414" t="s">
        <v>34</v>
      </c>
      <c r="J30" s="178" t="s">
        <v>3884</v>
      </c>
      <c r="K30" s="414" t="s">
        <v>219</v>
      </c>
      <c r="L30" s="394" t="s">
        <v>220</v>
      </c>
      <c r="M30" s="419" t="s">
        <v>3846</v>
      </c>
      <c r="N30" s="414"/>
    </row>
    <row r="31" spans="1:14" ht="75" x14ac:dyDescent="0.25">
      <c r="A31" s="412" t="s">
        <v>8</v>
      </c>
      <c r="B31" s="412" t="s">
        <v>134</v>
      </c>
      <c r="C31" s="7" t="s">
        <v>297</v>
      </c>
      <c r="D31" s="414" t="s">
        <v>3918</v>
      </c>
      <c r="E31" s="412" t="s">
        <v>2318</v>
      </c>
      <c r="F31" s="417">
        <v>0</v>
      </c>
      <c r="G31" s="417">
        <f>ROUND(MaxBoundCalculations!B181,2)</f>
        <v>1.1299999999999999</v>
      </c>
      <c r="H31" s="417">
        <v>0.01</v>
      </c>
      <c r="I31" s="414" t="s">
        <v>135</v>
      </c>
      <c r="J31" s="2" t="s">
        <v>3847</v>
      </c>
      <c r="K31" s="414" t="s">
        <v>221</v>
      </c>
      <c r="L31" s="394" t="s">
        <v>222</v>
      </c>
      <c r="M31" s="419" t="s">
        <v>154</v>
      </c>
      <c r="N31" s="414" t="s">
        <v>422</v>
      </c>
    </row>
    <row r="32" spans="1:14" ht="60" x14ac:dyDescent="0.25">
      <c r="A32" s="412" t="s">
        <v>8</v>
      </c>
      <c r="B32" s="412" t="s">
        <v>3146</v>
      </c>
      <c r="C32" s="7" t="s">
        <v>3147</v>
      </c>
      <c r="D32" s="412" t="s">
        <v>3146</v>
      </c>
      <c r="E32" s="428"/>
      <c r="F32" s="423">
        <v>0</v>
      </c>
      <c r="G32" s="423">
        <v>1</v>
      </c>
      <c r="H32" s="423">
        <v>1</v>
      </c>
      <c r="I32" s="414" t="s">
        <v>30</v>
      </c>
      <c r="J32" s="2" t="s">
        <v>3340</v>
      </c>
    </row>
    <row r="33" spans="1:14" ht="45" x14ac:dyDescent="0.25">
      <c r="A33" s="412" t="s">
        <v>8</v>
      </c>
      <c r="B33" s="412" t="s">
        <v>60</v>
      </c>
      <c r="C33" s="7" t="s">
        <v>131</v>
      </c>
      <c r="D33" s="412" t="s">
        <v>60</v>
      </c>
      <c r="E33" s="428"/>
      <c r="F33" s="423">
        <v>0</v>
      </c>
      <c r="G33" s="423">
        <v>1</v>
      </c>
      <c r="H33" s="423">
        <v>1</v>
      </c>
      <c r="I33" s="414" t="s">
        <v>30</v>
      </c>
      <c r="J33" s="2" t="s">
        <v>3848</v>
      </c>
    </row>
    <row r="34" spans="1:14" x14ac:dyDescent="0.25">
      <c r="A34" s="412" t="s">
        <v>8</v>
      </c>
      <c r="B34" s="412" t="s">
        <v>379</v>
      </c>
      <c r="C34" s="7" t="s">
        <v>380</v>
      </c>
      <c r="D34" s="412" t="s">
        <v>379</v>
      </c>
      <c r="E34" s="412" t="s">
        <v>2317</v>
      </c>
      <c r="F34" s="423">
        <v>0</v>
      </c>
      <c r="G34" s="423">
        <v>1</v>
      </c>
      <c r="H34" s="423">
        <v>1</v>
      </c>
      <c r="I34" s="414" t="s">
        <v>30</v>
      </c>
      <c r="J34" s="2"/>
    </row>
    <row r="35" spans="1:14" x14ac:dyDescent="0.25">
      <c r="A35" s="412" t="s">
        <v>8</v>
      </c>
      <c r="B35" s="412" t="s">
        <v>2291</v>
      </c>
      <c r="C35" s="7" t="s">
        <v>2290</v>
      </c>
      <c r="D35" s="412" t="s">
        <v>2292</v>
      </c>
      <c r="E35" s="428"/>
      <c r="F35" s="429">
        <v>0</v>
      </c>
      <c r="G35" s="423">
        <v>20</v>
      </c>
      <c r="H35" s="423">
        <v>1</v>
      </c>
      <c r="I35" s="394" t="s">
        <v>132</v>
      </c>
      <c r="J35" s="2" t="s">
        <v>2909</v>
      </c>
      <c r="K35" s="414" t="s">
        <v>223</v>
      </c>
      <c r="L35" s="394" t="s">
        <v>2293</v>
      </c>
      <c r="M35" s="421" t="s">
        <v>155</v>
      </c>
      <c r="N35" s="394" t="s">
        <v>155</v>
      </c>
    </row>
    <row r="36" spans="1:14" ht="225" x14ac:dyDescent="0.25">
      <c r="A36" s="410" t="s">
        <v>8</v>
      </c>
      <c r="B36" s="410" t="s">
        <v>266</v>
      </c>
      <c r="C36" s="7" t="s">
        <v>267</v>
      </c>
      <c r="D36" s="410" t="s">
        <v>266</v>
      </c>
      <c r="E36" s="412" t="s">
        <v>2316</v>
      </c>
      <c r="F36" s="420">
        <v>0</v>
      </c>
      <c r="G36" s="420">
        <v>0.6</v>
      </c>
      <c r="H36" s="420">
        <v>0.01</v>
      </c>
      <c r="I36" s="394" t="s">
        <v>271</v>
      </c>
      <c r="J36" s="2" t="s">
        <v>3341</v>
      </c>
      <c r="K36" s="394" t="s">
        <v>2272</v>
      </c>
      <c r="L36" s="394" t="s">
        <v>272</v>
      </c>
      <c r="M36" s="419" t="s">
        <v>3349</v>
      </c>
    </row>
    <row r="37" spans="1:14" ht="75" x14ac:dyDescent="0.25">
      <c r="A37" s="410" t="s">
        <v>8</v>
      </c>
      <c r="B37" s="430" t="s">
        <v>2366</v>
      </c>
      <c r="C37" s="7" t="s">
        <v>2367</v>
      </c>
      <c r="D37" s="430" t="s">
        <v>2366</v>
      </c>
      <c r="E37" s="410" t="s">
        <v>2368</v>
      </c>
      <c r="F37" s="420">
        <v>0</v>
      </c>
      <c r="G37" s="420">
        <v>0.9</v>
      </c>
      <c r="H37" s="420">
        <v>0.01</v>
      </c>
      <c r="I37" s="394" t="s">
        <v>2369</v>
      </c>
      <c r="J37" s="2" t="s">
        <v>3342</v>
      </c>
      <c r="K37" s="394" t="s">
        <v>2427</v>
      </c>
      <c r="L37" s="394" t="s">
        <v>2426</v>
      </c>
    </row>
    <row r="38" spans="1:14" ht="60" x14ac:dyDescent="0.25">
      <c r="A38" s="410" t="s">
        <v>8</v>
      </c>
      <c r="B38" s="410" t="s">
        <v>263</v>
      </c>
      <c r="C38" s="7" t="s">
        <v>298</v>
      </c>
      <c r="D38" s="410" t="s">
        <v>369</v>
      </c>
      <c r="E38" s="412" t="s">
        <v>2315</v>
      </c>
      <c r="F38" s="420">
        <v>0</v>
      </c>
      <c r="G38" s="420">
        <v>0.4</v>
      </c>
      <c r="H38" s="420">
        <v>0.01</v>
      </c>
      <c r="I38" s="394" t="s">
        <v>264</v>
      </c>
      <c r="J38" s="2" t="s">
        <v>3849</v>
      </c>
      <c r="K38" s="394" t="s">
        <v>2273</v>
      </c>
      <c r="L38" s="394" t="s">
        <v>265</v>
      </c>
      <c r="M38" s="421" t="s">
        <v>325</v>
      </c>
    </row>
    <row r="39" spans="1:14" ht="255" x14ac:dyDescent="0.25">
      <c r="A39" s="410" t="s">
        <v>8</v>
      </c>
      <c r="B39" s="550" t="s">
        <v>2886</v>
      </c>
      <c r="C39" s="7" t="s">
        <v>2888</v>
      </c>
      <c r="D39" s="412" t="s">
        <v>2886</v>
      </c>
      <c r="E39" s="412" t="s">
        <v>2889</v>
      </c>
      <c r="F39" s="420">
        <v>0</v>
      </c>
      <c r="G39" s="420">
        <v>0.95</v>
      </c>
      <c r="H39" s="420">
        <v>0.01</v>
      </c>
      <c r="I39" s="394" t="s">
        <v>2890</v>
      </c>
      <c r="J39" s="178" t="s">
        <v>3862</v>
      </c>
      <c r="K39" s="414" t="s">
        <v>224</v>
      </c>
      <c r="L39" s="394"/>
      <c r="M39" s="419" t="s">
        <v>3865</v>
      </c>
    </row>
    <row r="40" spans="1:14" ht="285" x14ac:dyDescent="0.25">
      <c r="A40" s="412" t="s">
        <v>8</v>
      </c>
      <c r="B40" s="550" t="s">
        <v>18</v>
      </c>
      <c r="C40" s="7" t="s">
        <v>133</v>
      </c>
      <c r="D40" s="412" t="s">
        <v>18</v>
      </c>
      <c r="E40" s="412" t="s">
        <v>2887</v>
      </c>
      <c r="F40" s="426">
        <v>0</v>
      </c>
      <c r="G40" s="426">
        <v>60</v>
      </c>
      <c r="H40" s="426">
        <v>1</v>
      </c>
      <c r="I40" s="431" t="str">
        <f>UnitControlCenter!$B$45</f>
        <v>$/MWh</v>
      </c>
      <c r="J40" s="178" t="s">
        <v>3863</v>
      </c>
      <c r="K40" s="414" t="s">
        <v>224</v>
      </c>
      <c r="L40" s="394" t="s">
        <v>225</v>
      </c>
      <c r="M40" s="419" t="s">
        <v>157</v>
      </c>
    </row>
    <row r="41" spans="1:14" ht="150" x14ac:dyDescent="0.25">
      <c r="A41" s="412" t="s">
        <v>9</v>
      </c>
      <c r="B41" s="412" t="s">
        <v>3368</v>
      </c>
      <c r="C41" s="7" t="s">
        <v>3331</v>
      </c>
      <c r="D41" s="412" t="s">
        <v>3368</v>
      </c>
      <c r="E41" s="412" t="s">
        <v>3332</v>
      </c>
      <c r="F41" s="420">
        <v>0</v>
      </c>
      <c r="G41" s="420">
        <v>0.5</v>
      </c>
      <c r="H41" s="420">
        <v>0.01</v>
      </c>
      <c r="I41" s="394" t="s">
        <v>3330</v>
      </c>
      <c r="J41" s="551" t="s">
        <v>3369</v>
      </c>
    </row>
    <row r="42" spans="1:14" ht="105" x14ac:dyDescent="0.25">
      <c r="A42" s="412" t="s">
        <v>9</v>
      </c>
      <c r="B42" s="412" t="s">
        <v>27</v>
      </c>
      <c r="C42" s="7" t="s">
        <v>3152</v>
      </c>
      <c r="D42" s="412" t="s">
        <v>3153</v>
      </c>
      <c r="E42" s="412" t="s">
        <v>3151</v>
      </c>
      <c r="F42" s="417">
        <v>0</v>
      </c>
      <c r="G42" s="418">
        <v>1</v>
      </c>
      <c r="H42" s="418">
        <v>0.01</v>
      </c>
      <c r="I42" s="414" t="s">
        <v>2915</v>
      </c>
      <c r="J42" s="178" t="s">
        <v>3154</v>
      </c>
      <c r="K42" s="414" t="s">
        <v>251</v>
      </c>
      <c r="L42" s="394" t="s">
        <v>252</v>
      </c>
    </row>
    <row r="43" spans="1:14" ht="45" x14ac:dyDescent="0.25">
      <c r="A43" s="412" t="s">
        <v>9</v>
      </c>
      <c r="B43" s="412" t="s">
        <v>21</v>
      </c>
      <c r="C43" s="7" t="s">
        <v>2868</v>
      </c>
      <c r="D43" s="412" t="s">
        <v>21</v>
      </c>
      <c r="E43" s="412" t="s">
        <v>2869</v>
      </c>
      <c r="F43" s="417">
        <v>0</v>
      </c>
      <c r="G43" s="418">
        <v>1</v>
      </c>
      <c r="H43" s="418">
        <v>0.01</v>
      </c>
      <c r="I43" s="414" t="s">
        <v>34</v>
      </c>
      <c r="J43" s="2" t="s">
        <v>2439</v>
      </c>
      <c r="K43" s="414" t="s">
        <v>226</v>
      </c>
      <c r="L43" s="394" t="s">
        <v>227</v>
      </c>
      <c r="M43" s="419" t="s">
        <v>2440</v>
      </c>
    </row>
    <row r="44" spans="1:14" ht="45" x14ac:dyDescent="0.25">
      <c r="A44" s="412" t="s">
        <v>9</v>
      </c>
      <c r="B44" s="412" t="s">
        <v>25</v>
      </c>
      <c r="C44" s="7" t="s">
        <v>299</v>
      </c>
      <c r="D44" s="412" t="s">
        <v>25</v>
      </c>
      <c r="E44" s="412" t="s">
        <v>2313</v>
      </c>
      <c r="F44" s="417">
        <v>0</v>
      </c>
      <c r="G44" s="418">
        <v>1</v>
      </c>
      <c r="H44" s="418">
        <v>0.01</v>
      </c>
      <c r="I44" s="414" t="s">
        <v>34</v>
      </c>
      <c r="J44" s="2" t="s">
        <v>3866</v>
      </c>
      <c r="K44" s="414" t="s">
        <v>228</v>
      </c>
      <c r="L44" s="394" t="s">
        <v>229</v>
      </c>
      <c r="M44" s="419" t="s">
        <v>158</v>
      </c>
    </row>
    <row r="45" spans="1:14" ht="75" x14ac:dyDescent="0.25">
      <c r="A45" s="412" t="s">
        <v>9</v>
      </c>
      <c r="B45" s="412" t="s">
        <v>23</v>
      </c>
      <c r="C45" s="7" t="s">
        <v>59</v>
      </c>
      <c r="D45" s="412" t="s">
        <v>23</v>
      </c>
      <c r="E45" s="412" t="s">
        <v>2312</v>
      </c>
      <c r="F45" s="417">
        <v>0</v>
      </c>
      <c r="G45" s="418">
        <v>1</v>
      </c>
      <c r="H45" s="418">
        <v>0.01</v>
      </c>
      <c r="I45" s="414" t="s">
        <v>34</v>
      </c>
      <c r="J45" s="2" t="s">
        <v>3867</v>
      </c>
      <c r="K45" s="414" t="s">
        <v>230</v>
      </c>
      <c r="L45" s="394" t="s">
        <v>231</v>
      </c>
      <c r="M45" s="419" t="s">
        <v>158</v>
      </c>
    </row>
    <row r="46" spans="1:14" ht="90" x14ac:dyDescent="0.25">
      <c r="A46" s="412" t="s">
        <v>9</v>
      </c>
      <c r="B46" s="412" t="s">
        <v>102</v>
      </c>
      <c r="C46" s="7" t="s">
        <v>300</v>
      </c>
      <c r="D46" s="412" t="s">
        <v>102</v>
      </c>
      <c r="E46" s="412" t="s">
        <v>2311</v>
      </c>
      <c r="F46" s="418">
        <v>0</v>
      </c>
      <c r="G46" s="418">
        <v>0.25</v>
      </c>
      <c r="H46" s="418">
        <v>0.01</v>
      </c>
      <c r="I46" s="414" t="s">
        <v>31</v>
      </c>
      <c r="J46" s="2" t="s">
        <v>3158</v>
      </c>
      <c r="K46" s="414" t="s">
        <v>232</v>
      </c>
      <c r="L46" s="394" t="s">
        <v>233</v>
      </c>
      <c r="M46" s="421" t="s">
        <v>2285</v>
      </c>
      <c r="N46" s="394" t="s">
        <v>2285</v>
      </c>
    </row>
    <row r="47" spans="1:14" ht="45" x14ac:dyDescent="0.25">
      <c r="A47" s="412" t="s">
        <v>9</v>
      </c>
      <c r="B47" s="412" t="s">
        <v>24</v>
      </c>
      <c r="C47" s="7" t="s">
        <v>301</v>
      </c>
      <c r="D47" s="412" t="s">
        <v>24</v>
      </c>
      <c r="E47" s="412" t="s">
        <v>2310</v>
      </c>
      <c r="F47" s="417">
        <v>0</v>
      </c>
      <c r="G47" s="418">
        <v>1</v>
      </c>
      <c r="H47" s="418">
        <v>0.01</v>
      </c>
      <c r="I47" s="414" t="s">
        <v>34</v>
      </c>
      <c r="J47" s="2" t="s">
        <v>3868</v>
      </c>
      <c r="K47" s="414" t="s">
        <v>234</v>
      </c>
      <c r="L47" s="394" t="s">
        <v>235</v>
      </c>
      <c r="M47" s="419" t="s">
        <v>158</v>
      </c>
    </row>
    <row r="48" spans="1:14" ht="150" x14ac:dyDescent="0.25">
      <c r="A48" s="412" t="s">
        <v>9</v>
      </c>
      <c r="B48" s="412" t="s">
        <v>2781</v>
      </c>
      <c r="C48" s="7" t="s">
        <v>2448</v>
      </c>
      <c r="D48" s="412" t="s">
        <v>2781</v>
      </c>
      <c r="E48" s="412" t="s">
        <v>2462</v>
      </c>
      <c r="F48" s="417">
        <v>0</v>
      </c>
      <c r="G48" s="417">
        <v>1</v>
      </c>
      <c r="H48" s="418">
        <v>0.01</v>
      </c>
      <c r="I48" s="414" t="s">
        <v>2461</v>
      </c>
      <c r="J48" s="2" t="s">
        <v>3230</v>
      </c>
      <c r="K48" s="414" t="s">
        <v>236</v>
      </c>
      <c r="L48" s="394" t="s">
        <v>2796</v>
      </c>
      <c r="M48" s="419"/>
    </row>
    <row r="49" spans="1:14" ht="45" x14ac:dyDescent="0.25">
      <c r="A49" s="410" t="s">
        <v>9</v>
      </c>
      <c r="B49" s="410" t="s">
        <v>2873</v>
      </c>
      <c r="C49" s="7" t="s">
        <v>2876</v>
      </c>
      <c r="D49" s="410" t="s">
        <v>2880</v>
      </c>
      <c r="E49" s="410" t="s">
        <v>2881</v>
      </c>
      <c r="F49" s="413">
        <v>0</v>
      </c>
      <c r="G49" s="420">
        <v>1</v>
      </c>
      <c r="H49" s="420">
        <v>0.01</v>
      </c>
      <c r="I49" s="394" t="s">
        <v>34</v>
      </c>
      <c r="J49" s="2" t="s">
        <v>3869</v>
      </c>
      <c r="K49" s="394" t="s">
        <v>2288</v>
      </c>
      <c r="L49" s="394" t="s">
        <v>2289</v>
      </c>
      <c r="M49" s="421" t="s">
        <v>158</v>
      </c>
    </row>
    <row r="50" spans="1:14" ht="45" x14ac:dyDescent="0.25">
      <c r="A50" s="410" t="s">
        <v>9</v>
      </c>
      <c r="B50" s="410" t="s">
        <v>2874</v>
      </c>
      <c r="C50" s="7" t="s">
        <v>2877</v>
      </c>
      <c r="D50" s="410" t="s">
        <v>2880</v>
      </c>
      <c r="E50" s="410" t="s">
        <v>2882</v>
      </c>
      <c r="F50" s="413">
        <v>0</v>
      </c>
      <c r="G50" s="420">
        <v>1</v>
      </c>
      <c r="H50" s="420">
        <v>0.01</v>
      </c>
      <c r="I50" s="394" t="s">
        <v>34</v>
      </c>
      <c r="J50" s="2" t="s">
        <v>3870</v>
      </c>
      <c r="K50" s="394" t="s">
        <v>2288</v>
      </c>
      <c r="L50" s="394" t="s">
        <v>2289</v>
      </c>
      <c r="M50" s="421"/>
    </row>
    <row r="51" spans="1:14" ht="45" x14ac:dyDescent="0.25">
      <c r="A51" s="410" t="s">
        <v>9</v>
      </c>
      <c r="B51" s="410" t="s">
        <v>2875</v>
      </c>
      <c r="C51" s="7" t="s">
        <v>2878</v>
      </c>
      <c r="D51" s="410" t="s">
        <v>2880</v>
      </c>
      <c r="E51" s="410" t="s">
        <v>2883</v>
      </c>
      <c r="F51" s="413">
        <v>0</v>
      </c>
      <c r="G51" s="420">
        <v>1</v>
      </c>
      <c r="H51" s="420">
        <v>0.01</v>
      </c>
      <c r="I51" s="394" t="s">
        <v>34</v>
      </c>
      <c r="J51" s="2" t="s">
        <v>3871</v>
      </c>
      <c r="K51" s="394" t="s">
        <v>2288</v>
      </c>
      <c r="L51" s="394" t="s">
        <v>2289</v>
      </c>
      <c r="M51" s="421"/>
    </row>
    <row r="52" spans="1:14" ht="60" x14ac:dyDescent="0.25">
      <c r="A52" s="410" t="s">
        <v>9</v>
      </c>
      <c r="B52" s="410" t="s">
        <v>2885</v>
      </c>
      <c r="C52" s="7" t="s">
        <v>2879</v>
      </c>
      <c r="D52" s="410" t="s">
        <v>2880</v>
      </c>
      <c r="E52" s="410" t="s">
        <v>2884</v>
      </c>
      <c r="F52" s="413">
        <v>0</v>
      </c>
      <c r="G52" s="420">
        <v>1</v>
      </c>
      <c r="H52" s="420">
        <v>0.01</v>
      </c>
      <c r="I52" s="394" t="s">
        <v>34</v>
      </c>
      <c r="J52" s="2" t="s">
        <v>3872</v>
      </c>
      <c r="K52" s="394" t="s">
        <v>2288</v>
      </c>
      <c r="L52" s="394" t="s">
        <v>2289</v>
      </c>
      <c r="M52" s="421"/>
    </row>
    <row r="53" spans="1:14" ht="270" x14ac:dyDescent="0.25">
      <c r="A53" s="412" t="s">
        <v>9</v>
      </c>
      <c r="B53" s="412" t="s">
        <v>2489</v>
      </c>
      <c r="C53" s="7" t="s">
        <v>2488</v>
      </c>
      <c r="D53" s="412" t="s">
        <v>2489</v>
      </c>
      <c r="E53" s="412" t="s">
        <v>2491</v>
      </c>
      <c r="F53" s="417">
        <v>0</v>
      </c>
      <c r="G53" s="418">
        <v>1</v>
      </c>
      <c r="H53" s="418">
        <v>0.01</v>
      </c>
      <c r="I53" s="414" t="s">
        <v>2492</v>
      </c>
      <c r="J53" s="2" t="s">
        <v>3343</v>
      </c>
      <c r="K53" s="414"/>
      <c r="L53" s="394" t="s">
        <v>2791</v>
      </c>
      <c r="M53" s="419" t="s">
        <v>3348</v>
      </c>
    </row>
    <row r="54" spans="1:14" ht="45" x14ac:dyDescent="0.25">
      <c r="A54" s="412" t="s">
        <v>9</v>
      </c>
      <c r="B54" s="412" t="s">
        <v>22</v>
      </c>
      <c r="C54" s="7" t="s">
        <v>302</v>
      </c>
      <c r="D54" s="416" t="s">
        <v>370</v>
      </c>
      <c r="E54" s="412" t="s">
        <v>2309</v>
      </c>
      <c r="F54" s="417">
        <v>0</v>
      </c>
      <c r="G54" s="418">
        <v>1</v>
      </c>
      <c r="H54" s="418">
        <v>0.01</v>
      </c>
      <c r="I54" s="414" t="s">
        <v>34</v>
      </c>
      <c r="J54" s="2" t="s">
        <v>3873</v>
      </c>
      <c r="K54" s="414" t="s">
        <v>237</v>
      </c>
      <c r="L54" s="394" t="s">
        <v>238</v>
      </c>
      <c r="M54" s="419"/>
    </row>
    <row r="55" spans="1:14" ht="30" x14ac:dyDescent="0.25">
      <c r="A55" s="412" t="s">
        <v>9</v>
      </c>
      <c r="B55" s="412" t="s">
        <v>20</v>
      </c>
      <c r="C55" s="7" t="s">
        <v>303</v>
      </c>
      <c r="D55" s="416" t="s">
        <v>370</v>
      </c>
      <c r="E55" s="412" t="s">
        <v>2308</v>
      </c>
      <c r="F55" s="417">
        <v>0</v>
      </c>
      <c r="G55" s="418">
        <v>1</v>
      </c>
      <c r="H55" s="418">
        <v>0.01</v>
      </c>
      <c r="I55" s="414" t="s">
        <v>34</v>
      </c>
      <c r="J55" s="2" t="s">
        <v>3344</v>
      </c>
      <c r="K55" s="414" t="s">
        <v>239</v>
      </c>
      <c r="L55" s="394" t="s">
        <v>240</v>
      </c>
      <c r="M55" s="419"/>
    </row>
    <row r="56" spans="1:14" ht="30" x14ac:dyDescent="0.25">
      <c r="A56" s="412" t="s">
        <v>9</v>
      </c>
      <c r="B56" s="412" t="s">
        <v>3376</v>
      </c>
      <c r="C56" s="7" t="s">
        <v>3377</v>
      </c>
      <c r="D56" s="412" t="s">
        <v>3376</v>
      </c>
      <c r="E56" s="412" t="s">
        <v>3378</v>
      </c>
      <c r="F56" s="417">
        <v>0</v>
      </c>
      <c r="G56" s="418">
        <v>1</v>
      </c>
      <c r="H56" s="418">
        <v>0.01</v>
      </c>
      <c r="I56" s="414" t="s">
        <v>34</v>
      </c>
      <c r="J56" s="244" t="s">
        <v>3379</v>
      </c>
      <c r="K56" s="414"/>
      <c r="L56" s="394"/>
      <c r="M56" s="419"/>
    </row>
    <row r="57" spans="1:14" ht="75" x14ac:dyDescent="0.25">
      <c r="A57" s="412" t="s">
        <v>9</v>
      </c>
      <c r="B57" s="412" t="s">
        <v>2550</v>
      </c>
      <c r="C57" s="7" t="s">
        <v>2551</v>
      </c>
      <c r="D57" s="412" t="s">
        <v>3924</v>
      </c>
      <c r="E57" s="412" t="s">
        <v>2552</v>
      </c>
      <c r="F57" s="417">
        <v>0</v>
      </c>
      <c r="G57" s="418">
        <v>1</v>
      </c>
      <c r="H57" s="418">
        <v>0.01</v>
      </c>
      <c r="I57" s="414" t="s">
        <v>2553</v>
      </c>
      <c r="J57" s="178" t="s">
        <v>3894</v>
      </c>
      <c r="K57" s="414"/>
      <c r="L57" s="394" t="s">
        <v>2792</v>
      </c>
      <c r="M57" s="419" t="s">
        <v>158</v>
      </c>
    </row>
    <row r="58" spans="1:14" ht="60" x14ac:dyDescent="0.25">
      <c r="A58" s="412" t="s">
        <v>137</v>
      </c>
      <c r="B58" s="550" t="s">
        <v>139</v>
      </c>
      <c r="C58" s="7" t="s">
        <v>453</v>
      </c>
      <c r="D58" s="412" t="s">
        <v>139</v>
      </c>
      <c r="E58" s="412" t="s">
        <v>2307</v>
      </c>
      <c r="F58" s="417">
        <v>0</v>
      </c>
      <c r="G58" s="418">
        <v>1</v>
      </c>
      <c r="H58" s="418">
        <v>0.01</v>
      </c>
      <c r="I58" s="414" t="s">
        <v>34</v>
      </c>
      <c r="J58" s="178" t="s">
        <v>3874</v>
      </c>
      <c r="K58" s="414" t="s">
        <v>241</v>
      </c>
      <c r="L58" s="394" t="s">
        <v>242</v>
      </c>
      <c r="M58" s="419" t="s">
        <v>158</v>
      </c>
      <c r="N58" s="414" t="s">
        <v>191</v>
      </c>
    </row>
    <row r="59" spans="1:14" ht="45" x14ac:dyDescent="0.25">
      <c r="A59" s="412" t="s">
        <v>137</v>
      </c>
      <c r="B59" s="412" t="s">
        <v>273</v>
      </c>
      <c r="C59" s="7" t="s">
        <v>462</v>
      </c>
      <c r="D59" s="412" t="s">
        <v>273</v>
      </c>
      <c r="E59" s="412" t="s">
        <v>2306</v>
      </c>
      <c r="F59" s="417">
        <v>0</v>
      </c>
      <c r="G59" s="418">
        <v>1</v>
      </c>
      <c r="H59" s="418">
        <v>0.01</v>
      </c>
      <c r="I59" s="414" t="s">
        <v>34</v>
      </c>
      <c r="J59" s="2" t="s">
        <v>3875</v>
      </c>
      <c r="K59" s="414" t="s">
        <v>333</v>
      </c>
      <c r="L59" s="394" t="s">
        <v>334</v>
      </c>
      <c r="M59" s="419"/>
      <c r="N59" s="414"/>
    </row>
    <row r="60" spans="1:14" x14ac:dyDescent="0.25">
      <c r="A60" s="412" t="s">
        <v>137</v>
      </c>
      <c r="B60" s="412" t="s">
        <v>458</v>
      </c>
      <c r="C60" s="7" t="s">
        <v>459</v>
      </c>
      <c r="D60" s="412" t="s">
        <v>458</v>
      </c>
      <c r="E60" s="412" t="s">
        <v>2305</v>
      </c>
      <c r="F60" s="417">
        <v>0</v>
      </c>
      <c r="G60" s="418">
        <v>1</v>
      </c>
      <c r="H60" s="418">
        <v>0.01</v>
      </c>
      <c r="I60" s="414" t="s">
        <v>34</v>
      </c>
      <c r="J60" s="2"/>
      <c r="K60" s="414"/>
      <c r="L60" s="394" t="s">
        <v>2797</v>
      </c>
      <c r="M60" s="419"/>
      <c r="N60" s="414"/>
    </row>
    <row r="61" spans="1:14" ht="45" x14ac:dyDescent="0.25">
      <c r="A61" s="412" t="s">
        <v>137</v>
      </c>
      <c r="B61" s="412" t="s">
        <v>192</v>
      </c>
      <c r="C61" s="7" t="s">
        <v>454</v>
      </c>
      <c r="D61" s="412" t="s">
        <v>192</v>
      </c>
      <c r="E61" s="412" t="s">
        <v>2304</v>
      </c>
      <c r="F61" s="417">
        <v>0</v>
      </c>
      <c r="G61" s="418">
        <v>1</v>
      </c>
      <c r="H61" s="418">
        <v>0.01</v>
      </c>
      <c r="I61" s="414" t="s">
        <v>34</v>
      </c>
      <c r="J61" s="2" t="s">
        <v>2339</v>
      </c>
      <c r="K61" s="414" t="s">
        <v>243</v>
      </c>
      <c r="L61" s="394" t="s">
        <v>244</v>
      </c>
      <c r="M61" s="419" t="s">
        <v>158</v>
      </c>
      <c r="N61" s="414"/>
    </row>
    <row r="62" spans="1:14" ht="75" x14ac:dyDescent="0.25">
      <c r="A62" s="412" t="s">
        <v>137</v>
      </c>
      <c r="B62" s="412" t="s">
        <v>2870</v>
      </c>
      <c r="C62" s="7" t="s">
        <v>2871</v>
      </c>
      <c r="D62" s="412" t="s">
        <v>2870</v>
      </c>
      <c r="E62" s="412" t="s">
        <v>2872</v>
      </c>
      <c r="F62" s="417">
        <v>0</v>
      </c>
      <c r="G62" s="418">
        <v>1</v>
      </c>
      <c r="H62" s="418">
        <v>0.01</v>
      </c>
      <c r="I62" s="414" t="s">
        <v>34</v>
      </c>
      <c r="J62" s="2" t="s">
        <v>3876</v>
      </c>
      <c r="K62" s="414" t="s">
        <v>245</v>
      </c>
      <c r="L62" s="394" t="s">
        <v>246</v>
      </c>
      <c r="M62" s="419" t="s">
        <v>158</v>
      </c>
      <c r="N62" s="414"/>
    </row>
    <row r="63" spans="1:14" ht="45" x14ac:dyDescent="0.25">
      <c r="A63" s="412" t="s">
        <v>137</v>
      </c>
      <c r="B63" s="412" t="s">
        <v>140</v>
      </c>
      <c r="C63" s="7" t="s">
        <v>455</v>
      </c>
      <c r="D63" s="412" t="s">
        <v>140</v>
      </c>
      <c r="E63" s="412" t="s">
        <v>2303</v>
      </c>
      <c r="F63" s="417">
        <v>0</v>
      </c>
      <c r="G63" s="418">
        <v>1</v>
      </c>
      <c r="H63" s="418">
        <v>0.01</v>
      </c>
      <c r="I63" s="414" t="s">
        <v>34</v>
      </c>
      <c r="J63" s="2" t="s">
        <v>3877</v>
      </c>
      <c r="K63" s="414" t="s">
        <v>247</v>
      </c>
      <c r="L63" s="394" t="s">
        <v>248</v>
      </c>
      <c r="M63" s="419" t="s">
        <v>158</v>
      </c>
      <c r="N63" s="414"/>
    </row>
    <row r="64" spans="1:14" ht="45" x14ac:dyDescent="0.25">
      <c r="A64" s="412" t="s">
        <v>137</v>
      </c>
      <c r="B64" s="412" t="s">
        <v>138</v>
      </c>
      <c r="C64" s="7" t="s">
        <v>2903</v>
      </c>
      <c r="D64" s="412" t="s">
        <v>138</v>
      </c>
      <c r="E64" s="412" t="s">
        <v>2302</v>
      </c>
      <c r="F64" s="417">
        <v>0</v>
      </c>
      <c r="G64" s="418">
        <v>1</v>
      </c>
      <c r="H64" s="418">
        <v>0.01</v>
      </c>
      <c r="I64" s="414" t="s">
        <v>34</v>
      </c>
      <c r="J64" s="178" t="s">
        <v>3878</v>
      </c>
      <c r="K64" s="414" t="s">
        <v>249</v>
      </c>
      <c r="L64" s="394" t="s">
        <v>250</v>
      </c>
      <c r="M64" s="419" t="s">
        <v>158</v>
      </c>
      <c r="N64" s="414"/>
    </row>
    <row r="65" spans="1:14" x14ac:dyDescent="0.25">
      <c r="A65" s="412" t="s">
        <v>137</v>
      </c>
      <c r="B65" s="412" t="s">
        <v>456</v>
      </c>
      <c r="C65" s="7" t="s">
        <v>457</v>
      </c>
      <c r="D65" s="412" t="s">
        <v>456</v>
      </c>
      <c r="E65" s="412" t="s">
        <v>2301</v>
      </c>
      <c r="F65" s="417">
        <v>0</v>
      </c>
      <c r="G65" s="418">
        <v>1</v>
      </c>
      <c r="H65" s="418">
        <v>0.01</v>
      </c>
      <c r="I65" s="414" t="s">
        <v>34</v>
      </c>
      <c r="J65" s="2"/>
      <c r="K65" s="414"/>
      <c r="L65" s="394" t="s">
        <v>2798</v>
      </c>
      <c r="M65" s="419"/>
      <c r="N65" s="414"/>
    </row>
    <row r="66" spans="1:14" ht="135" x14ac:dyDescent="0.25">
      <c r="A66" s="412" t="s">
        <v>137</v>
      </c>
      <c r="B66" s="412" t="s">
        <v>2493</v>
      </c>
      <c r="C66" s="7" t="s">
        <v>2494</v>
      </c>
      <c r="D66" s="412" t="s">
        <v>2493</v>
      </c>
      <c r="E66" s="412" t="s">
        <v>2495</v>
      </c>
      <c r="F66" s="417">
        <v>0</v>
      </c>
      <c r="G66" s="418">
        <v>1</v>
      </c>
      <c r="H66" s="418">
        <v>0.01</v>
      </c>
      <c r="I66" s="414" t="s">
        <v>2496</v>
      </c>
      <c r="J66" s="2" t="s">
        <v>3879</v>
      </c>
      <c r="K66" s="414"/>
      <c r="L66" s="394" t="s">
        <v>2793</v>
      </c>
      <c r="M66" s="409" t="s">
        <v>2497</v>
      </c>
      <c r="N66" s="414"/>
    </row>
    <row r="67" spans="1:14" ht="60" x14ac:dyDescent="0.25">
      <c r="A67" s="410" t="s">
        <v>2536</v>
      </c>
      <c r="B67" s="410" t="s">
        <v>2540</v>
      </c>
      <c r="C67" s="7" t="s">
        <v>304</v>
      </c>
      <c r="D67" s="410" t="s">
        <v>2539</v>
      </c>
      <c r="E67" s="412" t="s">
        <v>2300</v>
      </c>
      <c r="F67" s="420">
        <v>0</v>
      </c>
      <c r="G67" s="420">
        <v>1</v>
      </c>
      <c r="H67" s="420">
        <v>0.01</v>
      </c>
      <c r="I67" s="394" t="s">
        <v>58</v>
      </c>
      <c r="J67" s="2" t="s">
        <v>3880</v>
      </c>
      <c r="K67" s="394" t="s">
        <v>255</v>
      </c>
      <c r="L67" s="394" t="s">
        <v>256</v>
      </c>
      <c r="M67" s="419" t="s">
        <v>158</v>
      </c>
      <c r="N67" s="394"/>
    </row>
    <row r="68" spans="1:14" ht="90" x14ac:dyDescent="0.25">
      <c r="A68" s="410" t="s">
        <v>2536</v>
      </c>
      <c r="B68" s="410" t="s">
        <v>2834</v>
      </c>
      <c r="C68" s="7" t="s">
        <v>2833</v>
      </c>
      <c r="D68" s="410" t="s">
        <v>371</v>
      </c>
      <c r="E68" s="412" t="s">
        <v>2831</v>
      </c>
      <c r="F68" s="420">
        <v>0</v>
      </c>
      <c r="G68" s="420">
        <v>1</v>
      </c>
      <c r="H68" s="420">
        <v>0.01</v>
      </c>
      <c r="I68" s="414" t="s">
        <v>2832</v>
      </c>
      <c r="J68" s="2" t="s">
        <v>3881</v>
      </c>
      <c r="K68" s="394" t="s">
        <v>364</v>
      </c>
      <c r="L68" s="394" t="s">
        <v>2794</v>
      </c>
      <c r="M68" s="419" t="s">
        <v>158</v>
      </c>
      <c r="N68" s="394"/>
    </row>
    <row r="69" spans="1:14" ht="75" x14ac:dyDescent="0.25">
      <c r="A69" s="410" t="s">
        <v>2536</v>
      </c>
      <c r="B69" s="410" t="s">
        <v>2537</v>
      </c>
      <c r="C69" s="7" t="s">
        <v>2538</v>
      </c>
      <c r="D69" s="410" t="s">
        <v>2541</v>
      </c>
      <c r="E69" s="412" t="s">
        <v>2542</v>
      </c>
      <c r="F69" s="420">
        <v>0</v>
      </c>
      <c r="G69" s="420">
        <v>1</v>
      </c>
      <c r="H69" s="420">
        <v>0.01</v>
      </c>
      <c r="I69" s="414" t="s">
        <v>2543</v>
      </c>
      <c r="J69" s="2" t="s">
        <v>2544</v>
      </c>
      <c r="K69" s="394"/>
      <c r="L69" s="394" t="s">
        <v>2795</v>
      </c>
      <c r="M69" s="419"/>
      <c r="N69" s="394"/>
    </row>
    <row r="70" spans="1:14" ht="135" x14ac:dyDescent="0.25">
      <c r="A70" s="412" t="s">
        <v>10</v>
      </c>
      <c r="B70" s="412" t="s">
        <v>3266</v>
      </c>
      <c r="C70" s="7" t="s">
        <v>2463</v>
      </c>
      <c r="D70" s="412" t="s">
        <v>3266</v>
      </c>
      <c r="E70" s="412" t="s">
        <v>2299</v>
      </c>
      <c r="F70" s="423">
        <v>0</v>
      </c>
      <c r="G70" s="423">
        <v>300</v>
      </c>
      <c r="H70" s="423">
        <v>5</v>
      </c>
      <c r="I70" s="428" t="str">
        <f>UnitControlCenter!$B$44</f>
        <v>$/metric ton CO2e</v>
      </c>
      <c r="J70" s="2" t="s">
        <v>3882</v>
      </c>
      <c r="K70" s="414" t="s">
        <v>253</v>
      </c>
      <c r="L70" s="394" t="s">
        <v>254</v>
      </c>
      <c r="M70" s="421" t="s">
        <v>2437</v>
      </c>
      <c r="N70" s="394" t="s">
        <v>419</v>
      </c>
    </row>
    <row r="71" spans="1:14" ht="75" x14ac:dyDescent="0.25">
      <c r="A71" s="412" t="s">
        <v>10</v>
      </c>
      <c r="B71" s="412" t="s">
        <v>26</v>
      </c>
      <c r="C71" s="7" t="s">
        <v>144</v>
      </c>
      <c r="D71" s="412" t="s">
        <v>26</v>
      </c>
      <c r="E71" s="412" t="s">
        <v>2298</v>
      </c>
      <c r="F71" s="420">
        <v>0</v>
      </c>
      <c r="G71" s="420">
        <v>1</v>
      </c>
      <c r="H71" s="420">
        <v>0.01</v>
      </c>
      <c r="I71" s="414" t="s">
        <v>146</v>
      </c>
      <c r="J71" s="2" t="s">
        <v>3345</v>
      </c>
      <c r="K71" s="394" t="s">
        <v>257</v>
      </c>
      <c r="L71" s="394" t="s">
        <v>258</v>
      </c>
      <c r="M71" s="419" t="s">
        <v>158</v>
      </c>
    </row>
    <row r="72" spans="1:14" x14ac:dyDescent="0.25">
      <c r="A72" s="410" t="s">
        <v>10</v>
      </c>
      <c r="B72" s="410" t="s">
        <v>2498</v>
      </c>
      <c r="C72" s="7" t="s">
        <v>2500</v>
      </c>
      <c r="D72" s="410" t="s">
        <v>2501</v>
      </c>
      <c r="E72" s="410" t="s">
        <v>2503</v>
      </c>
      <c r="F72" s="423">
        <v>0</v>
      </c>
      <c r="G72" s="423">
        <v>1</v>
      </c>
      <c r="H72" s="423">
        <v>1</v>
      </c>
      <c r="I72" s="414" t="s">
        <v>30</v>
      </c>
      <c r="J72" s="2"/>
    </row>
    <row r="73" spans="1:14" ht="30" x14ac:dyDescent="0.25">
      <c r="A73" s="410" t="s">
        <v>10</v>
      </c>
      <c r="B73" s="410" t="s">
        <v>3864</v>
      </c>
      <c r="C73" s="7" t="s">
        <v>2499</v>
      </c>
      <c r="D73" s="410" t="s">
        <v>2650</v>
      </c>
      <c r="E73" s="410" t="s">
        <v>2502</v>
      </c>
      <c r="F73" s="423">
        <v>0</v>
      </c>
      <c r="G73" s="423">
        <v>1</v>
      </c>
      <c r="H73" s="423">
        <v>1</v>
      </c>
      <c r="I73" s="414" t="s">
        <v>30</v>
      </c>
      <c r="J73" s="2" t="s">
        <v>3097</v>
      </c>
      <c r="K73" s="414" t="s">
        <v>253</v>
      </c>
      <c r="L73" s="394" t="s">
        <v>254</v>
      </c>
    </row>
    <row r="74" spans="1:14" x14ac:dyDescent="0.25">
      <c r="A74" s="410" t="s">
        <v>10</v>
      </c>
      <c r="B74" s="410" t="s">
        <v>2808</v>
      </c>
      <c r="C74" s="7" t="s">
        <v>2807</v>
      </c>
      <c r="D74" s="410" t="s">
        <v>2808</v>
      </c>
      <c r="E74" s="412" t="s">
        <v>2809</v>
      </c>
      <c r="F74" s="423">
        <v>0</v>
      </c>
      <c r="G74" s="423">
        <v>1</v>
      </c>
      <c r="H74" s="423">
        <v>1</v>
      </c>
      <c r="I74" s="414" t="s">
        <v>30</v>
      </c>
      <c r="J74" s="2"/>
    </row>
    <row r="75" spans="1:14" ht="45" x14ac:dyDescent="0.25">
      <c r="A75" s="410" t="s">
        <v>10</v>
      </c>
      <c r="B75" s="410" t="s">
        <v>2856</v>
      </c>
      <c r="C75" s="7" t="s">
        <v>2856</v>
      </c>
      <c r="D75" s="410" t="s">
        <v>2856</v>
      </c>
      <c r="E75" s="410" t="s">
        <v>2857</v>
      </c>
      <c r="F75" s="420">
        <v>0</v>
      </c>
      <c r="G75" s="420">
        <v>1</v>
      </c>
      <c r="H75" s="420">
        <v>0.01</v>
      </c>
      <c r="I75" s="414" t="s">
        <v>2858</v>
      </c>
      <c r="J75" s="552" t="s">
        <v>3346</v>
      </c>
      <c r="K75" s="394" t="s">
        <v>3017</v>
      </c>
    </row>
    <row r="76" spans="1:14" ht="60" x14ac:dyDescent="0.25">
      <c r="A76" s="412" t="s">
        <v>10</v>
      </c>
      <c r="B76" s="412" t="s">
        <v>3429</v>
      </c>
      <c r="C76" s="7" t="s">
        <v>3428</v>
      </c>
      <c r="D76" s="412" t="s">
        <v>3429</v>
      </c>
      <c r="E76" s="412" t="s">
        <v>2297</v>
      </c>
      <c r="F76" s="417">
        <v>-0.5</v>
      </c>
      <c r="G76" s="417">
        <v>0.5</v>
      </c>
      <c r="H76" s="420">
        <v>0.01</v>
      </c>
      <c r="I76" s="414" t="s">
        <v>147</v>
      </c>
      <c r="J76" s="2" t="s">
        <v>3430</v>
      </c>
      <c r="K76" s="394" t="s">
        <v>259</v>
      </c>
      <c r="L76" s="394" t="s">
        <v>260</v>
      </c>
      <c r="M76" s="421" t="s">
        <v>159</v>
      </c>
    </row>
    <row r="77" spans="1:14" ht="120" x14ac:dyDescent="0.25">
      <c r="A77" s="412" t="s">
        <v>2751</v>
      </c>
      <c r="B77" s="428" t="s">
        <v>335</v>
      </c>
      <c r="C77" s="432" t="s">
        <v>305</v>
      </c>
      <c r="D77" s="412" t="s">
        <v>372</v>
      </c>
      <c r="E77" s="412" t="s">
        <v>2296</v>
      </c>
      <c r="F77" s="418">
        <v>0</v>
      </c>
      <c r="G77" s="418">
        <v>0.4</v>
      </c>
      <c r="H77" s="417">
        <v>0.01</v>
      </c>
      <c r="I77" s="414" t="s">
        <v>32</v>
      </c>
      <c r="J77" s="2" t="s">
        <v>3347</v>
      </c>
      <c r="K77" s="414" t="s">
        <v>261</v>
      </c>
      <c r="L77" s="394" t="s">
        <v>262</v>
      </c>
      <c r="M77" s="419"/>
    </row>
    <row r="78" spans="1:14" ht="120" x14ac:dyDescent="0.25">
      <c r="A78" s="433" t="str">
        <f>A$77</f>
        <v>Research and Development</v>
      </c>
      <c r="B78" s="433" t="str">
        <f t="shared" ref="B78:B81" si="0">B$77</f>
        <v>Capital Cost Reduction</v>
      </c>
      <c r="C78" s="412" t="s">
        <v>306</v>
      </c>
      <c r="D78" s="433" t="str">
        <f t="shared" ref="D78:L81" si="1">D$77</f>
        <v>R&amp;D Capital Cost Reductions</v>
      </c>
      <c r="E78" s="7" t="s">
        <v>3360</v>
      </c>
      <c r="F78" s="434">
        <f t="shared" si="1"/>
        <v>0</v>
      </c>
      <c r="G78" s="434">
        <f t="shared" si="1"/>
        <v>0.4</v>
      </c>
      <c r="H78" s="434">
        <f t="shared" si="1"/>
        <v>0.01</v>
      </c>
      <c r="I78" s="433" t="str">
        <f t="shared" si="1"/>
        <v>% reduction in cost</v>
      </c>
      <c r="J78"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8" s="433" t="str">
        <f t="shared" si="1"/>
        <v>architectural-design.html#rnd</v>
      </c>
      <c r="L78" s="433" t="str">
        <f t="shared" si="1"/>
        <v>research-and-development.html</v>
      </c>
      <c r="M78" s="419"/>
    </row>
    <row r="79" spans="1:14" ht="120" x14ac:dyDescent="0.25">
      <c r="A79" s="433" t="str">
        <f t="shared" ref="A79:A81" si="2">A$77</f>
        <v>Research and Development</v>
      </c>
      <c r="B79" s="433" t="str">
        <f t="shared" si="0"/>
        <v>Capital Cost Reduction</v>
      </c>
      <c r="C79" s="412" t="s">
        <v>307</v>
      </c>
      <c r="D79" s="433" t="str">
        <f t="shared" si="1"/>
        <v>R&amp;D Capital Cost Reductions</v>
      </c>
      <c r="E79" s="7" t="s">
        <v>3361</v>
      </c>
      <c r="F79" s="434">
        <f t="shared" si="1"/>
        <v>0</v>
      </c>
      <c r="G79" s="434">
        <f t="shared" si="1"/>
        <v>0.4</v>
      </c>
      <c r="H79" s="434">
        <f t="shared" si="1"/>
        <v>0.01</v>
      </c>
      <c r="I79" s="433" t="str">
        <f t="shared" si="1"/>
        <v>% reduction in cost</v>
      </c>
      <c r="J79"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79" s="433" t="str">
        <f t="shared" si="1"/>
        <v>architectural-design.html#rnd</v>
      </c>
      <c r="L79" s="433" t="str">
        <f t="shared" si="1"/>
        <v>research-and-development.html</v>
      </c>
      <c r="M79" s="419"/>
    </row>
    <row r="80" spans="1:14" ht="120" x14ac:dyDescent="0.25">
      <c r="A80" s="433" t="str">
        <f t="shared" si="2"/>
        <v>Research and Development</v>
      </c>
      <c r="B80" s="433" t="str">
        <f t="shared" si="0"/>
        <v>Capital Cost Reduction</v>
      </c>
      <c r="C80" s="412" t="s">
        <v>308</v>
      </c>
      <c r="D80" s="433" t="str">
        <f t="shared" si="1"/>
        <v>R&amp;D Capital Cost Reductions</v>
      </c>
      <c r="E80" s="7" t="s">
        <v>3362</v>
      </c>
      <c r="F80" s="434">
        <f t="shared" si="1"/>
        <v>0</v>
      </c>
      <c r="G80" s="434">
        <f t="shared" si="1"/>
        <v>0.4</v>
      </c>
      <c r="H80" s="434">
        <f t="shared" si="1"/>
        <v>0.01</v>
      </c>
      <c r="I80" s="433" t="str">
        <f t="shared" si="1"/>
        <v>% reduction in cost</v>
      </c>
      <c r="J80"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0" s="433" t="str">
        <f t="shared" si="1"/>
        <v>architectural-design.html#rnd</v>
      </c>
      <c r="L80" s="433" t="str">
        <f t="shared" si="1"/>
        <v>research-and-development.html</v>
      </c>
      <c r="M80" s="419"/>
    </row>
    <row r="81" spans="1:13" ht="120" x14ac:dyDescent="0.25">
      <c r="A81" s="433" t="str">
        <f t="shared" si="2"/>
        <v>Research and Development</v>
      </c>
      <c r="B81" s="433" t="str">
        <f t="shared" si="0"/>
        <v>Capital Cost Reduction</v>
      </c>
      <c r="C81" s="410" t="s">
        <v>309</v>
      </c>
      <c r="D81" s="433" t="str">
        <f t="shared" si="1"/>
        <v>R&amp;D Capital Cost Reductions</v>
      </c>
      <c r="E81" s="7" t="s">
        <v>3363</v>
      </c>
      <c r="F81" s="434">
        <f t="shared" si="1"/>
        <v>0</v>
      </c>
      <c r="G81" s="434">
        <f t="shared" si="1"/>
        <v>0.4</v>
      </c>
      <c r="H81" s="434">
        <f t="shared" si="1"/>
        <v>0.01</v>
      </c>
      <c r="I81" s="433" t="str">
        <f t="shared" si="1"/>
        <v>% reduction in cost</v>
      </c>
      <c r="J81" s="2" t="str">
        <f t="shared" si="1"/>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1" s="433" t="str">
        <f t="shared" si="1"/>
        <v>architectural-design.html#rnd</v>
      </c>
      <c r="L81" s="433" t="str">
        <f t="shared" si="1"/>
        <v>research-and-development.html</v>
      </c>
      <c r="M81" s="419"/>
    </row>
    <row r="82" spans="1:13" ht="150" x14ac:dyDescent="0.25">
      <c r="A82" s="410" t="s">
        <v>2751</v>
      </c>
      <c r="B82" s="410" t="s">
        <v>2901</v>
      </c>
      <c r="C82" s="7" t="s">
        <v>2902</v>
      </c>
      <c r="D82" s="410" t="s">
        <v>2901</v>
      </c>
      <c r="E82" s="413" t="s">
        <v>2904</v>
      </c>
      <c r="F82" s="418">
        <v>0</v>
      </c>
      <c r="G82" s="418">
        <v>1</v>
      </c>
      <c r="H82" s="417">
        <v>0.01</v>
      </c>
      <c r="I82" s="414" t="s">
        <v>34</v>
      </c>
      <c r="J82" s="2" t="s">
        <v>2906</v>
      </c>
      <c r="K82" s="394" t="s">
        <v>2908</v>
      </c>
      <c r="L82" s="394" t="s">
        <v>2907</v>
      </c>
      <c r="M82" s="421" t="s">
        <v>2905</v>
      </c>
    </row>
    <row r="83" spans="1:13" ht="120" x14ac:dyDescent="0.25">
      <c r="A83" s="412" t="s">
        <v>2751</v>
      </c>
      <c r="B83" s="428" t="s">
        <v>349</v>
      </c>
      <c r="C83" s="7" t="s">
        <v>310</v>
      </c>
      <c r="D83" s="412" t="s">
        <v>373</v>
      </c>
      <c r="E83" s="412" t="s">
        <v>2295</v>
      </c>
      <c r="F83" s="418">
        <v>0</v>
      </c>
      <c r="G83" s="418">
        <v>0.4</v>
      </c>
      <c r="H83" s="417">
        <v>0.01</v>
      </c>
      <c r="I83" s="414" t="s">
        <v>33</v>
      </c>
      <c r="J83" s="2" t="s">
        <v>3351</v>
      </c>
      <c r="K83" s="414" t="s">
        <v>261</v>
      </c>
      <c r="L83" s="394" t="s">
        <v>262</v>
      </c>
    </row>
    <row r="84" spans="1:13" ht="120" x14ac:dyDescent="0.25">
      <c r="A84" s="435" t="str">
        <f>A$83</f>
        <v>Research and Development</v>
      </c>
      <c r="B84" s="435" t="str">
        <f>B$83</f>
        <v>Fuel Use Reduction</v>
      </c>
      <c r="C84" s="7" t="s">
        <v>311</v>
      </c>
      <c r="D84" s="435" t="str">
        <f t="shared" ref="D84:L87" si="3">D$83</f>
        <v>R&amp;D Fuel Use Reductions</v>
      </c>
      <c r="E84" s="7" t="s">
        <v>3364</v>
      </c>
      <c r="F84" s="317">
        <f t="shared" si="3"/>
        <v>0</v>
      </c>
      <c r="G84" s="317">
        <f t="shared" si="3"/>
        <v>0.4</v>
      </c>
      <c r="H84" s="317">
        <f t="shared" si="3"/>
        <v>0.01</v>
      </c>
      <c r="I84" s="435" t="str">
        <f t="shared" si="3"/>
        <v>% reduction in fuel use</v>
      </c>
      <c r="J84"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4" s="435" t="str">
        <f t="shared" si="3"/>
        <v>architectural-design.html#rnd</v>
      </c>
      <c r="L84" s="435" t="str">
        <f t="shared" si="3"/>
        <v>research-and-development.html</v>
      </c>
    </row>
    <row r="85" spans="1:13" ht="120" x14ac:dyDescent="0.25">
      <c r="A85" s="435" t="str">
        <f t="shared" ref="A85:B87" si="4">A$83</f>
        <v>Research and Development</v>
      </c>
      <c r="B85" s="435" t="str">
        <f t="shared" si="4"/>
        <v>Fuel Use Reduction</v>
      </c>
      <c r="C85" s="7" t="s">
        <v>312</v>
      </c>
      <c r="D85" s="435" t="str">
        <f t="shared" si="3"/>
        <v>R&amp;D Fuel Use Reductions</v>
      </c>
      <c r="E85" s="7" t="s">
        <v>3365</v>
      </c>
      <c r="F85" s="317">
        <f t="shared" si="3"/>
        <v>0</v>
      </c>
      <c r="G85" s="317">
        <f t="shared" si="3"/>
        <v>0.4</v>
      </c>
      <c r="H85" s="317">
        <f t="shared" si="3"/>
        <v>0.01</v>
      </c>
      <c r="I85" s="435" t="str">
        <f t="shared" si="3"/>
        <v>% reduction in fuel use</v>
      </c>
      <c r="J85"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5" s="435" t="str">
        <f t="shared" si="3"/>
        <v>architectural-design.html#rnd</v>
      </c>
      <c r="L85" s="435" t="str">
        <f t="shared" si="3"/>
        <v>research-and-development.html</v>
      </c>
    </row>
    <row r="86" spans="1:13" ht="120" x14ac:dyDescent="0.25">
      <c r="A86" s="435" t="str">
        <f t="shared" si="4"/>
        <v>Research and Development</v>
      </c>
      <c r="B86" s="435" t="str">
        <f t="shared" si="4"/>
        <v>Fuel Use Reduction</v>
      </c>
      <c r="C86" s="7" t="s">
        <v>313</v>
      </c>
      <c r="D86" s="435" t="str">
        <f t="shared" si="3"/>
        <v>R&amp;D Fuel Use Reductions</v>
      </c>
      <c r="E86" s="7" t="s">
        <v>3366</v>
      </c>
      <c r="F86" s="317">
        <f t="shared" si="3"/>
        <v>0</v>
      </c>
      <c r="G86" s="317">
        <f t="shared" si="3"/>
        <v>0.4</v>
      </c>
      <c r="H86" s="317">
        <f t="shared" si="3"/>
        <v>0.01</v>
      </c>
      <c r="I86" s="435" t="str">
        <f t="shared" si="3"/>
        <v>% reduction in fuel use</v>
      </c>
      <c r="J86"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6" s="435" t="str">
        <f t="shared" si="3"/>
        <v>architectural-design.html#rnd</v>
      </c>
      <c r="L86" s="435" t="str">
        <f t="shared" si="3"/>
        <v>research-and-development.html</v>
      </c>
    </row>
    <row r="87" spans="1:13" ht="120" x14ac:dyDescent="0.25">
      <c r="A87" s="435" t="str">
        <f t="shared" si="4"/>
        <v>Research and Development</v>
      </c>
      <c r="B87" s="435" t="str">
        <f t="shared" si="4"/>
        <v>Fuel Use Reduction</v>
      </c>
      <c r="C87" s="7" t="s">
        <v>314</v>
      </c>
      <c r="D87" s="435" t="str">
        <f t="shared" si="3"/>
        <v>R&amp;D Fuel Use Reductions</v>
      </c>
      <c r="E87" s="7" t="s">
        <v>3367</v>
      </c>
      <c r="F87" s="317">
        <f t="shared" si="3"/>
        <v>0</v>
      </c>
      <c r="G87" s="317">
        <f t="shared" si="3"/>
        <v>0.4</v>
      </c>
      <c r="H87" s="317">
        <f t="shared" si="3"/>
        <v>0.01</v>
      </c>
      <c r="I87" s="435" t="str">
        <f t="shared" si="3"/>
        <v>% reduction in fuel use</v>
      </c>
      <c r="J87" s="2" t="str">
        <f t="shared" si="3"/>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K87" s="435" t="str">
        <f t="shared" si="3"/>
        <v>architectural-design.html#rnd</v>
      </c>
      <c r="L87" s="435" t="str">
        <f t="shared" si="3"/>
        <v>research-and-development.html</v>
      </c>
    </row>
    <row r="88" spans="1:13" ht="210" x14ac:dyDescent="0.25">
      <c r="A88" s="7" t="s">
        <v>3054</v>
      </c>
      <c r="B88" s="7" t="s">
        <v>3055</v>
      </c>
      <c r="C88" s="7" t="s">
        <v>3062</v>
      </c>
      <c r="D88" s="428"/>
      <c r="E88" s="412" t="s">
        <v>3100</v>
      </c>
      <c r="F88" s="436">
        <v>0</v>
      </c>
      <c r="G88" s="7">
        <v>10</v>
      </c>
      <c r="H88" s="7">
        <v>1</v>
      </c>
      <c r="I88" s="7" t="s">
        <v>3030</v>
      </c>
      <c r="J88" s="2" t="s">
        <v>3352</v>
      </c>
      <c r="K88" s="7" t="s">
        <v>3031</v>
      </c>
    </row>
    <row r="89" spans="1:13" ht="210" x14ac:dyDescent="0.25">
      <c r="A89" s="7" t="s">
        <v>3054</v>
      </c>
      <c r="B89" s="7" t="s">
        <v>3056</v>
      </c>
      <c r="C89" s="7" t="s">
        <v>3063</v>
      </c>
      <c r="D89" s="428"/>
      <c r="E89" s="412" t="s">
        <v>3101</v>
      </c>
      <c r="F89" s="436">
        <v>0</v>
      </c>
      <c r="G89" s="7">
        <v>10</v>
      </c>
      <c r="H89" s="7">
        <v>1</v>
      </c>
      <c r="I89" s="7" t="s">
        <v>3030</v>
      </c>
      <c r="J89" s="2" t="str">
        <f>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89" s="435" t="str">
        <f t="shared" ref="K89:K96" si="5">K$88</f>
        <v>io-model.html</v>
      </c>
      <c r="L89" s="22"/>
    </row>
    <row r="90" spans="1:13" ht="210" x14ac:dyDescent="0.25">
      <c r="A90" s="7" t="s">
        <v>3054</v>
      </c>
      <c r="B90" s="7" t="s">
        <v>483</v>
      </c>
      <c r="C90" s="7" t="s">
        <v>3064</v>
      </c>
      <c r="D90" s="428"/>
      <c r="E90" s="412" t="s">
        <v>3102</v>
      </c>
      <c r="F90" s="436">
        <v>0</v>
      </c>
      <c r="G90" s="7">
        <v>10</v>
      </c>
      <c r="H90" s="7">
        <v>1</v>
      </c>
      <c r="I90" s="7" t="s">
        <v>3030</v>
      </c>
      <c r="J90" s="2" t="str">
        <f t="shared" ref="J90:J96" si="6">J$88</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0" s="435" t="str">
        <f t="shared" si="5"/>
        <v>io-model.html</v>
      </c>
    </row>
    <row r="91" spans="1:13" ht="210" x14ac:dyDescent="0.25">
      <c r="A91" s="7" t="s">
        <v>3054</v>
      </c>
      <c r="B91" s="7" t="s">
        <v>3057</v>
      </c>
      <c r="C91" s="7" t="s">
        <v>3065</v>
      </c>
      <c r="D91" s="428"/>
      <c r="E91" s="412" t="s">
        <v>3103</v>
      </c>
      <c r="F91" s="436">
        <v>0</v>
      </c>
      <c r="G91" s="7">
        <v>10</v>
      </c>
      <c r="H91" s="7">
        <v>1</v>
      </c>
      <c r="I91" s="7" t="s">
        <v>3030</v>
      </c>
      <c r="J91"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1" s="435" t="str">
        <f t="shared" si="5"/>
        <v>io-model.html</v>
      </c>
    </row>
    <row r="92" spans="1:13" ht="210" x14ac:dyDescent="0.25">
      <c r="A92" s="7" t="s">
        <v>3054</v>
      </c>
      <c r="B92" s="7" t="s">
        <v>3058</v>
      </c>
      <c r="C92" s="7" t="s">
        <v>3066</v>
      </c>
      <c r="D92" s="428"/>
      <c r="E92" s="412" t="s">
        <v>3104</v>
      </c>
      <c r="F92" s="436">
        <v>0</v>
      </c>
      <c r="G92" s="7">
        <v>10</v>
      </c>
      <c r="H92" s="7">
        <v>1</v>
      </c>
      <c r="I92" s="7" t="s">
        <v>3030</v>
      </c>
      <c r="J92"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2" s="435" t="str">
        <f t="shared" si="5"/>
        <v>io-model.html</v>
      </c>
    </row>
    <row r="93" spans="1:13" ht="210" x14ac:dyDescent="0.25">
      <c r="A93" s="7" t="s">
        <v>3054</v>
      </c>
      <c r="B93" s="7" t="s">
        <v>278</v>
      </c>
      <c r="C93" s="7" t="s">
        <v>3067</v>
      </c>
      <c r="D93" s="428"/>
      <c r="E93" s="412" t="s">
        <v>3105</v>
      </c>
      <c r="F93" s="436">
        <v>0</v>
      </c>
      <c r="G93" s="7">
        <v>10</v>
      </c>
      <c r="H93" s="7">
        <v>1</v>
      </c>
      <c r="I93" s="7" t="s">
        <v>3030</v>
      </c>
      <c r="J93"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3" s="435" t="str">
        <f t="shared" si="5"/>
        <v>io-model.html</v>
      </c>
    </row>
    <row r="94" spans="1:13" ht="210" x14ac:dyDescent="0.25">
      <c r="A94" s="7" t="s">
        <v>3054</v>
      </c>
      <c r="B94" s="7" t="s">
        <v>3059</v>
      </c>
      <c r="C94" s="7" t="s">
        <v>3068</v>
      </c>
      <c r="D94" s="428"/>
      <c r="E94" s="412" t="s">
        <v>3106</v>
      </c>
      <c r="F94" s="436">
        <v>0</v>
      </c>
      <c r="G94" s="7">
        <v>10</v>
      </c>
      <c r="H94" s="7">
        <v>1</v>
      </c>
      <c r="I94" s="7" t="s">
        <v>3030</v>
      </c>
      <c r="J94"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4" s="435" t="str">
        <f t="shared" si="5"/>
        <v>io-model.html</v>
      </c>
    </row>
    <row r="95" spans="1:13" ht="210" x14ac:dyDescent="0.25">
      <c r="A95" s="7" t="s">
        <v>3054</v>
      </c>
      <c r="B95" s="7" t="s">
        <v>3060</v>
      </c>
      <c r="C95" s="7" t="s">
        <v>3069</v>
      </c>
      <c r="D95" s="428"/>
      <c r="E95" s="412" t="s">
        <v>3107</v>
      </c>
      <c r="F95" s="436">
        <v>0</v>
      </c>
      <c r="G95" s="7">
        <v>10</v>
      </c>
      <c r="H95" s="7">
        <v>1</v>
      </c>
      <c r="I95" s="7" t="s">
        <v>3030</v>
      </c>
      <c r="J95"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5" s="435" t="str">
        <f t="shared" si="5"/>
        <v>io-model.html</v>
      </c>
    </row>
    <row r="96" spans="1:13" ht="210" x14ac:dyDescent="0.25">
      <c r="A96" s="7" t="s">
        <v>3054</v>
      </c>
      <c r="B96" s="7" t="s">
        <v>3061</v>
      </c>
      <c r="C96" s="7" t="s">
        <v>3070</v>
      </c>
      <c r="D96" s="428"/>
      <c r="E96" s="412" t="s">
        <v>3108</v>
      </c>
      <c r="F96" s="436">
        <v>0</v>
      </c>
      <c r="G96" s="7">
        <v>10</v>
      </c>
      <c r="H96" s="7">
        <v>1</v>
      </c>
      <c r="I96" s="7" t="s">
        <v>3030</v>
      </c>
      <c r="J96" s="2" t="str">
        <f t="shared" si="6"/>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K96" s="435" t="str">
        <f t="shared" si="5"/>
        <v>io-model.html</v>
      </c>
    </row>
    <row r="97" spans="1:13" ht="90" x14ac:dyDescent="0.25">
      <c r="A97" s="7" t="s">
        <v>2924</v>
      </c>
      <c r="B97" s="7" t="s">
        <v>2925</v>
      </c>
      <c r="C97" s="7" t="s">
        <v>2929</v>
      </c>
      <c r="D97" s="428"/>
      <c r="E97" s="7" t="s">
        <v>2926</v>
      </c>
      <c r="F97" s="14">
        <v>-0.08</v>
      </c>
      <c r="G97" s="14">
        <v>0.02</v>
      </c>
      <c r="H97" s="437">
        <v>1E-3</v>
      </c>
      <c r="I97" s="7" t="s">
        <v>2932</v>
      </c>
      <c r="J97" s="2" t="s">
        <v>3138</v>
      </c>
      <c r="L97" s="397"/>
      <c r="M97" s="438" t="s">
        <v>2927</v>
      </c>
    </row>
    <row r="98" spans="1:13" ht="165" x14ac:dyDescent="0.25">
      <c r="A98" s="7" t="s">
        <v>2924</v>
      </c>
      <c r="B98" s="7" t="s">
        <v>3443</v>
      </c>
      <c r="C98" s="7" t="s">
        <v>3441</v>
      </c>
      <c r="D98" s="428"/>
      <c r="E98" s="428"/>
      <c r="F98" s="436">
        <v>0</v>
      </c>
      <c r="G98" s="7">
        <v>1</v>
      </c>
      <c r="H98" s="7">
        <v>1</v>
      </c>
      <c r="I98" s="414" t="s">
        <v>30</v>
      </c>
      <c r="J98" s="4" t="s">
        <v>3442</v>
      </c>
    </row>
  </sheetData>
  <hyperlinks>
    <hyperlink ref="N58" r:id="rId1" display="https://www.fas.org/sgp/crs/misc/R40562.pdf, p.3, paragraph 1" xr:uid="{7CF34F3F-CA8F-4028-84E1-41FC3F30186E}"/>
  </hyperlinks>
  <pageMargins left="0.7" right="0.7" top="0.75" bottom="0.75" header="0.3" footer="0.3"/>
  <pageSetup orientation="portrait" r:id="rId2"/>
  <legacyDrawing r:id="rId3"/>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1020E7-5E85-4FC4-9290-D2E6E2D844B1}">
  <sheetPr>
    <tabColor rgb="FFCCFF33"/>
  </sheetPr>
  <dimension ref="A1:U144"/>
  <sheetViews>
    <sheetView zoomScale="90" zoomScaleNormal="90" workbookViewId="0">
      <selection activeCell="K37" sqref="K37"/>
    </sheetView>
  </sheetViews>
  <sheetFormatPr defaultColWidth="9.140625" defaultRowHeight="15" x14ac:dyDescent="0.25"/>
  <cols>
    <col min="1" max="1" width="9.140625" style="440"/>
    <col min="2" max="2" width="12.140625" style="174" customWidth="1"/>
    <col min="3" max="3" width="16.5703125" style="174" customWidth="1"/>
    <col min="4" max="4" width="47.28515625" style="174" bestFit="1" customWidth="1"/>
    <col min="5" max="5" width="16.7109375" style="174" hidden="1" customWidth="1"/>
    <col min="6" max="6" width="23.85546875" style="174" hidden="1" customWidth="1"/>
    <col min="7" max="9" width="0" style="174" hidden="1" customWidth="1"/>
    <col min="10" max="10" width="21.42578125" style="174" bestFit="1" customWidth="1"/>
    <col min="11" max="11" width="97.28515625" style="174" customWidth="1"/>
    <col min="12" max="19" width="9.140625" style="174" customWidth="1"/>
    <col min="20" max="20" width="92.28515625" style="174" customWidth="1"/>
    <col min="21" max="16384" width="9.140625" style="174"/>
  </cols>
  <sheetData>
    <row r="1" spans="1:11" x14ac:dyDescent="0.25">
      <c r="A1" s="439" t="s">
        <v>3576</v>
      </c>
      <c r="B1" s="248"/>
      <c r="C1" s="248"/>
      <c r="D1" s="248"/>
      <c r="E1" s="248"/>
      <c r="F1" s="248"/>
      <c r="G1" s="248"/>
      <c r="H1" s="248"/>
      <c r="I1" s="248"/>
      <c r="J1" s="248"/>
      <c r="K1" s="248"/>
    </row>
    <row r="3" spans="1:11" x14ac:dyDescent="0.25">
      <c r="B3" s="441" t="s">
        <v>3</v>
      </c>
      <c r="C3" s="441" t="s">
        <v>0</v>
      </c>
      <c r="D3" s="441" t="s">
        <v>1</v>
      </c>
      <c r="E3" s="442" t="s">
        <v>365</v>
      </c>
      <c r="F3" s="441" t="s">
        <v>2294</v>
      </c>
      <c r="G3" s="443" t="s">
        <v>70</v>
      </c>
      <c r="H3" s="443" t="s">
        <v>71</v>
      </c>
      <c r="I3" s="443" t="s">
        <v>82</v>
      </c>
      <c r="J3" s="441" t="s">
        <v>29</v>
      </c>
      <c r="K3" s="444" t="s">
        <v>2</v>
      </c>
    </row>
    <row r="4" spans="1:11" ht="28.5" customHeight="1" x14ac:dyDescent="0.25">
      <c r="A4" s="440">
        <v>1</v>
      </c>
      <c r="B4" s="445" t="s">
        <v>4</v>
      </c>
      <c r="C4" s="445" t="s">
        <v>3142</v>
      </c>
      <c r="D4" s="174" t="s">
        <v>489</v>
      </c>
      <c r="E4" s="445" t="s">
        <v>3143</v>
      </c>
      <c r="F4" s="174" t="s">
        <v>2337</v>
      </c>
      <c r="G4" s="446">
        <v>0</v>
      </c>
      <c r="H4" s="446">
        <v>1</v>
      </c>
      <c r="I4" s="446">
        <v>0.01</v>
      </c>
      <c r="J4" s="445" t="s">
        <v>490</v>
      </c>
      <c r="K4" s="447" t="str">
        <f>T21</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row>
    <row r="5" spans="1:11" x14ac:dyDescent="0.25">
      <c r="A5" s="440">
        <v>2</v>
      </c>
      <c r="B5" s="445" t="s">
        <v>4</v>
      </c>
      <c r="C5" s="445" t="s">
        <v>488</v>
      </c>
      <c r="D5" s="174" t="s">
        <v>484</v>
      </c>
      <c r="E5" s="445" t="s">
        <v>483</v>
      </c>
      <c r="F5" s="174" t="s">
        <v>2336</v>
      </c>
      <c r="G5" s="446">
        <v>0</v>
      </c>
      <c r="H5" s="446">
        <v>0.5</v>
      </c>
      <c r="I5" s="446">
        <v>0.01</v>
      </c>
      <c r="J5" s="445" t="s">
        <v>485</v>
      </c>
      <c r="K5" s="444" t="str">
        <f>T35</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6" spans="1:11" x14ac:dyDescent="0.25">
      <c r="A6" s="440">
        <v>3</v>
      </c>
      <c r="B6" s="174" t="s">
        <v>72</v>
      </c>
      <c r="C6" s="174" t="s">
        <v>15</v>
      </c>
      <c r="D6" s="174" t="s">
        <v>2546</v>
      </c>
      <c r="E6" s="174" t="s">
        <v>15</v>
      </c>
      <c r="F6" s="174" t="s">
        <v>2545</v>
      </c>
      <c r="G6" s="446">
        <v>0</v>
      </c>
      <c r="H6" s="446">
        <v>1</v>
      </c>
      <c r="I6" s="446">
        <v>0.01</v>
      </c>
      <c r="J6" s="445" t="s">
        <v>115</v>
      </c>
      <c r="K6" s="444" t="str">
        <f>T49</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7" spans="1:11" x14ac:dyDescent="0.25">
      <c r="A7" s="440">
        <v>4</v>
      </c>
      <c r="B7" s="174" t="s">
        <v>72</v>
      </c>
      <c r="C7" s="174" t="s">
        <v>101</v>
      </c>
      <c r="D7" s="174" t="s">
        <v>316</v>
      </c>
      <c r="E7" s="174" t="s">
        <v>101</v>
      </c>
      <c r="F7" s="174" t="s">
        <v>2332</v>
      </c>
      <c r="G7" s="446">
        <v>0</v>
      </c>
      <c r="H7" s="446">
        <v>0.75</v>
      </c>
      <c r="I7" s="446">
        <v>0.01</v>
      </c>
      <c r="J7" s="445" t="s">
        <v>31</v>
      </c>
      <c r="K7" s="444" t="str">
        <f>T66</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8" spans="1:11" x14ac:dyDescent="0.25">
      <c r="A8" s="440">
        <v>5</v>
      </c>
      <c r="B8" s="445" t="s">
        <v>8</v>
      </c>
      <c r="C8" s="445" t="s">
        <v>350</v>
      </c>
      <c r="D8" s="174" t="s">
        <v>351</v>
      </c>
      <c r="E8" s="445" t="s">
        <v>350</v>
      </c>
      <c r="F8" s="174" t="s">
        <v>2325</v>
      </c>
      <c r="G8" s="446">
        <v>0</v>
      </c>
      <c r="H8" s="446">
        <v>1</v>
      </c>
      <c r="I8" s="446">
        <v>1</v>
      </c>
      <c r="J8" s="445" t="s">
        <v>30</v>
      </c>
      <c r="K8" s="444" t="str">
        <f>T86</f>
        <v>**Description:** This policy prevents new capacity of the selected type(s) from being built or deployed.//**Guidance for setting values: **//**Hard Coal : **No new coal is planned in California.//**Natural Gas Nonpeaker : **//**Nuclear : **//**Hydro : **//**Lignite : **</v>
      </c>
    </row>
    <row r="9" spans="1:11" x14ac:dyDescent="0.25">
      <c r="A9" s="440">
        <v>6</v>
      </c>
      <c r="B9" s="174" t="s">
        <v>8</v>
      </c>
      <c r="C9" s="448" t="s">
        <v>3268</v>
      </c>
      <c r="D9" s="174" t="s">
        <v>2835</v>
      </c>
      <c r="E9" s="448" t="s">
        <v>3268</v>
      </c>
      <c r="F9" s="174" t="s">
        <v>2314</v>
      </c>
      <c r="G9" s="446">
        <v>0</v>
      </c>
      <c r="H9" s="446">
        <v>1</v>
      </c>
      <c r="I9" s="446">
        <v>0.01</v>
      </c>
      <c r="J9" s="445" t="s">
        <v>35</v>
      </c>
      <c r="K9" s="444" t="str">
        <f>T104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 spans="1:11" x14ac:dyDescent="0.25">
      <c r="A10" s="440">
        <v>7</v>
      </c>
      <c r="B10" s="445" t="s">
        <v>8</v>
      </c>
      <c r="C10" s="445" t="s">
        <v>283</v>
      </c>
      <c r="D10" s="174" t="s">
        <v>286</v>
      </c>
      <c r="E10" s="445" t="s">
        <v>368</v>
      </c>
      <c r="F10" s="174" t="s">
        <v>2324</v>
      </c>
      <c r="G10" s="446">
        <v>-0.5</v>
      </c>
      <c r="H10" s="446">
        <v>1</v>
      </c>
      <c r="I10" s="446">
        <v>0.02</v>
      </c>
      <c r="J10" s="445" t="s">
        <v>287</v>
      </c>
      <c r="K10" s="444" t="str">
        <f>T106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1" spans="1:11" x14ac:dyDescent="0.25">
      <c r="A11" s="440">
        <v>8</v>
      </c>
      <c r="B11" s="445" t="s">
        <v>8</v>
      </c>
      <c r="C11" s="445" t="s">
        <v>284</v>
      </c>
      <c r="D11" s="174" t="s">
        <v>285</v>
      </c>
      <c r="E11" s="445" t="s">
        <v>368</v>
      </c>
      <c r="F11" s="174" t="s">
        <v>2323</v>
      </c>
      <c r="G11" s="446">
        <v>-0.5</v>
      </c>
      <c r="H11" s="446">
        <v>1</v>
      </c>
      <c r="I11" s="446">
        <v>0.02</v>
      </c>
      <c r="J11" s="445" t="s">
        <v>288</v>
      </c>
      <c r="K11" s="444" t="str">
        <f>T108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2" spans="1:11" x14ac:dyDescent="0.25">
      <c r="A12" s="440">
        <v>9</v>
      </c>
      <c r="B12" s="174" t="s">
        <v>8</v>
      </c>
      <c r="C12" s="174" t="s">
        <v>17</v>
      </c>
      <c r="D12" s="174" t="s">
        <v>28</v>
      </c>
      <c r="E12" s="174" t="s">
        <v>17</v>
      </c>
      <c r="F12" s="174" t="s">
        <v>2321</v>
      </c>
      <c r="G12" s="446">
        <v>0</v>
      </c>
      <c r="H12" s="446">
        <v>1</v>
      </c>
      <c r="I12" s="446">
        <v>0.01</v>
      </c>
      <c r="J12" s="445" t="s">
        <v>34</v>
      </c>
      <c r="K12" s="444" t="str">
        <f>T110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3" spans="1:11" x14ac:dyDescent="0.25">
      <c r="A13" s="440">
        <v>10</v>
      </c>
      <c r="B13" s="174" t="s">
        <v>8</v>
      </c>
      <c r="C13" s="174" t="s">
        <v>19</v>
      </c>
      <c r="D13" s="174" t="s">
        <v>3093</v>
      </c>
      <c r="E13" s="174" t="s">
        <v>19</v>
      </c>
      <c r="F13" s="174" t="s">
        <v>2319</v>
      </c>
      <c r="G13" s="446">
        <v>0</v>
      </c>
      <c r="H13" s="446">
        <v>1</v>
      </c>
      <c r="I13" s="446">
        <v>0.01</v>
      </c>
      <c r="J13" s="445" t="s">
        <v>34</v>
      </c>
      <c r="K13" s="444" t="str">
        <f>T112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4" spans="1:11" x14ac:dyDescent="0.25">
      <c r="A14" s="440">
        <v>11</v>
      </c>
      <c r="B14" s="445" t="s">
        <v>8</v>
      </c>
      <c r="C14" s="174" t="s">
        <v>2886</v>
      </c>
      <c r="D14" s="174" t="s">
        <v>2888</v>
      </c>
      <c r="E14" s="174" t="s">
        <v>2886</v>
      </c>
      <c r="F14" s="174" t="s">
        <v>2889</v>
      </c>
      <c r="G14" s="446">
        <v>0</v>
      </c>
      <c r="H14" s="446">
        <v>0.95</v>
      </c>
      <c r="I14" s="446">
        <v>0.01</v>
      </c>
      <c r="J14" s="445" t="s">
        <v>2890</v>
      </c>
      <c r="K14" s="444" t="str">
        <f>T114</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5" spans="1:11" x14ac:dyDescent="0.25">
      <c r="A15" s="440">
        <v>12</v>
      </c>
      <c r="B15" s="174" t="s">
        <v>8</v>
      </c>
      <c r="C15" s="174" t="s">
        <v>18</v>
      </c>
      <c r="D15" s="174" t="s">
        <v>133</v>
      </c>
      <c r="E15" s="174" t="s">
        <v>18</v>
      </c>
      <c r="F15" s="174" t="s">
        <v>2887</v>
      </c>
      <c r="G15" s="446">
        <v>0</v>
      </c>
      <c r="H15" s="446">
        <v>60</v>
      </c>
      <c r="I15" s="446">
        <v>1</v>
      </c>
      <c r="J15" s="445" t="s">
        <v>145</v>
      </c>
      <c r="K15" s="444" t="str">
        <f>T129</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6" spans="1:11" x14ac:dyDescent="0.25">
      <c r="A16" s="440">
        <v>13</v>
      </c>
      <c r="B16" s="174" t="s">
        <v>137</v>
      </c>
      <c r="C16" s="174" t="s">
        <v>139</v>
      </c>
      <c r="D16" s="174" t="s">
        <v>453</v>
      </c>
      <c r="E16" s="174" t="s">
        <v>139</v>
      </c>
      <c r="F16" s="174" t="s">
        <v>2307</v>
      </c>
      <c r="G16" s="446">
        <v>0</v>
      </c>
      <c r="H16" s="446">
        <v>1</v>
      </c>
      <c r="I16" s="446">
        <v>0.01</v>
      </c>
      <c r="J16" s="445" t="s">
        <v>34</v>
      </c>
      <c r="K16" s="444" t="str">
        <f>T144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row r="19" spans="1:21" ht="15.75" x14ac:dyDescent="0.25">
      <c r="A19" s="449" t="s">
        <v>172</v>
      </c>
      <c r="B19" s="450"/>
      <c r="C19" s="450"/>
      <c r="D19" s="450"/>
      <c r="E19" s="450"/>
      <c r="F19" s="450"/>
      <c r="G19" s="450"/>
      <c r="H19" s="450"/>
      <c r="I19" s="450"/>
      <c r="J19" s="450"/>
      <c r="K19" s="450"/>
      <c r="L19" s="450"/>
      <c r="M19" s="450"/>
      <c r="N19" s="450"/>
      <c r="O19" s="450"/>
      <c r="P19" s="450"/>
      <c r="Q19" s="450"/>
      <c r="R19" s="450"/>
      <c r="S19" s="450"/>
      <c r="T19" s="450"/>
      <c r="U19" s="450"/>
    </row>
    <row r="20" spans="1:21" x14ac:dyDescent="0.25">
      <c r="B20" s="441" t="s">
        <v>3</v>
      </c>
      <c r="C20" s="441" t="s">
        <v>0</v>
      </c>
      <c r="D20" s="441" t="s">
        <v>1</v>
      </c>
      <c r="E20" s="441" t="s">
        <v>36</v>
      </c>
      <c r="F20" s="441" t="s">
        <v>37</v>
      </c>
      <c r="G20" s="441" t="s">
        <v>83</v>
      </c>
      <c r="H20" s="441" t="s">
        <v>84</v>
      </c>
      <c r="I20" s="441" t="s">
        <v>481</v>
      </c>
      <c r="J20" s="441" t="s">
        <v>69</v>
      </c>
      <c r="K20" s="441" t="s">
        <v>3577</v>
      </c>
      <c r="L20" s="441"/>
      <c r="M20" s="441" t="s">
        <v>3578</v>
      </c>
      <c r="N20" s="441" t="s">
        <v>3579</v>
      </c>
      <c r="O20" s="441" t="s">
        <v>3580</v>
      </c>
      <c r="P20" s="441" t="s">
        <v>3581</v>
      </c>
      <c r="Q20" s="441" t="s">
        <v>3582</v>
      </c>
      <c r="R20" s="441"/>
      <c r="S20" s="441" t="s">
        <v>3583</v>
      </c>
      <c r="T20" s="441"/>
      <c r="U20" s="441"/>
    </row>
    <row r="21" spans="1:21" ht="27.75" customHeight="1" x14ac:dyDescent="0.25">
      <c r="A21" s="440">
        <v>1</v>
      </c>
      <c r="B21" s="451" t="s">
        <v>4</v>
      </c>
      <c r="C21" s="451" t="s">
        <v>3584</v>
      </c>
      <c r="D21" s="451" t="str">
        <f>D22</f>
        <v>Additional Minimum Required EV Sales Percentage</v>
      </c>
      <c r="E21" s="451"/>
      <c r="F21" s="451"/>
      <c r="G21" s="451"/>
      <c r="H21" s="451"/>
      <c r="I21" s="451"/>
      <c r="J21" s="451"/>
      <c r="K21" s="451"/>
      <c r="L21" s="452"/>
      <c r="M21" s="453" t="s">
        <v>3585</v>
      </c>
      <c r="N21" s="453" t="str">
        <f>INDEX('Standard Descriptions'!$E:$E,MATCH(D21,'Standard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1" s="454" t="s">
        <v>3586</v>
      </c>
      <c r="P21" s="454" t="s">
        <v>44</v>
      </c>
      <c r="Q21" s="451"/>
      <c r="R21" s="454" t="str">
        <f t="shared" ref="R21:R33" si="0">IF(Q21="","","//**"&amp;Q21&amp;": **")</f>
        <v/>
      </c>
      <c r="S21" s="454" t="str">
        <f t="shared" ref="S21:S33" si="1">IF(J21="Yes",R21&amp;K21,"")</f>
        <v/>
      </c>
      <c r="T21" s="455" t="str">
        <f>M21&amp;N21&amp;O21&amp;S22&amp;S23&amp;S24&amp;S25&amp;S26&amp;S27&amp;S28&amp;S29&amp;S30&amp;S31&amp;S32&amp;S33</f>
        <v>**Description:**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**Guidance for setting values: **//**Passenger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HDVs: ** Electric bus manufacturer Proterra believes all new transit bus sales could be electric as early as 2030, but transit buses make up roughly 15% of the US bus fleet.//**Freight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U21" s="454"/>
    </row>
    <row r="22" spans="1:21" x14ac:dyDescent="0.25">
      <c r="B22" s="445" t="s">
        <v>4</v>
      </c>
      <c r="C22" s="445" t="s">
        <v>3142</v>
      </c>
      <c r="D22" s="445" t="s">
        <v>489</v>
      </c>
      <c r="E22" s="448" t="s">
        <v>46</v>
      </c>
      <c r="F22" s="448" t="s">
        <v>38</v>
      </c>
      <c r="G22" s="448" t="s">
        <v>85</v>
      </c>
      <c r="H22" s="448" t="s">
        <v>38</v>
      </c>
      <c r="I22" s="456"/>
      <c r="J22" s="448" t="s">
        <v>44</v>
      </c>
      <c r="K22" s="457" t="str">
        <f>_xlfn.CONCAT("Under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",'Repeating Values'!$C$1," does ",IF('Supporting Data'!$E$6=0,"not","")," currently have a ZEV requirement.")</f>
        <v>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L22" s="458"/>
      <c r="M22" s="459" t="s">
        <v>3585</v>
      </c>
      <c r="N22" s="459" t="str">
        <f>INDEX('Standard Descriptions'!$E:$E,MATCH(D22,'Standard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2" s="460" t="s">
        <v>3586</v>
      </c>
      <c r="P22" s="460" t="s">
        <v>44</v>
      </c>
      <c r="Q22" s="460" t="str">
        <f t="shared" ref="Q22:Q33" si="2">G22&amp;" "&amp;H22</f>
        <v>Passenger LDVs</v>
      </c>
      <c r="R22" s="460" t="str">
        <f t="shared" si="0"/>
        <v>//**Passenger LDVs: **</v>
      </c>
      <c r="S22" s="461" t="str">
        <f t="shared" si="1"/>
        <v>//**Passenger LDVs: **Under the Clean Air Act, states are unable to set more stringent transportation standards than the federal regulation but specifically grants California a waiver to set more ambitious standards -- other states can choose to join this waiver. 12 states have joined the EPA Waiver Zero Emission Vehicle (ZEV) program requires automakers to sell EVs. The waiver currently requires  ~7-10% EV sales by 2025. The most ambitious state-level goal would phase out sales of new gas cars by 2035, which would be equivalent to a setting a 100% sales mandate by 2035. The BAU scenario assumes EVs make up 24% of sales by 2030 and 46% of sales by 2050. California does  currently have a ZEV requirement.</v>
      </c>
      <c r="T22" s="462"/>
      <c r="U22" s="461"/>
    </row>
    <row r="23" spans="1:21" x14ac:dyDescent="0.25">
      <c r="B23" s="463" t="s">
        <v>4</v>
      </c>
      <c r="C23" s="463" t="s">
        <v>3142</v>
      </c>
      <c r="D23" s="463" t="s">
        <v>489</v>
      </c>
      <c r="E23" s="445" t="s">
        <v>43</v>
      </c>
      <c r="F23" s="445" t="s">
        <v>38</v>
      </c>
      <c r="G23" s="445" t="s">
        <v>86</v>
      </c>
      <c r="H23" s="445" t="s">
        <v>38</v>
      </c>
      <c r="I23" s="456"/>
      <c r="J23" s="464" t="s">
        <v>44</v>
      </c>
      <c r="K23" s="465" t="s">
        <v>3587</v>
      </c>
      <c r="L23" s="458"/>
      <c r="M23" s="459" t="s">
        <v>3585</v>
      </c>
      <c r="N23" s="459" t="str">
        <f>INDEX('Standard Descriptions'!$E:$E,MATCH(D23,'Standard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3" s="460" t="s">
        <v>3586</v>
      </c>
      <c r="P23" s="460" t="s">
        <v>44</v>
      </c>
      <c r="Q23" s="460" t="str">
        <f t="shared" si="2"/>
        <v>Freight LDVs</v>
      </c>
      <c r="R23" s="460" t="str">
        <f t="shared" si="0"/>
        <v>//**Freight LDVs: **</v>
      </c>
      <c r="S23" s="461" t="str">
        <f t="shared" si="1"/>
        <v>//**Freight LDVs: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3" s="462"/>
      <c r="U23" s="461"/>
    </row>
    <row r="24" spans="1:21" x14ac:dyDescent="0.25">
      <c r="B24" s="463" t="s">
        <v>4</v>
      </c>
      <c r="C24" s="463" t="s">
        <v>3142</v>
      </c>
      <c r="D24" s="463" t="s">
        <v>489</v>
      </c>
      <c r="E24" s="445" t="s">
        <v>46</v>
      </c>
      <c r="F24" s="445" t="s">
        <v>39</v>
      </c>
      <c r="G24" s="445" t="s">
        <v>85</v>
      </c>
      <c r="H24" s="445" t="s">
        <v>39</v>
      </c>
      <c r="I24" s="456"/>
      <c r="J24" s="448" t="s">
        <v>44</v>
      </c>
      <c r="K24" s="465" t="s">
        <v>3588</v>
      </c>
      <c r="L24" s="458"/>
      <c r="M24" s="459" t="s">
        <v>3585</v>
      </c>
      <c r="N24" s="459" t="str">
        <f>INDEX('Standard Descriptions'!$E:$E,MATCH(D24,'Standard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4" s="460" t="s">
        <v>3586</v>
      </c>
      <c r="P24" s="460" t="s">
        <v>44</v>
      </c>
      <c r="Q24" s="460" t="str">
        <f t="shared" si="2"/>
        <v>Passenger HDVs</v>
      </c>
      <c r="R24" s="460" t="str">
        <f t="shared" si="0"/>
        <v>//**Passenger HDVs: **</v>
      </c>
      <c r="S24" s="461" t="str">
        <f t="shared" si="1"/>
        <v>//**Passenger HDVs: ** Electric bus manufacturer Proterra believes all new transit bus sales could be electric as early as 2030, but transit buses make up roughly 15% of the US bus fleet.</v>
      </c>
      <c r="T24" s="462"/>
      <c r="U24" s="461"/>
    </row>
    <row r="25" spans="1:21" x14ac:dyDescent="0.25">
      <c r="B25" s="463" t="s">
        <v>4</v>
      </c>
      <c r="C25" s="463" t="s">
        <v>3142</v>
      </c>
      <c r="D25" s="463" t="s">
        <v>489</v>
      </c>
      <c r="E25" s="445" t="s">
        <v>43</v>
      </c>
      <c r="F25" s="445" t="s">
        <v>39</v>
      </c>
      <c r="G25" s="445" t="s">
        <v>86</v>
      </c>
      <c r="H25" s="445" t="s">
        <v>39</v>
      </c>
      <c r="I25" s="456"/>
      <c r="J25" s="448" t="s">
        <v>44</v>
      </c>
      <c r="K25" s="465" t="s">
        <v>3587</v>
      </c>
      <c r="L25" s="458"/>
      <c r="M25" s="459" t="s">
        <v>3585</v>
      </c>
      <c r="N25" s="459" t="str">
        <f>INDEX('Standard Descriptions'!$E:$E,MATCH(D25,'Standard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5" s="460" t="s">
        <v>3586</v>
      </c>
      <c r="P25" s="460" t="s">
        <v>44</v>
      </c>
      <c r="Q25" s="460" t="str">
        <f t="shared" si="2"/>
        <v>Freight HDVs</v>
      </c>
      <c r="R25" s="460" t="str">
        <f t="shared" si="0"/>
        <v>//**Freight HDVs: **</v>
      </c>
      <c r="S25" s="461" t="str">
        <f t="shared" si="1"/>
        <v>//**Freight HDVs: ** Today, the share of electric freight trucks is very low, but electrification is particularly promising for certain types of trucks, such as those used to make deliveries within cities, those involved in port operations, garbage trucks, and others with frequent starts and stops.</v>
      </c>
      <c r="T25" s="462"/>
      <c r="U25" s="461"/>
    </row>
    <row r="26" spans="1:21" x14ac:dyDescent="0.25">
      <c r="B26" s="463" t="s">
        <v>4</v>
      </c>
      <c r="C26" s="463" t="s">
        <v>3142</v>
      </c>
      <c r="D26" s="463" t="s">
        <v>489</v>
      </c>
      <c r="E26" s="445" t="s">
        <v>46</v>
      </c>
      <c r="F26" s="445" t="s">
        <v>40</v>
      </c>
      <c r="G26" s="445" t="s">
        <v>85</v>
      </c>
      <c r="H26" s="445" t="s">
        <v>3589</v>
      </c>
      <c r="I26" s="456"/>
      <c r="J26" s="448" t="s">
        <v>44</v>
      </c>
      <c r="K26" s="465" t="s">
        <v>3590</v>
      </c>
      <c r="L26" s="458"/>
      <c r="M26" s="459" t="s">
        <v>3585</v>
      </c>
      <c r="N26" s="459" t="str">
        <f>INDEX('Standard Descriptions'!$E:$E,MATCH(D26,'Standard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6" s="460" t="s">
        <v>3586</v>
      </c>
      <c r="P26" s="460" t="s">
        <v>44</v>
      </c>
      <c r="Q26" s="460" t="str">
        <f t="shared" si="2"/>
        <v>Passenger Aircraft</v>
      </c>
      <c r="R26" s="460" t="str">
        <f t="shared" si="0"/>
        <v>//**Passenger Aircraft: **</v>
      </c>
      <c r="S26" s="461" t="str">
        <f t="shared" si="1"/>
        <v>//**Passenger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6" s="462"/>
      <c r="U26" s="461"/>
    </row>
    <row r="27" spans="1:21" x14ac:dyDescent="0.25">
      <c r="B27" s="463" t="s">
        <v>4</v>
      </c>
      <c r="C27" s="463" t="s">
        <v>3142</v>
      </c>
      <c r="D27" s="463" t="s">
        <v>489</v>
      </c>
      <c r="E27" s="445" t="s">
        <v>43</v>
      </c>
      <c r="F27" s="445" t="s">
        <v>40</v>
      </c>
      <c r="G27" s="445" t="s">
        <v>86</v>
      </c>
      <c r="H27" s="445" t="s">
        <v>3589</v>
      </c>
      <c r="I27" s="456"/>
      <c r="J27" s="448" t="s">
        <v>44</v>
      </c>
      <c r="K27" s="465" t="s">
        <v>3590</v>
      </c>
      <c r="L27" s="458"/>
      <c r="M27" s="459" t="s">
        <v>3585</v>
      </c>
      <c r="N27" s="459" t="str">
        <f>INDEX('Standard Descriptions'!$E:$E,MATCH(D27,'Standard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7" s="460" t="s">
        <v>3586</v>
      </c>
      <c r="P27" s="460" t="s">
        <v>44</v>
      </c>
      <c r="Q27" s="460" t="str">
        <f t="shared" si="2"/>
        <v>Freight Aircraft</v>
      </c>
      <c r="R27" s="460" t="str">
        <f t="shared" si="0"/>
        <v>//**Freight Aircraft: **</v>
      </c>
      <c r="S27" s="461" t="str">
        <f t="shared" si="1"/>
        <v>//**Freight Aircraft: ** Electricity is commonly used by drones, and small, manned electric aircraft have been developed.  However, limited payload and range may complicate the electrification potential of large, long-haul aircraft.  Therefore, a low setting of this policy lever may be more realistic than a high setting.</v>
      </c>
      <c r="T27" s="462"/>
      <c r="U27" s="461"/>
    </row>
    <row r="28" spans="1:21" x14ac:dyDescent="0.25">
      <c r="B28" s="463" t="s">
        <v>4</v>
      </c>
      <c r="C28" s="463" t="s">
        <v>3142</v>
      </c>
      <c r="D28" s="463" t="s">
        <v>489</v>
      </c>
      <c r="E28" s="445" t="s">
        <v>46</v>
      </c>
      <c r="F28" s="445" t="s">
        <v>41</v>
      </c>
      <c r="G28" s="445" t="s">
        <v>85</v>
      </c>
      <c r="H28" s="445" t="s">
        <v>87</v>
      </c>
      <c r="I28" s="456"/>
      <c r="J28" s="448" t="s">
        <v>44</v>
      </c>
      <c r="K28" s="457" t="str">
        <f>_xlfn.CONCAT("The model assumes that 75% of all passenger rail cars in ",'Repeating Values'!$C$1,"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f>
        <v>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L28" s="458"/>
      <c r="M28" s="459" t="s">
        <v>3585</v>
      </c>
      <c r="N28" s="459" t="str">
        <f>INDEX('Standard Descriptions'!$E:$E,MATCH(D28,'Standard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8" s="460" t="s">
        <v>3586</v>
      </c>
      <c r="P28" s="460" t="s">
        <v>44</v>
      </c>
      <c r="Q28" s="460" t="str">
        <f t="shared" si="2"/>
        <v>Passenger Rail</v>
      </c>
      <c r="R28" s="460" t="str">
        <f t="shared" si="0"/>
        <v>//**Passenger Rail: **</v>
      </c>
      <c r="S28" s="461" t="str">
        <f t="shared" si="1"/>
        <v>//**Passenger Rail: **The model assumes that 75% of all passenger rail cars in California are electrified, largely for urban metro and commuter rail systems.  Electrifying more rail requires installing electric guidewires or an electrified third rail along existing corridors, or the development of new rail corridors.  With sufficient investment, most or all passenger rail could potentially be electrified, but many years may be required to complete the associated infrastructure upgrades.</v>
      </c>
      <c r="T28" s="462"/>
      <c r="U28" s="461"/>
    </row>
    <row r="29" spans="1:21" x14ac:dyDescent="0.25">
      <c r="B29" s="463" t="s">
        <v>4</v>
      </c>
      <c r="C29" s="463" t="s">
        <v>3142</v>
      </c>
      <c r="D29" s="463" t="s">
        <v>489</v>
      </c>
      <c r="E29" s="445" t="s">
        <v>43</v>
      </c>
      <c r="F29" s="445" t="s">
        <v>41</v>
      </c>
      <c r="G29" s="445" t="s">
        <v>86</v>
      </c>
      <c r="H29" s="445" t="s">
        <v>87</v>
      </c>
      <c r="I29" s="456"/>
      <c r="J29" s="448" t="s">
        <v>44</v>
      </c>
      <c r="K29" s="457" t="str">
        <f>_xlfn.CONCAT("The model assumes that in ",'Supporting Data'!$A$6,", little if any freight rail is electrified.  However, slightly more than half of all energy used for passenger rail consists of electricity,"," largely for urban metro and commuter rail systems.  ","It may be possible to use some of the same approaches to electrify freight rail. "," Electrified rail corridors must have sufficient transformer and other electrical capacity to handle the heavy loads of freight rail.  ","The required infrastructure investments may be substantial and may take many years to complete.")</f>
        <v>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L29" s="458"/>
      <c r="M29" s="459" t="s">
        <v>3585</v>
      </c>
      <c r="N29" s="459" t="str">
        <f>INDEX('Standard Descriptions'!$E:$E,MATCH(D29,'Standard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29" s="460" t="s">
        <v>3586</v>
      </c>
      <c r="P29" s="460" t="s">
        <v>44</v>
      </c>
      <c r="Q29" s="460" t="str">
        <f t="shared" si="2"/>
        <v>Freight Rail</v>
      </c>
      <c r="R29" s="460" t="str">
        <f t="shared" si="0"/>
        <v>//**Freight Rail: **</v>
      </c>
      <c r="S29" s="461" t="str">
        <f t="shared" si="1"/>
        <v>//**Freight Rail: **The model assumes that in California, little if any freight rail is electrified.  However, slightly more than half of all energy used for passenger rail consists of electricity, largely for urban metro and commuter rail systems.  It may be possible to use some of the same approaches to electrify freight rail.  Electrified rail corridors must have sufficient transformer and other electrical capacity to handle the heavy loads of freight rail.  The required infrastructure investments may be substantial and may take many years to complete.</v>
      </c>
      <c r="T29" s="462"/>
      <c r="U29" s="461"/>
    </row>
    <row r="30" spans="1:21" x14ac:dyDescent="0.25">
      <c r="B30" s="463" t="s">
        <v>4</v>
      </c>
      <c r="C30" s="463" t="s">
        <v>3142</v>
      </c>
      <c r="D30" s="463" t="s">
        <v>489</v>
      </c>
      <c r="E30" s="445" t="s">
        <v>46</v>
      </c>
      <c r="F30" s="445" t="s">
        <v>42</v>
      </c>
      <c r="G30" s="445" t="s">
        <v>85</v>
      </c>
      <c r="H30" s="445" t="s">
        <v>3591</v>
      </c>
      <c r="I30" s="456"/>
      <c r="J30" s="448" t="s">
        <v>44</v>
      </c>
      <c r="K30" s="465" t="s">
        <v>3592</v>
      </c>
      <c r="L30" s="458"/>
      <c r="M30" s="459" t="s">
        <v>3585</v>
      </c>
      <c r="N30" s="459" t="str">
        <f>INDEX('Standard Descriptions'!$E:$E,MATCH(D30,'Standard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0" s="460" t="s">
        <v>3586</v>
      </c>
      <c r="P30" s="460" t="s">
        <v>44</v>
      </c>
      <c r="Q30" s="460" t="str">
        <f t="shared" si="2"/>
        <v>Passenger Ships</v>
      </c>
      <c r="R30" s="460" t="str">
        <f t="shared" si="0"/>
        <v>//**Passenger Ships: **</v>
      </c>
      <c r="S30" s="461" t="str">
        <f t="shared" si="1"/>
        <v>//**Passenger Ships: ** Although only a small percentage of recreational boats are powered by electricity today, the market for electric recreational boats is growing rapidly and is projected to reach $20 billion / year globally by 2027.  Batteries and electric motors are suitable for the typical travel distances and demand cycles of most small pleasure craft, and in some cases, it is possible to retrofit an existing boat with an electric outboard motor and batteries.  Accordingly, a high setting of this policy lever may be reasonable.</v>
      </c>
      <c r="T30" s="462"/>
      <c r="U30" s="461"/>
    </row>
    <row r="31" spans="1:21" x14ac:dyDescent="0.25">
      <c r="B31" s="463" t="s">
        <v>4</v>
      </c>
      <c r="C31" s="463" t="s">
        <v>3142</v>
      </c>
      <c r="D31" s="463" t="s">
        <v>489</v>
      </c>
      <c r="E31" s="445" t="s">
        <v>43</v>
      </c>
      <c r="F31" s="445" t="s">
        <v>42</v>
      </c>
      <c r="G31" s="445" t="s">
        <v>86</v>
      </c>
      <c r="H31" s="445" t="s">
        <v>3591</v>
      </c>
      <c r="I31" s="456"/>
      <c r="J31" s="448" t="s">
        <v>44</v>
      </c>
      <c r="K31" s="465" t="s">
        <v>3593</v>
      </c>
      <c r="L31" s="458"/>
      <c r="M31" s="459" t="s">
        <v>3585</v>
      </c>
      <c r="N31" s="459" t="str">
        <f>INDEX('Standard Descriptions'!$E:$E,MATCH(D31,'Standard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1" s="460" t="s">
        <v>3586</v>
      </c>
      <c r="P31" s="460" t="s">
        <v>44</v>
      </c>
      <c r="Q31" s="460" t="str">
        <f t="shared" si="2"/>
        <v>Freight Ships</v>
      </c>
      <c r="R31" s="460" t="str">
        <f t="shared" si="0"/>
        <v>//**Freight Ships: **</v>
      </c>
      <c r="S31" s="461" t="str">
        <f t="shared" si="1"/>
        <v>//**Freight Ships: ** Today, few freight ships rely solely on electricity for energy.  The large loads and long distances traveled by ocean-going vessels (with no opportunity to charge while underway) limit the suitability of electricity for these vessel types.  However, there are freight vessels better-suited to electricity, including tug boats (which benefit from the high torque of electric motors) and offshore support vessels (which carry personnel and goods between offshore platforms and the mainland, and perform other support tasks), as these types of vessels travel predictable distances and may easily return to a dock to charge.  Accordingly, a modest setting of this policy lever may be reasonable.</v>
      </c>
      <c r="T31" s="462"/>
      <c r="U31" s="461"/>
    </row>
    <row r="32" spans="1:21" x14ac:dyDescent="0.25">
      <c r="B32" s="463" t="s">
        <v>4</v>
      </c>
      <c r="C32" s="463" t="s">
        <v>3142</v>
      </c>
      <c r="D32" s="463" t="s">
        <v>489</v>
      </c>
      <c r="E32" s="445" t="s">
        <v>46</v>
      </c>
      <c r="F32" s="445" t="s">
        <v>114</v>
      </c>
      <c r="G32" s="445" t="s">
        <v>85</v>
      </c>
      <c r="H32" s="445" t="s">
        <v>148</v>
      </c>
      <c r="I32" s="456"/>
      <c r="J32" s="448" t="s">
        <v>44</v>
      </c>
      <c r="K32" s="465" t="s">
        <v>3594</v>
      </c>
      <c r="L32" s="458"/>
      <c r="M32" s="459" t="s">
        <v>3585</v>
      </c>
      <c r="N32" s="459" t="str">
        <f>INDEX('Standard Descriptions'!$E:$E,MATCH(D32,'Standard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2" s="460" t="s">
        <v>3586</v>
      </c>
      <c r="P32" s="460" t="s">
        <v>44</v>
      </c>
      <c r="Q32" s="460" t="str">
        <f t="shared" si="2"/>
        <v>Passenger Motorbikes</v>
      </c>
      <c r="R32" s="460" t="str">
        <f t="shared" si="0"/>
        <v>//**Passenger Motorbikes: **</v>
      </c>
      <c r="S32" s="461" t="str">
        <f t="shared" si="1"/>
        <v>//**Passenger Motorbikes: ** Though electric motorcycles and scooters are popular in Europe and Asia, where motorbikes are commonly used for urban transportation and commuting, electric motorbikes are not yet a significant presence in the U.S., where motorbikes are mostly used for recreation.</v>
      </c>
      <c r="T32" s="462"/>
      <c r="U32" s="461"/>
    </row>
    <row r="33" spans="1:21" x14ac:dyDescent="0.25">
      <c r="B33" s="463" t="s">
        <v>4</v>
      </c>
      <c r="C33" s="463" t="s">
        <v>3142</v>
      </c>
      <c r="D33" s="463" t="s">
        <v>489</v>
      </c>
      <c r="E33" s="445" t="s">
        <v>43</v>
      </c>
      <c r="F33" s="445" t="s">
        <v>114</v>
      </c>
      <c r="G33" s="445" t="s">
        <v>86</v>
      </c>
      <c r="H33" s="445" t="s">
        <v>148</v>
      </c>
      <c r="I33" s="456"/>
      <c r="J33" s="464" t="s">
        <v>45</v>
      </c>
      <c r="K33" s="465"/>
      <c r="L33" s="458"/>
      <c r="M33" s="459" t="s">
        <v>3585</v>
      </c>
      <c r="N33" s="459" t="str">
        <f>INDEX('Standard Descriptions'!$E:$E,MATCH(D33,'Standard Descriptions'!$C:$C,0))</f>
        <v xml:space="preserve"> This policy requires the specified percentage of newly sold vehicles of the selected type(s) to consist of battery electric vehicles. If that percentage would already be achieved through BAU sales plus the effects of other policies, such as an EV subsidy, this policy has no effect. Manufactures may meet a sales standard through techniques such as more heavily marketing electric vehicles, lowering the price of electric vehicles, or raising the price of non-electric vehicles. // </v>
      </c>
      <c r="O33" s="460" t="s">
        <v>3586</v>
      </c>
      <c r="P33" s="460" t="s">
        <v>44</v>
      </c>
      <c r="Q33" s="460" t="str">
        <f t="shared" si="2"/>
        <v>Freight Motorbikes</v>
      </c>
      <c r="R33" s="460" t="str">
        <f t="shared" si="0"/>
        <v>//**Freight Motorbikes: **</v>
      </c>
      <c r="S33" s="461" t="str">
        <f t="shared" si="1"/>
        <v/>
      </c>
      <c r="T33" s="462"/>
      <c r="U33" s="461"/>
    </row>
    <row r="35" spans="1:21" x14ac:dyDescent="0.25">
      <c r="A35" s="440">
        <v>2</v>
      </c>
      <c r="B35" s="451" t="s">
        <v>4</v>
      </c>
      <c r="C35" s="454" t="s">
        <v>488</v>
      </c>
      <c r="D35" s="454" t="str">
        <f>D36</f>
        <v>Additional EV Subsidy Percentage</v>
      </c>
      <c r="E35" s="454"/>
      <c r="F35" s="454"/>
      <c r="G35" s="454"/>
      <c r="H35" s="454"/>
      <c r="I35" s="454"/>
      <c r="J35" s="454"/>
      <c r="K35" s="454"/>
      <c r="L35" s="458"/>
      <c r="M35" s="453" t="s">
        <v>3585</v>
      </c>
      <c r="N35" s="453" t="str">
        <f>INDEX('Standard Descriptions'!$E:$E,MATCH(D35,'Standard Descriptions'!$C:$C,0))</f>
        <v xml:space="preserve"> This policy causes government to pay for the specified percentage of the purchase price of new battery electric passenger LDVs.  This is in addition to EV subsidies that exist in the BAU case.  // </v>
      </c>
      <c r="O35" s="454" t="s">
        <v>3586</v>
      </c>
      <c r="P35" s="454" t="s">
        <v>44</v>
      </c>
      <c r="Q35" s="454"/>
      <c r="R35" s="454" t="str">
        <f t="shared" ref="R35:R47" si="3">IF(Q35="","","//**"&amp;Q35&amp;": **")</f>
        <v/>
      </c>
      <c r="S35" s="454" t="str">
        <f t="shared" ref="S35:S47" si="4">IF(J35="Yes",R35&amp;K35,"")</f>
        <v/>
      </c>
      <c r="T35" s="455" t="str">
        <f>M35&amp;N35&amp;O35&amp;S36&amp;S37&amp;S38&amp;S39&amp;S40&amp;S41&amp;S42&amp;S43&amp;S44&amp;S45&amp;S46&amp;S47</f>
        <v>**Description:**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row>
    <row r="36" spans="1:21" x14ac:dyDescent="0.25">
      <c r="B36" s="445" t="s">
        <v>4</v>
      </c>
      <c r="C36" s="445" t="s">
        <v>488</v>
      </c>
      <c r="D36" s="445" t="s">
        <v>484</v>
      </c>
      <c r="E36" s="448" t="s">
        <v>46</v>
      </c>
      <c r="F36" s="448" t="s">
        <v>38</v>
      </c>
      <c r="G36" s="448" t="s">
        <v>85</v>
      </c>
      <c r="H36" s="448" t="s">
        <v>38</v>
      </c>
      <c r="I36" s="456">
        <v>189</v>
      </c>
      <c r="J36" s="448" t="s">
        <v>44</v>
      </c>
      <c r="K36" s="466" t="str">
        <f>_xlfn.CONCAT("The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data.",IF('Supporting Data'!$AZ$6=0," This state has no additional state subsidies. ",_xlfn.CONCAT("As of late 2020, there is an additional state subsidy of $",'Supporting Data'!$AZ$6,".")))</f>
        <v>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L36" s="458"/>
      <c r="M36" s="459" t="s">
        <v>3585</v>
      </c>
      <c r="N36" s="453" t="str">
        <f>INDEX('Standard Descriptions'!$E:$E,MATCH(D36,'Standard Descriptions'!$C:$C,0))</f>
        <v xml:space="preserve"> This policy causes government to pay for the specified percentage of the purchase price of new battery electric passenger LDVs.  This is in addition to EV subsidies that exist in the BAU case.  // </v>
      </c>
      <c r="O36" s="460" t="s">
        <v>3586</v>
      </c>
      <c r="P36" s="460" t="s">
        <v>44</v>
      </c>
      <c r="Q36" s="460" t="str">
        <f t="shared" ref="Q36:Q47" si="5">G36&amp;" "&amp;H36</f>
        <v>Passenger LDVs</v>
      </c>
      <c r="R36" s="460" t="str">
        <f t="shared" si="3"/>
        <v>//**Passenger LDVs: **</v>
      </c>
      <c r="S36" s="461" t="str">
        <f t="shared" si="4"/>
        <v>//**Passenger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data.As of late 2020, there is an additional state subsidy of $2500.</v>
      </c>
      <c r="T36" s="467"/>
    </row>
    <row r="37" spans="1:21" x14ac:dyDescent="0.25">
      <c r="B37" s="463" t="s">
        <v>4</v>
      </c>
      <c r="C37" s="463" t="s">
        <v>488</v>
      </c>
      <c r="D37" s="463" t="s">
        <v>484</v>
      </c>
      <c r="E37" s="445" t="s">
        <v>43</v>
      </c>
      <c r="F37" s="445" t="s">
        <v>38</v>
      </c>
      <c r="G37" s="445" t="s">
        <v>86</v>
      </c>
      <c r="H37" s="445" t="s">
        <v>38</v>
      </c>
      <c r="I37" s="186">
        <v>592</v>
      </c>
      <c r="J37" s="464" t="s">
        <v>45</v>
      </c>
      <c r="K37" s="468"/>
      <c r="L37" s="458"/>
      <c r="M37" s="459" t="s">
        <v>3585</v>
      </c>
      <c r="N37" s="453" t="str">
        <f>INDEX('Standard Descriptions'!$E:$E,MATCH(D37,'Standard Descriptions'!$C:$C,0))</f>
        <v xml:space="preserve"> This policy causes government to pay for the specified percentage of the purchase price of new battery electric passenger LDVs.  This is in addition to EV subsidies that exist in the BAU case.  // </v>
      </c>
      <c r="O37" s="460" t="s">
        <v>3586</v>
      </c>
      <c r="P37" s="460" t="s">
        <v>44</v>
      </c>
      <c r="Q37" s="460" t="str">
        <f t="shared" si="5"/>
        <v>Freight LDVs</v>
      </c>
      <c r="R37" s="460" t="str">
        <f t="shared" si="3"/>
        <v>//**Freight LDVs: **</v>
      </c>
      <c r="S37" s="461" t="str">
        <f t="shared" si="4"/>
        <v/>
      </c>
      <c r="T37" s="467"/>
    </row>
    <row r="38" spans="1:21" x14ac:dyDescent="0.25">
      <c r="B38" s="463" t="s">
        <v>4</v>
      </c>
      <c r="C38" s="463" t="s">
        <v>488</v>
      </c>
      <c r="D38" s="463" t="s">
        <v>484</v>
      </c>
      <c r="E38" s="445" t="s">
        <v>46</v>
      </c>
      <c r="F38" s="445" t="s">
        <v>39</v>
      </c>
      <c r="G38" s="445" t="s">
        <v>85</v>
      </c>
      <c r="H38" s="445" t="s">
        <v>39</v>
      </c>
      <c r="I38" s="186">
        <v>593</v>
      </c>
      <c r="J38" s="464" t="s">
        <v>45</v>
      </c>
      <c r="K38" s="468"/>
      <c r="L38" s="458"/>
      <c r="M38" s="459" t="s">
        <v>3585</v>
      </c>
      <c r="N38" s="453" t="str">
        <f>INDEX('Standard Descriptions'!$E:$E,MATCH(D38,'Standard Descriptions'!$C:$C,0))</f>
        <v xml:space="preserve"> This policy causes government to pay for the specified percentage of the purchase price of new battery electric passenger LDVs.  This is in addition to EV subsidies that exist in the BAU case.  // </v>
      </c>
      <c r="O38" s="460" t="s">
        <v>3586</v>
      </c>
      <c r="P38" s="460" t="s">
        <v>44</v>
      </c>
      <c r="Q38" s="460" t="str">
        <f t="shared" si="5"/>
        <v>Passenger HDVs</v>
      </c>
      <c r="R38" s="460" t="str">
        <f t="shared" si="3"/>
        <v>//**Passenger HDVs: **</v>
      </c>
      <c r="S38" s="461" t="str">
        <f t="shared" si="4"/>
        <v/>
      </c>
      <c r="T38" s="467"/>
    </row>
    <row r="39" spans="1:21" x14ac:dyDescent="0.25">
      <c r="B39" s="463" t="s">
        <v>4</v>
      </c>
      <c r="C39" s="463" t="s">
        <v>488</v>
      </c>
      <c r="D39" s="463" t="s">
        <v>484</v>
      </c>
      <c r="E39" s="445" t="s">
        <v>43</v>
      </c>
      <c r="F39" s="445" t="s">
        <v>39</v>
      </c>
      <c r="G39" s="445" t="s">
        <v>86</v>
      </c>
      <c r="H39" s="445" t="s">
        <v>39</v>
      </c>
      <c r="I39" s="186">
        <v>594</v>
      </c>
      <c r="J39" s="464" t="s">
        <v>45</v>
      </c>
      <c r="K39" s="468"/>
      <c r="L39" s="458"/>
      <c r="M39" s="459" t="s">
        <v>3585</v>
      </c>
      <c r="N39" s="453" t="str">
        <f>INDEX('Standard Descriptions'!$E:$E,MATCH(D39,'Standard Descriptions'!$C:$C,0))</f>
        <v xml:space="preserve"> This policy causes government to pay for the specified percentage of the purchase price of new battery electric passenger LDVs.  This is in addition to EV subsidies that exist in the BAU case.  // </v>
      </c>
      <c r="O39" s="460" t="s">
        <v>3586</v>
      </c>
      <c r="P39" s="460" t="s">
        <v>44</v>
      </c>
      <c r="Q39" s="460" t="str">
        <f t="shared" si="5"/>
        <v>Freight HDVs</v>
      </c>
      <c r="R39" s="460" t="str">
        <f t="shared" si="3"/>
        <v>//**Freight HDVs: **</v>
      </c>
      <c r="S39" s="461" t="str">
        <f t="shared" si="4"/>
        <v/>
      </c>
      <c r="T39" s="467"/>
    </row>
    <row r="40" spans="1:21" x14ac:dyDescent="0.25">
      <c r="B40" s="463" t="s">
        <v>4</v>
      </c>
      <c r="C40" s="463" t="s">
        <v>488</v>
      </c>
      <c r="D40" s="463" t="s">
        <v>484</v>
      </c>
      <c r="E40" s="445" t="s">
        <v>46</v>
      </c>
      <c r="F40" s="445" t="s">
        <v>40</v>
      </c>
      <c r="G40" s="445" t="s">
        <v>85</v>
      </c>
      <c r="H40" s="445" t="s">
        <v>3589</v>
      </c>
      <c r="I40" s="186">
        <v>595</v>
      </c>
      <c r="J40" s="464" t="s">
        <v>45</v>
      </c>
      <c r="K40" s="468"/>
      <c r="L40" s="458"/>
      <c r="M40" s="459" t="s">
        <v>3585</v>
      </c>
      <c r="N40" s="453" t="str">
        <f>INDEX('Standard Descriptions'!$E:$E,MATCH(D40,'Standard Descriptions'!$C:$C,0))</f>
        <v xml:space="preserve"> This policy causes government to pay for the specified percentage of the purchase price of new battery electric passenger LDVs.  This is in addition to EV subsidies that exist in the BAU case.  // </v>
      </c>
      <c r="O40" s="460" t="s">
        <v>3586</v>
      </c>
      <c r="P40" s="460" t="s">
        <v>44</v>
      </c>
      <c r="Q40" s="460" t="str">
        <f t="shared" si="5"/>
        <v>Passenger Aircraft</v>
      </c>
      <c r="R40" s="460" t="str">
        <f t="shared" si="3"/>
        <v>//**Passenger Aircraft: **</v>
      </c>
      <c r="S40" s="461" t="str">
        <f t="shared" si="4"/>
        <v/>
      </c>
      <c r="T40" s="467"/>
    </row>
    <row r="41" spans="1:21" x14ac:dyDescent="0.25">
      <c r="B41" s="463" t="s">
        <v>4</v>
      </c>
      <c r="C41" s="463" t="s">
        <v>488</v>
      </c>
      <c r="D41" s="463" t="s">
        <v>484</v>
      </c>
      <c r="E41" s="445" t="s">
        <v>43</v>
      </c>
      <c r="F41" s="445" t="s">
        <v>40</v>
      </c>
      <c r="G41" s="445" t="s">
        <v>86</v>
      </c>
      <c r="H41" s="445" t="s">
        <v>3589</v>
      </c>
      <c r="I41" s="186">
        <v>596</v>
      </c>
      <c r="J41" s="464" t="s">
        <v>45</v>
      </c>
      <c r="K41" s="468"/>
      <c r="L41" s="458"/>
      <c r="M41" s="459" t="s">
        <v>3585</v>
      </c>
      <c r="N41" s="453" t="str">
        <f>INDEX('Standard Descriptions'!$E:$E,MATCH(D41,'Standard Descriptions'!$C:$C,0))</f>
        <v xml:space="preserve"> This policy causes government to pay for the specified percentage of the purchase price of new battery electric passenger LDVs.  This is in addition to EV subsidies that exist in the BAU case.  // </v>
      </c>
      <c r="O41" s="460" t="s">
        <v>3586</v>
      </c>
      <c r="P41" s="460" t="s">
        <v>44</v>
      </c>
      <c r="Q41" s="460" t="str">
        <f t="shared" si="5"/>
        <v>Freight Aircraft</v>
      </c>
      <c r="R41" s="460" t="str">
        <f t="shared" si="3"/>
        <v>//**Freight Aircraft: **</v>
      </c>
      <c r="S41" s="461" t="str">
        <f t="shared" si="4"/>
        <v/>
      </c>
      <c r="T41" s="467"/>
    </row>
    <row r="42" spans="1:21" x14ac:dyDescent="0.25">
      <c r="B42" s="463" t="s">
        <v>4</v>
      </c>
      <c r="C42" s="463" t="s">
        <v>488</v>
      </c>
      <c r="D42" s="463" t="s">
        <v>484</v>
      </c>
      <c r="E42" s="445" t="s">
        <v>46</v>
      </c>
      <c r="F42" s="445" t="s">
        <v>41</v>
      </c>
      <c r="G42" s="445" t="s">
        <v>85</v>
      </c>
      <c r="H42" s="445" t="s">
        <v>87</v>
      </c>
      <c r="I42" s="186">
        <v>597</v>
      </c>
      <c r="J42" s="464" t="s">
        <v>45</v>
      </c>
      <c r="K42" s="468"/>
      <c r="L42" s="458"/>
      <c r="M42" s="459" t="s">
        <v>3585</v>
      </c>
      <c r="N42" s="453" t="str">
        <f>INDEX('Standard Descriptions'!$E:$E,MATCH(D42,'Standard Descriptions'!$C:$C,0))</f>
        <v xml:space="preserve"> This policy causes government to pay for the specified percentage of the purchase price of new battery electric passenger LDVs.  This is in addition to EV subsidies that exist in the BAU case.  // </v>
      </c>
      <c r="O42" s="460" t="s">
        <v>3586</v>
      </c>
      <c r="P42" s="460" t="s">
        <v>44</v>
      </c>
      <c r="Q42" s="460" t="str">
        <f t="shared" si="5"/>
        <v>Passenger Rail</v>
      </c>
      <c r="R42" s="460" t="str">
        <f t="shared" si="3"/>
        <v>//**Passenger Rail: **</v>
      </c>
      <c r="S42" s="461" t="str">
        <f t="shared" si="4"/>
        <v/>
      </c>
      <c r="T42" s="467"/>
    </row>
    <row r="43" spans="1:21" x14ac:dyDescent="0.25">
      <c r="B43" s="463" t="s">
        <v>4</v>
      </c>
      <c r="C43" s="463" t="s">
        <v>488</v>
      </c>
      <c r="D43" s="463" t="s">
        <v>484</v>
      </c>
      <c r="E43" s="445" t="s">
        <v>43</v>
      </c>
      <c r="F43" s="445" t="s">
        <v>41</v>
      </c>
      <c r="G43" s="445" t="s">
        <v>86</v>
      </c>
      <c r="H43" s="445" t="s">
        <v>87</v>
      </c>
      <c r="I43" s="186">
        <v>598</v>
      </c>
      <c r="J43" s="464" t="s">
        <v>45</v>
      </c>
      <c r="K43" s="468"/>
      <c r="L43" s="458"/>
      <c r="M43" s="459" t="s">
        <v>3585</v>
      </c>
      <c r="N43" s="453" t="str">
        <f>INDEX('Standard Descriptions'!$E:$E,MATCH(D43,'Standard Descriptions'!$C:$C,0))</f>
        <v xml:space="preserve"> This policy causes government to pay for the specified percentage of the purchase price of new battery electric passenger LDVs.  This is in addition to EV subsidies that exist in the BAU case.  // </v>
      </c>
      <c r="O43" s="460" t="s">
        <v>3586</v>
      </c>
      <c r="P43" s="460" t="s">
        <v>44</v>
      </c>
      <c r="Q43" s="460" t="str">
        <f t="shared" si="5"/>
        <v>Freight Rail</v>
      </c>
      <c r="R43" s="460" t="str">
        <f t="shared" si="3"/>
        <v>//**Freight Rail: **</v>
      </c>
      <c r="S43" s="461" t="str">
        <f t="shared" si="4"/>
        <v/>
      </c>
      <c r="T43" s="467"/>
    </row>
    <row r="44" spans="1:21" x14ac:dyDescent="0.25">
      <c r="B44" s="463" t="s">
        <v>4</v>
      </c>
      <c r="C44" s="463" t="s">
        <v>488</v>
      </c>
      <c r="D44" s="463" t="s">
        <v>484</v>
      </c>
      <c r="E44" s="445" t="s">
        <v>46</v>
      </c>
      <c r="F44" s="445" t="s">
        <v>42</v>
      </c>
      <c r="G44" s="445" t="s">
        <v>85</v>
      </c>
      <c r="H44" s="445" t="s">
        <v>3591</v>
      </c>
      <c r="I44" s="186">
        <v>599</v>
      </c>
      <c r="J44" s="464" t="s">
        <v>45</v>
      </c>
      <c r="K44" s="468"/>
      <c r="L44" s="458"/>
      <c r="M44" s="459" t="s">
        <v>3585</v>
      </c>
      <c r="N44" s="453" t="str">
        <f>INDEX('Standard Descriptions'!$E:$E,MATCH(D44,'Standard Descriptions'!$C:$C,0))</f>
        <v xml:space="preserve"> This policy causes government to pay for the specified percentage of the purchase price of new battery electric passenger LDVs.  This is in addition to EV subsidies that exist in the BAU case.  // </v>
      </c>
      <c r="O44" s="460" t="s">
        <v>3586</v>
      </c>
      <c r="P44" s="460" t="s">
        <v>44</v>
      </c>
      <c r="Q44" s="460" t="str">
        <f t="shared" si="5"/>
        <v>Passenger Ships</v>
      </c>
      <c r="R44" s="460" t="str">
        <f t="shared" si="3"/>
        <v>//**Passenger Ships: **</v>
      </c>
      <c r="S44" s="461" t="str">
        <f t="shared" si="4"/>
        <v/>
      </c>
      <c r="T44" s="467"/>
    </row>
    <row r="45" spans="1:21" x14ac:dyDescent="0.25">
      <c r="B45" s="463" t="s">
        <v>4</v>
      </c>
      <c r="C45" s="463" t="s">
        <v>488</v>
      </c>
      <c r="D45" s="463" t="s">
        <v>484</v>
      </c>
      <c r="E45" s="445" t="s">
        <v>43</v>
      </c>
      <c r="F45" s="445" t="s">
        <v>42</v>
      </c>
      <c r="G45" s="445" t="s">
        <v>86</v>
      </c>
      <c r="H45" s="445" t="s">
        <v>3591</v>
      </c>
      <c r="I45" s="186">
        <v>600</v>
      </c>
      <c r="J45" s="464" t="s">
        <v>45</v>
      </c>
      <c r="K45" s="468"/>
      <c r="L45" s="458"/>
      <c r="M45" s="459" t="s">
        <v>3585</v>
      </c>
      <c r="N45" s="453" t="str">
        <f>INDEX('Standard Descriptions'!$E:$E,MATCH(D45,'Standard Descriptions'!$C:$C,0))</f>
        <v xml:space="preserve"> This policy causes government to pay for the specified percentage of the purchase price of new battery electric passenger LDVs.  This is in addition to EV subsidies that exist in the BAU case.  // </v>
      </c>
      <c r="O45" s="460" t="s">
        <v>3586</v>
      </c>
      <c r="P45" s="460" t="s">
        <v>44</v>
      </c>
      <c r="Q45" s="460" t="str">
        <f t="shared" si="5"/>
        <v>Freight Ships</v>
      </c>
      <c r="R45" s="460" t="str">
        <f t="shared" si="3"/>
        <v>//**Freight Ships: **</v>
      </c>
      <c r="S45" s="461" t="str">
        <f t="shared" si="4"/>
        <v/>
      </c>
      <c r="T45" s="467"/>
    </row>
    <row r="46" spans="1:21" x14ac:dyDescent="0.25">
      <c r="B46" s="463" t="s">
        <v>4</v>
      </c>
      <c r="C46" s="463" t="s">
        <v>488</v>
      </c>
      <c r="D46" s="463" t="s">
        <v>484</v>
      </c>
      <c r="E46" s="445" t="s">
        <v>46</v>
      </c>
      <c r="F46" s="445" t="s">
        <v>114</v>
      </c>
      <c r="G46" s="445" t="s">
        <v>85</v>
      </c>
      <c r="H46" s="445" t="s">
        <v>148</v>
      </c>
      <c r="I46" s="186">
        <v>601</v>
      </c>
      <c r="J46" s="464" t="s">
        <v>45</v>
      </c>
      <c r="K46" s="468"/>
      <c r="L46" s="458"/>
      <c r="M46" s="459" t="s">
        <v>3585</v>
      </c>
      <c r="N46" s="453" t="str">
        <f>INDEX('Standard Descriptions'!$E:$E,MATCH(D46,'Standard Descriptions'!$C:$C,0))</f>
        <v xml:space="preserve"> This policy causes government to pay for the specified percentage of the purchase price of new battery electric passenger LDVs.  This is in addition to EV subsidies that exist in the BAU case.  // </v>
      </c>
      <c r="O46" s="460" t="s">
        <v>3586</v>
      </c>
      <c r="P46" s="460" t="s">
        <v>44</v>
      </c>
      <c r="Q46" s="460" t="str">
        <f t="shared" si="5"/>
        <v>Passenger Motorbikes</v>
      </c>
      <c r="R46" s="460" t="str">
        <f t="shared" si="3"/>
        <v>//**Passenger Motorbikes: **</v>
      </c>
      <c r="S46" s="461" t="str">
        <f t="shared" si="4"/>
        <v/>
      </c>
      <c r="T46" s="467"/>
    </row>
    <row r="47" spans="1:21" x14ac:dyDescent="0.25">
      <c r="B47" s="463" t="s">
        <v>4</v>
      </c>
      <c r="C47" s="463" t="s">
        <v>488</v>
      </c>
      <c r="D47" s="463" t="s">
        <v>484</v>
      </c>
      <c r="E47" s="445" t="s">
        <v>43</v>
      </c>
      <c r="F47" s="445" t="s">
        <v>114</v>
      </c>
      <c r="G47" s="445" t="s">
        <v>86</v>
      </c>
      <c r="H47" s="445" t="s">
        <v>148</v>
      </c>
      <c r="I47" s="186">
        <v>602</v>
      </c>
      <c r="J47" s="464" t="s">
        <v>45</v>
      </c>
      <c r="K47" s="468"/>
      <c r="L47" s="458"/>
      <c r="M47" s="459" t="s">
        <v>3585</v>
      </c>
      <c r="N47" s="453" t="str">
        <f>INDEX('Standard Descriptions'!$E:$E,MATCH(D47,'Standard Descriptions'!$C:$C,0))</f>
        <v xml:space="preserve"> This policy causes government to pay for the specified percentage of the purchase price of new battery electric passenger LDVs.  This is in addition to EV subsidies that exist in the BAU case.  // </v>
      </c>
      <c r="O47" s="460" t="s">
        <v>3586</v>
      </c>
      <c r="P47" s="460" t="s">
        <v>44</v>
      </c>
      <c r="Q47" s="460" t="str">
        <f t="shared" si="5"/>
        <v>Freight Motorbikes</v>
      </c>
      <c r="R47" s="460" t="str">
        <f t="shared" si="3"/>
        <v>//**Freight Motorbikes: **</v>
      </c>
      <c r="S47" s="461" t="str">
        <f t="shared" si="4"/>
        <v/>
      </c>
      <c r="T47" s="467"/>
    </row>
    <row r="49" spans="1:20" x14ac:dyDescent="0.25">
      <c r="A49" s="440">
        <v>3</v>
      </c>
      <c r="B49" s="454" t="s">
        <v>72</v>
      </c>
      <c r="C49" s="454" t="s">
        <v>15</v>
      </c>
      <c r="D49" s="454" t="str">
        <f>D50</f>
        <v>Fraction of New Bldg Components Shifted to Other Fuels</v>
      </c>
      <c r="E49" s="454"/>
      <c r="F49" s="454"/>
      <c r="G49" s="454"/>
      <c r="H49" s="454"/>
      <c r="I49" s="454"/>
      <c r="J49" s="454"/>
      <c r="K49" s="454"/>
      <c r="L49" s="458"/>
      <c r="M49" s="453" t="s">
        <v>3585</v>
      </c>
      <c r="N49" s="453" t="str">
        <f>INDEX('Standard Descriptions'!$E:$E,MATCH(D49,'Standard Descriptions'!$C:$C,0))</f>
        <v xml:space="preserve"> This policy replaces the specified fraction of newly sold non-electric building components of the selected type(s) in buildings of the selected type(s) with electricity-using components. // </v>
      </c>
      <c r="O49" s="454" t="s">
        <v>3586</v>
      </c>
      <c r="P49" s="454" t="s">
        <v>44</v>
      </c>
      <c r="Q49" s="454"/>
      <c r="R49" s="454" t="str">
        <f t="shared" ref="R49:R64" si="6">IF(Q49="","","//**"&amp;Q49&amp;": **")</f>
        <v/>
      </c>
      <c r="S49" s="454" t="str">
        <f t="shared" ref="S49:S64" si="7">IF(J49="Yes",R49&amp;K49,"")</f>
        <v/>
      </c>
      <c r="T49" s="455" t="str">
        <f>M49&amp;N49&amp;O49&amp;S50&amp;S51&amp;S52&amp;S53&amp;S54&amp;S55&amp;S56&amp;S57&amp;S58&amp;S59&amp;S60&amp;S61&amp;S62&amp;S63&amp;S64</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5.4% to 12.2% through 2050.//**Urban Residential Appliances: **In the BAU case, in California, the share of electricity among fuels used by appliances in urban, residential buildings will rise from 47.4% to 55.9%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5.4% to 12.2% through 2050.//**Rural Residential Appliances: **In the BAU case, in , the share of electricity among fuels used by appliances in rural, residential buildings will rise from 47.4% to 55.9%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fall from 2.6% to 2% through 2050.//**Commercial Appliances: **In the BAU case, in California, the share of electricity among fuels used by appliances in commercial buildings will fall from 33.2% to 18.9% through 2050.//**Commercial Other Components: **In the BAU case, in the California, the share of electricity among fuels used by other components in commercial buildings will rise from 64.8% to 82.8% through 2050.</v>
      </c>
    </row>
    <row r="50" spans="1:20" x14ac:dyDescent="0.25">
      <c r="B50" s="174" t="s">
        <v>72</v>
      </c>
      <c r="C50" s="174" t="s">
        <v>15</v>
      </c>
      <c r="D50" s="174" t="s">
        <v>2546</v>
      </c>
      <c r="E50" s="448" t="s">
        <v>116</v>
      </c>
      <c r="F50" s="448" t="s">
        <v>292</v>
      </c>
      <c r="G50" s="448" t="s">
        <v>296</v>
      </c>
      <c r="H50" s="448" t="s">
        <v>122</v>
      </c>
      <c r="I50" s="186">
        <v>435</v>
      </c>
      <c r="J50" s="448" t="s">
        <v>44</v>
      </c>
      <c r="K50" s="469" t="str">
        <f>_xlfn.CONCAT("In the BAU case, in ",'Supporting Data'!$A$6,", the share of electricity among fuels used for heating in urban, residential buildings will ", IF('Supporting Data'!$D$81&lt;'Supporting Data'!$E$81,"rise","fall")," from ",'Supporting Data'!$D$81,"% to ",'Supporting Data'!$E$81,"% through 2050.")</f>
        <v>In the BAU case, in California, the share of electricity among fuels used for heating in urban, residential buildings will rise from 5.4% to 12.2% through 2050.</v>
      </c>
      <c r="L50" s="458"/>
      <c r="M50" s="459" t="s">
        <v>3585</v>
      </c>
      <c r="N50" s="453" t="str">
        <f>INDEX('Standard Descriptions'!$E:$E,MATCH(D50,'Standard Descriptions'!$C:$C,0))</f>
        <v xml:space="preserve"> This policy replaces the specified fraction of newly sold non-electric building components of the selected type(s) in buildings of the selected type(s) with electricity-using components. // </v>
      </c>
      <c r="O50" s="460" t="s">
        <v>3586</v>
      </c>
      <c r="P50" s="460" t="s">
        <v>44</v>
      </c>
      <c r="Q50" s="460" t="str">
        <f t="shared" ref="Q50:Q64" si="8">G50&amp;" "&amp;H50</f>
        <v>Urban Residential Heating</v>
      </c>
      <c r="R50" s="460" t="str">
        <f t="shared" si="6"/>
        <v>//**Urban Residential Heating: **</v>
      </c>
      <c r="S50" s="461" t="str">
        <f t="shared" si="7"/>
        <v>//**Urban Residential Heating: **In the BAU case, in California, the share of electricity among fuels used for heating in urban, residential buildings will rise from 5.4% to 12.2% through 2050.</v>
      </c>
      <c r="T50" s="467"/>
    </row>
    <row r="51" spans="1:20" x14ac:dyDescent="0.25">
      <c r="B51" s="463" t="s">
        <v>72</v>
      </c>
      <c r="C51" s="463" t="s">
        <v>15</v>
      </c>
      <c r="D51" s="463" t="s">
        <v>2546</v>
      </c>
      <c r="E51" s="448" t="s">
        <v>117</v>
      </c>
      <c r="F51" s="448" t="s">
        <v>292</v>
      </c>
      <c r="G51" s="448" t="s">
        <v>296</v>
      </c>
      <c r="H51" s="448" t="s">
        <v>123</v>
      </c>
      <c r="I51" s="186">
        <v>436</v>
      </c>
      <c r="J51" s="448" t="s">
        <v>45</v>
      </c>
      <c r="K51" s="465"/>
      <c r="L51" s="458"/>
      <c r="M51" s="459" t="s">
        <v>3585</v>
      </c>
      <c r="N51" s="453" t="str">
        <f>INDEX('Standard Descriptions'!$E:$E,MATCH(D51,'Standard Descriptions'!$C:$C,0))</f>
        <v xml:space="preserve"> This policy replaces the specified fraction of newly sold non-electric building components of the selected type(s) in buildings of the selected type(s) with electricity-using components. // </v>
      </c>
      <c r="O51" s="460" t="s">
        <v>3586</v>
      </c>
      <c r="P51" s="460" t="s">
        <v>44</v>
      </c>
      <c r="Q51" s="460" t="str">
        <f t="shared" si="8"/>
        <v>Urban Residential Cooling and Ventilation</v>
      </c>
      <c r="R51" s="460" t="str">
        <f t="shared" si="6"/>
        <v>//**Urban Residential Cooling and Ventilation: **</v>
      </c>
      <c r="S51" s="461" t="str">
        <f t="shared" si="7"/>
        <v/>
      </c>
      <c r="T51" s="467"/>
    </row>
    <row r="52" spans="1:20" x14ac:dyDescent="0.25">
      <c r="B52" s="463" t="s">
        <v>72</v>
      </c>
      <c r="C52" s="463" t="s">
        <v>15</v>
      </c>
      <c r="D52" s="463" t="s">
        <v>2546</v>
      </c>
      <c r="E52" s="448" t="s">
        <v>119</v>
      </c>
      <c r="F52" s="448" t="s">
        <v>292</v>
      </c>
      <c r="G52" s="448" t="s">
        <v>296</v>
      </c>
      <c r="H52" s="448" t="s">
        <v>125</v>
      </c>
      <c r="I52" s="186">
        <v>437</v>
      </c>
      <c r="J52" s="448" t="s">
        <v>45</v>
      </c>
      <c r="K52" s="465"/>
      <c r="L52" s="458"/>
      <c r="M52" s="459" t="s">
        <v>3585</v>
      </c>
      <c r="N52" s="453" t="str">
        <f>INDEX('Standard Descriptions'!$E:$E,MATCH(D52,'Standard Descriptions'!$C:$C,0))</f>
        <v xml:space="preserve"> This policy replaces the specified fraction of newly sold non-electric building components of the selected type(s) in buildings of the selected type(s) with electricity-using components. // </v>
      </c>
      <c r="O52" s="460" t="s">
        <v>3586</v>
      </c>
      <c r="P52" s="460" t="s">
        <v>44</v>
      </c>
      <c r="Q52" s="460" t="str">
        <f t="shared" si="8"/>
        <v>Urban Residential Lighting</v>
      </c>
      <c r="R52" s="460" t="str">
        <f t="shared" si="6"/>
        <v>//**Urban Residential Lighting: **</v>
      </c>
      <c r="S52" s="461" t="str">
        <f t="shared" si="7"/>
        <v/>
      </c>
      <c r="T52" s="467"/>
    </row>
    <row r="53" spans="1:20" x14ac:dyDescent="0.25">
      <c r="B53" s="463" t="s">
        <v>72</v>
      </c>
      <c r="C53" s="463" t="s">
        <v>15</v>
      </c>
      <c r="D53" s="463" t="s">
        <v>2546</v>
      </c>
      <c r="E53" s="448" t="s">
        <v>120</v>
      </c>
      <c r="F53" s="448" t="s">
        <v>292</v>
      </c>
      <c r="G53" s="448" t="s">
        <v>296</v>
      </c>
      <c r="H53" s="448" t="s">
        <v>126</v>
      </c>
      <c r="I53" s="186">
        <v>438</v>
      </c>
      <c r="J53" s="448" t="s">
        <v>44</v>
      </c>
      <c r="K53" s="470" t="str">
        <f>_xlfn.CONCAT("In the BAU case, in ",'Supporting Data'!$A$6,", the share of electricity among fuels used by appliances in urban, residential buildings will ", IF('Supporting Data'!$D$82&lt;'Supporting Data'!$E$82,"rise","fall")," from ",'Supporting Data'!$D$82,"% to ",'Supporting Data'!$E$82,"% through 2050.")</f>
        <v>In the BAU case, in California, the share of electricity among fuels used by appliances in urban, residential buildings will rise from 47.4% to 55.9% through 2050.</v>
      </c>
      <c r="L53" s="458"/>
      <c r="M53" s="459" t="s">
        <v>3585</v>
      </c>
      <c r="N53" s="453" t="str">
        <f>INDEX('Standard Descriptions'!$E:$E,MATCH(D53,'Standard Descriptions'!$C:$C,0))</f>
        <v xml:space="preserve"> This policy replaces the specified fraction of newly sold non-electric building components of the selected type(s) in buildings of the selected type(s) with electricity-using components. // </v>
      </c>
      <c r="O53" s="460" t="s">
        <v>3586</v>
      </c>
      <c r="P53" s="460" t="s">
        <v>44</v>
      </c>
      <c r="Q53" s="460" t="str">
        <f t="shared" si="8"/>
        <v>Urban Residential Appliances</v>
      </c>
      <c r="R53" s="460" t="str">
        <f t="shared" si="6"/>
        <v>//**Urban Residential Appliances: **</v>
      </c>
      <c r="S53" s="461" t="str">
        <f t="shared" si="7"/>
        <v>//**Urban Residential Appliances: **In the BAU case, in California, the share of electricity among fuels used by appliances in urban, residential buildings will rise from 47.4% to 55.9% through 2050.</v>
      </c>
      <c r="T53" s="467"/>
    </row>
    <row r="54" spans="1:20" x14ac:dyDescent="0.25">
      <c r="B54" s="463" t="s">
        <v>72</v>
      </c>
      <c r="C54" s="463" t="s">
        <v>15</v>
      </c>
      <c r="D54" s="463" t="s">
        <v>2546</v>
      </c>
      <c r="E54" s="448" t="s">
        <v>121</v>
      </c>
      <c r="F54" s="448" t="s">
        <v>292</v>
      </c>
      <c r="G54" s="448" t="s">
        <v>296</v>
      </c>
      <c r="H54" s="448" t="s">
        <v>127</v>
      </c>
      <c r="I54" s="186">
        <v>439</v>
      </c>
      <c r="J54" s="448" t="s">
        <v>44</v>
      </c>
      <c r="K54" s="465" t="s">
        <v>3595</v>
      </c>
      <c r="L54" s="458"/>
      <c r="M54" s="459" t="s">
        <v>3585</v>
      </c>
      <c r="N54" s="453" t="str">
        <f>INDEX('Standard Descriptions'!$E:$E,MATCH(D54,'Standard Descriptions'!$C:$C,0))</f>
        <v xml:space="preserve"> This policy replaces the specified fraction of newly sold non-electric building components of the selected type(s) in buildings of the selected type(s) with electricity-using components. // </v>
      </c>
      <c r="O54" s="460" t="s">
        <v>3586</v>
      </c>
      <c r="P54" s="460" t="s">
        <v>44</v>
      </c>
      <c r="Q54" s="460" t="str">
        <f t="shared" si="8"/>
        <v>Urban Residential Other Components</v>
      </c>
      <c r="R54" s="460" t="str">
        <f t="shared" si="6"/>
        <v>//**Urban Residential Other Components: **</v>
      </c>
      <c r="S54" s="461" t="str">
        <f t="shared" si="7"/>
        <v>//**Urban Residential Other Components: ** In the BAU case, the share of electricity among fuels used by other components in urban, residential buildings is 100%.</v>
      </c>
      <c r="T54" s="467"/>
    </row>
    <row r="55" spans="1:20" x14ac:dyDescent="0.25">
      <c r="B55" s="463" t="s">
        <v>72</v>
      </c>
      <c r="C55" s="463" t="s">
        <v>15</v>
      </c>
      <c r="D55" s="463" t="s">
        <v>2546</v>
      </c>
      <c r="E55" s="448" t="s">
        <v>116</v>
      </c>
      <c r="F55" s="448" t="s">
        <v>293</v>
      </c>
      <c r="G55" s="448" t="s">
        <v>295</v>
      </c>
      <c r="H55" s="448" t="s">
        <v>122</v>
      </c>
      <c r="I55" s="186">
        <v>440</v>
      </c>
      <c r="J55" s="448" t="s">
        <v>44</v>
      </c>
      <c r="K55" s="470" t="str">
        <f>_xlfn.CONCAT("In the BAU case, in ",'Supporting Data'!$A$6,", the share of electricity among fuels used for heating in rural, residential buildings will ", IF('Supporting Data'!$D$78&lt;'Supporting Data'!$E$78,"rise","fall")," from ",'Supporting Data'!$D$78,"% to ",'Supporting Data'!$E$78,"% through 2050.")</f>
        <v>In the BAU case, in California, the share of electricity among fuels used for heating in rural, residential buildings will rise from 5.4% to 12.2% through 2050.</v>
      </c>
      <c r="L55" s="458"/>
      <c r="M55" s="459" t="s">
        <v>3585</v>
      </c>
      <c r="N55" s="453" t="str">
        <f>INDEX('Standard Descriptions'!$E:$E,MATCH(D55,'Standard Descriptions'!$C:$C,0))</f>
        <v xml:space="preserve"> This policy replaces the specified fraction of newly sold non-electric building components of the selected type(s) in buildings of the selected type(s) with electricity-using components. // </v>
      </c>
      <c r="O55" s="460" t="s">
        <v>3586</v>
      </c>
      <c r="P55" s="460" t="s">
        <v>44</v>
      </c>
      <c r="Q55" s="460" t="str">
        <f t="shared" si="8"/>
        <v>Rural Residential Heating</v>
      </c>
      <c r="R55" s="460" t="str">
        <f t="shared" si="6"/>
        <v>//**Rural Residential Heating: **</v>
      </c>
      <c r="S55" s="461" t="str">
        <f t="shared" si="7"/>
        <v>//**Rural Residential Heating: **In the BAU case, in California, the share of electricity among fuels used for heating in rural, residential buildings will rise from 5.4% to 12.2% through 2050.</v>
      </c>
      <c r="T55" s="467"/>
    </row>
    <row r="56" spans="1:20" x14ac:dyDescent="0.25">
      <c r="B56" s="463" t="s">
        <v>72</v>
      </c>
      <c r="C56" s="463" t="s">
        <v>15</v>
      </c>
      <c r="D56" s="463" t="s">
        <v>2546</v>
      </c>
      <c r="E56" s="448" t="s">
        <v>117</v>
      </c>
      <c r="F56" s="448" t="s">
        <v>293</v>
      </c>
      <c r="G56" s="448" t="s">
        <v>295</v>
      </c>
      <c r="H56" s="448" t="s">
        <v>123</v>
      </c>
      <c r="I56" s="186">
        <v>441</v>
      </c>
      <c r="J56" s="448" t="s">
        <v>45</v>
      </c>
      <c r="K56" s="465"/>
      <c r="L56" s="458"/>
      <c r="M56" s="459" t="s">
        <v>3585</v>
      </c>
      <c r="N56" s="453" t="str">
        <f>INDEX('Standard Descriptions'!$E:$E,MATCH(D56,'Standard Descriptions'!$C:$C,0))</f>
        <v xml:space="preserve"> This policy replaces the specified fraction of newly sold non-electric building components of the selected type(s) in buildings of the selected type(s) with electricity-using components. // </v>
      </c>
      <c r="O56" s="460" t="s">
        <v>3586</v>
      </c>
      <c r="P56" s="460" t="s">
        <v>44</v>
      </c>
      <c r="Q56" s="460" t="str">
        <f t="shared" si="8"/>
        <v>Rural Residential Cooling and Ventilation</v>
      </c>
      <c r="R56" s="460" t="str">
        <f t="shared" si="6"/>
        <v>//**Rural Residential Cooling and Ventilation: **</v>
      </c>
      <c r="S56" s="461" t="str">
        <f t="shared" si="7"/>
        <v/>
      </c>
      <c r="T56" s="467"/>
    </row>
    <row r="57" spans="1:20" x14ac:dyDescent="0.25">
      <c r="B57" s="463" t="s">
        <v>72</v>
      </c>
      <c r="C57" s="463" t="s">
        <v>15</v>
      </c>
      <c r="D57" s="463" t="s">
        <v>2546</v>
      </c>
      <c r="E57" s="448" t="s">
        <v>119</v>
      </c>
      <c r="F57" s="448" t="s">
        <v>293</v>
      </c>
      <c r="G57" s="448" t="s">
        <v>295</v>
      </c>
      <c r="H57" s="448" t="s">
        <v>125</v>
      </c>
      <c r="I57" s="186">
        <v>442</v>
      </c>
      <c r="J57" s="448" t="s">
        <v>45</v>
      </c>
      <c r="K57" s="465"/>
      <c r="L57" s="458"/>
      <c r="M57" s="459" t="s">
        <v>3585</v>
      </c>
      <c r="N57" s="453" t="str">
        <f>INDEX('Standard Descriptions'!$E:$E,MATCH(D57,'Standard Descriptions'!$C:$C,0))</f>
        <v xml:space="preserve"> This policy replaces the specified fraction of newly sold non-electric building components of the selected type(s) in buildings of the selected type(s) with electricity-using components. // </v>
      </c>
      <c r="O57" s="460" t="s">
        <v>3586</v>
      </c>
      <c r="P57" s="460" t="s">
        <v>44</v>
      </c>
      <c r="Q57" s="460" t="str">
        <f t="shared" si="8"/>
        <v>Rural Residential Lighting</v>
      </c>
      <c r="R57" s="460" t="str">
        <f t="shared" si="6"/>
        <v>//**Rural Residential Lighting: **</v>
      </c>
      <c r="S57" s="461" t="str">
        <f t="shared" si="7"/>
        <v/>
      </c>
      <c r="T57" s="467"/>
    </row>
    <row r="58" spans="1:20" x14ac:dyDescent="0.25">
      <c r="B58" s="463" t="s">
        <v>72</v>
      </c>
      <c r="C58" s="463" t="s">
        <v>15</v>
      </c>
      <c r="D58" s="463" t="s">
        <v>2546</v>
      </c>
      <c r="E58" s="448" t="s">
        <v>120</v>
      </c>
      <c r="F58" s="448" t="s">
        <v>293</v>
      </c>
      <c r="G58" s="448" t="s">
        <v>295</v>
      </c>
      <c r="H58" s="448" t="s">
        <v>126</v>
      </c>
      <c r="I58" s="186">
        <v>443</v>
      </c>
      <c r="J58" s="448" t="s">
        <v>44</v>
      </c>
      <c r="K58" s="470" t="str">
        <f>_xlfn.CONCAT("In the BAU case, in ",,", the share of electricity among fuels used by appliances in rural, residential buildings will ", IF('Supporting Data'!$D$79&lt;'Supporting Data'!$E$79,"rise","fall")," from ",'Supporting Data'!$D$79,"% to ",'Supporting Data'!$E$79,"% through 2050.")</f>
        <v>In the BAU case, in , the share of electricity among fuels used by appliances in rural, residential buildings will rise from 47.4% to 55.9% through 2050.</v>
      </c>
      <c r="L58" s="458"/>
      <c r="M58" s="459" t="s">
        <v>3585</v>
      </c>
      <c r="N58" s="453" t="str">
        <f>INDEX('Standard Descriptions'!$E:$E,MATCH(D58,'Standard Descriptions'!$C:$C,0))</f>
        <v xml:space="preserve"> This policy replaces the specified fraction of newly sold non-electric building components of the selected type(s) in buildings of the selected type(s) with electricity-using components. // </v>
      </c>
      <c r="O58" s="460" t="s">
        <v>3586</v>
      </c>
      <c r="P58" s="460" t="s">
        <v>44</v>
      </c>
      <c r="Q58" s="460" t="str">
        <f t="shared" si="8"/>
        <v>Rural Residential Appliances</v>
      </c>
      <c r="R58" s="460" t="str">
        <f t="shared" si="6"/>
        <v>//**Rural Residential Appliances: **</v>
      </c>
      <c r="S58" s="461" t="str">
        <f t="shared" si="7"/>
        <v>//**Rural Residential Appliances: **In the BAU case, in , the share of electricity among fuels used by appliances in rural, residential buildings will rise from 47.4% to 55.9% through 2050.</v>
      </c>
      <c r="T58" s="467"/>
    </row>
    <row r="59" spans="1:20" x14ac:dyDescent="0.25">
      <c r="B59" s="463" t="s">
        <v>72</v>
      </c>
      <c r="C59" s="463" t="s">
        <v>15</v>
      </c>
      <c r="D59" s="463" t="s">
        <v>2546</v>
      </c>
      <c r="E59" s="448" t="s">
        <v>121</v>
      </c>
      <c r="F59" s="448" t="s">
        <v>293</v>
      </c>
      <c r="G59" s="448" t="s">
        <v>295</v>
      </c>
      <c r="H59" s="448" t="s">
        <v>127</v>
      </c>
      <c r="I59" s="186">
        <v>444</v>
      </c>
      <c r="J59" s="448" t="s">
        <v>44</v>
      </c>
      <c r="K59" s="465" t="s">
        <v>3596</v>
      </c>
      <c r="L59" s="458"/>
      <c r="M59" s="459" t="s">
        <v>3585</v>
      </c>
      <c r="N59" s="453" t="str">
        <f>INDEX('Standard Descriptions'!$E:$E,MATCH(D59,'Standard Descriptions'!$C:$C,0))</f>
        <v xml:space="preserve"> This policy replaces the specified fraction of newly sold non-electric building components of the selected type(s) in buildings of the selected type(s) with electricity-using components. // </v>
      </c>
      <c r="O59" s="460" t="s">
        <v>3586</v>
      </c>
      <c r="P59" s="460" t="s">
        <v>44</v>
      </c>
      <c r="Q59" s="460" t="str">
        <f t="shared" si="8"/>
        <v>Rural Residential Other Components</v>
      </c>
      <c r="R59" s="460" t="str">
        <f t="shared" si="6"/>
        <v>//**Rural Residential Other Components: **</v>
      </c>
      <c r="S59" s="461" t="str">
        <f t="shared" si="7"/>
        <v>//**Rural Residential Other Components: **In the United States, the share of electricity among fuels used by other components in urban, residential buildings is 100%.</v>
      </c>
      <c r="T59" s="467"/>
    </row>
    <row r="60" spans="1:20" x14ac:dyDescent="0.25">
      <c r="B60" s="463" t="s">
        <v>72</v>
      </c>
      <c r="C60" s="463" t="s">
        <v>15</v>
      </c>
      <c r="D60" s="463" t="s">
        <v>2546</v>
      </c>
      <c r="E60" s="448" t="s">
        <v>116</v>
      </c>
      <c r="F60" s="448" t="s">
        <v>294</v>
      </c>
      <c r="G60" s="448" t="s">
        <v>171</v>
      </c>
      <c r="H60" s="448" t="s">
        <v>122</v>
      </c>
      <c r="I60" s="186">
        <v>445</v>
      </c>
      <c r="J60" s="448" t="s">
        <v>44</v>
      </c>
      <c r="K60" s="470" t="str">
        <f>_xlfn.CONCAT("In the BAU case, in ",'Supporting Data'!$A$6,", the share of electricity among fuels used for heating in commercial buildings will ", IF('Supporting Data'!$D$84&lt;'Supporting Data'!$E$84,"rise","fall")," from ",'Supporting Data'!$D$84,"% to ",'Supporting Data'!$E$84,"% through 2050.")</f>
        <v>In the BAU case, in California, the share of electricity among fuels used for heating in commercial buildings will fall from 2.6% to 2% through 2050.</v>
      </c>
      <c r="L60" s="458"/>
      <c r="M60" s="459" t="s">
        <v>3585</v>
      </c>
      <c r="N60" s="453" t="str">
        <f>INDEX('Standard Descriptions'!$E:$E,MATCH(D60,'Standard Descriptions'!$C:$C,0))</f>
        <v xml:space="preserve"> This policy replaces the specified fraction of newly sold non-electric building components of the selected type(s) in buildings of the selected type(s) with electricity-using components. // </v>
      </c>
      <c r="O60" s="460" t="s">
        <v>3586</v>
      </c>
      <c r="P60" s="460" t="s">
        <v>44</v>
      </c>
      <c r="Q60" s="460" t="str">
        <f t="shared" si="8"/>
        <v>Commercial Heating</v>
      </c>
      <c r="R60" s="460" t="str">
        <f t="shared" si="6"/>
        <v>//**Commercial Heating: **</v>
      </c>
      <c r="S60" s="461" t="str">
        <f t="shared" si="7"/>
        <v>//**Commercial Heating: **In the BAU case, in California, the share of electricity among fuels used for heating in commercial buildings will fall from 2.6% to 2% through 2050.</v>
      </c>
      <c r="T60" s="467"/>
    </row>
    <row r="61" spans="1:20" x14ac:dyDescent="0.25">
      <c r="B61" s="463" t="s">
        <v>72</v>
      </c>
      <c r="C61" s="463" t="s">
        <v>15</v>
      </c>
      <c r="D61" s="463" t="s">
        <v>2546</v>
      </c>
      <c r="E61" s="448" t="s">
        <v>117</v>
      </c>
      <c r="F61" s="448" t="s">
        <v>294</v>
      </c>
      <c r="G61" s="448" t="s">
        <v>171</v>
      </c>
      <c r="H61" s="448" t="s">
        <v>123</v>
      </c>
      <c r="I61" s="186">
        <v>446</v>
      </c>
      <c r="J61" s="448" t="s">
        <v>45</v>
      </c>
      <c r="K61" s="465"/>
      <c r="L61" s="458"/>
      <c r="M61" s="459" t="s">
        <v>3585</v>
      </c>
      <c r="N61" s="453" t="str">
        <f>INDEX('Standard Descriptions'!$E:$E,MATCH(D61,'Standard Descriptions'!$C:$C,0))</f>
        <v xml:space="preserve"> This policy replaces the specified fraction of newly sold non-electric building components of the selected type(s) in buildings of the selected type(s) with electricity-using components. // </v>
      </c>
      <c r="O61" s="460" t="s">
        <v>3586</v>
      </c>
      <c r="P61" s="460" t="s">
        <v>44</v>
      </c>
      <c r="Q61" s="460" t="str">
        <f t="shared" si="8"/>
        <v>Commercial Cooling and Ventilation</v>
      </c>
      <c r="R61" s="460" t="str">
        <f t="shared" si="6"/>
        <v>//**Commercial Cooling and Ventilation: **</v>
      </c>
      <c r="S61" s="461" t="str">
        <f t="shared" si="7"/>
        <v/>
      </c>
      <c r="T61" s="467"/>
    </row>
    <row r="62" spans="1:20" x14ac:dyDescent="0.25">
      <c r="B62" s="463" t="s">
        <v>72</v>
      </c>
      <c r="C62" s="463" t="s">
        <v>15</v>
      </c>
      <c r="D62" s="463" t="s">
        <v>2546</v>
      </c>
      <c r="E62" s="448" t="s">
        <v>119</v>
      </c>
      <c r="F62" s="448" t="s">
        <v>294</v>
      </c>
      <c r="G62" s="448" t="s">
        <v>171</v>
      </c>
      <c r="H62" s="448" t="s">
        <v>125</v>
      </c>
      <c r="I62" s="186">
        <v>447</v>
      </c>
      <c r="J62" s="448" t="s">
        <v>45</v>
      </c>
      <c r="K62" s="465"/>
      <c r="L62" s="458"/>
      <c r="M62" s="459" t="s">
        <v>3585</v>
      </c>
      <c r="N62" s="453" t="str">
        <f>INDEX('Standard Descriptions'!$E:$E,MATCH(D62,'Standard Descriptions'!$C:$C,0))</f>
        <v xml:space="preserve"> This policy replaces the specified fraction of newly sold non-electric building components of the selected type(s) in buildings of the selected type(s) with electricity-using components. // </v>
      </c>
      <c r="O62" s="460" t="s">
        <v>3586</v>
      </c>
      <c r="P62" s="460" t="s">
        <v>44</v>
      </c>
      <c r="Q62" s="460" t="str">
        <f t="shared" si="8"/>
        <v>Commercial Lighting</v>
      </c>
      <c r="R62" s="460" t="str">
        <f t="shared" si="6"/>
        <v>//**Commercial Lighting: **</v>
      </c>
      <c r="S62" s="461" t="str">
        <f t="shared" si="7"/>
        <v/>
      </c>
      <c r="T62" s="467"/>
    </row>
    <row r="63" spans="1:20" x14ac:dyDescent="0.25">
      <c r="B63" s="463" t="s">
        <v>72</v>
      </c>
      <c r="C63" s="463" t="s">
        <v>15</v>
      </c>
      <c r="D63" s="463" t="s">
        <v>2546</v>
      </c>
      <c r="E63" s="448" t="s">
        <v>120</v>
      </c>
      <c r="F63" s="448" t="s">
        <v>294</v>
      </c>
      <c r="G63" s="448" t="s">
        <v>171</v>
      </c>
      <c r="H63" s="448" t="s">
        <v>126</v>
      </c>
      <c r="I63" s="186">
        <v>448</v>
      </c>
      <c r="J63" s="448" t="s">
        <v>44</v>
      </c>
      <c r="K63" s="470" t="str">
        <f>_xlfn.CONCAT("In the BAU case, in ",'Supporting Data'!$A$6,", the share of electricity among fuels used by appliances in commercial buildings will ", IF('Supporting Data'!$D$85&lt;'Supporting Data'!$E$85,"rise","fall")," from ",'Supporting Data'!$D$85,"% to ",'Supporting Data'!$E$85,"% through 2050.")</f>
        <v>In the BAU case, in California, the share of electricity among fuels used by appliances in commercial buildings will fall from 33.2% to 18.9% through 2050.</v>
      </c>
      <c r="L63" s="458"/>
      <c r="M63" s="459" t="s">
        <v>3585</v>
      </c>
      <c r="N63" s="453" t="str">
        <f>INDEX('Standard Descriptions'!$E:$E,MATCH(D63,'Standard Descriptions'!$C:$C,0))</f>
        <v xml:space="preserve"> This policy replaces the specified fraction of newly sold non-electric building components of the selected type(s) in buildings of the selected type(s) with electricity-using components. // </v>
      </c>
      <c r="O63" s="460" t="s">
        <v>3586</v>
      </c>
      <c r="P63" s="460" t="s">
        <v>44</v>
      </c>
      <c r="Q63" s="460" t="str">
        <f t="shared" si="8"/>
        <v>Commercial Appliances</v>
      </c>
      <c r="R63" s="460" t="str">
        <f t="shared" si="6"/>
        <v>//**Commercial Appliances: **</v>
      </c>
      <c r="S63" s="461" t="str">
        <f t="shared" si="7"/>
        <v>//**Commercial Appliances: **In the BAU case, in California, the share of electricity among fuels used by appliances in commercial buildings will fall from 33.2% to 18.9% through 2050.</v>
      </c>
      <c r="T63" s="467"/>
    </row>
    <row r="64" spans="1:20" x14ac:dyDescent="0.25">
      <c r="B64" s="463" t="s">
        <v>72</v>
      </c>
      <c r="C64" s="463" t="s">
        <v>15</v>
      </c>
      <c r="D64" s="463" t="s">
        <v>2546</v>
      </c>
      <c r="E64" s="448" t="s">
        <v>121</v>
      </c>
      <c r="F64" s="448" t="s">
        <v>294</v>
      </c>
      <c r="G64" s="448" t="s">
        <v>171</v>
      </c>
      <c r="H64" s="448" t="s">
        <v>127</v>
      </c>
      <c r="I64" s="186">
        <v>449</v>
      </c>
      <c r="J64" s="448" t="s">
        <v>44</v>
      </c>
      <c r="K64" s="470" t="str">
        <f>_xlfn.CONCAT("In the BAU case, in the ",'Supporting Data'!$A$6,", the share of electricity among fuels used by other components in commercial buildings will ", IF('Supporting Data'!$D$81&lt;'Supporting Data'!$E$81,"rise","fall")," from ",'Supporting Data'!$D$86,"% to ",'Supporting Data'!$E$86,"% through 2050.")</f>
        <v>In the BAU case, in the California, the share of electricity among fuels used by other components in commercial buildings will rise from 64.8% to 82.8% through 2050.</v>
      </c>
      <c r="L64" s="458"/>
      <c r="M64" s="459" t="s">
        <v>3585</v>
      </c>
      <c r="N64" s="453" t="str">
        <f>INDEX('Standard Descriptions'!$E:$E,MATCH(D64,'Standard Descriptions'!$C:$C,0))</f>
        <v xml:space="preserve"> This policy replaces the specified fraction of newly sold non-electric building components of the selected type(s) in buildings of the selected type(s) with electricity-using components. // </v>
      </c>
      <c r="O64" s="460" t="s">
        <v>3586</v>
      </c>
      <c r="P64" s="460" t="s">
        <v>44</v>
      </c>
      <c r="Q64" s="460" t="str">
        <f t="shared" si="8"/>
        <v>Commercial Other Components</v>
      </c>
      <c r="R64" s="460" t="str">
        <f t="shared" si="6"/>
        <v>//**Commercial Other Components: **</v>
      </c>
      <c r="S64" s="461" t="str">
        <f t="shared" si="7"/>
        <v>//**Commercial Other Components: **In the BAU case, in the California, the share of electricity among fuels used by other components in commercial buildings will rise from 64.8% to 82.8% through 2050.</v>
      </c>
      <c r="T64" s="467"/>
    </row>
    <row r="66" spans="1:20" ht="145.5" customHeight="1" x14ac:dyDescent="0.25">
      <c r="A66" s="440">
        <v>4</v>
      </c>
      <c r="B66" s="454" t="s">
        <v>72</v>
      </c>
      <c r="C66" s="454" t="s">
        <v>101</v>
      </c>
      <c r="D66" s="454" t="str">
        <f>D67</f>
        <v>Reduction in E Use Allowed by Component Eff Std</v>
      </c>
      <c r="E66" s="454"/>
      <c r="F66" s="454"/>
      <c r="G66" s="454"/>
      <c r="H66" s="454"/>
      <c r="I66" s="454"/>
      <c r="J66" s="454"/>
      <c r="K66" s="454"/>
      <c r="L66" s="458"/>
      <c r="M66" s="453" t="s">
        <v>3585</v>
      </c>
      <c r="N66" s="453" t="str">
        <f>INDEX('Standard Descriptions'!$E:$E,MATCH(D66,'Standard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6" s="454" t="s">
        <v>3586</v>
      </c>
      <c r="P66" s="454" t="s">
        <v>44</v>
      </c>
      <c r="Q66" s="454"/>
      <c r="R66" s="454" t="str">
        <f t="shared" ref="R66:R84" si="9">IF(Q66="","","//**"&amp;Q66&amp;": **")</f>
        <v/>
      </c>
      <c r="S66" s="454" t="str">
        <f t="shared" ref="S66:S84" si="10">IF(J66="Yes",R66&amp;K66,"")</f>
        <v/>
      </c>
      <c r="T66" s="447" t="str">
        <f>M66&amp;N66&amp;O66&amp;S67&amp;S68&amp;S69&amp;S70&amp;S71&amp;S72&amp;S73&amp;S74&amp;S82&amp;S75&amp;S76&amp;S77&amp;S78&amp;S79&amp;S80&amp;S81&amp;S82&amp;S83&amp;S84</f>
        <v xml:space="preserve">**Description:**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row>
    <row r="67" spans="1:20" x14ac:dyDescent="0.25">
      <c r="B67" s="174" t="s">
        <v>72</v>
      </c>
      <c r="C67" s="174" t="s">
        <v>101</v>
      </c>
      <c r="D67" s="174" t="s">
        <v>316</v>
      </c>
      <c r="E67" s="448" t="s">
        <v>116</v>
      </c>
      <c r="F67" s="448" t="s">
        <v>292</v>
      </c>
      <c r="G67" s="448" t="s">
        <v>296</v>
      </c>
      <c r="H67" s="448" t="s">
        <v>122</v>
      </c>
      <c r="I67" s="186">
        <v>13</v>
      </c>
      <c r="J67" s="448" t="s">
        <v>44</v>
      </c>
      <c r="K6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7" s="458"/>
      <c r="M67" s="459" t="s">
        <v>3585</v>
      </c>
      <c r="N67" s="453" t="str">
        <f>INDEX('Standard Descriptions'!$E:$E,MATCH(D67,'Standard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7" s="460" t="s">
        <v>3586</v>
      </c>
      <c r="P67" s="460" t="s">
        <v>44</v>
      </c>
      <c r="Q67" s="460" t="str">
        <f t="shared" ref="Q67:Q79" si="11">G67&amp;" "&amp;H67</f>
        <v>Urban Residential Heating</v>
      </c>
      <c r="R67" s="460" t="str">
        <f t="shared" si="9"/>
        <v>//**Urban Residential Heating: **</v>
      </c>
      <c r="S67" s="461" t="str">
        <f t="shared" si="10"/>
        <v xml:space="preserve">//**Urban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7" s="467"/>
    </row>
    <row r="68" spans="1:20" x14ac:dyDescent="0.25">
      <c r="B68" s="463" t="s">
        <v>72</v>
      </c>
      <c r="C68" s="463" t="s">
        <v>101</v>
      </c>
      <c r="D68" s="463" t="s">
        <v>316</v>
      </c>
      <c r="E68" s="448" t="s">
        <v>117</v>
      </c>
      <c r="F68" s="448" t="s">
        <v>292</v>
      </c>
      <c r="G68" s="448" t="s">
        <v>296</v>
      </c>
      <c r="H68" s="448" t="s">
        <v>123</v>
      </c>
      <c r="I68" s="186">
        <v>14</v>
      </c>
      <c r="J68" s="448" t="s">
        <v>44</v>
      </c>
      <c r="K6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8" s="458"/>
      <c r="M68" s="459" t="s">
        <v>3585</v>
      </c>
      <c r="N68" s="453" t="str">
        <f>INDEX('Standard Descriptions'!$E:$E,MATCH(D68,'Standard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8" s="460" t="s">
        <v>3586</v>
      </c>
      <c r="P68" s="460" t="s">
        <v>44</v>
      </c>
      <c r="Q68" s="460" t="str">
        <f t="shared" si="11"/>
        <v>Urban Residential Cooling and Ventilation</v>
      </c>
      <c r="R68" s="460" t="str">
        <f t="shared" si="9"/>
        <v>//**Urban Residential Cooling and Ventilation: **</v>
      </c>
      <c r="S68" s="461" t="str">
        <f t="shared" si="10"/>
        <v xml:space="preserve">//**Urban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8" s="467"/>
    </row>
    <row r="69" spans="1:20" x14ac:dyDescent="0.25">
      <c r="B69" s="463" t="s">
        <v>72</v>
      </c>
      <c r="C69" s="463" t="s">
        <v>101</v>
      </c>
      <c r="D69" s="463" t="s">
        <v>316</v>
      </c>
      <c r="E69" s="448" t="s">
        <v>118</v>
      </c>
      <c r="F69" s="448" t="s">
        <v>292</v>
      </c>
      <c r="G69" s="448" t="s">
        <v>296</v>
      </c>
      <c r="H69" s="448" t="s">
        <v>124</v>
      </c>
      <c r="I69" s="186">
        <v>15</v>
      </c>
      <c r="J69" s="448" t="s">
        <v>44</v>
      </c>
      <c r="K6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69" s="458"/>
      <c r="M69" s="459" t="s">
        <v>3585</v>
      </c>
      <c r="N69" s="453" t="str">
        <f>INDEX('Standard Descriptions'!$E:$E,MATCH(D69,'Standard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69" s="460" t="s">
        <v>3586</v>
      </c>
      <c r="P69" s="460" t="s">
        <v>44</v>
      </c>
      <c r="Q69" s="460" t="str">
        <f t="shared" si="11"/>
        <v>Urban Residential Envelope</v>
      </c>
      <c r="R69" s="460" t="str">
        <f t="shared" si="9"/>
        <v>//**Urban Residential Envelope: **</v>
      </c>
      <c r="S69" s="461" t="str">
        <f t="shared" si="10"/>
        <v xml:space="preserve">//**Urban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69" s="467"/>
    </row>
    <row r="70" spans="1:20" x14ac:dyDescent="0.25">
      <c r="B70" s="463" t="s">
        <v>72</v>
      </c>
      <c r="C70" s="463" t="s">
        <v>101</v>
      </c>
      <c r="D70" s="463" t="s">
        <v>316</v>
      </c>
      <c r="E70" s="448" t="s">
        <v>119</v>
      </c>
      <c r="F70" s="448" t="s">
        <v>292</v>
      </c>
      <c r="G70" s="448" t="s">
        <v>296</v>
      </c>
      <c r="H70" s="448" t="s">
        <v>125</v>
      </c>
      <c r="I70" s="186">
        <v>16</v>
      </c>
      <c r="J70" s="448" t="s">
        <v>44</v>
      </c>
      <c r="K7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0" s="458"/>
      <c r="M70" s="459" t="s">
        <v>3585</v>
      </c>
      <c r="N70" s="453" t="str">
        <f>INDEX('Standard Descriptions'!$E:$E,MATCH(D70,'Standard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0" s="460" t="s">
        <v>3586</v>
      </c>
      <c r="P70" s="460" t="s">
        <v>44</v>
      </c>
      <c r="Q70" s="460" t="str">
        <f t="shared" si="11"/>
        <v>Urban Residential Lighting</v>
      </c>
      <c r="R70" s="460" t="str">
        <f t="shared" si="9"/>
        <v>//**Urban Residential Lighting: **</v>
      </c>
      <c r="S70" s="461" t="str">
        <f t="shared" si="10"/>
        <v xml:space="preserve">//**Urban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0" s="467"/>
    </row>
    <row r="71" spans="1:20" x14ac:dyDescent="0.25">
      <c r="B71" s="463" t="s">
        <v>72</v>
      </c>
      <c r="C71" s="463" t="s">
        <v>101</v>
      </c>
      <c r="D71" s="463" t="s">
        <v>316</v>
      </c>
      <c r="E71" s="448" t="s">
        <v>120</v>
      </c>
      <c r="F71" s="448" t="s">
        <v>292</v>
      </c>
      <c r="G71" s="448" t="s">
        <v>296</v>
      </c>
      <c r="H71" s="448" t="s">
        <v>126</v>
      </c>
      <c r="I71" s="186">
        <v>17</v>
      </c>
      <c r="J71" s="448" t="s">
        <v>44</v>
      </c>
      <c r="K7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1" s="458"/>
      <c r="M71" s="459" t="s">
        <v>3585</v>
      </c>
      <c r="N71" s="453" t="str">
        <f>INDEX('Standard Descriptions'!$E:$E,MATCH(D71,'Standard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1" s="460" t="s">
        <v>3586</v>
      </c>
      <c r="P71" s="460" t="s">
        <v>44</v>
      </c>
      <c r="Q71" s="460" t="str">
        <f t="shared" si="11"/>
        <v>Urban Residential Appliances</v>
      </c>
      <c r="R71" s="460" t="str">
        <f t="shared" si="9"/>
        <v>//**Urban Residential Appliances: **</v>
      </c>
      <c r="S71" s="461" t="str">
        <f t="shared" si="10"/>
        <v xml:space="preserve">//**Urban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1" s="467"/>
    </row>
    <row r="72" spans="1:20" x14ac:dyDescent="0.25">
      <c r="B72" s="463" t="s">
        <v>72</v>
      </c>
      <c r="C72" s="463" t="s">
        <v>101</v>
      </c>
      <c r="D72" s="463" t="s">
        <v>316</v>
      </c>
      <c r="E72" s="448" t="s">
        <v>121</v>
      </c>
      <c r="F72" s="448" t="s">
        <v>292</v>
      </c>
      <c r="G72" s="448" t="s">
        <v>296</v>
      </c>
      <c r="H72" s="448" t="s">
        <v>127</v>
      </c>
      <c r="I72" s="186">
        <v>18</v>
      </c>
      <c r="J72" s="448" t="s">
        <v>44</v>
      </c>
      <c r="K7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2" s="458"/>
      <c r="M72" s="459" t="s">
        <v>3585</v>
      </c>
      <c r="N72" s="453" t="str">
        <f>INDEX('Standard Descriptions'!$E:$E,MATCH(D72,'Standard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2" s="460" t="s">
        <v>3586</v>
      </c>
      <c r="P72" s="460" t="s">
        <v>44</v>
      </c>
      <c r="Q72" s="460" t="str">
        <f t="shared" si="11"/>
        <v>Urban Residential Other Components</v>
      </c>
      <c r="R72" s="460" t="str">
        <f t="shared" si="9"/>
        <v>//**Urban Residential Other Components: **</v>
      </c>
      <c r="S72" s="461" t="str">
        <f t="shared" si="10"/>
        <v xml:space="preserve">//**Urban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2" s="467"/>
    </row>
    <row r="73" spans="1:20" x14ac:dyDescent="0.25">
      <c r="B73" s="463" t="s">
        <v>72</v>
      </c>
      <c r="C73" s="463" t="s">
        <v>101</v>
      </c>
      <c r="D73" s="463" t="s">
        <v>316</v>
      </c>
      <c r="E73" s="448" t="s">
        <v>116</v>
      </c>
      <c r="F73" s="448" t="s">
        <v>293</v>
      </c>
      <c r="G73" s="448" t="s">
        <v>295</v>
      </c>
      <c r="H73" s="448" t="s">
        <v>122</v>
      </c>
      <c r="I73" s="186">
        <v>150</v>
      </c>
      <c r="J73" s="448" t="s">
        <v>44</v>
      </c>
      <c r="K7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3" s="458"/>
      <c r="M73" s="459" t="s">
        <v>3585</v>
      </c>
      <c r="N73" s="453" t="str">
        <f>INDEX('Standard Descriptions'!$E:$E,MATCH(D73,'Standard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3" s="460" t="s">
        <v>3586</v>
      </c>
      <c r="P73" s="460" t="s">
        <v>44</v>
      </c>
      <c r="Q73" s="460" t="str">
        <f t="shared" si="11"/>
        <v>Rural Residential Heating</v>
      </c>
      <c r="R73" s="460" t="str">
        <f t="shared" si="9"/>
        <v>//**Rural Residential Heating: **</v>
      </c>
      <c r="S73" s="461" t="str">
        <f t="shared" si="10"/>
        <v xml:space="preserve">//**Rural Residential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3" s="467"/>
    </row>
    <row r="74" spans="1:20" x14ac:dyDescent="0.25">
      <c r="B74" s="463" t="s">
        <v>72</v>
      </c>
      <c r="C74" s="463" t="s">
        <v>101</v>
      </c>
      <c r="D74" s="463" t="s">
        <v>316</v>
      </c>
      <c r="E74" s="448" t="s">
        <v>117</v>
      </c>
      <c r="F74" s="448" t="s">
        <v>293</v>
      </c>
      <c r="G74" s="448" t="s">
        <v>295</v>
      </c>
      <c r="H74" s="448" t="s">
        <v>123</v>
      </c>
      <c r="I74" s="186">
        <v>151</v>
      </c>
      <c r="J74" s="448" t="s">
        <v>44</v>
      </c>
      <c r="K7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4" s="458"/>
      <c r="M74" s="459" t="s">
        <v>3585</v>
      </c>
      <c r="N74" s="453" t="str">
        <f>INDEX('Standard Descriptions'!$E:$E,MATCH(D74,'Standard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4" s="460" t="s">
        <v>3586</v>
      </c>
      <c r="P74" s="460" t="s">
        <v>44</v>
      </c>
      <c r="Q74" s="460" t="str">
        <f t="shared" si="11"/>
        <v>Rural Residential Cooling and Ventilation</v>
      </c>
      <c r="R74" s="460" t="str">
        <f t="shared" si="9"/>
        <v>//**Rural Residential Cooling and Ventilation: **</v>
      </c>
      <c r="S74" s="461" t="str">
        <f t="shared" si="10"/>
        <v xml:space="preserve">//**Rural Residential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4" s="467"/>
    </row>
    <row r="75" spans="1:20" x14ac:dyDescent="0.25">
      <c r="B75" s="463" t="s">
        <v>72</v>
      </c>
      <c r="C75" s="463" t="s">
        <v>101</v>
      </c>
      <c r="D75" s="463" t="s">
        <v>316</v>
      </c>
      <c r="E75" s="448" t="s">
        <v>118</v>
      </c>
      <c r="F75" s="448" t="s">
        <v>293</v>
      </c>
      <c r="G75" s="448" t="s">
        <v>295</v>
      </c>
      <c r="H75" s="448" t="s">
        <v>124</v>
      </c>
      <c r="I75" s="186">
        <v>152</v>
      </c>
      <c r="J75" s="448" t="s">
        <v>44</v>
      </c>
      <c r="K75"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5" s="458"/>
      <c r="M75" s="459" t="s">
        <v>3585</v>
      </c>
      <c r="N75" s="453" t="str">
        <f>INDEX('Standard Descriptions'!$E:$E,MATCH(D75,'Standard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5" s="460" t="s">
        <v>3586</v>
      </c>
      <c r="P75" s="460" t="s">
        <v>44</v>
      </c>
      <c r="Q75" s="460" t="str">
        <f t="shared" si="11"/>
        <v>Rural Residential Envelope</v>
      </c>
      <c r="R75" s="460" t="str">
        <f t="shared" si="9"/>
        <v>//**Rural Residential Envelope: **</v>
      </c>
      <c r="S75" s="461" t="str">
        <f t="shared" si="10"/>
        <v xml:space="preserve">//**Rural Residential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5" s="467"/>
    </row>
    <row r="76" spans="1:20" x14ac:dyDescent="0.25">
      <c r="B76" s="463" t="s">
        <v>72</v>
      </c>
      <c r="C76" s="463" t="s">
        <v>101</v>
      </c>
      <c r="D76" s="463" t="s">
        <v>316</v>
      </c>
      <c r="E76" s="448" t="s">
        <v>119</v>
      </c>
      <c r="F76" s="448" t="s">
        <v>293</v>
      </c>
      <c r="G76" s="448" t="s">
        <v>295</v>
      </c>
      <c r="H76" s="448" t="s">
        <v>125</v>
      </c>
      <c r="I76" s="186">
        <v>153</v>
      </c>
      <c r="J76" s="448" t="s">
        <v>44</v>
      </c>
      <c r="K76"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6" s="458"/>
      <c r="M76" s="459" t="s">
        <v>3585</v>
      </c>
      <c r="N76" s="453" t="str">
        <f>INDEX('Standard Descriptions'!$E:$E,MATCH(D76,'Standard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6" s="460" t="s">
        <v>3586</v>
      </c>
      <c r="P76" s="460" t="s">
        <v>44</v>
      </c>
      <c r="Q76" s="460" t="str">
        <f t="shared" si="11"/>
        <v>Rural Residential Lighting</v>
      </c>
      <c r="R76" s="460" t="str">
        <f t="shared" si="9"/>
        <v>//**Rural Residential Lighting: **</v>
      </c>
      <c r="S76" s="461" t="str">
        <f t="shared" si="10"/>
        <v xml:space="preserve">//**Rural Residential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6" s="467"/>
    </row>
    <row r="77" spans="1:20" x14ac:dyDescent="0.25">
      <c r="B77" s="463" t="s">
        <v>72</v>
      </c>
      <c r="C77" s="463" t="s">
        <v>101</v>
      </c>
      <c r="D77" s="463" t="s">
        <v>316</v>
      </c>
      <c r="E77" s="448" t="s">
        <v>120</v>
      </c>
      <c r="F77" s="448" t="s">
        <v>293</v>
      </c>
      <c r="G77" s="448" t="s">
        <v>295</v>
      </c>
      <c r="H77" s="448" t="s">
        <v>126</v>
      </c>
      <c r="I77" s="186">
        <v>154</v>
      </c>
      <c r="J77" s="448" t="s">
        <v>44</v>
      </c>
      <c r="K77"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7" s="458"/>
      <c r="M77" s="459" t="s">
        <v>3585</v>
      </c>
      <c r="N77" s="453" t="str">
        <f>INDEX('Standard Descriptions'!$E:$E,MATCH(D77,'Standard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7" s="460" t="s">
        <v>3586</v>
      </c>
      <c r="P77" s="460" t="s">
        <v>44</v>
      </c>
      <c r="Q77" s="460" t="str">
        <f t="shared" si="11"/>
        <v>Rural Residential Appliances</v>
      </c>
      <c r="R77" s="460" t="str">
        <f t="shared" si="9"/>
        <v>//**Rural Residential Appliances: **</v>
      </c>
      <c r="S77" s="461" t="str">
        <f t="shared" si="10"/>
        <v xml:space="preserve">//**Rural Residential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7" s="467"/>
    </row>
    <row r="78" spans="1:20" x14ac:dyDescent="0.25">
      <c r="B78" s="463" t="s">
        <v>72</v>
      </c>
      <c r="C78" s="463" t="s">
        <v>101</v>
      </c>
      <c r="D78" s="463" t="s">
        <v>316</v>
      </c>
      <c r="E78" s="448" t="s">
        <v>121</v>
      </c>
      <c r="F78" s="448" t="s">
        <v>293</v>
      </c>
      <c r="G78" s="448" t="s">
        <v>295</v>
      </c>
      <c r="H78" s="448" t="s">
        <v>127</v>
      </c>
      <c r="I78" s="186">
        <v>155</v>
      </c>
      <c r="J78" s="448" t="s">
        <v>44</v>
      </c>
      <c r="K78"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8" s="458"/>
      <c r="M78" s="459" t="s">
        <v>3585</v>
      </c>
      <c r="N78" s="453" t="str">
        <f>INDEX('Standard Descriptions'!$E:$E,MATCH(D78,'Standard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8" s="460" t="s">
        <v>3586</v>
      </c>
      <c r="P78" s="460" t="s">
        <v>44</v>
      </c>
      <c r="Q78" s="460" t="str">
        <f t="shared" si="11"/>
        <v>Rural Residential Other Components</v>
      </c>
      <c r="R78" s="460" t="str">
        <f t="shared" si="9"/>
        <v>//**Rural Residential Other Components: **</v>
      </c>
      <c r="S78" s="461" t="str">
        <f t="shared" si="10"/>
        <v xml:space="preserve">//**Rural Residential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8" s="467"/>
    </row>
    <row r="79" spans="1:20" x14ac:dyDescent="0.25">
      <c r="B79" s="463" t="s">
        <v>72</v>
      </c>
      <c r="C79" s="463" t="s">
        <v>101</v>
      </c>
      <c r="D79" s="463" t="s">
        <v>316</v>
      </c>
      <c r="E79" s="448" t="s">
        <v>116</v>
      </c>
      <c r="F79" s="448" t="s">
        <v>294</v>
      </c>
      <c r="G79" s="448" t="s">
        <v>171</v>
      </c>
      <c r="H79" s="448" t="s">
        <v>122</v>
      </c>
      <c r="I79" s="186">
        <v>156</v>
      </c>
      <c r="J79" s="448" t="s">
        <v>44</v>
      </c>
      <c r="K79"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79" s="458"/>
      <c r="M79" s="459" t="s">
        <v>3585</v>
      </c>
      <c r="N79" s="453" t="str">
        <f>INDEX('Standard Descriptions'!$E:$E,MATCH(D79,'Standard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79" s="460" t="s">
        <v>3586</v>
      </c>
      <c r="P79" s="460" t="s">
        <v>44</v>
      </c>
      <c r="Q79" s="460" t="str">
        <f t="shared" si="11"/>
        <v>Commercial Heating</v>
      </c>
      <c r="R79" s="460" t="str">
        <f t="shared" si="9"/>
        <v>//**Commercial Heating: **</v>
      </c>
      <c r="S79" s="461" t="str">
        <f t="shared" si="10"/>
        <v xml:space="preserve">//**Commercial Heating: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79" s="467"/>
    </row>
    <row r="80" spans="1:20" x14ac:dyDescent="0.25">
      <c r="B80" s="463" t="s">
        <v>72</v>
      </c>
      <c r="C80" s="463" t="s">
        <v>101</v>
      </c>
      <c r="D80" s="463" t="s">
        <v>316</v>
      </c>
      <c r="E80" s="448" t="s">
        <v>117</v>
      </c>
      <c r="F80" s="448" t="s">
        <v>294</v>
      </c>
      <c r="G80" s="448" t="s">
        <v>171</v>
      </c>
      <c r="H80" s="448" t="s">
        <v>123</v>
      </c>
      <c r="I80" s="186">
        <v>157</v>
      </c>
      <c r="J80" s="448" t="s">
        <v>44</v>
      </c>
      <c r="K80"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0" s="458"/>
      <c r="M80" s="459" t="s">
        <v>3585</v>
      </c>
      <c r="N80" s="453" t="str">
        <f>INDEX('Standard Descriptions'!$E:$E,MATCH(D80,'Standard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0" s="460" t="s">
        <v>3586</v>
      </c>
      <c r="P80" s="460" t="s">
        <v>44</v>
      </c>
      <c r="Q80" s="460" t="str">
        <f>G80&amp;" "&amp;H80</f>
        <v>Commercial Cooling and Ventilation</v>
      </c>
      <c r="R80" s="460" t="str">
        <f t="shared" si="9"/>
        <v>//**Commercial Cooling and Ventilation: **</v>
      </c>
      <c r="S80" s="461" t="str">
        <f t="shared" si="10"/>
        <v xml:space="preserve">//**Commercial Cooling and Ventilation: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0" s="467"/>
    </row>
    <row r="81" spans="1:20" x14ac:dyDescent="0.25">
      <c r="B81" s="463" t="s">
        <v>72</v>
      </c>
      <c r="C81" s="463" t="s">
        <v>101</v>
      </c>
      <c r="D81" s="463" t="s">
        <v>316</v>
      </c>
      <c r="E81" s="448" t="s">
        <v>118</v>
      </c>
      <c r="F81" s="448" t="s">
        <v>294</v>
      </c>
      <c r="G81" s="448" t="s">
        <v>171</v>
      </c>
      <c r="H81" s="448" t="s">
        <v>124</v>
      </c>
      <c r="I81" s="186">
        <v>158</v>
      </c>
      <c r="J81" s="448" t="s">
        <v>44</v>
      </c>
      <c r="K81"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1" s="458"/>
      <c r="M81" s="459" t="s">
        <v>3585</v>
      </c>
      <c r="N81" s="453" t="str">
        <f>INDEX('Standard Descriptions'!$E:$E,MATCH(D81,'Standard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1" s="460" t="s">
        <v>3586</v>
      </c>
      <c r="P81" s="460" t="s">
        <v>44</v>
      </c>
      <c r="Q81" s="460" t="str">
        <f>G81&amp;" "&amp;H81</f>
        <v>Commercial Envelope</v>
      </c>
      <c r="R81" s="460" t="str">
        <f t="shared" si="9"/>
        <v>//**Commercial Envelope: **</v>
      </c>
      <c r="S81" s="461" t="str">
        <f t="shared" si="10"/>
        <v xml:space="preserve">//**Commercial Envelope: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1" s="467"/>
    </row>
    <row r="82" spans="1:20" x14ac:dyDescent="0.25">
      <c r="B82" s="463" t="s">
        <v>72</v>
      </c>
      <c r="C82" s="463" t="s">
        <v>101</v>
      </c>
      <c r="D82" s="463" t="s">
        <v>316</v>
      </c>
      <c r="E82" s="448" t="s">
        <v>119</v>
      </c>
      <c r="F82" s="448" t="s">
        <v>294</v>
      </c>
      <c r="G82" s="448" t="s">
        <v>171</v>
      </c>
      <c r="H82" s="448" t="s">
        <v>125</v>
      </c>
      <c r="I82" s="186">
        <v>159</v>
      </c>
      <c r="J82" s="448" t="s">
        <v>44</v>
      </c>
      <c r="K82"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2" s="458"/>
      <c r="M82" s="459" t="s">
        <v>3585</v>
      </c>
      <c r="N82" s="453" t="str">
        <f>INDEX('Standard Descriptions'!$E:$E,MATCH(D82,'Standard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2" s="460" t="s">
        <v>3586</v>
      </c>
      <c r="P82" s="460" t="s">
        <v>44</v>
      </c>
      <c r="Q82" s="460" t="str">
        <f>G82&amp;" "&amp;H82</f>
        <v>Commercial Lighting</v>
      </c>
      <c r="R82" s="460" t="str">
        <f t="shared" si="9"/>
        <v>//**Commercial Lighting: **</v>
      </c>
      <c r="S82" s="461" t="str">
        <f t="shared" si="10"/>
        <v xml:space="preserve">//**Commercial Lighting: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2" s="467"/>
    </row>
    <row r="83" spans="1:20" x14ac:dyDescent="0.25">
      <c r="B83" s="463" t="s">
        <v>72</v>
      </c>
      <c r="C83" s="463" t="s">
        <v>101</v>
      </c>
      <c r="D83" s="463" t="s">
        <v>316</v>
      </c>
      <c r="E83" s="448" t="s">
        <v>120</v>
      </c>
      <c r="F83" s="448" t="s">
        <v>294</v>
      </c>
      <c r="G83" s="448" t="s">
        <v>171</v>
      </c>
      <c r="H83" s="448" t="s">
        <v>126</v>
      </c>
      <c r="I83" s="186">
        <v>160</v>
      </c>
      <c r="J83" s="448" t="s">
        <v>44</v>
      </c>
      <c r="K83"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3" s="458"/>
      <c r="M83" s="459" t="s">
        <v>3585</v>
      </c>
      <c r="N83" s="453" t="str">
        <f>INDEX('Standard Descriptions'!$E:$E,MATCH(D83,'Standard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3" s="460" t="s">
        <v>3586</v>
      </c>
      <c r="P83" s="460" t="s">
        <v>44</v>
      </c>
      <c r="Q83" s="460" t="str">
        <f>G83&amp;" "&amp;H83</f>
        <v>Commercial Appliances</v>
      </c>
      <c r="R83" s="460" t="str">
        <f t="shared" si="9"/>
        <v>//**Commercial Appliances: **</v>
      </c>
      <c r="S83" s="461" t="str">
        <f t="shared" si="10"/>
        <v xml:space="preserve">//**Commercial Appliances: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3" s="467"/>
    </row>
    <row r="84" spans="1:20" x14ac:dyDescent="0.25">
      <c r="B84" s="463" t="s">
        <v>72</v>
      </c>
      <c r="C84" s="463" t="s">
        <v>101</v>
      </c>
      <c r="D84" s="463" t="s">
        <v>316</v>
      </c>
      <c r="E84" s="448" t="s">
        <v>121</v>
      </c>
      <c r="F84" s="448" t="s">
        <v>294</v>
      </c>
      <c r="G84" s="448" t="s">
        <v>171</v>
      </c>
      <c r="H84" s="448" t="s">
        <v>127</v>
      </c>
      <c r="I84" s="186">
        <v>161</v>
      </c>
      <c r="J84" s="448" t="s">
        <v>44</v>
      </c>
      <c r="K84" s="470" t="str">
        <f>'Repeating Values'!$D$6</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L84" s="458"/>
      <c r="M84" s="459" t="s">
        <v>3585</v>
      </c>
      <c r="N84" s="453" t="str">
        <f>INDEX('Standard Descriptions'!$E:$E,MATCH(D84,'Standard Descriptions'!$C:$C,0))</f>
        <v xml:space="preserve"> This policy tightens energy efficiency standards for the selected component(s) in the selected building type(s).  The policy only applies to newly sold components each year (whether for new buildings or replacement of old components of existing buildings). // </v>
      </c>
      <c r="O84" s="460" t="s">
        <v>3586</v>
      </c>
      <c r="P84" s="460" t="s">
        <v>44</v>
      </c>
      <c r="Q84" s="460" t="str">
        <f>G84&amp;" "&amp;H84</f>
        <v>Commercial Other Components</v>
      </c>
      <c r="R84" s="460" t="str">
        <f t="shared" si="9"/>
        <v>//**Commercial Other Components: **</v>
      </c>
      <c r="S84" s="461" t="str">
        <f t="shared" si="10"/>
        <v xml:space="preserve">//**Commercial Other Components: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T84" s="467"/>
    </row>
    <row r="86" spans="1:20" x14ac:dyDescent="0.25">
      <c r="A86" s="440">
        <v>5</v>
      </c>
      <c r="B86" s="451" t="s">
        <v>8</v>
      </c>
      <c r="C86" s="451" t="s">
        <v>350</v>
      </c>
      <c r="D86" s="451" t="str">
        <f>D87</f>
        <v>Boolean Ban New Power Plants</v>
      </c>
      <c r="E86" s="451"/>
      <c r="F86" s="451"/>
      <c r="G86" s="451"/>
      <c r="H86" s="451"/>
      <c r="I86" s="451"/>
      <c r="J86" s="451"/>
      <c r="K86" s="451"/>
      <c r="L86" s="452"/>
      <c r="M86" s="471" t="s">
        <v>3585</v>
      </c>
      <c r="N86" s="453" t="str">
        <f>INDEX('Standard Descriptions'!$E:$E,MATCH(D86,'Standard Descriptions'!$C:$C,0))</f>
        <v xml:space="preserve"> This policy prevents new capacity of the selected type(s) from being built or deployed.//</v>
      </c>
      <c r="O86" s="451" t="s">
        <v>3586</v>
      </c>
      <c r="P86" s="451" t="s">
        <v>44</v>
      </c>
      <c r="Q86" s="451"/>
      <c r="R86" s="451" t="str">
        <f t="shared" ref="R86:R102" si="12">IF(Q86="","","//**"&amp;Q86&amp;": **")</f>
        <v/>
      </c>
      <c r="S86" s="451" t="str">
        <f t="shared" ref="S86:S102" si="13">IF(J86="Yes",R86&amp;K86,"")</f>
        <v/>
      </c>
      <c r="T86" s="447" t="str">
        <f>M86&amp;N86&amp;O86&amp;S87&amp;S88&amp;S89&amp;S90&amp;S91&amp;S92&amp;S93&amp;S94&amp;S95&amp;S96&amp;S97&amp;S98&amp;S99&amp;S100&amp;S101&amp;S102</f>
        <v>**Description:** This policy prevents new capacity of the selected type(s) from being built or deployed.//**Guidance for setting values: **//**Hard Coal : **No new coal is planned in California.//**Natural Gas Nonpeaker : **//**Nuclear : **//**Hydro : **//**Lignite : **</v>
      </c>
    </row>
    <row r="87" spans="1:20" x14ac:dyDescent="0.25">
      <c r="B87" s="445" t="s">
        <v>8</v>
      </c>
      <c r="C87" s="445" t="s">
        <v>350</v>
      </c>
      <c r="D87" s="445" t="s">
        <v>351</v>
      </c>
      <c r="E87" s="448" t="s">
        <v>472</v>
      </c>
      <c r="F87" s="448"/>
      <c r="G87" s="448" t="s">
        <v>471</v>
      </c>
      <c r="H87" s="464"/>
      <c r="I87" s="456">
        <v>167</v>
      </c>
      <c r="J87" s="464" t="s">
        <v>44</v>
      </c>
      <c r="K87" s="472" t="str">
        <f>_xlfn.CONCAT("No new coal is planned in ", 'Repeating Values'!$C$1,".")</f>
        <v>No new coal is planned in California.</v>
      </c>
      <c r="L87" s="458"/>
      <c r="M87" s="459" t="s">
        <v>3585</v>
      </c>
      <c r="N87" s="453" t="str">
        <f>INDEX('Standard Descriptions'!$E:$E,MATCH(D87,'Standard Descriptions'!$C:$C,0))</f>
        <v xml:space="preserve"> This policy prevents new capacity of the selected type(s) from being built or deployed.//</v>
      </c>
      <c r="O87" s="460" t="s">
        <v>3586</v>
      </c>
      <c r="P87" s="460" t="s">
        <v>44</v>
      </c>
      <c r="Q87" s="460" t="str">
        <f t="shared" ref="Q87:Q102" si="14">G87&amp;" "&amp;H87</f>
        <v xml:space="preserve">Hard Coal </v>
      </c>
      <c r="R87" s="460" t="str">
        <f t="shared" si="12"/>
        <v>//**Hard Coal : **</v>
      </c>
      <c r="S87" s="461" t="str">
        <f t="shared" si="13"/>
        <v>//**Hard Coal : **No new coal is planned in California.</v>
      </c>
      <c r="T87" s="467"/>
    </row>
    <row r="88" spans="1:20" x14ac:dyDescent="0.25">
      <c r="B88" s="463" t="s">
        <v>8</v>
      </c>
      <c r="C88" s="463" t="s">
        <v>350</v>
      </c>
      <c r="D88" s="463" t="s">
        <v>351</v>
      </c>
      <c r="E88" s="464" t="s">
        <v>326</v>
      </c>
      <c r="F88" s="448"/>
      <c r="G88" s="464" t="s">
        <v>327</v>
      </c>
      <c r="H88" s="448"/>
      <c r="I88" s="186">
        <v>168</v>
      </c>
      <c r="J88" s="448" t="s">
        <v>44</v>
      </c>
      <c r="K88" s="465"/>
      <c r="L88" s="458"/>
      <c r="M88" s="459" t="s">
        <v>3585</v>
      </c>
      <c r="N88" s="453" t="str">
        <f>INDEX('Standard Descriptions'!$E:$E,MATCH(D88,'Standard Descriptions'!$C:$C,0))</f>
        <v xml:space="preserve"> This policy prevents new capacity of the selected type(s) from being built or deployed.//</v>
      </c>
      <c r="O88" s="460" t="s">
        <v>3586</v>
      </c>
      <c r="P88" s="460" t="s">
        <v>44</v>
      </c>
      <c r="Q88" s="460" t="str">
        <f t="shared" si="14"/>
        <v xml:space="preserve">Natural Gas Nonpeaker </v>
      </c>
      <c r="R88" s="460" t="str">
        <f t="shared" si="12"/>
        <v>//**Natural Gas Nonpeaker : **</v>
      </c>
      <c r="S88" s="461" t="str">
        <f t="shared" si="13"/>
        <v>//**Natural Gas Nonpeaker : **</v>
      </c>
      <c r="T88" s="467"/>
    </row>
    <row r="89" spans="1:20" x14ac:dyDescent="0.25">
      <c r="B89" s="463" t="s">
        <v>8</v>
      </c>
      <c r="C89" s="463" t="s">
        <v>350</v>
      </c>
      <c r="D89" s="463" t="s">
        <v>351</v>
      </c>
      <c r="E89" s="464" t="s">
        <v>77</v>
      </c>
      <c r="F89" s="448"/>
      <c r="G89" s="464" t="s">
        <v>89</v>
      </c>
      <c r="H89" s="448"/>
      <c r="I89" s="456">
        <v>169</v>
      </c>
      <c r="J89" s="448" t="s">
        <v>44</v>
      </c>
      <c r="K89" s="465"/>
      <c r="L89" s="458"/>
      <c r="M89" s="459" t="s">
        <v>3585</v>
      </c>
      <c r="N89" s="453" t="str">
        <f>INDEX('Standard Descriptions'!$E:$E,MATCH(D89,'Standard Descriptions'!$C:$C,0))</f>
        <v xml:space="preserve"> This policy prevents new capacity of the selected type(s) from being built or deployed.//</v>
      </c>
      <c r="O89" s="460" t="s">
        <v>3586</v>
      </c>
      <c r="P89" s="460" t="s">
        <v>44</v>
      </c>
      <c r="Q89" s="460" t="str">
        <f t="shared" si="14"/>
        <v xml:space="preserve">Nuclear </v>
      </c>
      <c r="R89" s="460" t="str">
        <f t="shared" si="12"/>
        <v>//**Nuclear : **</v>
      </c>
      <c r="S89" s="461" t="str">
        <f t="shared" si="13"/>
        <v>//**Nuclear : **</v>
      </c>
      <c r="T89" s="467"/>
    </row>
    <row r="90" spans="1:20" x14ac:dyDescent="0.25">
      <c r="B90" s="463" t="s">
        <v>8</v>
      </c>
      <c r="C90" s="463" t="s">
        <v>350</v>
      </c>
      <c r="D90" s="463" t="s">
        <v>351</v>
      </c>
      <c r="E90" s="464" t="s">
        <v>78</v>
      </c>
      <c r="F90" s="448"/>
      <c r="G90" s="464" t="s">
        <v>90</v>
      </c>
      <c r="H90" s="448"/>
      <c r="I90" s="186">
        <v>170</v>
      </c>
      <c r="J90" s="448" t="s">
        <v>44</v>
      </c>
      <c r="K90" s="465"/>
      <c r="L90" s="458"/>
      <c r="M90" s="459" t="s">
        <v>3585</v>
      </c>
      <c r="N90" s="453" t="str">
        <f>INDEX('Standard Descriptions'!$E:$E,MATCH(D90,'Standard Descriptions'!$C:$C,0))</f>
        <v xml:space="preserve"> This policy prevents new capacity of the selected type(s) from being built or deployed.//</v>
      </c>
      <c r="O90" s="460" t="s">
        <v>3586</v>
      </c>
      <c r="P90" s="460" t="s">
        <v>44</v>
      </c>
      <c r="Q90" s="460" t="str">
        <f t="shared" si="14"/>
        <v xml:space="preserve">Hydro </v>
      </c>
      <c r="R90" s="460" t="str">
        <f t="shared" si="12"/>
        <v>//**Hydro : **</v>
      </c>
      <c r="S90" s="461" t="str">
        <f t="shared" si="13"/>
        <v>//**Hydro : **</v>
      </c>
      <c r="T90" s="467"/>
    </row>
    <row r="91" spans="1:20" x14ac:dyDescent="0.25">
      <c r="B91" s="463" t="s">
        <v>8</v>
      </c>
      <c r="C91" s="463" t="s">
        <v>350</v>
      </c>
      <c r="D91" s="463" t="s">
        <v>351</v>
      </c>
      <c r="E91" s="464" t="s">
        <v>473</v>
      </c>
      <c r="F91" s="448"/>
      <c r="G91" s="464" t="s">
        <v>476</v>
      </c>
      <c r="H91" s="448"/>
      <c r="I91" s="186">
        <v>608</v>
      </c>
      <c r="J91" s="448" t="s">
        <v>45</v>
      </c>
      <c r="K91" s="465"/>
      <c r="L91" s="458"/>
      <c r="M91" s="459" t="s">
        <v>3585</v>
      </c>
      <c r="N91" s="453" t="str">
        <f>INDEX('Standard Descriptions'!$E:$E,MATCH(D91,'Standard Descriptions'!$C:$C,0))</f>
        <v xml:space="preserve"> This policy prevents new capacity of the selected type(s) from being built or deployed.//</v>
      </c>
      <c r="O91" s="460" t="s">
        <v>3586</v>
      </c>
      <c r="P91" s="460" t="s">
        <v>44</v>
      </c>
      <c r="Q91" s="460" t="str">
        <f t="shared" si="14"/>
        <v xml:space="preserve">Onshore Wind </v>
      </c>
      <c r="R91" s="460" t="str">
        <f t="shared" si="12"/>
        <v>//**Onshore Wind : **</v>
      </c>
      <c r="S91" s="461" t="str">
        <f t="shared" si="13"/>
        <v/>
      </c>
      <c r="T91" s="467"/>
    </row>
    <row r="92" spans="1:20" x14ac:dyDescent="0.25">
      <c r="B92" s="463" t="s">
        <v>8</v>
      </c>
      <c r="C92" s="463" t="s">
        <v>350</v>
      </c>
      <c r="D92" s="463" t="s">
        <v>351</v>
      </c>
      <c r="E92" s="464" t="s">
        <v>79</v>
      </c>
      <c r="F92" s="448"/>
      <c r="G92" s="464" t="s">
        <v>91</v>
      </c>
      <c r="H92" s="448"/>
      <c r="I92" s="186">
        <v>609</v>
      </c>
      <c r="J92" s="448" t="s">
        <v>45</v>
      </c>
      <c r="K92" s="465"/>
      <c r="L92" s="458"/>
      <c r="M92" s="459" t="s">
        <v>3585</v>
      </c>
      <c r="N92" s="453" t="str">
        <f>INDEX('Standard Descriptions'!$E:$E,MATCH(D92,'Standard Descriptions'!$C:$C,0))</f>
        <v xml:space="preserve"> This policy prevents new capacity of the selected type(s) from being built or deployed.//</v>
      </c>
      <c r="O92" s="460" t="s">
        <v>3586</v>
      </c>
      <c r="P92" s="460" t="s">
        <v>44</v>
      </c>
      <c r="Q92" s="460" t="str">
        <f t="shared" si="14"/>
        <v xml:space="preserve">Solar PV </v>
      </c>
      <c r="R92" s="460" t="str">
        <f t="shared" si="12"/>
        <v>//**Solar PV : **</v>
      </c>
      <c r="S92" s="461" t="str">
        <f t="shared" si="13"/>
        <v/>
      </c>
      <c r="T92" s="467"/>
    </row>
    <row r="93" spans="1:20" x14ac:dyDescent="0.25">
      <c r="B93" s="463" t="s">
        <v>8</v>
      </c>
      <c r="C93" s="463" t="s">
        <v>350</v>
      </c>
      <c r="D93" s="463" t="s">
        <v>351</v>
      </c>
      <c r="E93" s="464" t="s">
        <v>80</v>
      </c>
      <c r="F93" s="448"/>
      <c r="G93" s="464" t="s">
        <v>92</v>
      </c>
      <c r="H93" s="448"/>
      <c r="I93" s="186">
        <v>610</v>
      </c>
      <c r="J93" s="448" t="s">
        <v>45</v>
      </c>
      <c r="K93" s="465"/>
      <c r="L93" s="458"/>
      <c r="M93" s="459" t="s">
        <v>3585</v>
      </c>
      <c r="N93" s="453" t="str">
        <f>INDEX('Standard Descriptions'!$E:$E,MATCH(D93,'Standard Descriptions'!$C:$C,0))</f>
        <v xml:space="preserve"> This policy prevents new capacity of the selected type(s) from being built or deployed.//</v>
      </c>
      <c r="O93" s="460" t="s">
        <v>3586</v>
      </c>
      <c r="P93" s="460" t="s">
        <v>44</v>
      </c>
      <c r="Q93" s="460" t="str">
        <f t="shared" si="14"/>
        <v xml:space="preserve">Solar Thermal </v>
      </c>
      <c r="R93" s="460" t="str">
        <f t="shared" si="12"/>
        <v>//**Solar Thermal : **</v>
      </c>
      <c r="S93" s="461" t="str">
        <f t="shared" si="13"/>
        <v/>
      </c>
      <c r="T93" s="467"/>
    </row>
    <row r="94" spans="1:20" x14ac:dyDescent="0.25">
      <c r="B94" s="463" t="s">
        <v>8</v>
      </c>
      <c r="C94" s="463" t="s">
        <v>350</v>
      </c>
      <c r="D94" s="463" t="s">
        <v>351</v>
      </c>
      <c r="E94" s="464" t="s">
        <v>81</v>
      </c>
      <c r="F94" s="448"/>
      <c r="G94" s="464" t="s">
        <v>93</v>
      </c>
      <c r="H94" s="448"/>
      <c r="I94" s="186">
        <v>611</v>
      </c>
      <c r="J94" s="448" t="s">
        <v>45</v>
      </c>
      <c r="K94" s="465"/>
      <c r="L94" s="458"/>
      <c r="M94" s="459" t="s">
        <v>3585</v>
      </c>
      <c r="N94" s="453" t="str">
        <f>INDEX('Standard Descriptions'!$E:$E,MATCH(D94,'Standard Descriptions'!$C:$C,0))</f>
        <v xml:space="preserve"> This policy prevents new capacity of the selected type(s) from being built or deployed.//</v>
      </c>
      <c r="O94" s="460" t="s">
        <v>3586</v>
      </c>
      <c r="P94" s="460" t="s">
        <v>44</v>
      </c>
      <c r="Q94" s="460" t="str">
        <f t="shared" si="14"/>
        <v xml:space="preserve">Biomass </v>
      </c>
      <c r="R94" s="460" t="str">
        <f t="shared" si="12"/>
        <v>//**Biomass : **</v>
      </c>
      <c r="S94" s="461" t="str">
        <f t="shared" si="13"/>
        <v/>
      </c>
      <c r="T94" s="467"/>
    </row>
    <row r="95" spans="1:20" x14ac:dyDescent="0.25">
      <c r="B95" s="463" t="s">
        <v>8</v>
      </c>
      <c r="C95" s="463" t="s">
        <v>350</v>
      </c>
      <c r="D95" s="463" t="s">
        <v>351</v>
      </c>
      <c r="E95" s="464" t="s">
        <v>2478</v>
      </c>
      <c r="F95" s="448"/>
      <c r="G95" s="464" t="s">
        <v>461</v>
      </c>
      <c r="H95" s="448"/>
      <c r="I95" s="186">
        <v>612</v>
      </c>
      <c r="J95" s="448" t="s">
        <v>45</v>
      </c>
      <c r="K95" s="465"/>
      <c r="L95" s="458"/>
      <c r="M95" s="459" t="s">
        <v>3585</v>
      </c>
      <c r="N95" s="453" t="str">
        <f>INDEX('Standard Descriptions'!$E:$E,MATCH(D95,'Standard Descriptions'!$C:$C,0))</f>
        <v xml:space="preserve"> This policy prevents new capacity of the selected type(s) from being built or deployed.//</v>
      </c>
      <c r="O95" s="460" t="s">
        <v>3586</v>
      </c>
      <c r="P95" s="460" t="s">
        <v>44</v>
      </c>
      <c r="Q95" s="460" t="str">
        <f t="shared" si="14"/>
        <v xml:space="preserve">Geothermal </v>
      </c>
      <c r="R95" s="460" t="str">
        <f t="shared" si="12"/>
        <v>//**Geothermal : **</v>
      </c>
      <c r="S95" s="461" t="str">
        <f t="shared" si="13"/>
        <v/>
      </c>
      <c r="T95" s="467"/>
    </row>
    <row r="96" spans="1:20" x14ac:dyDescent="0.25">
      <c r="B96" s="463" t="s">
        <v>8</v>
      </c>
      <c r="C96" s="463" t="s">
        <v>350</v>
      </c>
      <c r="D96" s="463" t="s">
        <v>351</v>
      </c>
      <c r="E96" s="464" t="s">
        <v>328</v>
      </c>
      <c r="F96" s="448"/>
      <c r="G96" s="464" t="s">
        <v>330</v>
      </c>
      <c r="H96" s="448"/>
      <c r="I96" s="186">
        <v>613</v>
      </c>
      <c r="J96" s="448" t="s">
        <v>45</v>
      </c>
      <c r="K96" s="465"/>
      <c r="L96" s="458"/>
      <c r="M96" s="459" t="s">
        <v>3585</v>
      </c>
      <c r="N96" s="453" t="str">
        <f>INDEX('Standard Descriptions'!$E:$E,MATCH(D96,'Standard Descriptions'!$C:$C,0))</f>
        <v xml:space="preserve"> This policy prevents new capacity of the selected type(s) from being built or deployed.//</v>
      </c>
      <c r="O96" s="460" t="s">
        <v>3586</v>
      </c>
      <c r="P96" s="460" t="s">
        <v>44</v>
      </c>
      <c r="Q96" s="460" t="str">
        <f t="shared" si="14"/>
        <v xml:space="preserve">Petroleum </v>
      </c>
      <c r="R96" s="460" t="str">
        <f t="shared" si="12"/>
        <v>//**Petroleum : **</v>
      </c>
      <c r="S96" s="461" t="str">
        <f t="shared" si="13"/>
        <v/>
      </c>
      <c r="T96" s="467"/>
    </row>
    <row r="97" spans="1:20" x14ac:dyDescent="0.25">
      <c r="B97" s="463" t="s">
        <v>8</v>
      </c>
      <c r="C97" s="463" t="s">
        <v>350</v>
      </c>
      <c r="D97" s="463" t="s">
        <v>351</v>
      </c>
      <c r="E97" s="464" t="s">
        <v>329</v>
      </c>
      <c r="F97" s="448"/>
      <c r="G97" s="464" t="s">
        <v>331</v>
      </c>
      <c r="H97" s="448"/>
      <c r="I97" s="186">
        <v>614</v>
      </c>
      <c r="J97" s="448" t="s">
        <v>45</v>
      </c>
      <c r="K97" s="465"/>
      <c r="L97" s="458"/>
      <c r="M97" s="459" t="s">
        <v>3585</v>
      </c>
      <c r="N97" s="453" t="str">
        <f>INDEX('Standard Descriptions'!$E:$E,MATCH(D97,'Standard Descriptions'!$C:$C,0))</f>
        <v xml:space="preserve"> This policy prevents new capacity of the selected type(s) from being built or deployed.//</v>
      </c>
      <c r="O97" s="460" t="s">
        <v>3586</v>
      </c>
      <c r="P97" s="460" t="s">
        <v>44</v>
      </c>
      <c r="Q97" s="460" t="str">
        <f t="shared" si="14"/>
        <v xml:space="preserve">Natural Gas Peaker </v>
      </c>
      <c r="R97" s="460" t="str">
        <f t="shared" si="12"/>
        <v>//**Natural Gas Peaker : **</v>
      </c>
      <c r="S97" s="461" t="str">
        <f t="shared" si="13"/>
        <v/>
      </c>
      <c r="T97" s="467"/>
    </row>
    <row r="98" spans="1:20" x14ac:dyDescent="0.25">
      <c r="B98" s="463" t="s">
        <v>8</v>
      </c>
      <c r="C98" s="463" t="s">
        <v>350</v>
      </c>
      <c r="D98" s="463" t="s">
        <v>351</v>
      </c>
      <c r="E98" s="464" t="s">
        <v>469</v>
      </c>
      <c r="F98" s="448"/>
      <c r="G98" s="464" t="s">
        <v>468</v>
      </c>
      <c r="H98" s="448"/>
      <c r="I98" s="186">
        <v>116</v>
      </c>
      <c r="J98" s="448" t="s">
        <v>44</v>
      </c>
      <c r="K98" s="465"/>
      <c r="L98" s="458"/>
      <c r="M98" s="459" t="s">
        <v>3585</v>
      </c>
      <c r="N98" s="453" t="str">
        <f>INDEX('Standard Descriptions'!$E:$E,MATCH(D98,'Standard Descriptions'!$C:$C,0))</f>
        <v xml:space="preserve"> This policy prevents new capacity of the selected type(s) from being built or deployed.//</v>
      </c>
      <c r="O98" s="460" t="s">
        <v>3586</v>
      </c>
      <c r="P98" s="460" t="s">
        <v>44</v>
      </c>
      <c r="Q98" s="460" t="str">
        <f t="shared" si="14"/>
        <v xml:space="preserve">Lignite </v>
      </c>
      <c r="R98" s="460" t="str">
        <f t="shared" si="12"/>
        <v>//**Lignite : **</v>
      </c>
      <c r="S98" s="461" t="str">
        <f t="shared" si="13"/>
        <v>//**Lignite : **</v>
      </c>
      <c r="T98" s="467"/>
    </row>
    <row r="99" spans="1:20" x14ac:dyDescent="0.25">
      <c r="B99" s="463" t="s">
        <v>8</v>
      </c>
      <c r="C99" s="463" t="s">
        <v>350</v>
      </c>
      <c r="D99" s="463" t="s">
        <v>351</v>
      </c>
      <c r="E99" s="464" t="s">
        <v>478</v>
      </c>
      <c r="F99" s="448"/>
      <c r="G99" s="464" t="s">
        <v>479</v>
      </c>
      <c r="H99" s="448"/>
      <c r="I99" s="186">
        <v>615</v>
      </c>
      <c r="J99" s="448" t="s">
        <v>45</v>
      </c>
      <c r="K99" s="465"/>
      <c r="L99" s="458"/>
      <c r="M99" s="459" t="s">
        <v>3585</v>
      </c>
      <c r="N99" s="453" t="str">
        <f>INDEX('Standard Descriptions'!$E:$E,MATCH(D99,'Standard Descriptions'!$C:$C,0))</f>
        <v xml:space="preserve"> This policy prevents new capacity of the selected type(s) from being built or deployed.//</v>
      </c>
      <c r="O99" s="460" t="s">
        <v>3586</v>
      </c>
      <c r="P99" s="460" t="s">
        <v>44</v>
      </c>
      <c r="Q99" s="460" t="str">
        <f t="shared" si="14"/>
        <v xml:space="preserve">Offshore Wind </v>
      </c>
      <c r="R99" s="460" t="str">
        <f t="shared" si="12"/>
        <v>//**Offshore Wind : **</v>
      </c>
      <c r="S99" s="461" t="str">
        <f t="shared" si="13"/>
        <v/>
      </c>
      <c r="T99" s="467"/>
    </row>
    <row r="100" spans="1:20" x14ac:dyDescent="0.25">
      <c r="B100" s="463" t="s">
        <v>8</v>
      </c>
      <c r="C100" s="463" t="s">
        <v>350</v>
      </c>
      <c r="D100" s="463" t="s">
        <v>351</v>
      </c>
      <c r="E100" s="464" t="s">
        <v>2845</v>
      </c>
      <c r="F100" s="448"/>
      <c r="G100" s="464" t="s">
        <v>2528</v>
      </c>
      <c r="H100" s="448"/>
      <c r="I100" s="186">
        <v>616</v>
      </c>
      <c r="J100" s="448" t="s">
        <v>45</v>
      </c>
      <c r="K100" s="465"/>
      <c r="L100" s="458"/>
      <c r="M100" s="459" t="s">
        <v>3585</v>
      </c>
      <c r="N100" s="453" t="str">
        <f>INDEX('Standard Descriptions'!$E:$E,MATCH(D100,'Standard Descriptions'!$C:$C,0))</f>
        <v xml:space="preserve"> This policy prevents new capacity of the selected type(s) from being built or deployed.//</v>
      </c>
      <c r="O100" s="460" t="s">
        <v>3586</v>
      </c>
      <c r="P100" s="460" t="s">
        <v>44</v>
      </c>
      <c r="Q100" s="460" t="str">
        <f t="shared" si="14"/>
        <v xml:space="preserve">Crude Oil </v>
      </c>
      <c r="R100" s="460" t="str">
        <f t="shared" si="12"/>
        <v>//**Crude Oil : **</v>
      </c>
      <c r="S100" s="461" t="str">
        <f t="shared" si="13"/>
        <v/>
      </c>
      <c r="T100" s="467"/>
    </row>
    <row r="101" spans="1:20" x14ac:dyDescent="0.25">
      <c r="B101" s="463" t="s">
        <v>8</v>
      </c>
      <c r="C101" s="463" t="s">
        <v>350</v>
      </c>
      <c r="D101" s="463" t="s">
        <v>351</v>
      </c>
      <c r="E101" s="464" t="s">
        <v>2846</v>
      </c>
      <c r="F101" s="448"/>
      <c r="G101" s="464" t="s">
        <v>2677</v>
      </c>
      <c r="H101" s="448"/>
      <c r="I101" s="186">
        <v>617</v>
      </c>
      <c r="J101" s="448" t="s">
        <v>45</v>
      </c>
      <c r="K101" s="465"/>
      <c r="L101" s="458"/>
      <c r="M101" s="459" t="s">
        <v>3585</v>
      </c>
      <c r="N101" s="453" t="str">
        <f>INDEX('Standard Descriptions'!$E:$E,MATCH(D101,'Standard Descriptions'!$C:$C,0))</f>
        <v xml:space="preserve"> This policy prevents new capacity of the selected type(s) from being built or deployed.//</v>
      </c>
      <c r="O101" s="460" t="s">
        <v>3586</v>
      </c>
      <c r="P101" s="460" t="s">
        <v>44</v>
      </c>
      <c r="Q101" s="460" t="str">
        <f t="shared" si="14"/>
        <v xml:space="preserve">Heavy or Residual Fuel Oil </v>
      </c>
      <c r="R101" s="460" t="str">
        <f t="shared" si="12"/>
        <v>//**Heavy or Residual Fuel Oil : **</v>
      </c>
      <c r="S101" s="461" t="str">
        <f t="shared" si="13"/>
        <v/>
      </c>
      <c r="T101" s="467"/>
    </row>
    <row r="102" spans="1:20" x14ac:dyDescent="0.25">
      <c r="B102" s="463" t="s">
        <v>8</v>
      </c>
      <c r="C102" s="463" t="s">
        <v>350</v>
      </c>
      <c r="D102" s="463" t="s">
        <v>351</v>
      </c>
      <c r="E102" s="464" t="s">
        <v>2847</v>
      </c>
      <c r="F102" s="448"/>
      <c r="G102" s="464" t="s">
        <v>2530</v>
      </c>
      <c r="H102" s="448"/>
      <c r="I102" s="186">
        <v>618</v>
      </c>
      <c r="J102" s="448" t="s">
        <v>45</v>
      </c>
      <c r="K102" s="465"/>
      <c r="L102" s="458"/>
      <c r="M102" s="459" t="s">
        <v>3585</v>
      </c>
      <c r="N102" s="453" t="str">
        <f>INDEX('Standard Descriptions'!$E:$E,MATCH(D102,'Standard Descriptions'!$C:$C,0))</f>
        <v xml:space="preserve"> This policy prevents new capacity of the selected type(s) from being built or deployed.//</v>
      </c>
      <c r="O102" s="460" t="s">
        <v>3586</v>
      </c>
      <c r="P102" s="460" t="s">
        <v>44</v>
      </c>
      <c r="Q102" s="460" t="str">
        <f t="shared" si="14"/>
        <v xml:space="preserve">Municipal Solid Waste </v>
      </c>
      <c r="R102" s="460" t="str">
        <f t="shared" si="12"/>
        <v>//**Municipal Solid Waste : **</v>
      </c>
      <c r="S102" s="461" t="str">
        <f t="shared" si="13"/>
        <v/>
      </c>
      <c r="T102" s="467"/>
    </row>
    <row r="104" spans="1:20" x14ac:dyDescent="0.25">
      <c r="A104" s="440">
        <v>6</v>
      </c>
      <c r="B104" s="473" t="s">
        <v>8</v>
      </c>
      <c r="C104" s="474" t="s">
        <v>3268</v>
      </c>
      <c r="D104" s="473" t="s">
        <v>2835</v>
      </c>
      <c r="E104" s="474"/>
      <c r="F104" s="474"/>
      <c r="G104" s="474"/>
      <c r="H104" s="474"/>
      <c r="I104" s="475">
        <v>508</v>
      </c>
      <c r="J104" s="474" t="s">
        <v>44</v>
      </c>
      <c r="K104" s="473" t="str">
        <f>_xlfn.CONCAT("Multiple states have set 100% clean energy or renewable energy laws or goals, ",IF('Supporting Data'!$AY$6=1,"including "," not including"),'Supporting Data'!$A$6,". After weighing for coop and municipality requirements, the BAU assumes a total ","CES of ",'Supporting Data'!$AW$6,"% in 2030 that rises to ",'Supporting Data'!$AX$6,"%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L104" s="452"/>
      <c r="M104" s="453" t="s">
        <v>3585</v>
      </c>
      <c r="N104" s="453" t="str">
        <f>INDEX('Standard Descriptions'!$E:$E,MATCH(D104,'Standard Descriptions'!$C:$C,0))</f>
        <v xml:space="preserve">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v>
      </c>
      <c r="O104" s="451" t="s">
        <v>3586</v>
      </c>
      <c r="P104" s="451" t="s">
        <v>45</v>
      </c>
      <c r="Q104" s="451" t="str">
        <f t="shared" ref="Q104" si="15">G104&amp;" "&amp;H104</f>
        <v xml:space="preserve"> </v>
      </c>
      <c r="R104" s="454"/>
      <c r="S104" s="454" t="str">
        <f t="shared" ref="S104" si="16">IF(J104="Yes",R104&amp;K104,"")</f>
        <v>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T104" s="447" t="str">
        <f>M104&amp;N104&amp;O104&amp;S104</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After weighing for coop and municipality requirements, the BAU assumes a total CES of 53% in 2030 that rises to 88% by 2050.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row>
    <row r="106" spans="1:20" x14ac:dyDescent="0.25">
      <c r="A106" s="440">
        <v>7</v>
      </c>
      <c r="B106" s="476" t="s">
        <v>8</v>
      </c>
      <c r="C106" s="476" t="s">
        <v>283</v>
      </c>
      <c r="D106" s="476" t="s">
        <v>286</v>
      </c>
      <c r="E106" s="477"/>
      <c r="F106" s="477"/>
      <c r="G106" s="477"/>
      <c r="H106" s="477"/>
      <c r="I106" s="478">
        <v>148</v>
      </c>
      <c r="J106" s="474" t="s">
        <v>44</v>
      </c>
      <c r="K106" s="476" t="str">
        <f>_xlfn.CONCAT("From 2010-2018, electricity exports in ",'Supporting Data'!$A$6," ",IF('Supporting Data'!$N$6 &lt; 0,"declined","increased")," by ",'Supporting Data'!$N$6,"%.")</f>
        <v>From 2010-2018, electricity exports in California increased by 731%.</v>
      </c>
      <c r="L106" s="452"/>
      <c r="M106" s="453" t="s">
        <v>3585</v>
      </c>
      <c r="N106" s="453" t="str">
        <f>INDEX('Standard Descriptions'!$E:$E,MATCH(D106,'Standard Descriptions'!$C:$C,0))</f>
        <v xml:space="preserve"> This policy increases or decreases the amount of electricity exported from the United States to Canada and Mexico.  It does not cause the construction or removal of transmission lines linking these countries. // </v>
      </c>
      <c r="O106" s="451" t="s">
        <v>3586</v>
      </c>
      <c r="P106" s="451" t="s">
        <v>45</v>
      </c>
      <c r="Q106" s="451" t="str">
        <f t="shared" ref="Q106" si="17">G106&amp;" "&amp;H106</f>
        <v xml:space="preserve"> </v>
      </c>
      <c r="R106" s="454"/>
      <c r="S106" s="454" t="str">
        <f t="shared" ref="S106" si="18">IF(J106="Yes",R106&amp;K106,"")</f>
        <v>From 2010-2018, electricity exports in California increased by 731%.</v>
      </c>
      <c r="T106" s="447" t="str">
        <f>M106&amp;N106&amp;O106&amp;S106</f>
        <v>**Description:** This policy increases or decreases the amount of electricity exported from the United States to Canada and Mexico.  It does not cause the construction or removal of transmission lines linking these countries. // **Guidance for setting values: **From 2010-2018, electricity exports in California increased by 731%.</v>
      </c>
    </row>
    <row r="108" spans="1:20" x14ac:dyDescent="0.25">
      <c r="A108" s="440">
        <v>8</v>
      </c>
      <c r="B108" s="451" t="s">
        <v>8</v>
      </c>
      <c r="C108" s="451" t="s">
        <v>284</v>
      </c>
      <c r="D108" s="451" t="s">
        <v>285</v>
      </c>
      <c r="E108" s="451"/>
      <c r="F108" s="451"/>
      <c r="G108" s="451"/>
      <c r="H108" s="451"/>
      <c r="I108" s="451"/>
      <c r="J108" s="451"/>
      <c r="K108" s="457" t="str">
        <f>_xlfn.CONCAT("From 2010-2018, electricity imports in ",'Supporting Data'!$A$6," ",IF('Supporting Data'!$M$6 &lt; 0,"declined","increased")," by ",'Supporting Data'!$M$6,"%.")</f>
        <v>From 2010-2018, electricity imports in California declined by -2%.</v>
      </c>
      <c r="L108" s="452"/>
      <c r="M108" s="453" t="s">
        <v>3585</v>
      </c>
      <c r="N108" s="453" t="str">
        <f>INDEX('Standard Descriptions'!$E:$E,MATCH(D108,'Standard Descriptions'!$C:$C,0))</f>
        <v xml:space="preserve"> This policy increases or decreases the amount of electricity imported to the United States from Canada and Mexico.  It does not cause the construction or removal of transmission lines linking these countries. // </v>
      </c>
      <c r="O108" s="454" t="s">
        <v>3586</v>
      </c>
      <c r="P108" s="454" t="s">
        <v>44</v>
      </c>
      <c r="Q108" s="451"/>
      <c r="R108" s="454" t="str">
        <f t="shared" ref="R108" si="19">IF(Q108="","","//**"&amp;Q108&amp;": **")</f>
        <v/>
      </c>
      <c r="S108" s="454" t="str">
        <f>K108</f>
        <v>From 2010-2018, electricity imports in California declined by -2%.</v>
      </c>
      <c r="T108" s="447" t="str">
        <f>M108&amp;N108&amp;O108&amp;S108</f>
        <v>**Description:** This policy increases or decreases the amount of electricity imported to the United States from Canada and Mexico.  It does not cause the construction or removal of transmission lines linking these countries. // **Guidance for setting values: **From 2010-2018, electricity imports in California declined by -2%.</v>
      </c>
    </row>
    <row r="110" spans="1:20" x14ac:dyDescent="0.25">
      <c r="A110" s="440">
        <v>9</v>
      </c>
      <c r="B110" s="473" t="s">
        <v>8</v>
      </c>
      <c r="C110" s="473" t="s">
        <v>17</v>
      </c>
      <c r="D110" s="473" t="s">
        <v>28</v>
      </c>
      <c r="E110" s="474"/>
      <c r="F110" s="474"/>
      <c r="G110" s="474"/>
      <c r="H110" s="474"/>
      <c r="I110" s="475">
        <v>30</v>
      </c>
      <c r="J110" s="474" t="s">
        <v>44</v>
      </c>
      <c r="K110" s="473" t="str">
        <f>_xlfn.CONCAT("For ",'Supporting Data'!$A$6,", a 100% setting provides for an additional ",'Supporting Data'!$AU$6," MW of demand response capacity in 2050 (on top of a BAU quantity of ",'Supporting Data'!$AT$6," MW).")</f>
        <v>For California, a 100% setting provides for an additional 8751 MW of demand response capacity in 2050 (on top of a BAU quantity of 2831 MW).</v>
      </c>
      <c r="L110" s="452"/>
      <c r="M110" s="453" t="s">
        <v>3585</v>
      </c>
      <c r="N110" s="453" t="str">
        <f>INDEX('Standard Descriptions'!$E:$E,MATCH(D110,'Standard Descriptions'!$C:$C,0))</f>
        <v xml:space="preserve"> This policy represents regulations that cause more demand response (DR) capacity to be added to the electric grid.  Demand response provides flexibility that allows for the integration of more wind and solar PV, if the electricity system is flexibility-constrained. // </v>
      </c>
      <c r="O110" s="451" t="s">
        <v>3586</v>
      </c>
      <c r="P110" s="451" t="s">
        <v>45</v>
      </c>
      <c r="Q110" s="451" t="str">
        <f t="shared" ref="Q110" si="20">G110&amp;" "&amp;H110</f>
        <v xml:space="preserve"> </v>
      </c>
      <c r="R110" s="454"/>
      <c r="S110" s="454" t="str">
        <f t="shared" ref="S110" si="21">IF(J110="Yes",R110&amp;K110,"")</f>
        <v>For California, a 100% setting provides for an additional 8751 MW of demand response capacity in 2050 (on top of a BAU quantity of 2831 MW).</v>
      </c>
      <c r="T110" s="447" t="str">
        <f>M110&amp;N110&amp;O110&amp;S110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8751 MW of demand response capacity in 2050 (on top of a BAU quantity of 2831 MW).</v>
      </c>
    </row>
    <row r="112" spans="1:20" x14ac:dyDescent="0.25">
      <c r="A112" s="440">
        <v>10</v>
      </c>
      <c r="B112" s="473" t="s">
        <v>8</v>
      </c>
      <c r="C112" s="473" t="s">
        <v>19</v>
      </c>
      <c r="D112" s="473" t="s">
        <v>3093</v>
      </c>
      <c r="E112" s="474"/>
      <c r="F112" s="474"/>
      <c r="G112" s="474"/>
      <c r="H112" s="474"/>
      <c r="I112" s="475">
        <v>33</v>
      </c>
      <c r="J112" s="474" t="s">
        <v>44</v>
      </c>
      <c r="K112" s="473" t="str">
        <f>_xlfn.CONCAT("In 2019, ",'Repeating Values'!$C$1," had about ",'Supporting Data'!$AP$6," of grid battery storage.  The BAU scenario is based on EIA AEO data and sees grid battery capacity reach ",'Supporting Data'!$AN$6," by 2050.  The additional potential is based on NREL's Renewable Electricity Futures Study (80% RE-ITI (2014) scenario) and suggests ",'Supporting Data'!$A$6," could reach ",'Supporting Data'!$AO$6," of grid battery storage by 2050.")</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L112" s="452"/>
      <c r="M112" s="453" t="s">
        <v>3585</v>
      </c>
      <c r="N112" s="453" t="str">
        <f>INDEX('Standard Descriptions'!$E:$E,MATCH(D112,'Standard Descriptions'!$C:$C,0))</f>
        <v xml:space="preserve"> This policy causes grid-scale electricity storage from chemical batteries to increase above the amount predicted in the BAU Scenario. // </v>
      </c>
      <c r="O112" s="451" t="s">
        <v>3586</v>
      </c>
      <c r="P112" s="451" t="s">
        <v>45</v>
      </c>
      <c r="Q112" s="451" t="str">
        <f t="shared" ref="Q112" si="22">G112&amp;" "&amp;H112</f>
        <v xml:space="preserve"> </v>
      </c>
      <c r="R112" s="454"/>
      <c r="S112" s="454" t="str">
        <f t="shared" ref="S112" si="23">IF(J112="Yes",R112&amp;K112,"")</f>
        <v>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c r="T112" s="447" t="str">
        <f>M112&amp;N112&amp;O112&amp;S112</f>
        <v>**Description:** This policy causes grid-scale electricity storage from chemical batteries to increase above the amount predicted in the BAU Scenario. // **Guidance for setting values: **In 2019, California had about 445 of grid battery storage.  The BAU scenario is based on EIA AEO data and sees grid battery capacity reach 2574 by 2050.  The additional potential is based on NREL's Renewable Electricity Futures Study (80% RE-ITI (2014) scenario) and suggests California could reach 32792 of grid battery storage by 2050.</v>
      </c>
    </row>
    <row r="114" spans="1:20" x14ac:dyDescent="0.25">
      <c r="A114" s="440">
        <v>11</v>
      </c>
      <c r="B114" s="451" t="s">
        <v>8</v>
      </c>
      <c r="C114" s="451" t="s">
        <v>2886</v>
      </c>
      <c r="D114" s="451" t="str">
        <f>D115</f>
        <v>Perc Subsidy for Elec Capacity Construction</v>
      </c>
      <c r="E114" s="451"/>
      <c r="F114" s="451"/>
      <c r="G114" s="451"/>
      <c r="H114" s="451"/>
      <c r="I114" s="451"/>
      <c r="J114" s="451"/>
      <c r="K114" s="451"/>
      <c r="L114" s="452"/>
      <c r="M114" s="471" t="s">
        <v>3585</v>
      </c>
      <c r="N114" s="453" t="str">
        <f>INDEX('Standard Descriptions'!$E:$E,MATCH(D114,'Standard Descriptions'!$C:$C,0))</f>
        <v xml:space="preserve"> This policy is a subsidy paid by the government to electricity suppliers per unit of new capacity constructed.  This only applies to utilities, not distributed systems (such as rooftop solar). // </v>
      </c>
      <c r="O114" s="451" t="s">
        <v>3586</v>
      </c>
      <c r="P114" s="451" t="s">
        <v>44</v>
      </c>
      <c r="Q114" s="451"/>
      <c r="R114" s="451"/>
      <c r="S114" s="451" t="str">
        <f t="shared" ref="S114:S127" si="24">IF(J114="Yes",R114&amp;K114,"")</f>
        <v/>
      </c>
      <c r="T114" s="447" t="str">
        <f>M114&amp;N114&amp;O114&amp;S115&amp;S116&amp;S117&amp;S118&amp;S119&amp;S120&amp;S121&amp;S122&amp;S123&amp;S124&amp;S125&amp;S126&amp;S127</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row>
    <row r="115" spans="1:20" x14ac:dyDescent="0.25">
      <c r="B115" s="445" t="s">
        <v>8</v>
      </c>
      <c r="C115" s="174" t="s">
        <v>2886</v>
      </c>
      <c r="D115" s="445" t="s">
        <v>2888</v>
      </c>
      <c r="E115" s="448" t="s">
        <v>472</v>
      </c>
      <c r="F115" s="448"/>
      <c r="G115" s="464" t="s">
        <v>471</v>
      </c>
      <c r="H115" s="464"/>
      <c r="I115" s="456">
        <v>691</v>
      </c>
      <c r="J115" s="464" t="s">
        <v>45</v>
      </c>
      <c r="K115" s="465"/>
      <c r="L115" s="458"/>
      <c r="M115" s="459" t="s">
        <v>3585</v>
      </c>
      <c r="N115" s="453" t="str">
        <f>INDEX('Standard Descriptions'!$E:$E,MATCH(D115,'Standard Descriptions'!$C:$C,0))</f>
        <v xml:space="preserve"> This policy is a subsidy paid by the government to electricity suppliers per unit of new capacity constructed.  This only applies to utilities, not distributed systems (such as rooftop solar). // </v>
      </c>
      <c r="O115" s="460" t="s">
        <v>3586</v>
      </c>
      <c r="P115" s="460" t="s">
        <v>44</v>
      </c>
      <c r="Q115" s="460" t="str">
        <f t="shared" ref="Q115:Q127" si="25">G115&amp;" "&amp;H115</f>
        <v xml:space="preserve">Hard Coal </v>
      </c>
      <c r="R115" s="460" t="str">
        <f t="shared" ref="R115:R127" si="26">IF(Q115="","","//**"&amp;Q115&amp;": **")</f>
        <v>//**Hard Coal : **</v>
      </c>
      <c r="S115" s="461" t="str">
        <f t="shared" si="24"/>
        <v/>
      </c>
      <c r="T115" s="467"/>
    </row>
    <row r="116" spans="1:20" x14ac:dyDescent="0.25">
      <c r="B116" s="479" t="s">
        <v>8</v>
      </c>
      <c r="C116" s="479" t="s">
        <v>2886</v>
      </c>
      <c r="D116" s="479" t="s">
        <v>2888</v>
      </c>
      <c r="E116" s="464" t="s">
        <v>3597</v>
      </c>
      <c r="F116" s="480"/>
      <c r="G116" s="464" t="s">
        <v>88</v>
      </c>
      <c r="H116" s="464"/>
      <c r="I116" s="456">
        <v>692</v>
      </c>
      <c r="J116" s="464" t="s">
        <v>45</v>
      </c>
      <c r="K116" s="465"/>
      <c r="L116" s="458"/>
      <c r="M116" s="459" t="s">
        <v>3585</v>
      </c>
      <c r="N116" s="453" t="str">
        <f>INDEX('Standard Descriptions'!$E:$E,MATCH(D116,'Standard Descriptions'!$C:$C,0))</f>
        <v xml:space="preserve"> This policy is a subsidy paid by the government to electricity suppliers per unit of new capacity constructed.  This only applies to utilities, not distributed systems (such as rooftop solar). // </v>
      </c>
      <c r="O116" s="460" t="s">
        <v>3586</v>
      </c>
      <c r="P116" s="460" t="s">
        <v>44</v>
      </c>
      <c r="Q116" s="460" t="str">
        <f t="shared" si="25"/>
        <v xml:space="preserve">Natural Gas </v>
      </c>
      <c r="R116" s="460" t="str">
        <f t="shared" si="26"/>
        <v>//**Natural Gas : **</v>
      </c>
      <c r="S116" s="461" t="str">
        <f t="shared" si="24"/>
        <v/>
      </c>
      <c r="T116" s="467"/>
    </row>
    <row r="117" spans="1:20" x14ac:dyDescent="0.25">
      <c r="B117" s="479" t="s">
        <v>8</v>
      </c>
      <c r="C117" s="479" t="s">
        <v>2886</v>
      </c>
      <c r="D117" s="479" t="s">
        <v>2888</v>
      </c>
      <c r="E117" s="464" t="s">
        <v>77</v>
      </c>
      <c r="F117" s="480"/>
      <c r="G117" s="464" t="s">
        <v>89</v>
      </c>
      <c r="H117" s="464"/>
      <c r="I117" s="456">
        <v>517</v>
      </c>
      <c r="J117" s="464" t="s">
        <v>44</v>
      </c>
      <c r="K117" s="465" t="s">
        <v>3598</v>
      </c>
      <c r="L117" s="458"/>
      <c r="M117" s="459" t="s">
        <v>3585</v>
      </c>
      <c r="N117" s="453" t="str">
        <f>INDEX('Standard Descriptions'!$E:$E,MATCH(D117,'Standard Descriptions'!$C:$C,0))</f>
        <v xml:space="preserve"> This policy is a subsidy paid by the government to electricity suppliers per unit of new capacity constructed.  This only applies to utilities, not distributed systems (such as rooftop solar). // </v>
      </c>
      <c r="O117" s="460" t="s">
        <v>3586</v>
      </c>
      <c r="P117" s="460" t="s">
        <v>44</v>
      </c>
      <c r="Q117" s="460" t="str">
        <f t="shared" si="25"/>
        <v xml:space="preserve">Nuclear </v>
      </c>
      <c r="R117" s="460" t="str">
        <f t="shared" si="26"/>
        <v>//**Nuclear : **</v>
      </c>
      <c r="S117" s="461" t="str">
        <f t="shared" si="24"/>
        <v>//**Nuclear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v>
      </c>
      <c r="T117" s="467"/>
    </row>
    <row r="118" spans="1:20" x14ac:dyDescent="0.25">
      <c r="B118" s="479" t="s">
        <v>8</v>
      </c>
      <c r="C118" s="479" t="s">
        <v>2886</v>
      </c>
      <c r="D118" s="479" t="s">
        <v>2888</v>
      </c>
      <c r="E118" s="464" t="s">
        <v>78</v>
      </c>
      <c r="F118" s="480"/>
      <c r="G118" s="464" t="s">
        <v>90</v>
      </c>
      <c r="H118" s="464"/>
      <c r="I118" s="456">
        <v>693</v>
      </c>
      <c r="J118" s="464" t="s">
        <v>45</v>
      </c>
      <c r="K118" s="465"/>
      <c r="L118" s="458"/>
      <c r="M118" s="459" t="s">
        <v>3585</v>
      </c>
      <c r="N118" s="453" t="str">
        <f>INDEX('Standard Descriptions'!$E:$E,MATCH(D118,'Standard Descriptions'!$C:$C,0))</f>
        <v xml:space="preserve"> This policy is a subsidy paid by the government to electricity suppliers per unit of new capacity constructed.  This only applies to utilities, not distributed systems (such as rooftop solar). // </v>
      </c>
      <c r="O118" s="460" t="s">
        <v>3586</v>
      </c>
      <c r="P118" s="460" t="s">
        <v>44</v>
      </c>
      <c r="Q118" s="460" t="str">
        <f t="shared" si="25"/>
        <v xml:space="preserve">Hydro </v>
      </c>
      <c r="R118" s="460" t="str">
        <f t="shared" si="26"/>
        <v>//**Hydro : **</v>
      </c>
      <c r="S118" s="461" t="str">
        <f t="shared" si="24"/>
        <v/>
      </c>
      <c r="T118" s="467"/>
    </row>
    <row r="119" spans="1:20" x14ac:dyDescent="0.25">
      <c r="B119" s="479" t="s">
        <v>8</v>
      </c>
      <c r="C119" s="479" t="s">
        <v>2886</v>
      </c>
      <c r="D119" s="479" t="s">
        <v>2888</v>
      </c>
      <c r="E119" s="464" t="s">
        <v>473</v>
      </c>
      <c r="F119" s="480"/>
      <c r="G119" s="464" t="s">
        <v>476</v>
      </c>
      <c r="H119" s="464"/>
      <c r="I119" s="456">
        <v>518</v>
      </c>
      <c r="J119" s="464" t="s">
        <v>44</v>
      </c>
      <c r="K119" s="457" t="str">
        <f>_xlfn.CONCAT('Supporting Data'!$A$6," does not have a capacity construction subsidy for ",LOWER(PolicyLevers!$F$329),". ",'Repeating Values'!$D$8)</f>
        <v>California does not have a capacity construction subsidy for onshore wind. However, the Investment Tax Credit, a similar program for solar power, covers 30% of system costs through 2019, with declining amounts thereafter.</v>
      </c>
      <c r="L119" s="458"/>
      <c r="M119" s="459" t="s">
        <v>3585</v>
      </c>
      <c r="N119" s="453" t="str">
        <f>INDEX('Standard Descriptions'!$E:$E,MATCH(D119,'Standard Descriptions'!$C:$C,0))</f>
        <v xml:space="preserve"> This policy is a subsidy paid by the government to electricity suppliers per unit of new capacity constructed.  This only applies to utilities, not distributed systems (such as rooftop solar). // </v>
      </c>
      <c r="O119" s="460" t="s">
        <v>3586</v>
      </c>
      <c r="P119" s="460" t="s">
        <v>44</v>
      </c>
      <c r="Q119" s="460" t="str">
        <f t="shared" si="25"/>
        <v xml:space="preserve">Onshore Wind </v>
      </c>
      <c r="R119" s="460" t="str">
        <f t="shared" si="26"/>
        <v>//**Onshore Wind : **</v>
      </c>
      <c r="S119" s="461" t="str">
        <f t="shared" si="24"/>
        <v>//**Onshore Wind : **California does not have a capacity construction subsidy for onshore wind. However, the Investment Tax Credit, a similar program for solar power, covers 30% of system costs through 2019, with declining amounts thereafter.</v>
      </c>
      <c r="T119" s="467"/>
    </row>
    <row r="120" spans="1:20" x14ac:dyDescent="0.25">
      <c r="B120" s="479" t="s">
        <v>8</v>
      </c>
      <c r="C120" s="479" t="s">
        <v>2886</v>
      </c>
      <c r="D120" s="479" t="s">
        <v>2888</v>
      </c>
      <c r="E120" s="464" t="s">
        <v>79</v>
      </c>
      <c r="F120" s="480"/>
      <c r="G120" s="464" t="s">
        <v>91</v>
      </c>
      <c r="H120" s="464"/>
      <c r="I120" s="456">
        <v>519</v>
      </c>
      <c r="J120" s="464" t="s">
        <v>44</v>
      </c>
      <c r="K120" s="457" t="str">
        <f>_xlfn.CONCAT('Supporting Data'!$A$6," does not have a capacity construction subsidy for ",LOWER(PolicyLevers!$F$330),". ",'Repeating Values'!$D$8)</f>
        <v>California does not have a capacity construction subsidy for solar pv. However, the Investment Tax Credit, a similar program for solar power, covers 30% of system costs through 2019, with declining amounts thereafter.</v>
      </c>
      <c r="L120" s="458"/>
      <c r="M120" s="459" t="s">
        <v>3585</v>
      </c>
      <c r="N120" s="453" t="str">
        <f>INDEX('Standard Descriptions'!$E:$E,MATCH(D120,'Standard Descriptions'!$C:$C,0))</f>
        <v xml:space="preserve"> This policy is a subsidy paid by the government to electricity suppliers per unit of new capacity constructed.  This only applies to utilities, not distributed systems (such as rooftop solar). // </v>
      </c>
      <c r="O120" s="460" t="s">
        <v>3586</v>
      </c>
      <c r="P120" s="460" t="s">
        <v>44</v>
      </c>
      <c r="Q120" s="460" t="str">
        <f t="shared" si="25"/>
        <v xml:space="preserve">Solar PV </v>
      </c>
      <c r="R120" s="460" t="str">
        <f t="shared" si="26"/>
        <v>//**Solar PV : **</v>
      </c>
      <c r="S120" s="461" t="str">
        <f t="shared" si="24"/>
        <v>//**Solar PV : **California does not have a capacity construction subsidy for solar pv. However, the Investment Tax Credit, a similar program for solar power, covers 30% of system costs through 2019, with declining amounts thereafter.</v>
      </c>
      <c r="T120" s="467"/>
    </row>
    <row r="121" spans="1:20" x14ac:dyDescent="0.25">
      <c r="B121" s="479" t="s">
        <v>8</v>
      </c>
      <c r="C121" s="479" t="s">
        <v>2886</v>
      </c>
      <c r="D121" s="479" t="s">
        <v>2888</v>
      </c>
      <c r="E121" s="464" t="s">
        <v>80</v>
      </c>
      <c r="F121" s="480"/>
      <c r="G121" s="464" t="s">
        <v>92</v>
      </c>
      <c r="H121" s="464"/>
      <c r="I121" s="456">
        <v>520</v>
      </c>
      <c r="J121" s="464" t="s">
        <v>44</v>
      </c>
      <c r="K121" s="445"/>
      <c r="L121" s="458"/>
      <c r="M121" s="459" t="s">
        <v>3585</v>
      </c>
      <c r="N121" s="453" t="str">
        <f>INDEX('Standard Descriptions'!$E:$E,MATCH(D121,'Standard Descriptions'!$C:$C,0))</f>
        <v xml:space="preserve"> This policy is a subsidy paid by the government to electricity suppliers per unit of new capacity constructed.  This only applies to utilities, not distributed systems (such as rooftop solar). // </v>
      </c>
      <c r="O121" s="460" t="s">
        <v>3586</v>
      </c>
      <c r="P121" s="460" t="s">
        <v>44</v>
      </c>
      <c r="Q121" s="460" t="str">
        <f t="shared" si="25"/>
        <v xml:space="preserve">Solar Thermal </v>
      </c>
      <c r="R121" s="460" t="str">
        <f t="shared" si="26"/>
        <v>//**Solar Thermal : **</v>
      </c>
      <c r="S121" s="461" t="str">
        <f>R121</f>
        <v>//**Solar Thermal : **</v>
      </c>
      <c r="T121" s="467"/>
    </row>
    <row r="122" spans="1:20" x14ac:dyDescent="0.25">
      <c r="B122" s="479" t="s">
        <v>8</v>
      </c>
      <c r="C122" s="479" t="s">
        <v>2886</v>
      </c>
      <c r="D122" s="479" t="s">
        <v>2888</v>
      </c>
      <c r="E122" s="464" t="s">
        <v>81</v>
      </c>
      <c r="F122" s="480"/>
      <c r="G122" s="464" t="s">
        <v>93</v>
      </c>
      <c r="H122" s="464"/>
      <c r="I122" s="456">
        <v>521</v>
      </c>
      <c r="J122" s="464" t="s">
        <v>44</v>
      </c>
      <c r="K122" s="465" t="s">
        <v>3599</v>
      </c>
      <c r="L122" s="458"/>
      <c r="M122" s="459" t="s">
        <v>3585</v>
      </c>
      <c r="N122" s="453" t="str">
        <f>INDEX('Standard Descriptions'!$E:$E,MATCH(D122,'Standard Descriptions'!$C:$C,0))</f>
        <v xml:space="preserve"> This policy is a subsidy paid by the government to electricity suppliers per unit of new capacity constructed.  This only applies to utilities, not distributed systems (such as rooftop solar). // </v>
      </c>
      <c r="O122" s="460" t="s">
        <v>3586</v>
      </c>
      <c r="P122" s="460" t="s">
        <v>44</v>
      </c>
      <c r="Q122" s="460" t="str">
        <f t="shared" si="25"/>
        <v xml:space="preserve">Biomass </v>
      </c>
      <c r="R122" s="460" t="str">
        <f t="shared" si="26"/>
        <v>//**Biomass : **</v>
      </c>
      <c r="S122" s="461" t="str">
        <f t="shared" si="24"/>
        <v>//**Biomass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v>
      </c>
      <c r="T122" s="467"/>
    </row>
    <row r="123" spans="1:20" x14ac:dyDescent="0.25">
      <c r="B123" s="479" t="s">
        <v>8</v>
      </c>
      <c r="C123" s="479" t="s">
        <v>2886</v>
      </c>
      <c r="D123" s="479" t="s">
        <v>2888</v>
      </c>
      <c r="E123" s="464" t="s">
        <v>469</v>
      </c>
      <c r="F123" s="480"/>
      <c r="G123" s="464" t="s">
        <v>468</v>
      </c>
      <c r="H123" s="464"/>
      <c r="I123" s="456">
        <v>694</v>
      </c>
      <c r="J123" s="464" t="s">
        <v>45</v>
      </c>
      <c r="K123" s="465"/>
      <c r="L123" s="458"/>
      <c r="M123" s="459" t="s">
        <v>3585</v>
      </c>
      <c r="N123" s="453" t="str">
        <f>INDEX('Standard Descriptions'!$E:$E,MATCH(D123,'Standard Descriptions'!$C:$C,0))</f>
        <v xml:space="preserve"> This policy is a subsidy paid by the government to electricity suppliers per unit of new capacity constructed.  This only applies to utilities, not distributed systems (such as rooftop solar). // </v>
      </c>
      <c r="O123" s="460" t="s">
        <v>3586</v>
      </c>
      <c r="P123" s="460" t="s">
        <v>44</v>
      </c>
      <c r="Q123" s="460" t="str">
        <f t="shared" si="25"/>
        <v xml:space="preserve">Lignite </v>
      </c>
      <c r="R123" s="460" t="str">
        <f t="shared" si="26"/>
        <v>//**Lignite : **</v>
      </c>
      <c r="S123" s="461" t="str">
        <f t="shared" si="24"/>
        <v/>
      </c>
      <c r="T123" s="467"/>
    </row>
    <row r="124" spans="1:20" x14ac:dyDescent="0.25">
      <c r="B124" s="479" t="s">
        <v>8</v>
      </c>
      <c r="C124" s="479" t="s">
        <v>2886</v>
      </c>
      <c r="D124" s="479" t="s">
        <v>2888</v>
      </c>
      <c r="E124" s="464" t="s">
        <v>478</v>
      </c>
      <c r="F124" s="480"/>
      <c r="G124" s="464" t="s">
        <v>479</v>
      </c>
      <c r="H124" s="464"/>
      <c r="I124" s="456">
        <v>522</v>
      </c>
      <c r="J124" s="464" t="s">
        <v>44</v>
      </c>
      <c r="K124" s="457" t="str">
        <f>_xlfn.CONCAT('Supporting Data'!$A$6," does not have a capacity construction subsidy for ",LOWER(PolicyLevers!$F$334),". ",'Repeating Values'!$D$8)</f>
        <v>California does not have a capacity construction subsidy for petroleum. However, the Investment Tax Credit, a similar program for solar power, covers 30% of system costs through 2019, with declining amounts thereafter.</v>
      </c>
      <c r="L124" s="458"/>
      <c r="M124" s="459" t="s">
        <v>3585</v>
      </c>
      <c r="N124" s="453" t="str">
        <f>INDEX('Standard Descriptions'!$E:$E,MATCH(D124,'Standard Descriptions'!$C:$C,0))</f>
        <v xml:space="preserve"> This policy is a subsidy paid by the government to electricity suppliers per unit of new capacity constructed.  This only applies to utilities, not distributed systems (such as rooftop solar). // </v>
      </c>
      <c r="O124" s="460" t="s">
        <v>3586</v>
      </c>
      <c r="P124" s="460" t="s">
        <v>44</v>
      </c>
      <c r="Q124" s="460" t="str">
        <f t="shared" si="25"/>
        <v xml:space="preserve">Offshore Wind </v>
      </c>
      <c r="R124" s="460" t="str">
        <f t="shared" si="26"/>
        <v>//**Offshore Wind : **</v>
      </c>
      <c r="S124" s="461" t="str">
        <f t="shared" si="24"/>
        <v>//**Offshore Wind : **California does not have a capacity construction subsidy for petroleum. However, the Investment Tax Credit, a similar program for solar power, covers 30% of system costs through 2019, with declining amounts thereafter.</v>
      </c>
      <c r="T124" s="467"/>
    </row>
    <row r="125" spans="1:20" x14ac:dyDescent="0.25">
      <c r="B125" s="479" t="s">
        <v>8</v>
      </c>
      <c r="C125" s="479" t="s">
        <v>2886</v>
      </c>
      <c r="D125" s="479" t="s">
        <v>2888</v>
      </c>
      <c r="E125" s="464" t="s">
        <v>2845</v>
      </c>
      <c r="F125" s="448"/>
      <c r="G125" s="464" t="s">
        <v>2528</v>
      </c>
      <c r="H125" s="464"/>
      <c r="I125" s="456">
        <v>695</v>
      </c>
      <c r="J125" s="464" t="s">
        <v>45</v>
      </c>
      <c r="K125" s="465"/>
      <c r="L125" s="458"/>
      <c r="M125" s="459" t="s">
        <v>3585</v>
      </c>
      <c r="N125" s="453" t="str">
        <f>INDEX('Standard Descriptions'!$E:$E,MATCH(D125,'Standard Descriptions'!$C:$C,0))</f>
        <v xml:space="preserve"> This policy is a subsidy paid by the government to electricity suppliers per unit of new capacity constructed.  This only applies to utilities, not distributed systems (such as rooftop solar). // </v>
      </c>
      <c r="O125" s="460" t="s">
        <v>3586</v>
      </c>
      <c r="P125" s="460" t="s">
        <v>44</v>
      </c>
      <c r="Q125" s="460" t="str">
        <f t="shared" si="25"/>
        <v xml:space="preserve">Crude Oil </v>
      </c>
      <c r="R125" s="460" t="str">
        <f t="shared" si="26"/>
        <v>//**Crude Oil : **</v>
      </c>
      <c r="S125" s="461" t="str">
        <f t="shared" si="24"/>
        <v/>
      </c>
      <c r="T125" s="467"/>
    </row>
    <row r="126" spans="1:20" x14ac:dyDescent="0.25">
      <c r="B126" s="479" t="s">
        <v>8</v>
      </c>
      <c r="C126" s="479" t="s">
        <v>2886</v>
      </c>
      <c r="D126" s="479" t="s">
        <v>2888</v>
      </c>
      <c r="E126" s="464" t="s">
        <v>2846</v>
      </c>
      <c r="F126" s="448"/>
      <c r="G126" s="464" t="s">
        <v>2677</v>
      </c>
      <c r="H126" s="464"/>
      <c r="I126" s="456">
        <v>696</v>
      </c>
      <c r="J126" s="464" t="s">
        <v>45</v>
      </c>
      <c r="K126" s="465"/>
      <c r="L126" s="458"/>
      <c r="M126" s="459" t="s">
        <v>3585</v>
      </c>
      <c r="N126" s="453" t="str">
        <f>INDEX('Standard Descriptions'!$E:$E,MATCH(D126,'Standard Descriptions'!$C:$C,0))</f>
        <v xml:space="preserve"> This policy is a subsidy paid by the government to electricity suppliers per unit of new capacity constructed.  This only applies to utilities, not distributed systems (such as rooftop solar). // </v>
      </c>
      <c r="O126" s="460" t="s">
        <v>3586</v>
      </c>
      <c r="P126" s="460" t="s">
        <v>44</v>
      </c>
      <c r="Q126" s="460" t="str">
        <f t="shared" si="25"/>
        <v xml:space="preserve">Heavy or Residual Fuel Oil </v>
      </c>
      <c r="R126" s="460" t="str">
        <f t="shared" si="26"/>
        <v>//**Heavy or Residual Fuel Oil : **</v>
      </c>
      <c r="S126" s="461" t="str">
        <f t="shared" si="24"/>
        <v/>
      </c>
      <c r="T126" s="467"/>
    </row>
    <row r="127" spans="1:20" x14ac:dyDescent="0.25">
      <c r="B127" s="479" t="s">
        <v>8</v>
      </c>
      <c r="C127" s="479" t="s">
        <v>2886</v>
      </c>
      <c r="D127" s="479" t="s">
        <v>2888</v>
      </c>
      <c r="E127" s="464" t="s">
        <v>2847</v>
      </c>
      <c r="F127" s="448"/>
      <c r="G127" s="464" t="s">
        <v>2530</v>
      </c>
      <c r="H127" s="464"/>
      <c r="I127" s="456">
        <v>697</v>
      </c>
      <c r="J127" s="464" t="s">
        <v>45</v>
      </c>
      <c r="K127" s="465"/>
      <c r="L127" s="458"/>
      <c r="M127" s="459" t="s">
        <v>3585</v>
      </c>
      <c r="N127" s="453" t="str">
        <f>INDEX('Standard Descriptions'!$E:$E,MATCH(D127,'Standard Descriptions'!$C:$C,0))</f>
        <v xml:space="preserve"> This policy is a subsidy paid by the government to electricity suppliers per unit of new capacity constructed.  This only applies to utilities, not distributed systems (such as rooftop solar). // </v>
      </c>
      <c r="O127" s="460" t="s">
        <v>3586</v>
      </c>
      <c r="P127" s="460" t="s">
        <v>44</v>
      </c>
      <c r="Q127" s="460" t="str">
        <f t="shared" si="25"/>
        <v xml:space="preserve">Municipal Solid Waste </v>
      </c>
      <c r="R127" s="460" t="str">
        <f t="shared" si="26"/>
        <v>//**Municipal Solid Waste : **</v>
      </c>
      <c r="S127" s="461" t="str">
        <f t="shared" si="24"/>
        <v/>
      </c>
      <c r="T127" s="467"/>
    </row>
    <row r="129" spans="1:20" x14ac:dyDescent="0.25">
      <c r="A129" s="440">
        <v>12</v>
      </c>
      <c r="B129" s="454" t="s">
        <v>8</v>
      </c>
      <c r="C129" s="454" t="s">
        <v>18</v>
      </c>
      <c r="D129" s="454" t="str">
        <f>D130</f>
        <v>Subsidy for Elec Production by Fuel</v>
      </c>
      <c r="E129" s="454"/>
      <c r="F129" s="454"/>
      <c r="G129" s="454"/>
      <c r="H129" s="454"/>
      <c r="I129" s="454"/>
      <c r="J129" s="454"/>
      <c r="K129" s="454"/>
      <c r="L129" s="458"/>
      <c r="M129" s="453" t="s">
        <v>3585</v>
      </c>
      <c r="N129" s="453" t="str">
        <f>INDEX('Standard Descriptions'!$E:$E,MATCH(D129,'Standard Descriptions'!$C:$C,0))</f>
        <v xml:space="preserve"> This policy is a subsidy paid by the government to suppliers of electricity per unit of electricity generated from the selected plant type(s). // </v>
      </c>
      <c r="O129" s="454" t="s">
        <v>3586</v>
      </c>
      <c r="P129" s="454" t="s">
        <v>44</v>
      </c>
      <c r="Q129" s="454"/>
      <c r="R129" s="454" t="str">
        <f t="shared" ref="R129:R142" si="27">IF(Q129="","","//**"&amp;Q129&amp;": **")</f>
        <v/>
      </c>
      <c r="S129" s="454" t="str">
        <f t="shared" ref="S129:S142" si="28">IF(J129="Yes",R129&amp;K129,"")</f>
        <v/>
      </c>
      <c r="T129" s="447" t="str">
        <f>M129&amp;N129&amp;O129&amp;S130&amp;S131&amp;S132&amp;S133&amp;S134&amp;S135&amp;S136&amp;S137&amp;S138&amp;S139&amp;S140&amp;S141&amp;S142</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row>
    <row r="130" spans="1:20" x14ac:dyDescent="0.25">
      <c r="B130" s="174" t="s">
        <v>8</v>
      </c>
      <c r="C130" s="174" t="s">
        <v>18</v>
      </c>
      <c r="D130" s="174" t="s">
        <v>133</v>
      </c>
      <c r="E130" s="448" t="s">
        <v>472</v>
      </c>
      <c r="F130" s="448"/>
      <c r="G130" s="464" t="s">
        <v>471</v>
      </c>
      <c r="H130" s="448"/>
      <c r="I130" s="456">
        <v>698</v>
      </c>
      <c r="J130" s="464" t="s">
        <v>45</v>
      </c>
      <c r="K130" s="465"/>
      <c r="L130" s="458"/>
      <c r="M130" s="459" t="s">
        <v>3585</v>
      </c>
      <c r="N130" s="453" t="str">
        <f>INDEX('Standard Descriptions'!$E:$E,MATCH(D130,'Standard Descriptions'!$C:$C,0))</f>
        <v xml:space="preserve"> This policy is a subsidy paid by the government to suppliers of electricity per unit of electricity generated from the selected plant type(s). // </v>
      </c>
      <c r="O130" s="460" t="s">
        <v>3586</v>
      </c>
      <c r="P130" s="460" t="s">
        <v>44</v>
      </c>
      <c r="Q130" s="460" t="str">
        <f t="shared" ref="Q130:Q142" si="29">G130&amp;" "&amp;H130</f>
        <v xml:space="preserve">Hard Coal </v>
      </c>
      <c r="R130" s="460" t="str">
        <f t="shared" si="27"/>
        <v>//**Hard Coal : **</v>
      </c>
      <c r="S130" s="461" t="str">
        <f t="shared" si="28"/>
        <v/>
      </c>
      <c r="T130" s="467"/>
    </row>
    <row r="131" spans="1:20" x14ac:dyDescent="0.25">
      <c r="B131" s="463" t="s">
        <v>8</v>
      </c>
      <c r="C131" s="463" t="s">
        <v>18</v>
      </c>
      <c r="D131" s="463" t="s">
        <v>133</v>
      </c>
      <c r="E131" s="464" t="s">
        <v>3597</v>
      </c>
      <c r="F131" s="480"/>
      <c r="G131" s="464" t="s">
        <v>88</v>
      </c>
      <c r="H131" s="480"/>
      <c r="I131" s="456">
        <v>699</v>
      </c>
      <c r="J131" s="464" t="s">
        <v>45</v>
      </c>
      <c r="K131" s="465"/>
      <c r="L131" s="458"/>
      <c r="M131" s="459" t="s">
        <v>3585</v>
      </c>
      <c r="N131" s="453" t="str">
        <f>INDEX('Standard Descriptions'!$E:$E,MATCH(D131,'Standard Descriptions'!$C:$C,0))</f>
        <v xml:space="preserve"> This policy is a subsidy paid by the government to suppliers of electricity per unit of electricity generated from the selected plant type(s). // </v>
      </c>
      <c r="O131" s="460" t="s">
        <v>3586</v>
      </c>
      <c r="P131" s="460" t="s">
        <v>44</v>
      </c>
      <c r="Q131" s="460" t="str">
        <f t="shared" si="29"/>
        <v xml:space="preserve">Natural Gas </v>
      </c>
      <c r="R131" s="460" t="str">
        <f t="shared" si="27"/>
        <v>//**Natural Gas : **</v>
      </c>
      <c r="S131" s="461" t="str">
        <f t="shared" si="28"/>
        <v/>
      </c>
      <c r="T131" s="467"/>
    </row>
    <row r="132" spans="1:20" x14ac:dyDescent="0.25">
      <c r="B132" s="463" t="s">
        <v>8</v>
      </c>
      <c r="C132" s="463" t="s">
        <v>18</v>
      </c>
      <c r="D132" s="463" t="s">
        <v>133</v>
      </c>
      <c r="E132" s="464" t="s">
        <v>77</v>
      </c>
      <c r="F132" s="480"/>
      <c r="G132" s="464" t="s">
        <v>89</v>
      </c>
      <c r="H132" s="480"/>
      <c r="I132" s="186">
        <v>37</v>
      </c>
      <c r="J132" s="464" t="s">
        <v>44</v>
      </c>
      <c r="K132"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2" s="458"/>
      <c r="M132" s="459" t="s">
        <v>3585</v>
      </c>
      <c r="N132" s="453" t="str">
        <f>INDEX('Standard Descriptions'!$E:$E,MATCH(D132,'Standard Descriptions'!$C:$C,0))</f>
        <v xml:space="preserve"> This policy is a subsidy paid by the government to suppliers of electricity per unit of electricity generated from the selected plant type(s). // </v>
      </c>
      <c r="O132" s="460" t="s">
        <v>3586</v>
      </c>
      <c r="P132" s="460" t="s">
        <v>44</v>
      </c>
      <c r="Q132" s="460" t="str">
        <f t="shared" si="29"/>
        <v xml:space="preserve">Nuclear </v>
      </c>
      <c r="R132" s="460" t="str">
        <f t="shared" si="27"/>
        <v>//**Nuclear : **</v>
      </c>
      <c r="S132" s="461" t="str">
        <f t="shared" si="28"/>
        <v>//**Nuclear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2" s="467"/>
    </row>
    <row r="133" spans="1:20" x14ac:dyDescent="0.25">
      <c r="B133" s="463" t="s">
        <v>8</v>
      </c>
      <c r="C133" s="463" t="s">
        <v>18</v>
      </c>
      <c r="D133" s="463" t="s">
        <v>133</v>
      </c>
      <c r="E133" s="464" t="s">
        <v>78</v>
      </c>
      <c r="F133" s="480"/>
      <c r="G133" s="464" t="s">
        <v>90</v>
      </c>
      <c r="H133" s="480"/>
      <c r="I133" s="186">
        <v>700</v>
      </c>
      <c r="J133" s="464" t="s">
        <v>45</v>
      </c>
      <c r="K133"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3" s="458"/>
      <c r="M133" s="459" t="s">
        <v>3585</v>
      </c>
      <c r="N133" s="453" t="str">
        <f>INDEX('Standard Descriptions'!$E:$E,MATCH(D133,'Standard Descriptions'!$C:$C,0))</f>
        <v xml:space="preserve"> This policy is a subsidy paid by the government to suppliers of electricity per unit of electricity generated from the selected plant type(s). // </v>
      </c>
      <c r="O133" s="460" t="s">
        <v>3586</v>
      </c>
      <c r="P133" s="460" t="s">
        <v>44</v>
      </c>
      <c r="Q133" s="460" t="str">
        <f t="shared" si="29"/>
        <v xml:space="preserve">Hydro </v>
      </c>
      <c r="R133" s="460" t="str">
        <f t="shared" si="27"/>
        <v>//**Hydro : **</v>
      </c>
      <c r="S133" s="461" t="str">
        <f t="shared" si="28"/>
        <v/>
      </c>
      <c r="T133" s="467"/>
    </row>
    <row r="134" spans="1:20" x14ac:dyDescent="0.25">
      <c r="B134" s="463" t="s">
        <v>8</v>
      </c>
      <c r="C134" s="463" t="s">
        <v>18</v>
      </c>
      <c r="D134" s="463" t="s">
        <v>133</v>
      </c>
      <c r="E134" s="464" t="s">
        <v>473</v>
      </c>
      <c r="F134" s="480"/>
      <c r="G134" s="464" t="s">
        <v>476</v>
      </c>
      <c r="H134" s="480"/>
      <c r="I134" s="186">
        <v>39</v>
      </c>
      <c r="J134" s="464" t="s">
        <v>44</v>
      </c>
      <c r="K134"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4" s="458"/>
      <c r="M134" s="459" t="s">
        <v>3585</v>
      </c>
      <c r="N134" s="453" t="str">
        <f>INDEX('Standard Descriptions'!$E:$E,MATCH(D134,'Standard Descriptions'!$C:$C,0))</f>
        <v xml:space="preserve"> This policy is a subsidy paid by the government to suppliers of electricity per unit of electricity generated from the selected plant type(s). // </v>
      </c>
      <c r="O134" s="460" t="s">
        <v>3586</v>
      </c>
      <c r="P134" s="460" t="s">
        <v>44</v>
      </c>
      <c r="Q134" s="460" t="str">
        <f t="shared" si="29"/>
        <v xml:space="preserve">Onshore Wind </v>
      </c>
      <c r="R134" s="460" t="str">
        <f t="shared" si="27"/>
        <v>//**Onshore Wind : **</v>
      </c>
      <c r="S134" s="461" t="str">
        <f t="shared" si="28"/>
        <v>//**Onshore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4" s="467"/>
    </row>
    <row r="135" spans="1:20" x14ac:dyDescent="0.25">
      <c r="B135" s="463" t="s">
        <v>8</v>
      </c>
      <c r="C135" s="463" t="s">
        <v>18</v>
      </c>
      <c r="D135" s="463" t="s">
        <v>133</v>
      </c>
      <c r="E135" s="464" t="s">
        <v>79</v>
      </c>
      <c r="F135" s="480"/>
      <c r="G135" s="464" t="s">
        <v>91</v>
      </c>
      <c r="H135" s="480"/>
      <c r="I135" s="186">
        <v>40</v>
      </c>
      <c r="J135" s="464" t="s">
        <v>44</v>
      </c>
      <c r="K135"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5" s="458"/>
      <c r="M135" s="459" t="s">
        <v>3585</v>
      </c>
      <c r="N135" s="453" t="str">
        <f>INDEX('Standard Descriptions'!$E:$E,MATCH(D135,'Standard Descriptions'!$C:$C,0))</f>
        <v xml:space="preserve"> This policy is a subsidy paid by the government to suppliers of electricity per unit of electricity generated from the selected plant type(s). // </v>
      </c>
      <c r="O135" s="460" t="s">
        <v>3586</v>
      </c>
      <c r="P135" s="460" t="s">
        <v>44</v>
      </c>
      <c r="Q135" s="460" t="str">
        <f t="shared" si="29"/>
        <v xml:space="preserve">Solar PV </v>
      </c>
      <c r="R135" s="460" t="str">
        <f t="shared" si="27"/>
        <v>//**Solar PV : **</v>
      </c>
      <c r="S135" s="461" t="str">
        <f t="shared" si="28"/>
        <v>//**Solar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5" s="467"/>
    </row>
    <row r="136" spans="1:20" x14ac:dyDescent="0.25">
      <c r="B136" s="463" t="s">
        <v>8</v>
      </c>
      <c r="C136" s="463" t="s">
        <v>18</v>
      </c>
      <c r="D136" s="463" t="s">
        <v>133</v>
      </c>
      <c r="E136" s="464" t="s">
        <v>80</v>
      </c>
      <c r="F136" s="480"/>
      <c r="G136" s="464" t="s">
        <v>92</v>
      </c>
      <c r="H136" s="480"/>
      <c r="I136" s="186">
        <v>41</v>
      </c>
      <c r="J136" s="464" t="s">
        <v>44</v>
      </c>
      <c r="K136"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6" s="458"/>
      <c r="M136" s="459" t="s">
        <v>3585</v>
      </c>
      <c r="N136" s="453" t="str">
        <f>INDEX('Standard Descriptions'!$E:$E,MATCH(D136,'Standard Descriptions'!$C:$C,0))</f>
        <v xml:space="preserve"> This policy is a subsidy paid by the government to suppliers of electricity per unit of electricity generated from the selected plant type(s). // </v>
      </c>
      <c r="O136" s="460" t="s">
        <v>3586</v>
      </c>
      <c r="P136" s="460" t="s">
        <v>44</v>
      </c>
      <c r="Q136" s="460" t="str">
        <f t="shared" si="29"/>
        <v xml:space="preserve">Solar Thermal </v>
      </c>
      <c r="R136" s="460" t="str">
        <f t="shared" si="27"/>
        <v>//**Solar Thermal : **</v>
      </c>
      <c r="S136" s="461" t="str">
        <f t="shared" si="28"/>
        <v>//**Solar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6" s="467"/>
    </row>
    <row r="137" spans="1:20" x14ac:dyDescent="0.25">
      <c r="B137" s="463" t="s">
        <v>8</v>
      </c>
      <c r="C137" s="463" t="s">
        <v>18</v>
      </c>
      <c r="D137" s="463" t="s">
        <v>133</v>
      </c>
      <c r="E137" s="464" t="s">
        <v>81</v>
      </c>
      <c r="F137" s="480"/>
      <c r="G137" s="464" t="s">
        <v>93</v>
      </c>
      <c r="H137" s="480"/>
      <c r="I137" s="186">
        <v>42</v>
      </c>
      <c r="J137" s="464" t="s">
        <v>44</v>
      </c>
      <c r="K137"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7" s="458"/>
      <c r="M137" s="459" t="s">
        <v>3585</v>
      </c>
      <c r="N137" s="453" t="str">
        <f>INDEX('Standard Descriptions'!$E:$E,MATCH(D137,'Standard Descriptions'!$C:$C,0))</f>
        <v xml:space="preserve"> This policy is a subsidy paid by the government to suppliers of electricity per unit of electricity generated from the selected plant type(s). // </v>
      </c>
      <c r="O137" s="460" t="s">
        <v>3586</v>
      </c>
      <c r="P137" s="460" t="s">
        <v>44</v>
      </c>
      <c r="Q137" s="460" t="str">
        <f t="shared" si="29"/>
        <v xml:space="preserve">Biomass </v>
      </c>
      <c r="R137" s="460" t="str">
        <f t="shared" si="27"/>
        <v>//**Biomass : **</v>
      </c>
      <c r="S137" s="461" t="str">
        <f t="shared" si="28"/>
        <v>//**Biomass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7" s="467"/>
    </row>
    <row r="138" spans="1:20" x14ac:dyDescent="0.25">
      <c r="B138" s="463" t="s">
        <v>8</v>
      </c>
      <c r="C138" s="463" t="s">
        <v>18</v>
      </c>
      <c r="D138" s="463" t="s">
        <v>133</v>
      </c>
      <c r="E138" s="464" t="s">
        <v>469</v>
      </c>
      <c r="F138" s="480"/>
      <c r="G138" s="464" t="s">
        <v>468</v>
      </c>
      <c r="H138" s="480"/>
      <c r="I138" s="186">
        <v>701</v>
      </c>
      <c r="J138" s="464" t="s">
        <v>45</v>
      </c>
      <c r="L138" s="458"/>
      <c r="M138" s="459" t="s">
        <v>3585</v>
      </c>
      <c r="N138" s="453" t="str">
        <f>INDEX('Standard Descriptions'!$E:$E,MATCH(D138,'Standard Descriptions'!$C:$C,0))</f>
        <v xml:space="preserve"> This policy is a subsidy paid by the government to suppliers of electricity per unit of electricity generated from the selected plant type(s). // </v>
      </c>
      <c r="O138" s="460" t="s">
        <v>3586</v>
      </c>
      <c r="P138" s="460" t="s">
        <v>44</v>
      </c>
      <c r="Q138" s="460" t="str">
        <f t="shared" si="29"/>
        <v xml:space="preserve">Lignite </v>
      </c>
      <c r="R138" s="460" t="str">
        <f t="shared" si="27"/>
        <v>//**Lignite : **</v>
      </c>
      <c r="S138" s="461" t="str">
        <f t="shared" si="28"/>
        <v/>
      </c>
      <c r="T138" s="467"/>
    </row>
    <row r="139" spans="1:20" x14ac:dyDescent="0.25">
      <c r="B139" s="463" t="s">
        <v>8</v>
      </c>
      <c r="C139" s="463" t="s">
        <v>18</v>
      </c>
      <c r="D139" s="463" t="s">
        <v>133</v>
      </c>
      <c r="E139" s="464" t="s">
        <v>478</v>
      </c>
      <c r="F139" s="480"/>
      <c r="G139" s="464" t="s">
        <v>479</v>
      </c>
      <c r="H139" s="480"/>
      <c r="I139" s="186">
        <v>184</v>
      </c>
      <c r="J139" s="464" t="s">
        <v>44</v>
      </c>
      <c r="K139" s="481" t="str">
        <f>'Repeating Values'!$D$7</f>
        <v>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L139" s="458"/>
      <c r="M139" s="459" t="s">
        <v>3585</v>
      </c>
      <c r="N139" s="453" t="str">
        <f>INDEX('Standard Descriptions'!$E:$E,MATCH(D139,'Standard Descriptions'!$C:$C,0))</f>
        <v xml:space="preserve"> This policy is a subsidy paid by the government to suppliers of electricity per unit of electricity generated from the selected plant type(s). // </v>
      </c>
      <c r="O139" s="460" t="s">
        <v>3586</v>
      </c>
      <c r="P139" s="460" t="s">
        <v>44</v>
      </c>
      <c r="Q139" s="460" t="str">
        <f t="shared" si="29"/>
        <v xml:space="preserve">Offshore Wind </v>
      </c>
      <c r="R139" s="460" t="str">
        <f t="shared" si="27"/>
        <v>//**Offshore Wind : **</v>
      </c>
      <c r="S139" s="461" t="str">
        <f t="shared" si="28"/>
        <v>//**Offshore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T139" s="467"/>
    </row>
    <row r="140" spans="1:20" x14ac:dyDescent="0.25">
      <c r="B140" s="463" t="s">
        <v>8</v>
      </c>
      <c r="C140" s="463" t="s">
        <v>18</v>
      </c>
      <c r="D140" s="463" t="s">
        <v>133</v>
      </c>
      <c r="E140" s="464" t="s">
        <v>2845</v>
      </c>
      <c r="F140" s="448"/>
      <c r="G140" s="464" t="s">
        <v>2528</v>
      </c>
      <c r="H140" s="480"/>
      <c r="I140" s="186">
        <v>702</v>
      </c>
      <c r="J140" s="464" t="s">
        <v>45</v>
      </c>
      <c r="K140" s="465"/>
      <c r="L140" s="458"/>
      <c r="M140" s="459" t="s">
        <v>3585</v>
      </c>
      <c r="N140" s="453" t="str">
        <f>INDEX('Standard Descriptions'!$E:$E,MATCH(D140,'Standard Descriptions'!$C:$C,0))</f>
        <v xml:space="preserve"> This policy is a subsidy paid by the government to suppliers of electricity per unit of electricity generated from the selected plant type(s). // </v>
      </c>
      <c r="O140" s="460" t="s">
        <v>3586</v>
      </c>
      <c r="P140" s="460" t="s">
        <v>44</v>
      </c>
      <c r="Q140" s="460" t="str">
        <f t="shared" si="29"/>
        <v xml:space="preserve">Crude Oil </v>
      </c>
      <c r="R140" s="460" t="str">
        <f t="shared" si="27"/>
        <v>//**Crude Oil : **</v>
      </c>
      <c r="S140" s="461" t="str">
        <f t="shared" si="28"/>
        <v/>
      </c>
      <c r="T140" s="467"/>
    </row>
    <row r="141" spans="1:20" x14ac:dyDescent="0.25">
      <c r="B141" s="463" t="s">
        <v>8</v>
      </c>
      <c r="C141" s="463" t="s">
        <v>18</v>
      </c>
      <c r="D141" s="463" t="s">
        <v>133</v>
      </c>
      <c r="E141" s="464" t="s">
        <v>2846</v>
      </c>
      <c r="F141" s="448"/>
      <c r="G141" s="464" t="s">
        <v>2677</v>
      </c>
      <c r="H141" s="480"/>
      <c r="I141" s="186">
        <v>703</v>
      </c>
      <c r="J141" s="464" t="s">
        <v>45</v>
      </c>
      <c r="K141" s="465"/>
      <c r="L141" s="458"/>
      <c r="M141" s="459" t="s">
        <v>3585</v>
      </c>
      <c r="N141" s="453" t="str">
        <f>INDEX('Standard Descriptions'!$E:$E,MATCH(D141,'Standard Descriptions'!$C:$C,0))</f>
        <v xml:space="preserve"> This policy is a subsidy paid by the government to suppliers of electricity per unit of electricity generated from the selected plant type(s). // </v>
      </c>
      <c r="O141" s="460" t="s">
        <v>3586</v>
      </c>
      <c r="P141" s="460" t="s">
        <v>44</v>
      </c>
      <c r="Q141" s="460" t="str">
        <f t="shared" si="29"/>
        <v xml:space="preserve">Heavy or Residual Fuel Oil </v>
      </c>
      <c r="R141" s="460" t="str">
        <f t="shared" si="27"/>
        <v>//**Heavy or Residual Fuel Oil : **</v>
      </c>
      <c r="S141" s="461" t="str">
        <f t="shared" si="28"/>
        <v/>
      </c>
      <c r="T141" s="467"/>
    </row>
    <row r="142" spans="1:20" x14ac:dyDescent="0.25">
      <c r="B142" s="463" t="s">
        <v>8</v>
      </c>
      <c r="C142" s="463" t="s">
        <v>18</v>
      </c>
      <c r="D142" s="463" t="s">
        <v>133</v>
      </c>
      <c r="E142" s="464" t="s">
        <v>2847</v>
      </c>
      <c r="F142" s="448"/>
      <c r="G142" s="464" t="s">
        <v>2530</v>
      </c>
      <c r="H142" s="480"/>
      <c r="I142" s="186">
        <v>704</v>
      </c>
      <c r="J142" s="464" t="s">
        <v>45</v>
      </c>
      <c r="K142" s="465"/>
      <c r="L142" s="458"/>
      <c r="M142" s="459" t="s">
        <v>3585</v>
      </c>
      <c r="N142" s="453" t="str">
        <f>INDEX('Standard Descriptions'!$E:$E,MATCH(D142,'Standard Descriptions'!$C:$C,0))</f>
        <v xml:space="preserve"> This policy is a subsidy paid by the government to suppliers of electricity per unit of electricity generated from the selected plant type(s). // </v>
      </c>
      <c r="O142" s="460" t="s">
        <v>3586</v>
      </c>
      <c r="P142" s="460" t="s">
        <v>44</v>
      </c>
      <c r="Q142" s="460" t="str">
        <f t="shared" si="29"/>
        <v xml:space="preserve">Municipal Solid Waste </v>
      </c>
      <c r="R142" s="460" t="str">
        <f t="shared" si="27"/>
        <v>//**Municipal Solid Waste : **</v>
      </c>
      <c r="S142" s="461" t="str">
        <f t="shared" si="28"/>
        <v/>
      </c>
      <c r="T142" s="467"/>
    </row>
    <row r="144" spans="1:20" x14ac:dyDescent="0.25">
      <c r="A144" s="440">
        <v>13</v>
      </c>
      <c r="B144" s="473" t="s">
        <v>137</v>
      </c>
      <c r="C144" s="473" t="s">
        <v>139</v>
      </c>
      <c r="D144" s="473" t="s">
        <v>453</v>
      </c>
      <c r="E144" s="474"/>
      <c r="F144" s="474"/>
      <c r="G144" s="474"/>
      <c r="H144" s="474"/>
      <c r="I144" s="475">
        <v>60</v>
      </c>
      <c r="J144" s="474" t="s">
        <v>44</v>
      </c>
      <c r="K144" s="473" t="str">
        <f>_xlfn.CONCAT("If this policy is fully implemented, the afforestation/reforestation rate reaches ",'Supporting Data'!$AQ$6," thousand acres per year in 2050",".")</f>
        <v>If this policy is fully implemented, the afforestation/reforestation rate reaches 226 thousand acres per year in 2050.</v>
      </c>
      <c r="L144" s="458"/>
      <c r="M144" s="453" t="s">
        <v>3585</v>
      </c>
      <c r="N144" s="453" t="str">
        <f>INDEX('Standard Descriptions'!$E:$E,MATCH(D144,'Standard Descriptions'!$C:$C,0))</f>
        <v xml:space="preserve"> This policy increases the sequestration of CO2 by planting forests.  Planted forests are assumed to be managed with best practices and are not used for timber harvesting. // </v>
      </c>
      <c r="O144" s="454" t="s">
        <v>3586</v>
      </c>
      <c r="P144" s="454" t="s">
        <v>45</v>
      </c>
      <c r="Q144" s="454" t="str">
        <f t="shared" ref="Q144" si="30">G144&amp;" "&amp;H144</f>
        <v xml:space="preserve"> </v>
      </c>
      <c r="R144" s="454"/>
      <c r="S144" s="454" t="str">
        <f t="shared" ref="S144" si="31">IF(J144="Yes",R144&amp;K144,"")</f>
        <v>If this policy is fully implemented, the afforestation/reforestation rate reaches 226 thousand acres per year in 2050.</v>
      </c>
      <c r="T144" s="447" t="str">
        <f t="shared" ref="T144" si="32">M144&amp;N144&amp;O144&amp;S144</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reaches 226 thousand acres per year in 2050.</v>
      </c>
    </row>
  </sheetData>
  <conditionalFormatting sqref="J22">
    <cfRule type="containsText" dxfId="72" priority="16" operator="containsText" text="No">
      <formula>NOT(ISERROR(SEARCH("No",J22)))</formula>
    </cfRule>
  </conditionalFormatting>
  <conditionalFormatting sqref="J24 J32">
    <cfRule type="containsText" dxfId="71" priority="15" operator="containsText" text="No">
      <formula>NOT(ISERROR(SEARCH("No",J24)))</formula>
    </cfRule>
  </conditionalFormatting>
  <conditionalFormatting sqref="J33">
    <cfRule type="containsText" dxfId="70" priority="14" operator="containsText" text="No">
      <formula>NOT(ISERROR(SEARCH("No",J33)))</formula>
    </cfRule>
  </conditionalFormatting>
  <conditionalFormatting sqref="J23">
    <cfRule type="containsText" dxfId="69" priority="13" operator="containsText" text="No">
      <formula>NOT(ISERROR(SEARCH("No",J23)))</formula>
    </cfRule>
  </conditionalFormatting>
  <conditionalFormatting sqref="J25:J31">
    <cfRule type="containsText" dxfId="68" priority="12" operator="containsText" text="No">
      <formula>NOT(ISERROR(SEARCH("No",J25)))</formula>
    </cfRule>
  </conditionalFormatting>
  <conditionalFormatting sqref="J36:J47">
    <cfRule type="containsText" dxfId="67" priority="11" operator="containsText" text="No">
      <formula>NOT(ISERROR(SEARCH("No",J36)))</formula>
    </cfRule>
  </conditionalFormatting>
  <conditionalFormatting sqref="J50:J64">
    <cfRule type="containsText" dxfId="66" priority="10" operator="containsText" text="No">
      <formula>NOT(ISERROR(SEARCH("No",J50)))</formula>
    </cfRule>
  </conditionalFormatting>
  <conditionalFormatting sqref="J67:J84">
    <cfRule type="containsText" dxfId="65" priority="9" operator="containsText" text="No">
      <formula>NOT(ISERROR(SEARCH("No",J67)))</formula>
    </cfRule>
  </conditionalFormatting>
  <conditionalFormatting sqref="J87:J102">
    <cfRule type="containsText" dxfId="64" priority="8" operator="containsText" text="No">
      <formula>NOT(ISERROR(SEARCH("No",J87)))</formula>
    </cfRule>
  </conditionalFormatting>
  <conditionalFormatting sqref="J104">
    <cfRule type="containsText" dxfId="63" priority="7" operator="containsText" text="No">
      <formula>NOT(ISERROR(SEARCH("No",J104)))</formula>
    </cfRule>
  </conditionalFormatting>
  <conditionalFormatting sqref="J106">
    <cfRule type="containsText" dxfId="62" priority="6" operator="containsText" text="No">
      <formula>NOT(ISERROR(SEARCH("No",J106)))</formula>
    </cfRule>
  </conditionalFormatting>
  <conditionalFormatting sqref="J110">
    <cfRule type="containsText" dxfId="61" priority="5" operator="containsText" text="No">
      <formula>NOT(ISERROR(SEARCH("No",J110)))</formula>
    </cfRule>
  </conditionalFormatting>
  <conditionalFormatting sqref="J112">
    <cfRule type="containsText" dxfId="60" priority="4" operator="containsText" text="No">
      <formula>NOT(ISERROR(SEARCH("No",J112)))</formula>
    </cfRule>
  </conditionalFormatting>
  <conditionalFormatting sqref="J115:J127">
    <cfRule type="containsText" dxfId="59" priority="3" operator="containsText" text="No">
      <formula>NOT(ISERROR(SEARCH("No",J115)))</formula>
    </cfRule>
  </conditionalFormatting>
  <conditionalFormatting sqref="J130:J142">
    <cfRule type="containsText" dxfId="58" priority="2" operator="containsText" text="No">
      <formula>NOT(ISERROR(SEARCH("No",J130)))</formula>
    </cfRule>
  </conditionalFormatting>
  <conditionalFormatting sqref="J144">
    <cfRule type="containsText" dxfId="57" priority="1" operator="containsText" text="No">
      <formula>NOT(ISERROR(SEARCH("No",J144)))</formula>
    </cfRule>
  </conditionalFormatting>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C1AB0D-51B2-4424-92BF-EE2F7C09B904}">
  <sheetPr>
    <tabColor rgb="FFCCFF33"/>
  </sheetPr>
  <dimension ref="A2:BG845"/>
  <sheetViews>
    <sheetView zoomScale="90" zoomScaleNormal="90" workbookViewId="0">
      <selection activeCell="M6" sqref="M6"/>
    </sheetView>
  </sheetViews>
  <sheetFormatPr defaultColWidth="10.85546875" defaultRowHeight="15" x14ac:dyDescent="0.25"/>
  <cols>
    <col min="1" max="1" width="28.85546875" style="482" customWidth="1"/>
    <col min="2" max="2" width="19.42578125" style="482" bestFit="1" customWidth="1"/>
    <col min="3" max="3" width="29.28515625" style="482" customWidth="1"/>
    <col min="4" max="4" width="12.140625" style="482" customWidth="1"/>
    <col min="5" max="5" width="17.140625" style="482" customWidth="1"/>
    <col min="6" max="6" width="16.28515625" style="482" customWidth="1"/>
    <col min="7" max="7" width="11.85546875" style="482" customWidth="1"/>
    <col min="8" max="8" width="20.42578125" style="482" customWidth="1"/>
    <col min="9" max="9" width="17.28515625" style="482" customWidth="1"/>
    <col min="10" max="10" width="20.28515625" style="482" customWidth="1"/>
    <col min="11" max="11" width="17.7109375" style="482" customWidth="1"/>
    <col min="12" max="12" width="12.140625" style="482" customWidth="1"/>
    <col min="13" max="13" width="17.140625" style="482" customWidth="1"/>
    <col min="14" max="14" width="21" style="482" customWidth="1"/>
    <col min="15" max="15" width="11.42578125" style="482" customWidth="1"/>
    <col min="16" max="16" width="15.140625" style="482" customWidth="1"/>
    <col min="17" max="17" width="17.28515625" style="482" customWidth="1"/>
    <col min="18" max="18" width="12" style="482" customWidth="1"/>
    <col min="19" max="19" width="13" style="482" customWidth="1"/>
    <col min="20" max="20" width="14" style="482" customWidth="1"/>
    <col min="21" max="25" width="13" style="482" customWidth="1"/>
    <col min="26" max="26" width="11.7109375" style="482" customWidth="1"/>
    <col min="27" max="33" width="11.28515625" style="482" customWidth="1"/>
    <col min="34" max="38" width="11.42578125" style="482" customWidth="1"/>
    <col min="39" max="39" width="12.28515625" style="482" customWidth="1"/>
    <col min="40" max="40" width="11.140625" style="484" customWidth="1"/>
    <col min="41" max="44" width="10.85546875" style="482" customWidth="1"/>
    <col min="45" max="45" width="14.42578125" style="482" customWidth="1"/>
    <col min="46" max="46" width="16.140625" style="482" customWidth="1"/>
    <col min="47" max="47" width="19.140625" style="482" customWidth="1"/>
    <col min="48" max="51" width="10.85546875" style="482" customWidth="1"/>
    <col min="52" max="16384" width="10.85546875" style="482"/>
  </cols>
  <sheetData>
    <row r="2" spans="1:59" x14ac:dyDescent="0.25">
      <c r="E2" s="483" t="s">
        <v>3600</v>
      </c>
    </row>
    <row r="3" spans="1:59" ht="17.100000000000001" customHeight="1" x14ac:dyDescent="0.25">
      <c r="E3" s="482">
        <f>COUNTIF(E7:E57,1)</f>
        <v>12</v>
      </c>
      <c r="Q3" s="587" t="s">
        <v>3601</v>
      </c>
      <c r="R3" s="583"/>
      <c r="S3" s="583"/>
      <c r="T3" s="583"/>
      <c r="U3" s="583"/>
      <c r="V3" s="583"/>
      <c r="W3" s="583"/>
      <c r="X3" s="582" t="s">
        <v>3602</v>
      </c>
      <c r="Y3" s="582"/>
      <c r="Z3" s="582"/>
      <c r="AA3" s="582"/>
      <c r="AB3" s="582"/>
      <c r="AC3" s="582"/>
      <c r="AD3" s="582"/>
      <c r="AE3" s="582"/>
      <c r="AF3" s="582"/>
      <c r="AG3" s="582"/>
      <c r="AH3" s="582"/>
      <c r="AI3" s="582"/>
      <c r="AJ3" s="582"/>
      <c r="AK3" s="582"/>
      <c r="AL3" s="582"/>
      <c r="AM3" s="582"/>
      <c r="AN3" s="587" t="s">
        <v>3603</v>
      </c>
      <c r="AO3" s="583"/>
      <c r="AP3" s="583"/>
      <c r="AV3" s="582" t="s">
        <v>3604</v>
      </c>
      <c r="AW3" s="583"/>
      <c r="AX3" s="583"/>
    </row>
    <row r="4" spans="1:59" ht="32.1" customHeight="1" x14ac:dyDescent="0.25">
      <c r="B4" s="483" t="s">
        <v>3605</v>
      </c>
      <c r="D4" s="483" t="s">
        <v>3605</v>
      </c>
      <c r="E4" s="482" t="s">
        <v>3606</v>
      </c>
      <c r="F4" s="482" t="s">
        <v>3607</v>
      </c>
      <c r="G4" s="482" t="s">
        <v>3607</v>
      </c>
      <c r="H4" s="482" t="s">
        <v>3607</v>
      </c>
      <c r="I4" s="482" t="s">
        <v>3608</v>
      </c>
      <c r="J4" s="482" t="s">
        <v>3608</v>
      </c>
      <c r="K4" s="482" t="s">
        <v>3608</v>
      </c>
      <c r="L4" s="482" t="s">
        <v>3608</v>
      </c>
      <c r="M4" s="482" t="s">
        <v>3608</v>
      </c>
      <c r="N4" s="482" t="s">
        <v>3608</v>
      </c>
      <c r="O4" s="482" t="s">
        <v>3609</v>
      </c>
      <c r="P4" s="482" t="s">
        <v>3609</v>
      </c>
      <c r="Q4" s="482" t="s">
        <v>3610</v>
      </c>
      <c r="R4" s="482" t="s">
        <v>3610</v>
      </c>
      <c r="S4" s="482" t="s">
        <v>3610</v>
      </c>
      <c r="T4" s="482" t="s">
        <v>3610</v>
      </c>
      <c r="U4" s="482" t="s">
        <v>3610</v>
      </c>
      <c r="V4" s="482" t="s">
        <v>3610</v>
      </c>
      <c r="W4" s="482" t="s">
        <v>3610</v>
      </c>
      <c r="X4" s="482" t="s">
        <v>3610</v>
      </c>
      <c r="Y4" s="482" t="s">
        <v>3610</v>
      </c>
      <c r="Z4" s="482" t="s">
        <v>3610</v>
      </c>
      <c r="AA4" s="482" t="s">
        <v>3610</v>
      </c>
      <c r="AB4" s="482" t="s">
        <v>3610</v>
      </c>
      <c r="AC4" s="482" t="s">
        <v>3610</v>
      </c>
      <c r="AD4" s="482" t="s">
        <v>3610</v>
      </c>
      <c r="AE4" s="482" t="s">
        <v>3610</v>
      </c>
      <c r="AF4" s="482" t="s">
        <v>3610</v>
      </c>
      <c r="AG4" s="482" t="s">
        <v>3610</v>
      </c>
      <c r="AH4" s="482" t="s">
        <v>3610</v>
      </c>
      <c r="AI4" s="482" t="s">
        <v>3610</v>
      </c>
      <c r="AJ4" s="482" t="s">
        <v>3610</v>
      </c>
      <c r="AK4" s="482" t="s">
        <v>3610</v>
      </c>
      <c r="AL4" s="482" t="s">
        <v>3610</v>
      </c>
      <c r="AM4" s="482" t="s">
        <v>3610</v>
      </c>
      <c r="AN4" s="484" t="s">
        <v>3611</v>
      </c>
      <c r="AO4" s="482" t="s">
        <v>3611</v>
      </c>
      <c r="AP4" s="482" t="s">
        <v>3611</v>
      </c>
      <c r="AZ4" s="483" t="s">
        <v>3612</v>
      </c>
      <c r="BE4" s="584" t="s">
        <v>3613</v>
      </c>
      <c r="BF4" s="584"/>
      <c r="BG4" s="584"/>
    </row>
    <row r="5" spans="1:59" ht="63.95" customHeight="1" x14ac:dyDescent="0.25">
      <c r="A5" s="485"/>
      <c r="B5" s="483" t="s">
        <v>3614</v>
      </c>
      <c r="C5" s="483" t="s">
        <v>3615</v>
      </c>
      <c r="D5" s="483" t="s">
        <v>3616</v>
      </c>
      <c r="E5" s="483" t="s">
        <v>3617</v>
      </c>
      <c r="F5" s="483" t="s">
        <v>3618</v>
      </c>
      <c r="G5" s="482" t="s">
        <v>3619</v>
      </c>
      <c r="H5" s="483" t="s">
        <v>3620</v>
      </c>
      <c r="I5" s="483" t="s">
        <v>3621</v>
      </c>
      <c r="J5" s="482" t="s">
        <v>3622</v>
      </c>
      <c r="K5" s="483" t="s">
        <v>3623</v>
      </c>
      <c r="L5" s="482" t="s">
        <v>3624</v>
      </c>
      <c r="M5" s="482" t="s">
        <v>3625</v>
      </c>
      <c r="N5" s="482" t="s">
        <v>3626</v>
      </c>
      <c r="O5" s="482" t="s">
        <v>3627</v>
      </c>
      <c r="P5" s="482" t="s">
        <v>3628</v>
      </c>
      <c r="Q5" s="482" t="s">
        <v>3629</v>
      </c>
      <c r="R5" s="482" t="s">
        <v>3630</v>
      </c>
      <c r="S5" s="482" t="s">
        <v>3631</v>
      </c>
      <c r="T5" s="482" t="s">
        <v>3632</v>
      </c>
      <c r="U5" s="482" t="s">
        <v>3633</v>
      </c>
      <c r="V5" s="482" t="s">
        <v>3634</v>
      </c>
      <c r="W5" s="482" t="s">
        <v>3635</v>
      </c>
      <c r="X5" s="482" t="s">
        <v>3636</v>
      </c>
      <c r="Y5" s="482" t="s">
        <v>3637</v>
      </c>
      <c r="Z5" s="482" t="s">
        <v>3638</v>
      </c>
      <c r="AA5" s="482" t="s">
        <v>3639</v>
      </c>
      <c r="AB5" s="482" t="s">
        <v>3640</v>
      </c>
      <c r="AC5" s="482" t="s">
        <v>3641</v>
      </c>
      <c r="AD5" s="482" t="s">
        <v>3642</v>
      </c>
      <c r="AE5" s="482" t="s">
        <v>3643</v>
      </c>
      <c r="AF5" s="482" t="s">
        <v>3644</v>
      </c>
      <c r="AG5" s="482" t="s">
        <v>3645</v>
      </c>
      <c r="AH5" s="482" t="s">
        <v>3646</v>
      </c>
      <c r="AI5" s="482" t="s">
        <v>3647</v>
      </c>
      <c r="AJ5" s="482" t="s">
        <v>3648</v>
      </c>
      <c r="AK5" s="482" t="s">
        <v>3649</v>
      </c>
      <c r="AL5" s="482" t="s">
        <v>3650</v>
      </c>
      <c r="AM5" s="482" t="s">
        <v>3651</v>
      </c>
      <c r="AN5" s="484" t="s">
        <v>3652</v>
      </c>
      <c r="AO5" s="482" t="s">
        <v>3653</v>
      </c>
      <c r="AP5" s="482" t="s">
        <v>3654</v>
      </c>
      <c r="AQ5" s="482" t="s">
        <v>3655</v>
      </c>
      <c r="AR5" s="482" t="s">
        <v>3656</v>
      </c>
      <c r="AS5" s="482" t="s">
        <v>3657</v>
      </c>
      <c r="AT5" s="482" t="s">
        <v>3658</v>
      </c>
      <c r="AU5" s="482" t="s">
        <v>3659</v>
      </c>
      <c r="AV5" s="486">
        <v>2020</v>
      </c>
      <c r="AW5" s="486">
        <v>2030</v>
      </c>
      <c r="AX5" s="486">
        <v>2050</v>
      </c>
      <c r="AY5" s="482" t="s">
        <v>3660</v>
      </c>
      <c r="AZ5" s="482" t="s">
        <v>3661</v>
      </c>
      <c r="BE5" s="482" t="s">
        <v>3652</v>
      </c>
      <c r="BF5" s="482" t="s">
        <v>3653</v>
      </c>
      <c r="BG5" s="482" t="s">
        <v>3654</v>
      </c>
    </row>
    <row r="6" spans="1:59" s="487" customFormat="1" ht="15.95" customHeight="1" x14ac:dyDescent="0.25">
      <c r="A6" s="487" t="str">
        <f>'Repeating Values'!C1</f>
        <v>California</v>
      </c>
      <c r="B6" s="487">
        <f>SUMIFS(B7:B57,$A7:$A57,$A$6)</f>
        <v>30177</v>
      </c>
      <c r="C6" s="487">
        <f>SUMIFS(C7:C57,$A7:$A57,$A$6)</f>
        <v>40438640</v>
      </c>
      <c r="D6" s="487">
        <f>ROUND(SUMIFS(D7:D57,$A7:$A57,$A$6),2)</f>
        <v>74.62</v>
      </c>
      <c r="E6" s="487">
        <f t="shared" ref="E6:L6" si="0">SUMIFS(E7:E57,$A7:$A57,$A$6)</f>
        <v>1</v>
      </c>
      <c r="F6" s="487">
        <f t="shared" si="0"/>
        <v>0.28130573881594434</v>
      </c>
      <c r="G6" s="487">
        <f t="shared" si="0"/>
        <v>0.51146497966535331</v>
      </c>
      <c r="H6" s="487">
        <f t="shared" si="0"/>
        <v>0.85244163277558882</v>
      </c>
      <c r="I6" s="487">
        <f t="shared" si="0"/>
        <v>94891488</v>
      </c>
      <c r="J6" s="487">
        <f t="shared" si="0"/>
        <v>674638</v>
      </c>
      <c r="K6" s="487">
        <f t="shared" si="0"/>
        <v>92991226</v>
      </c>
      <c r="L6" s="487">
        <f t="shared" si="0"/>
        <v>5606943</v>
      </c>
      <c r="M6" s="487">
        <f>ROUND(SUMIFS(M7:M57,$A7:$A57,$A$6)*100,0)</f>
        <v>-2</v>
      </c>
      <c r="N6" s="487">
        <f>ROUND(SUMIFS(N7:N57,$A7:$A57,$A$6)*100,0)</f>
        <v>731</v>
      </c>
      <c r="O6" s="487">
        <f t="shared" ref="O6:AM6" si="1">ROUND(SUMIFS(O7:O57,$A7:$A57,$A$6),0)</f>
        <v>5919</v>
      </c>
      <c r="P6" s="487">
        <f t="shared" si="1"/>
        <v>2831</v>
      </c>
      <c r="Q6" s="487">
        <f t="shared" si="1"/>
        <v>0</v>
      </c>
      <c r="R6" s="487">
        <f t="shared" si="1"/>
        <v>753</v>
      </c>
      <c r="S6" s="487">
        <f t="shared" si="1"/>
        <v>2240</v>
      </c>
      <c r="T6" s="487">
        <f t="shared" si="1"/>
        <v>6</v>
      </c>
      <c r="U6" s="487">
        <f t="shared" si="1"/>
        <v>0</v>
      </c>
      <c r="V6" s="487">
        <f t="shared" si="1"/>
        <v>4572</v>
      </c>
      <c r="W6" s="487">
        <f t="shared" si="1"/>
        <v>0</v>
      </c>
      <c r="X6" s="487">
        <f t="shared" si="1"/>
        <v>0</v>
      </c>
      <c r="Y6" s="487">
        <f t="shared" si="1"/>
        <v>18863</v>
      </c>
      <c r="Z6" s="487">
        <f t="shared" si="1"/>
        <v>2240</v>
      </c>
      <c r="AA6" s="487">
        <f t="shared" si="1"/>
        <v>10216</v>
      </c>
      <c r="AB6" s="487">
        <f t="shared" si="1"/>
        <v>6136</v>
      </c>
      <c r="AC6" s="487">
        <f t="shared" si="1"/>
        <v>11263</v>
      </c>
      <c r="AD6" s="487">
        <f t="shared" si="1"/>
        <v>1284</v>
      </c>
      <c r="AE6" s="487">
        <f t="shared" si="1"/>
        <v>823</v>
      </c>
      <c r="AF6" s="487">
        <f t="shared" si="1"/>
        <v>1836</v>
      </c>
      <c r="AG6" s="487">
        <f t="shared" si="1"/>
        <v>291</v>
      </c>
      <c r="AH6" s="487">
        <f t="shared" si="1"/>
        <v>15301</v>
      </c>
      <c r="AI6" s="487">
        <f t="shared" si="1"/>
        <v>0</v>
      </c>
      <c r="AJ6" s="487">
        <f t="shared" si="1"/>
        <v>0</v>
      </c>
      <c r="AK6" s="487">
        <f t="shared" si="1"/>
        <v>0</v>
      </c>
      <c r="AL6" s="487">
        <f t="shared" si="1"/>
        <v>0</v>
      </c>
      <c r="AM6" s="487">
        <f t="shared" si="1"/>
        <v>48</v>
      </c>
      <c r="AN6" s="488">
        <f>ROUND(SUMIFS(AN7:AN57,$A7:$A57,$A$6),)</f>
        <v>2574</v>
      </c>
      <c r="AO6" s="487">
        <f t="shared" ref="AO6:AP6" si="2">ROUND(SUMIFS(AO7:AO57,$A7:$A57,$A$6),)</f>
        <v>32792</v>
      </c>
      <c r="AP6" s="487">
        <f t="shared" si="2"/>
        <v>445</v>
      </c>
      <c r="AQ6" s="487">
        <f>ROUND(SUMIFS(AQ7:AQ57,$A7:$A57,$A$6),0)</f>
        <v>226</v>
      </c>
      <c r="AR6" s="489">
        <f>SUMIFS(AR7:AR57,$A7:$A57,$A$6)</f>
        <v>0.32716476594549587</v>
      </c>
      <c r="AS6" s="487">
        <f>ROUND(SUMIFS(AS7:AS57,$A7:$A57,$A$6),0)</f>
        <v>2107</v>
      </c>
      <c r="AT6" s="487">
        <f>ROUND(SUMIFS(AT7:AT57,$A7:$A57,$A$6),0)</f>
        <v>2831</v>
      </c>
      <c r="AU6" s="487">
        <f>ROUND(SUMIFS(AU7:AU57,$A7:$A57,$A$6),0)</f>
        <v>8751</v>
      </c>
      <c r="AV6" s="487">
        <f>ROUND(SUMIFS(AV7:AV57,$A7:$A57,$A$6)*100,0)</f>
        <v>29</v>
      </c>
      <c r="AW6" s="487">
        <f>ROUND(SUMIFS(AW7:AW57,$A7:$A57,$A$6)*100,0)</f>
        <v>53</v>
      </c>
      <c r="AX6" s="487">
        <f>ROUND(SUMIFS(AX7:AX57,$A7:$A57,$A$6)*100,0)</f>
        <v>88</v>
      </c>
      <c r="AY6" s="487">
        <f>SUMIFS(AY7:AY57,$A7:$A57,$A$6)</f>
        <v>1</v>
      </c>
      <c r="AZ6" s="487">
        <f>SUMIFS(AZ7:AZ57,$A7:$A57,$A$6)</f>
        <v>2500</v>
      </c>
    </row>
    <row r="7" spans="1:59" ht="15.95" customHeight="1" x14ac:dyDescent="0.25">
      <c r="A7" s="483" t="s">
        <v>3478</v>
      </c>
      <c r="B7" s="483">
        <v>417</v>
      </c>
      <c r="C7" s="490">
        <v>4911278</v>
      </c>
      <c r="D7" s="483">
        <f t="shared" ref="D7:D57" si="3">B7/(C7/100000)</f>
        <v>8.4906616974237661</v>
      </c>
      <c r="E7" s="483">
        <v>0</v>
      </c>
      <c r="F7" s="491">
        <v>0</v>
      </c>
      <c r="G7" s="492">
        <v>0</v>
      </c>
      <c r="H7" s="491">
        <v>0</v>
      </c>
      <c r="I7" s="483">
        <v>0</v>
      </c>
      <c r="J7" s="482">
        <v>44550279</v>
      </c>
      <c r="K7" s="482">
        <v>0</v>
      </c>
      <c r="L7" s="482">
        <v>44588032</v>
      </c>
      <c r="M7" s="482">
        <f t="shared" ref="M7:M14" si="4">IFERROR((K7/I7) - 1, 0)</f>
        <v>0</v>
      </c>
      <c r="N7" s="482">
        <f t="shared" ref="N7:N14" si="5">IFERROR((L7/J7) - 1,0)</f>
        <v>8.4742454699338055E-4</v>
      </c>
      <c r="O7" s="483">
        <v>6061.1739829932776</v>
      </c>
      <c r="P7" s="483">
        <v>2899.081702490837</v>
      </c>
      <c r="Q7" s="482">
        <v>1616.7</v>
      </c>
      <c r="R7" s="482">
        <v>0</v>
      </c>
      <c r="S7" s="482">
        <v>0</v>
      </c>
      <c r="T7" s="482">
        <v>114.10000000000001</v>
      </c>
      <c r="U7" s="482">
        <v>0</v>
      </c>
      <c r="V7" s="482">
        <v>3</v>
      </c>
      <c r="W7" s="482">
        <v>0</v>
      </c>
      <c r="X7" s="493">
        <v>5284.3</v>
      </c>
      <c r="Y7" s="493">
        <v>9663.4999999999982</v>
      </c>
      <c r="Z7" s="493">
        <v>5525.4</v>
      </c>
      <c r="AA7" s="493">
        <v>3291.8000000000015</v>
      </c>
      <c r="AB7" s="493">
        <v>0</v>
      </c>
      <c r="AC7" s="493">
        <v>194.09999999999997</v>
      </c>
      <c r="AD7" s="493">
        <v>0</v>
      </c>
      <c r="AE7" s="493">
        <v>6.4</v>
      </c>
      <c r="AF7" s="493">
        <v>0</v>
      </c>
      <c r="AG7" s="493">
        <v>42.600000000000009</v>
      </c>
      <c r="AH7" s="493">
        <v>4334.3000000000011</v>
      </c>
      <c r="AI7" s="493">
        <v>0</v>
      </c>
      <c r="AJ7" s="493">
        <v>0</v>
      </c>
      <c r="AK7" s="493">
        <v>0</v>
      </c>
      <c r="AL7" s="493">
        <v>0</v>
      </c>
      <c r="AM7" s="493">
        <v>0</v>
      </c>
      <c r="AN7" s="484">
        <v>1083.6473984034849</v>
      </c>
      <c r="AO7" s="482">
        <v>13805.502725605498</v>
      </c>
      <c r="AP7" s="482">
        <v>1</v>
      </c>
      <c r="AQ7" s="494">
        <v>121.65203946666666</v>
      </c>
      <c r="AR7" s="495">
        <v>0.70579705673649462</v>
      </c>
      <c r="AS7" s="496">
        <v>2157.9</v>
      </c>
      <c r="AT7" s="496">
        <v>2899.081702490837</v>
      </c>
      <c r="AU7" s="496">
        <v>8960.255685484115</v>
      </c>
      <c r="AV7" s="497">
        <v>0</v>
      </c>
      <c r="AW7" s="497">
        <v>0</v>
      </c>
      <c r="AX7" s="497">
        <v>0</v>
      </c>
      <c r="AY7" s="482">
        <v>0</v>
      </c>
      <c r="AZ7" s="482">
        <v>0</v>
      </c>
    </row>
    <row r="8" spans="1:59" ht="15.95" customHeight="1" x14ac:dyDescent="0.25">
      <c r="A8" s="483" t="s">
        <v>3480</v>
      </c>
      <c r="B8" s="483">
        <v>45</v>
      </c>
      <c r="C8" s="490">
        <v>751328</v>
      </c>
      <c r="D8" s="483">
        <f t="shared" si="3"/>
        <v>5.9893947783125343</v>
      </c>
      <c r="E8" s="483">
        <v>0</v>
      </c>
      <c r="F8" s="491">
        <v>0</v>
      </c>
      <c r="G8" s="492">
        <v>0</v>
      </c>
      <c r="H8" s="491">
        <v>0</v>
      </c>
      <c r="I8" s="483">
        <v>0</v>
      </c>
      <c r="J8" s="482">
        <v>0</v>
      </c>
      <c r="K8" s="482">
        <v>0</v>
      </c>
      <c r="L8" s="482">
        <v>0</v>
      </c>
      <c r="M8" s="482">
        <f t="shared" si="4"/>
        <v>0</v>
      </c>
      <c r="N8" s="482">
        <f t="shared" si="5"/>
        <v>0</v>
      </c>
      <c r="O8" s="483">
        <v>75.838406571582794</v>
      </c>
      <c r="P8" s="483">
        <v>36.273787463391542</v>
      </c>
      <c r="Q8" s="482">
        <v>0</v>
      </c>
      <c r="R8" s="482">
        <v>0</v>
      </c>
      <c r="S8" s="482">
        <v>0</v>
      </c>
      <c r="T8" s="482">
        <v>0</v>
      </c>
      <c r="U8" s="482">
        <v>5</v>
      </c>
      <c r="V8" s="482">
        <v>0</v>
      </c>
      <c r="W8" s="482">
        <v>0</v>
      </c>
      <c r="X8" s="493">
        <v>47.800000000000004</v>
      </c>
      <c r="Y8" s="493">
        <v>477.20000000000005</v>
      </c>
      <c r="Z8" s="493">
        <v>0</v>
      </c>
      <c r="AA8" s="493">
        <v>425.4</v>
      </c>
      <c r="AB8" s="493">
        <v>61</v>
      </c>
      <c r="AC8" s="493">
        <v>0</v>
      </c>
      <c r="AD8" s="493">
        <v>0</v>
      </c>
      <c r="AE8" s="493">
        <v>0</v>
      </c>
      <c r="AF8" s="493">
        <v>0</v>
      </c>
      <c r="AG8" s="493">
        <v>694.69999999999891</v>
      </c>
      <c r="AH8" s="493">
        <v>785.19999999999993</v>
      </c>
      <c r="AI8" s="493">
        <v>75</v>
      </c>
      <c r="AJ8" s="493">
        <v>0</v>
      </c>
      <c r="AK8" s="493">
        <v>0</v>
      </c>
      <c r="AL8" s="493">
        <v>0</v>
      </c>
      <c r="AM8" s="493">
        <v>0</v>
      </c>
      <c r="AN8" s="484">
        <v>0</v>
      </c>
      <c r="AO8" s="482">
        <v>0</v>
      </c>
      <c r="AP8" s="482">
        <v>0</v>
      </c>
      <c r="AQ8" s="494">
        <v>0</v>
      </c>
      <c r="AR8" s="495">
        <v>0.35167224629119082</v>
      </c>
      <c r="AS8" s="482">
        <v>27</v>
      </c>
      <c r="AT8" s="482">
        <v>36.273787463391542</v>
      </c>
      <c r="AU8" s="482">
        <v>112.11219403497429</v>
      </c>
      <c r="AV8" s="497">
        <v>0</v>
      </c>
      <c r="AW8" s="497">
        <v>0</v>
      </c>
      <c r="AX8" s="497">
        <v>0</v>
      </c>
      <c r="AY8" s="482">
        <v>0</v>
      </c>
      <c r="AZ8" s="482">
        <v>0</v>
      </c>
    </row>
    <row r="9" spans="1:59" ht="15.95" customHeight="1" x14ac:dyDescent="0.25">
      <c r="A9" s="483" t="s">
        <v>3482</v>
      </c>
      <c r="B9" s="483">
        <v>1683</v>
      </c>
      <c r="C9" s="490">
        <v>7268694</v>
      </c>
      <c r="D9" s="483">
        <f t="shared" si="3"/>
        <v>23.15409067983877</v>
      </c>
      <c r="E9" s="483">
        <v>0</v>
      </c>
      <c r="F9" s="491">
        <v>0.1</v>
      </c>
      <c r="G9" s="492">
        <v>0.15</v>
      </c>
      <c r="H9" s="491">
        <v>0.15</v>
      </c>
      <c r="I9" s="483">
        <v>87916</v>
      </c>
      <c r="J9" s="482">
        <v>36968920</v>
      </c>
      <c r="K9" s="482">
        <v>69643</v>
      </c>
      <c r="L9" s="482">
        <v>28978507</v>
      </c>
      <c r="M9" s="482">
        <f t="shared" si="4"/>
        <v>-0.20784612584739981</v>
      </c>
      <c r="N9" s="482">
        <f t="shared" si="5"/>
        <v>-0.21613866458636066</v>
      </c>
      <c r="O9" s="483">
        <v>1193.7526960341741</v>
      </c>
      <c r="P9" s="483">
        <v>570.97628414597796</v>
      </c>
      <c r="Q9" s="482">
        <v>1892</v>
      </c>
      <c r="R9" s="482">
        <v>0</v>
      </c>
      <c r="S9" s="482">
        <v>0</v>
      </c>
      <c r="T9" s="482">
        <v>0</v>
      </c>
      <c r="U9" s="482">
        <v>0</v>
      </c>
      <c r="V9" s="482">
        <v>220</v>
      </c>
      <c r="W9" s="482">
        <v>0</v>
      </c>
      <c r="X9" s="493">
        <v>3329</v>
      </c>
      <c r="Y9" s="493">
        <v>9886.0999999999985</v>
      </c>
      <c r="Z9" s="493">
        <v>3937</v>
      </c>
      <c r="AA9" s="493">
        <v>2720.9</v>
      </c>
      <c r="AB9" s="493">
        <v>267.3</v>
      </c>
      <c r="AC9" s="493">
        <v>1860.4999999999993</v>
      </c>
      <c r="AD9" s="493">
        <v>295.60000000000002</v>
      </c>
      <c r="AE9" s="493">
        <v>30.7</v>
      </c>
      <c r="AF9" s="493">
        <v>0</v>
      </c>
      <c r="AG9" s="493">
        <v>89</v>
      </c>
      <c r="AH9" s="493">
        <v>4079.6000000000013</v>
      </c>
      <c r="AI9" s="493">
        <v>0</v>
      </c>
      <c r="AJ9" s="493">
        <v>0</v>
      </c>
      <c r="AK9" s="493">
        <v>0</v>
      </c>
      <c r="AL9" s="493">
        <v>0</v>
      </c>
      <c r="AM9" s="493">
        <v>0</v>
      </c>
      <c r="AN9" s="484">
        <v>907.65806391110857</v>
      </c>
      <c r="AO9" s="482">
        <v>11563.425422054999</v>
      </c>
      <c r="AP9" s="482">
        <v>78.3</v>
      </c>
      <c r="AQ9" s="494">
        <v>68.319005066666662</v>
      </c>
      <c r="AR9" s="495">
        <v>0.25643741403026132</v>
      </c>
      <c r="AS9" s="482">
        <v>425</v>
      </c>
      <c r="AT9" s="482">
        <v>570.97628414597796</v>
      </c>
      <c r="AU9" s="482">
        <v>1764.7289801801519</v>
      </c>
      <c r="AV9" s="498">
        <v>0.1</v>
      </c>
      <c r="AW9" s="498">
        <v>0.15</v>
      </c>
      <c r="AX9" s="498">
        <v>0.15</v>
      </c>
      <c r="AY9" s="482">
        <v>0</v>
      </c>
      <c r="AZ9" s="482">
        <v>0</v>
      </c>
    </row>
    <row r="10" spans="1:59" ht="15.95" customHeight="1" x14ac:dyDescent="0.25">
      <c r="A10" s="483" t="s">
        <v>3484</v>
      </c>
      <c r="B10" s="483">
        <v>328</v>
      </c>
      <c r="C10" s="490">
        <v>3038491</v>
      </c>
      <c r="D10" s="483">
        <f t="shared" si="3"/>
        <v>10.794832039983005</v>
      </c>
      <c r="E10" s="483">
        <v>0</v>
      </c>
      <c r="F10" s="491">
        <v>0</v>
      </c>
      <c r="G10" s="492">
        <v>0</v>
      </c>
      <c r="H10" s="491">
        <v>0</v>
      </c>
      <c r="I10" s="483">
        <v>0</v>
      </c>
      <c r="J10" s="482">
        <v>3387482</v>
      </c>
      <c r="K10" s="482">
        <v>0</v>
      </c>
      <c r="L10" s="482">
        <v>14164725</v>
      </c>
      <c r="M10" s="482">
        <f t="shared" si="4"/>
        <v>0</v>
      </c>
      <c r="N10" s="482">
        <f t="shared" si="5"/>
        <v>3.1814908536783371</v>
      </c>
      <c r="O10" s="483">
        <v>5120.6299985378027</v>
      </c>
      <c r="P10" s="483">
        <v>2449.2160719424592</v>
      </c>
      <c r="Q10" s="482">
        <v>0</v>
      </c>
      <c r="R10" s="482">
        <v>0</v>
      </c>
      <c r="S10" s="482">
        <v>0</v>
      </c>
      <c r="T10" s="482">
        <v>0</v>
      </c>
      <c r="U10" s="482">
        <v>0</v>
      </c>
      <c r="V10" s="482">
        <v>522</v>
      </c>
      <c r="W10" s="482">
        <v>0</v>
      </c>
      <c r="X10" s="493">
        <v>5163.3999999999996</v>
      </c>
      <c r="Y10" s="493">
        <v>4609.8</v>
      </c>
      <c r="Z10" s="493">
        <v>1817.8</v>
      </c>
      <c r="AA10" s="493">
        <v>1265.8</v>
      </c>
      <c r="AB10" s="493">
        <v>0</v>
      </c>
      <c r="AC10" s="493">
        <v>102.2</v>
      </c>
      <c r="AD10" s="493">
        <v>0</v>
      </c>
      <c r="AE10" s="493">
        <v>16.800000000000008</v>
      </c>
      <c r="AF10" s="493">
        <v>0</v>
      </c>
      <c r="AG10" s="493">
        <v>9</v>
      </c>
      <c r="AH10" s="493">
        <v>1493.6</v>
      </c>
      <c r="AI10" s="493">
        <v>0</v>
      </c>
      <c r="AJ10" s="493">
        <v>0</v>
      </c>
      <c r="AK10" s="493">
        <v>0</v>
      </c>
      <c r="AL10" s="493">
        <v>0</v>
      </c>
      <c r="AM10" s="493">
        <v>0</v>
      </c>
      <c r="AN10" s="484">
        <v>443.26332163270365</v>
      </c>
      <c r="AO10" s="482">
        <v>5647.1071715549997</v>
      </c>
      <c r="AP10" s="482">
        <v>0</v>
      </c>
      <c r="AQ10" s="494">
        <v>106.98980336666666</v>
      </c>
      <c r="AR10" s="495">
        <v>0.56316247785484796</v>
      </c>
      <c r="AS10" s="482">
        <v>1823.047400528146</v>
      </c>
      <c r="AT10" s="482">
        <v>2449.2160719424592</v>
      </c>
      <c r="AU10" s="482">
        <v>7569.8460704802619</v>
      </c>
      <c r="AV10" s="497">
        <v>0</v>
      </c>
      <c r="AW10" s="497">
        <v>0</v>
      </c>
      <c r="AX10" s="497">
        <v>0</v>
      </c>
      <c r="AY10" s="482">
        <v>0</v>
      </c>
      <c r="AZ10" s="482">
        <v>0</v>
      </c>
    </row>
    <row r="11" spans="1:59" ht="15.95" customHeight="1" x14ac:dyDescent="0.25">
      <c r="A11" s="483" t="s">
        <v>3486</v>
      </c>
      <c r="B11" s="494">
        <v>30177</v>
      </c>
      <c r="C11" s="490">
        <v>40438640</v>
      </c>
      <c r="D11" s="483">
        <f t="shared" si="3"/>
        <v>74.624171337117176</v>
      </c>
      <c r="E11" s="483">
        <v>1</v>
      </c>
      <c r="F11" s="491">
        <v>0.28130573881594434</v>
      </c>
      <c r="G11" s="492">
        <v>0.51146497966535331</v>
      </c>
      <c r="H11" s="491">
        <v>0.85244163277558882</v>
      </c>
      <c r="I11" s="483">
        <v>94891488</v>
      </c>
      <c r="J11" s="482">
        <v>674638</v>
      </c>
      <c r="K11" s="482">
        <v>92991226</v>
      </c>
      <c r="L11" s="482">
        <v>5606943</v>
      </c>
      <c r="M11" s="482">
        <f t="shared" si="4"/>
        <v>-2.0025631803771482E-2</v>
      </c>
      <c r="N11" s="482">
        <f t="shared" si="5"/>
        <v>7.3110394018718186</v>
      </c>
      <c r="O11" s="483">
        <v>5919.3280744056883</v>
      </c>
      <c r="P11" s="483">
        <v>2831.236285198197</v>
      </c>
      <c r="Q11" s="482">
        <v>0</v>
      </c>
      <c r="R11" s="482">
        <v>753</v>
      </c>
      <c r="S11" s="482">
        <v>2240</v>
      </c>
      <c r="T11" s="482">
        <v>6.1999999999999993</v>
      </c>
      <c r="U11" s="482">
        <v>0</v>
      </c>
      <c r="V11" s="482">
        <v>4571.7</v>
      </c>
      <c r="W11" s="482">
        <v>0</v>
      </c>
      <c r="X11" s="493">
        <v>0</v>
      </c>
      <c r="Y11" s="493">
        <v>18862.7</v>
      </c>
      <c r="Z11" s="493">
        <v>2240</v>
      </c>
      <c r="AA11" s="493">
        <v>10216.399999999996</v>
      </c>
      <c r="AB11" s="493">
        <v>6135.9000000000005</v>
      </c>
      <c r="AC11" s="493">
        <v>11262.700000000003</v>
      </c>
      <c r="AD11" s="493">
        <v>1284</v>
      </c>
      <c r="AE11" s="493">
        <v>822.69999999999959</v>
      </c>
      <c r="AF11" s="493">
        <v>1836.1999999999996</v>
      </c>
      <c r="AG11" s="493">
        <v>291.29999999999995</v>
      </c>
      <c r="AH11" s="493">
        <v>15301.099999999993</v>
      </c>
      <c r="AI11" s="493">
        <v>0</v>
      </c>
      <c r="AJ11" s="493">
        <v>0</v>
      </c>
      <c r="AK11" s="493">
        <v>0</v>
      </c>
      <c r="AL11" s="493">
        <v>0</v>
      </c>
      <c r="AM11" s="493">
        <v>47.9</v>
      </c>
      <c r="AN11" s="484">
        <v>2573.9390787312468</v>
      </c>
      <c r="AO11" s="482">
        <v>32791.591637020494</v>
      </c>
      <c r="AP11" s="482">
        <v>444.98</v>
      </c>
      <c r="AQ11" s="494">
        <v>226.07316839999999</v>
      </c>
      <c r="AR11" s="495">
        <v>0.32716476594549587</v>
      </c>
      <c r="AS11" s="482">
        <v>2107.4</v>
      </c>
      <c r="AT11" s="482">
        <v>2831.236285198197</v>
      </c>
      <c r="AU11" s="482">
        <v>8750.5643596038863</v>
      </c>
      <c r="AV11" s="497">
        <v>0.29025288971966112</v>
      </c>
      <c r="AW11" s="497">
        <v>0.52773252676302018</v>
      </c>
      <c r="AX11" s="497">
        <v>0.87955421127170041</v>
      </c>
      <c r="AY11" s="482">
        <v>1</v>
      </c>
      <c r="AZ11" s="482">
        <v>2500</v>
      </c>
    </row>
    <row r="12" spans="1:59" ht="15.95" customHeight="1" x14ac:dyDescent="0.25">
      <c r="A12" s="483" t="s">
        <v>3488</v>
      </c>
      <c r="B12" s="483">
        <v>2869</v>
      </c>
      <c r="C12" s="490">
        <v>5843359</v>
      </c>
      <c r="D12" s="483">
        <f t="shared" si="3"/>
        <v>49.098472299922015</v>
      </c>
      <c r="E12" s="483">
        <v>1</v>
      </c>
      <c r="F12" s="491">
        <v>0.23302714321017656</v>
      </c>
      <c r="G12" s="492">
        <v>0.32751926654502933</v>
      </c>
      <c r="H12" s="491">
        <v>0.51650351321473431</v>
      </c>
      <c r="I12" s="483">
        <v>2807326</v>
      </c>
      <c r="J12" s="482">
        <v>3200</v>
      </c>
      <c r="K12" s="482">
        <v>4361674</v>
      </c>
      <c r="L12" s="482">
        <v>135</v>
      </c>
      <c r="M12" s="482">
        <f t="shared" si="4"/>
        <v>0.55367563296888211</v>
      </c>
      <c r="N12" s="482">
        <f t="shared" si="5"/>
        <v>-0.95781249999999996</v>
      </c>
      <c r="O12" s="483">
        <v>1403.5722875488859</v>
      </c>
      <c r="P12" s="483">
        <v>671.33376279469462</v>
      </c>
      <c r="Q12" s="482">
        <v>3182</v>
      </c>
      <c r="R12" s="482">
        <v>0</v>
      </c>
      <c r="S12" s="482">
        <v>0</v>
      </c>
      <c r="T12" s="482">
        <v>0</v>
      </c>
      <c r="U12" s="482">
        <v>1.5</v>
      </c>
      <c r="V12" s="482">
        <v>482</v>
      </c>
      <c r="W12" s="482">
        <v>0</v>
      </c>
      <c r="X12" s="493">
        <v>4337</v>
      </c>
      <c r="Y12" s="493">
        <v>3218.5</v>
      </c>
      <c r="Z12" s="493">
        <v>0</v>
      </c>
      <c r="AA12" s="493">
        <v>680.29999999999961</v>
      </c>
      <c r="AB12" s="493">
        <v>3750.2999999999997</v>
      </c>
      <c r="AC12" s="493">
        <v>591.00000000000011</v>
      </c>
      <c r="AD12" s="493">
        <v>0</v>
      </c>
      <c r="AE12" s="493">
        <v>28.700000000000003</v>
      </c>
      <c r="AF12" s="493">
        <v>0</v>
      </c>
      <c r="AG12" s="493">
        <v>163.99999999999997</v>
      </c>
      <c r="AH12" s="493">
        <v>3171.7999999999993</v>
      </c>
      <c r="AI12" s="493">
        <v>0</v>
      </c>
      <c r="AJ12" s="493">
        <v>0</v>
      </c>
      <c r="AK12" s="493">
        <v>0</v>
      </c>
      <c r="AL12" s="493">
        <v>0</v>
      </c>
      <c r="AM12" s="493">
        <v>0</v>
      </c>
      <c r="AN12" s="484">
        <v>643.47705492620048</v>
      </c>
      <c r="AO12" s="482">
        <v>8197.7996244314982</v>
      </c>
      <c r="AP12" s="482">
        <v>1</v>
      </c>
      <c r="AQ12" s="494">
        <v>219.49468506666665</v>
      </c>
      <c r="AR12" s="495">
        <v>0.34428849256003979</v>
      </c>
      <c r="AS12" s="482">
        <v>499.7</v>
      </c>
      <c r="AT12" s="482">
        <v>671.33376279469462</v>
      </c>
      <c r="AU12" s="482">
        <v>2074.9060503435808</v>
      </c>
      <c r="AV12" s="499">
        <v>0.2349729033434573</v>
      </c>
      <c r="AW12" s="497">
        <v>0.33122435107308512</v>
      </c>
      <c r="AX12" s="498">
        <v>0.52372724653233993</v>
      </c>
      <c r="AY12" s="482">
        <v>1</v>
      </c>
      <c r="AZ12" s="482">
        <v>2400</v>
      </c>
    </row>
    <row r="13" spans="1:59" ht="15.95" customHeight="1" x14ac:dyDescent="0.25">
      <c r="A13" s="483" t="s">
        <v>3489</v>
      </c>
      <c r="B13" s="483">
        <v>1110</v>
      </c>
      <c r="C13" s="490">
        <v>3593542</v>
      </c>
      <c r="D13" s="483">
        <f t="shared" si="3"/>
        <v>30.888744308540154</v>
      </c>
      <c r="E13" s="483">
        <v>1</v>
      </c>
      <c r="F13" s="491">
        <v>0.28999999999999998</v>
      </c>
      <c r="G13" s="492">
        <v>0.48</v>
      </c>
      <c r="H13" s="491">
        <v>0.28999999999999998</v>
      </c>
      <c r="I13" s="483">
        <v>3587296</v>
      </c>
      <c r="J13" s="482">
        <v>171332</v>
      </c>
      <c r="K13" s="482">
        <v>530358</v>
      </c>
      <c r="L13" s="482">
        <v>8496463</v>
      </c>
      <c r="M13" s="482">
        <f t="shared" si="4"/>
        <v>-0.85215661043861446</v>
      </c>
      <c r="N13" s="482">
        <f t="shared" si="5"/>
        <v>48.590636892115889</v>
      </c>
      <c r="O13" s="483">
        <v>237.9078902449283</v>
      </c>
      <c r="P13" s="483">
        <v>113.792214746269</v>
      </c>
      <c r="Q13" s="482">
        <v>383.4</v>
      </c>
      <c r="R13" s="482">
        <v>0</v>
      </c>
      <c r="S13" s="482">
        <v>0</v>
      </c>
      <c r="T13" s="482">
        <v>0</v>
      </c>
      <c r="U13" s="482">
        <v>0</v>
      </c>
      <c r="V13" s="482">
        <v>0</v>
      </c>
      <c r="W13" s="482">
        <v>0</v>
      </c>
      <c r="X13" s="493">
        <v>383.4</v>
      </c>
      <c r="Y13" s="493">
        <v>3918.4</v>
      </c>
      <c r="Z13" s="493">
        <v>2073.1</v>
      </c>
      <c r="AA13" s="493">
        <v>119.39999999999998</v>
      </c>
      <c r="AB13" s="493">
        <v>1</v>
      </c>
      <c r="AC13" s="493">
        <v>132.29999999999998</v>
      </c>
      <c r="AD13" s="493">
        <v>0</v>
      </c>
      <c r="AE13" s="493">
        <v>39.9</v>
      </c>
      <c r="AF13" s="493">
        <v>0</v>
      </c>
      <c r="AG13" s="493">
        <v>1051.5999999999999</v>
      </c>
      <c r="AH13" s="493">
        <v>1287.6999999999998</v>
      </c>
      <c r="AI13" s="493">
        <v>0</v>
      </c>
      <c r="AJ13" s="493">
        <v>0</v>
      </c>
      <c r="AK13" s="493">
        <v>0</v>
      </c>
      <c r="AL13" s="493">
        <v>0</v>
      </c>
      <c r="AM13" s="493">
        <v>160</v>
      </c>
      <c r="AN13" s="484">
        <v>82.643363333980716</v>
      </c>
      <c r="AO13" s="482">
        <v>1052.8638553845001</v>
      </c>
      <c r="AP13" s="482">
        <v>1.6</v>
      </c>
      <c r="AQ13" s="494">
        <v>3.4673275866666668</v>
      </c>
      <c r="AR13" s="495">
        <v>0.55243626976444016</v>
      </c>
      <c r="AS13" s="482">
        <v>84.7</v>
      </c>
      <c r="AT13" s="482">
        <v>113.792214746269</v>
      </c>
      <c r="AU13" s="482">
        <v>351.70010499119729</v>
      </c>
      <c r="AV13" s="498">
        <v>0.28999999999999998</v>
      </c>
      <c r="AW13" s="498">
        <v>0.48</v>
      </c>
      <c r="AX13" s="497">
        <v>0.28999999999999998</v>
      </c>
      <c r="AY13" s="482">
        <v>0</v>
      </c>
      <c r="AZ13" s="482">
        <v>1000</v>
      </c>
    </row>
    <row r="14" spans="1:59" ht="15.95" customHeight="1" x14ac:dyDescent="0.25">
      <c r="A14" s="483" t="s">
        <v>3491</v>
      </c>
      <c r="B14" s="483">
        <v>192</v>
      </c>
      <c r="C14" s="490">
        <v>987393</v>
      </c>
      <c r="D14" s="483">
        <f t="shared" si="3"/>
        <v>19.445144942287417</v>
      </c>
      <c r="E14" s="483">
        <v>0</v>
      </c>
      <c r="F14" s="491">
        <v>0.2</v>
      </c>
      <c r="G14" s="492">
        <v>0.25</v>
      </c>
      <c r="H14" s="491">
        <v>0.25</v>
      </c>
      <c r="I14" s="483">
        <v>5877137</v>
      </c>
      <c r="J14" s="482">
        <v>0</v>
      </c>
      <c r="K14" s="482">
        <v>6925928</v>
      </c>
      <c r="L14" s="482" t="s">
        <v>3662</v>
      </c>
      <c r="M14" s="482">
        <f t="shared" si="4"/>
        <v>0.17845270579875883</v>
      </c>
      <c r="N14" s="482">
        <f t="shared" si="5"/>
        <v>0</v>
      </c>
      <c r="O14" s="483">
        <v>387.61852247697868</v>
      </c>
      <c r="P14" s="483">
        <v>185.39935814622339</v>
      </c>
      <c r="Q14" s="482">
        <v>0</v>
      </c>
      <c r="R14" s="482">
        <v>0</v>
      </c>
      <c r="S14" s="482">
        <v>0</v>
      </c>
      <c r="T14" s="482">
        <v>0</v>
      </c>
      <c r="U14" s="482">
        <v>0</v>
      </c>
      <c r="V14" s="482">
        <v>103.1</v>
      </c>
      <c r="W14" s="482">
        <v>0</v>
      </c>
      <c r="X14" s="493">
        <v>410</v>
      </c>
      <c r="Y14" s="493">
        <v>1504</v>
      </c>
      <c r="Z14" s="493">
        <v>0</v>
      </c>
      <c r="AA14" s="493">
        <v>0</v>
      </c>
      <c r="AB14" s="493">
        <v>0</v>
      </c>
      <c r="AC14" s="493">
        <v>36.199999999999996</v>
      </c>
      <c r="AD14" s="493">
        <v>0</v>
      </c>
      <c r="AE14" s="493">
        <v>10</v>
      </c>
      <c r="AF14" s="493">
        <v>0</v>
      </c>
      <c r="AG14" s="493">
        <v>158.5</v>
      </c>
      <c r="AH14" s="493">
        <v>955.1</v>
      </c>
      <c r="AI14" s="493">
        <v>0</v>
      </c>
      <c r="AJ14" s="493">
        <v>0</v>
      </c>
      <c r="AK14" s="493">
        <v>0</v>
      </c>
      <c r="AL14" s="493">
        <v>0</v>
      </c>
      <c r="AM14" s="493">
        <v>0</v>
      </c>
      <c r="AN14" s="484">
        <v>155.21025775699076</v>
      </c>
      <c r="AO14" s="482">
        <v>1977.3550323314994</v>
      </c>
      <c r="AP14" s="482">
        <v>0</v>
      </c>
      <c r="AQ14" s="494">
        <v>3.0084827456666665</v>
      </c>
      <c r="AR14" s="495">
        <v>0.27265437048917401</v>
      </c>
      <c r="AS14" s="482">
        <v>289.557135946171</v>
      </c>
      <c r="AT14" s="482">
        <v>389.01237065999169</v>
      </c>
      <c r="AU14" s="482">
        <v>1202.329104052169</v>
      </c>
      <c r="AV14" s="498">
        <v>0.2</v>
      </c>
      <c r="AW14" s="497">
        <v>0.25</v>
      </c>
      <c r="AX14" s="497">
        <v>0.25</v>
      </c>
      <c r="AY14" s="482">
        <v>0</v>
      </c>
      <c r="AZ14" s="482">
        <v>2500</v>
      </c>
    </row>
    <row r="15" spans="1:59" s="507" customFormat="1" ht="15.95" customHeight="1" x14ac:dyDescent="0.25">
      <c r="A15" s="500" t="s">
        <v>3663</v>
      </c>
      <c r="B15" s="500">
        <v>605</v>
      </c>
      <c r="C15" s="501">
        <v>732552</v>
      </c>
      <c r="D15" s="500">
        <f t="shared" si="3"/>
        <v>82.587993753344477</v>
      </c>
      <c r="E15" s="500">
        <v>0</v>
      </c>
      <c r="F15" s="502">
        <v>0.2</v>
      </c>
      <c r="G15" s="503">
        <v>0.87</v>
      </c>
      <c r="H15" s="502">
        <v>1</v>
      </c>
      <c r="I15" s="504" t="s">
        <v>3664</v>
      </c>
      <c r="J15" s="504" t="s">
        <v>3664</v>
      </c>
      <c r="K15" s="504" t="s">
        <v>3664</v>
      </c>
      <c r="L15" s="504" t="s">
        <v>3664</v>
      </c>
      <c r="M15" s="504" t="s">
        <v>3664</v>
      </c>
      <c r="N15" s="504" t="s">
        <v>3664</v>
      </c>
      <c r="O15" s="504" t="s">
        <v>3664</v>
      </c>
      <c r="P15" s="504" t="s">
        <v>3664</v>
      </c>
      <c r="Q15" s="504"/>
      <c r="R15" s="504"/>
      <c r="S15" s="504"/>
      <c r="T15" s="504"/>
      <c r="U15" s="504"/>
      <c r="V15" s="504"/>
      <c r="W15" s="504"/>
      <c r="X15" s="505">
        <v>0</v>
      </c>
      <c r="Y15" s="505">
        <v>0</v>
      </c>
      <c r="Z15" s="505">
        <v>0</v>
      </c>
      <c r="AA15" s="505">
        <v>0</v>
      </c>
      <c r="AB15" s="505">
        <v>0</v>
      </c>
      <c r="AC15" s="505">
        <v>6.9</v>
      </c>
      <c r="AD15" s="505">
        <v>0</v>
      </c>
      <c r="AE15" s="505">
        <v>0</v>
      </c>
      <c r="AF15" s="505">
        <v>0</v>
      </c>
      <c r="AG15" s="505">
        <v>0</v>
      </c>
      <c r="AH15" s="505">
        <v>0</v>
      </c>
      <c r="AI15" s="505">
        <v>0</v>
      </c>
      <c r="AJ15" s="505">
        <v>0</v>
      </c>
      <c r="AK15" s="505">
        <v>0</v>
      </c>
      <c r="AL15" s="505">
        <v>0</v>
      </c>
      <c r="AM15" s="505">
        <v>0</v>
      </c>
      <c r="AN15" s="506">
        <v>1896.649367609471</v>
      </c>
      <c r="AO15" s="507">
        <v>24163.023925150497</v>
      </c>
      <c r="AP15" s="507">
        <v>14</v>
      </c>
      <c r="AQ15" s="507">
        <v>0</v>
      </c>
      <c r="AV15" s="508">
        <v>0.2</v>
      </c>
      <c r="AW15" s="508">
        <v>0.87</v>
      </c>
      <c r="AX15" s="508">
        <v>1</v>
      </c>
    </row>
    <row r="16" spans="1:59" ht="15.95" customHeight="1" x14ac:dyDescent="0.25">
      <c r="A16" s="483" t="s">
        <v>3493</v>
      </c>
      <c r="B16" s="483">
        <v>4804</v>
      </c>
      <c r="C16" s="490">
        <v>21877257</v>
      </c>
      <c r="D16" s="483">
        <f t="shared" si="3"/>
        <v>21.958877202932708</v>
      </c>
      <c r="E16" s="483">
        <v>0</v>
      </c>
      <c r="F16" s="491">
        <v>7.5372824201104189E-3</v>
      </c>
      <c r="G16" s="492">
        <v>7.5372824201104189E-3</v>
      </c>
      <c r="H16" s="491">
        <v>7.5372824201104189E-3</v>
      </c>
      <c r="I16" s="483">
        <v>28820791</v>
      </c>
      <c r="J16" s="482">
        <v>0</v>
      </c>
      <c r="K16" s="482">
        <v>13061875</v>
      </c>
      <c r="L16" s="482">
        <v>0</v>
      </c>
      <c r="M16" s="482">
        <f t="shared" ref="M16:M57" si="6">IFERROR((K16/I16) - 1, 0)</f>
        <v>-0.54678985042429962</v>
      </c>
      <c r="N16" s="482">
        <f t="shared" ref="N16:N57" si="7">IFERROR((L16/J16) - 1,0)</f>
        <v>0</v>
      </c>
      <c r="O16" s="483">
        <v>9723.8881374134253</v>
      </c>
      <c r="P16" s="483">
        <v>4650.9712896116725</v>
      </c>
      <c r="Q16" s="482">
        <v>715</v>
      </c>
      <c r="R16" s="482">
        <v>157</v>
      </c>
      <c r="S16" s="482">
        <v>0</v>
      </c>
      <c r="T16" s="482">
        <v>47.1</v>
      </c>
      <c r="U16" s="482">
        <v>1644.4</v>
      </c>
      <c r="V16" s="482">
        <v>1032</v>
      </c>
      <c r="W16" s="482">
        <v>0</v>
      </c>
      <c r="X16" s="493">
        <v>7782</v>
      </c>
      <c r="Y16" s="493">
        <v>31717.19999999999</v>
      </c>
      <c r="Z16" s="493">
        <v>3626</v>
      </c>
      <c r="AA16" s="493">
        <v>43.5</v>
      </c>
      <c r="AB16" s="493">
        <v>0</v>
      </c>
      <c r="AC16" s="493">
        <v>2134.6</v>
      </c>
      <c r="AD16" s="493">
        <v>0</v>
      </c>
      <c r="AE16" s="493">
        <v>291.8000000000003</v>
      </c>
      <c r="AF16" s="493">
        <v>0</v>
      </c>
      <c r="AG16" s="493">
        <v>3296.6</v>
      </c>
      <c r="AH16" s="493">
        <v>10128.199999999999</v>
      </c>
      <c r="AI16" s="493">
        <v>0</v>
      </c>
      <c r="AJ16" s="493">
        <v>0</v>
      </c>
      <c r="AK16" s="493">
        <v>0</v>
      </c>
      <c r="AL16" s="493">
        <v>0</v>
      </c>
      <c r="AM16" s="493">
        <v>482.2</v>
      </c>
      <c r="AN16" s="484">
        <v>1556.1825007261668</v>
      </c>
      <c r="AO16" s="482">
        <v>19825.527922612499</v>
      </c>
      <c r="AP16" s="482">
        <v>1</v>
      </c>
      <c r="AQ16" s="494">
        <v>99.253471433333345</v>
      </c>
      <c r="AR16" s="495">
        <v>0.50689464975179266</v>
      </c>
      <c r="AS16" s="482">
        <v>3461.9</v>
      </c>
      <c r="AT16" s="482">
        <v>4650.9712896116725</v>
      </c>
      <c r="AU16" s="482">
        <v>14374.8594270251</v>
      </c>
      <c r="AV16" s="497">
        <v>7.624062566612755E-3</v>
      </c>
      <c r="AW16" s="497">
        <v>7.624062566612755E-3</v>
      </c>
      <c r="AX16" s="497">
        <v>7.624062566612755E-3</v>
      </c>
      <c r="AY16" s="482">
        <v>0</v>
      </c>
      <c r="AZ16" s="482">
        <v>0</v>
      </c>
    </row>
    <row r="17" spans="1:52" ht="15.95" customHeight="1" x14ac:dyDescent="0.25">
      <c r="A17" s="483" t="s">
        <v>3495</v>
      </c>
      <c r="B17" s="483">
        <v>3450</v>
      </c>
      <c r="C17" s="490">
        <v>10725351</v>
      </c>
      <c r="D17" s="483">
        <f t="shared" si="3"/>
        <v>32.166779436868779</v>
      </c>
      <c r="E17" s="483">
        <v>0</v>
      </c>
      <c r="F17" s="491">
        <v>0</v>
      </c>
      <c r="G17" s="492">
        <v>0</v>
      </c>
      <c r="H17" s="491">
        <v>0</v>
      </c>
      <c r="I17" s="483">
        <v>14025574</v>
      </c>
      <c r="J17" s="482">
        <v>0</v>
      </c>
      <c r="K17" s="482">
        <v>23887860</v>
      </c>
      <c r="L17" s="482">
        <v>0</v>
      </c>
      <c r="M17" s="482">
        <f t="shared" si="6"/>
        <v>0.70316451932733726</v>
      </c>
      <c r="N17" s="482">
        <f t="shared" si="7"/>
        <v>0</v>
      </c>
      <c r="O17" s="483">
        <v>2170.9446088583832</v>
      </c>
      <c r="P17" s="483">
        <v>1038.3707529798271</v>
      </c>
      <c r="Q17" s="482">
        <v>982.5</v>
      </c>
      <c r="R17" s="482">
        <v>0</v>
      </c>
      <c r="S17" s="482">
        <v>0</v>
      </c>
      <c r="T17" s="482">
        <v>0</v>
      </c>
      <c r="U17" s="482">
        <v>0</v>
      </c>
      <c r="V17" s="482">
        <v>0</v>
      </c>
      <c r="W17" s="482">
        <v>0</v>
      </c>
      <c r="X17" s="493">
        <v>8416</v>
      </c>
      <c r="Y17" s="493">
        <v>8009.5000000000018</v>
      </c>
      <c r="Z17" s="493">
        <v>4061</v>
      </c>
      <c r="AA17" s="493">
        <v>2025.8999999999996</v>
      </c>
      <c r="AB17" s="493">
        <v>0</v>
      </c>
      <c r="AC17" s="493">
        <v>1510.2000000000003</v>
      </c>
      <c r="AD17" s="493">
        <v>0</v>
      </c>
      <c r="AE17" s="493">
        <v>288.70000000000027</v>
      </c>
      <c r="AF17" s="493">
        <v>0</v>
      </c>
      <c r="AG17" s="493">
        <v>852.2</v>
      </c>
      <c r="AH17" s="493">
        <v>8439.3000000000029</v>
      </c>
      <c r="AI17" s="493">
        <v>0</v>
      </c>
      <c r="AJ17" s="493">
        <v>0</v>
      </c>
      <c r="AK17" s="493">
        <v>0</v>
      </c>
      <c r="AL17" s="493">
        <v>0</v>
      </c>
      <c r="AM17" s="493">
        <v>0</v>
      </c>
      <c r="AN17" s="484">
        <v>0</v>
      </c>
      <c r="AO17" s="482">
        <v>0</v>
      </c>
      <c r="AP17" s="482">
        <v>0</v>
      </c>
      <c r="AQ17" s="494">
        <v>122.03566690000001</v>
      </c>
      <c r="AR17" s="495">
        <v>0.67287891548262657</v>
      </c>
      <c r="AS17" s="482">
        <v>772.9</v>
      </c>
      <c r="AT17" s="482">
        <v>1038.3707529798271</v>
      </c>
      <c r="AU17" s="482">
        <v>3209.3153618382098</v>
      </c>
      <c r="AV17" s="497">
        <v>0</v>
      </c>
      <c r="AW17" s="497">
        <v>0</v>
      </c>
      <c r="AX17" s="497">
        <v>0</v>
      </c>
      <c r="AY17" s="482">
        <v>0</v>
      </c>
      <c r="AZ17" s="482">
        <v>0</v>
      </c>
    </row>
    <row r="18" spans="1:52" ht="15.95" customHeight="1" x14ac:dyDescent="0.25">
      <c r="A18" s="483" t="s">
        <v>3497</v>
      </c>
      <c r="B18" s="483">
        <v>709</v>
      </c>
      <c r="C18" s="490">
        <v>1453902</v>
      </c>
      <c r="D18" s="483">
        <f t="shared" si="3"/>
        <v>48.765322559567288</v>
      </c>
      <c r="E18" s="483">
        <v>0</v>
      </c>
      <c r="F18" s="491">
        <v>0.3</v>
      </c>
      <c r="G18" s="492">
        <v>0.4</v>
      </c>
      <c r="H18" s="491">
        <v>1</v>
      </c>
      <c r="I18" s="483">
        <v>0</v>
      </c>
      <c r="J18" s="482">
        <v>0</v>
      </c>
      <c r="K18" s="482">
        <v>0</v>
      </c>
      <c r="L18" s="482">
        <v>0</v>
      </c>
      <c r="M18" s="482">
        <f t="shared" si="6"/>
        <v>0</v>
      </c>
      <c r="N18" s="482">
        <f t="shared" si="7"/>
        <v>0</v>
      </c>
      <c r="O18" s="483">
        <v>96.623747631942535</v>
      </c>
      <c r="P18" s="483">
        <v>46.21549217558033</v>
      </c>
      <c r="Q18" s="482">
        <v>0</v>
      </c>
      <c r="R18" s="482">
        <v>0</v>
      </c>
      <c r="S18" s="482">
        <v>0</v>
      </c>
      <c r="T18" s="482">
        <v>0</v>
      </c>
      <c r="U18" s="482">
        <v>32.4</v>
      </c>
      <c r="V18" s="482">
        <v>0</v>
      </c>
      <c r="W18" s="482">
        <v>0</v>
      </c>
      <c r="X18" s="493">
        <v>180</v>
      </c>
      <c r="Y18" s="493">
        <v>0</v>
      </c>
      <c r="Z18" s="493">
        <v>0</v>
      </c>
      <c r="AA18" s="493">
        <v>13.9</v>
      </c>
      <c r="AB18" s="493">
        <v>205.6</v>
      </c>
      <c r="AC18" s="493">
        <v>267.70000000000005</v>
      </c>
      <c r="AD18" s="493">
        <v>0</v>
      </c>
      <c r="AE18" s="493">
        <v>67.899999999999991</v>
      </c>
      <c r="AF18" s="493">
        <v>43.000000000000007</v>
      </c>
      <c r="AG18" s="493">
        <v>1957.4999999999993</v>
      </c>
      <c r="AH18" s="493">
        <v>0</v>
      </c>
      <c r="AI18" s="493">
        <v>0</v>
      </c>
      <c r="AJ18" s="493">
        <v>0</v>
      </c>
      <c r="AK18" s="493">
        <v>0</v>
      </c>
      <c r="AL18" s="493">
        <v>0</v>
      </c>
      <c r="AM18" s="493">
        <v>0</v>
      </c>
      <c r="AN18" s="484">
        <v>1011.1791770933995</v>
      </c>
      <c r="AO18" s="482">
        <v>12882.268629081</v>
      </c>
      <c r="AP18" s="482">
        <v>3.09</v>
      </c>
      <c r="AQ18" s="494">
        <v>0</v>
      </c>
      <c r="AR18" s="495">
        <v>0.42530413625304142</v>
      </c>
      <c r="AS18" s="482">
        <v>34.4</v>
      </c>
      <c r="AT18" s="482">
        <v>46.21549217558033</v>
      </c>
      <c r="AU18" s="482">
        <v>142.83923980752289</v>
      </c>
      <c r="AV18" s="497">
        <v>0.3</v>
      </c>
      <c r="AW18" s="497">
        <v>0.4</v>
      </c>
      <c r="AX18" s="497">
        <v>1</v>
      </c>
      <c r="AY18" s="482">
        <v>1</v>
      </c>
      <c r="AZ18" s="482">
        <v>0</v>
      </c>
    </row>
    <row r="19" spans="1:52" ht="15.95" customHeight="1" x14ac:dyDescent="0.25">
      <c r="A19" s="483" t="s">
        <v>3499</v>
      </c>
      <c r="B19" s="483">
        <v>237</v>
      </c>
      <c r="C19" s="490">
        <v>1777249</v>
      </c>
      <c r="D19" s="483">
        <f t="shared" si="3"/>
        <v>13.335216393426018</v>
      </c>
      <c r="E19" s="483">
        <v>0</v>
      </c>
      <c r="F19" s="491">
        <v>0</v>
      </c>
      <c r="G19" s="492">
        <v>0</v>
      </c>
      <c r="H19" s="491">
        <v>0</v>
      </c>
      <c r="I19" s="483">
        <v>14467241</v>
      </c>
      <c r="J19" s="482">
        <v>88678</v>
      </c>
      <c r="K19" s="482">
        <v>7530800</v>
      </c>
      <c r="L19" s="482">
        <v>10869</v>
      </c>
      <c r="M19" s="482">
        <f t="shared" si="6"/>
        <v>-0.47945845375769991</v>
      </c>
      <c r="N19" s="482">
        <f t="shared" si="7"/>
        <v>-0.87743295969688084</v>
      </c>
      <c r="O19" s="483">
        <v>1689.230285635181</v>
      </c>
      <c r="P19" s="483">
        <v>807.96502890680267</v>
      </c>
      <c r="Q19" s="482">
        <v>0</v>
      </c>
      <c r="R19" s="482">
        <v>0</v>
      </c>
      <c r="S19" s="482">
        <v>0</v>
      </c>
      <c r="T19" s="482">
        <v>0</v>
      </c>
      <c r="U19" s="482">
        <v>0</v>
      </c>
      <c r="V19" s="482">
        <v>0</v>
      </c>
      <c r="W19" s="482">
        <v>0</v>
      </c>
      <c r="X19" s="493">
        <v>0</v>
      </c>
      <c r="Y19" s="493">
        <v>547.69999999999993</v>
      </c>
      <c r="Z19" s="493">
        <v>0</v>
      </c>
      <c r="AA19" s="493">
        <v>2764.2000000000007</v>
      </c>
      <c r="AB19" s="493">
        <v>970.4</v>
      </c>
      <c r="AC19" s="493">
        <v>240</v>
      </c>
      <c r="AD19" s="493">
        <v>0</v>
      </c>
      <c r="AE19" s="493">
        <v>26.400000000000006</v>
      </c>
      <c r="AF19" s="493">
        <v>10</v>
      </c>
      <c r="AG19" s="493">
        <v>5.4</v>
      </c>
      <c r="AH19" s="493">
        <v>547.4</v>
      </c>
      <c r="AI19" s="493">
        <v>0</v>
      </c>
      <c r="AJ19" s="493">
        <v>0</v>
      </c>
      <c r="AK19" s="493">
        <v>0</v>
      </c>
      <c r="AL19" s="493">
        <v>0</v>
      </c>
      <c r="AM19" s="493">
        <v>0</v>
      </c>
      <c r="AN19" s="484">
        <v>1401.7883312677982</v>
      </c>
      <c r="AO19" s="482">
        <v>17858.569730846997</v>
      </c>
      <c r="AP19" s="482">
        <v>112.4</v>
      </c>
      <c r="AQ19" s="494">
        <v>199.70574806666664</v>
      </c>
      <c r="AR19" s="495">
        <v>0.405505558496559</v>
      </c>
      <c r="AS19" s="482">
        <v>601.4</v>
      </c>
      <c r="AT19" s="482">
        <v>807.96502890680267</v>
      </c>
      <c r="AU19" s="482">
        <v>2497.1953145419839</v>
      </c>
      <c r="AV19" s="497">
        <v>0</v>
      </c>
      <c r="AW19" s="497">
        <v>0</v>
      </c>
      <c r="AX19" s="497">
        <v>0</v>
      </c>
      <c r="AY19" s="482">
        <v>0</v>
      </c>
      <c r="AZ19" s="482">
        <v>0</v>
      </c>
    </row>
    <row r="20" spans="1:52" ht="15.95" customHeight="1" x14ac:dyDescent="0.25">
      <c r="A20" s="483" t="s">
        <v>3501</v>
      </c>
      <c r="B20" s="483">
        <v>2058</v>
      </c>
      <c r="C20" s="490">
        <v>12791188</v>
      </c>
      <c r="D20" s="483">
        <f t="shared" si="3"/>
        <v>16.089201409595418</v>
      </c>
      <c r="E20" s="483">
        <v>0</v>
      </c>
      <c r="F20" s="491">
        <v>0.16</v>
      </c>
      <c r="G20" s="492">
        <v>0.25</v>
      </c>
      <c r="H20" s="491">
        <v>0.25</v>
      </c>
      <c r="I20" s="483">
        <v>52802</v>
      </c>
      <c r="J20" s="482">
        <v>40457236</v>
      </c>
      <c r="K20" s="482">
        <v>24285</v>
      </c>
      <c r="L20" s="482">
        <v>33121780</v>
      </c>
      <c r="M20" s="482">
        <f t="shared" si="6"/>
        <v>-0.54007423961213585</v>
      </c>
      <c r="N20" s="482">
        <f t="shared" si="7"/>
        <v>-0.18131381985660122</v>
      </c>
      <c r="O20" s="483">
        <v>6266.1577357931646</v>
      </c>
      <c r="P20" s="483">
        <v>2997.126181781065</v>
      </c>
      <c r="Q20" s="482">
        <v>5820.2</v>
      </c>
      <c r="R20" s="482">
        <v>0</v>
      </c>
      <c r="S20" s="482">
        <v>4097</v>
      </c>
      <c r="T20" s="482">
        <v>0</v>
      </c>
      <c r="U20" s="482">
        <v>0</v>
      </c>
      <c r="V20" s="482">
        <v>242.8</v>
      </c>
      <c r="W20" s="482">
        <v>0</v>
      </c>
      <c r="X20" s="493">
        <v>10173.5</v>
      </c>
      <c r="Y20" s="493">
        <v>3574</v>
      </c>
      <c r="Z20" s="493">
        <v>11582.4</v>
      </c>
      <c r="AA20" s="493">
        <v>32.9</v>
      </c>
      <c r="AB20" s="493">
        <v>5229.3000000000011</v>
      </c>
      <c r="AC20" s="493">
        <v>41.800000000000004</v>
      </c>
      <c r="AD20" s="493">
        <v>0</v>
      </c>
      <c r="AE20" s="493">
        <v>88.199999999999989</v>
      </c>
      <c r="AF20" s="493">
        <v>0</v>
      </c>
      <c r="AG20" s="493">
        <v>658.89999999999895</v>
      </c>
      <c r="AH20" s="493">
        <v>11891.499999999998</v>
      </c>
      <c r="AI20" s="493">
        <v>0</v>
      </c>
      <c r="AJ20" s="493">
        <v>0</v>
      </c>
      <c r="AK20" s="493">
        <v>0</v>
      </c>
      <c r="AL20" s="493">
        <v>0</v>
      </c>
      <c r="AM20" s="493">
        <v>0</v>
      </c>
      <c r="AN20" s="484">
        <v>1686.2356218380089</v>
      </c>
      <c r="AO20" s="482">
        <v>21482.384867618995</v>
      </c>
      <c r="AP20" s="482">
        <v>23</v>
      </c>
      <c r="AQ20" s="494">
        <v>68.672634866666669</v>
      </c>
      <c r="AR20" s="495">
        <v>0.1364403917595407</v>
      </c>
      <c r="AS20" s="482">
        <v>2230.8783440317002</v>
      </c>
      <c r="AT20" s="482">
        <v>2997.126181781065</v>
      </c>
      <c r="AU20" s="482">
        <v>9263.2839175742301</v>
      </c>
      <c r="AV20" s="497">
        <v>0.16</v>
      </c>
      <c r="AW20" s="497">
        <v>0.25</v>
      </c>
      <c r="AX20" s="497">
        <v>0.25</v>
      </c>
      <c r="AY20" s="482">
        <v>0</v>
      </c>
      <c r="AZ20" s="482">
        <v>0</v>
      </c>
    </row>
    <row r="21" spans="1:52" ht="15.95" customHeight="1" x14ac:dyDescent="0.25">
      <c r="A21" s="483" t="s">
        <v>3503</v>
      </c>
      <c r="B21" s="483">
        <v>708</v>
      </c>
      <c r="C21" s="490">
        <v>6737581</v>
      </c>
      <c r="D21" s="483">
        <f t="shared" si="3"/>
        <v>10.508222461444248</v>
      </c>
      <c r="E21" s="483">
        <v>0</v>
      </c>
      <c r="F21" s="491">
        <v>7.5000000000000011E-2</v>
      </c>
      <c r="G21" s="492">
        <v>0.1</v>
      </c>
      <c r="H21" s="491">
        <v>0.1</v>
      </c>
      <c r="I21" s="483">
        <v>22719</v>
      </c>
      <c r="J21" s="482">
        <v>6444160</v>
      </c>
      <c r="K21" s="482">
        <v>3501105</v>
      </c>
      <c r="L21" s="482">
        <v>162</v>
      </c>
      <c r="M21" s="482">
        <f t="shared" si="6"/>
        <v>153.10471411593821</v>
      </c>
      <c r="N21" s="482">
        <f t="shared" si="7"/>
        <v>-0.99997486095938026</v>
      </c>
      <c r="O21" s="483">
        <v>6183.1570620354778</v>
      </c>
      <c r="P21" s="483">
        <v>2957.4266557056749</v>
      </c>
      <c r="Q21" s="482">
        <v>5875.3</v>
      </c>
      <c r="R21" s="482">
        <v>0</v>
      </c>
      <c r="S21" s="482">
        <v>0</v>
      </c>
      <c r="T21" s="482">
        <v>0</v>
      </c>
      <c r="U21" s="482">
        <v>0</v>
      </c>
      <c r="V21" s="482">
        <v>51.9</v>
      </c>
      <c r="W21" s="482">
        <v>0</v>
      </c>
      <c r="X21" s="493">
        <v>15229.300000000001</v>
      </c>
      <c r="Y21" s="493">
        <v>3866</v>
      </c>
      <c r="Z21" s="493">
        <v>0</v>
      </c>
      <c r="AA21" s="493">
        <v>66.199999999999989</v>
      </c>
      <c r="AB21" s="493">
        <v>2308.8000000000002</v>
      </c>
      <c r="AC21" s="493">
        <v>243.49999999999994</v>
      </c>
      <c r="AD21" s="493">
        <v>0</v>
      </c>
      <c r="AE21" s="493">
        <v>55.399999999999984</v>
      </c>
      <c r="AF21" s="493">
        <v>0</v>
      </c>
      <c r="AG21" s="493">
        <v>71.7</v>
      </c>
      <c r="AH21" s="493">
        <v>3867.2000000000012</v>
      </c>
      <c r="AI21" s="493">
        <v>0</v>
      </c>
      <c r="AJ21" s="493">
        <v>0</v>
      </c>
      <c r="AK21" s="493">
        <v>0</v>
      </c>
      <c r="AL21" s="493">
        <v>0</v>
      </c>
      <c r="AM21" s="493">
        <v>0</v>
      </c>
      <c r="AN21" s="484">
        <v>1230.6757025988381</v>
      </c>
      <c r="AO21" s="482">
        <v>15678.620916356998</v>
      </c>
      <c r="AP21" s="482">
        <v>0</v>
      </c>
      <c r="AQ21" s="494">
        <v>87.980974066666661</v>
      </c>
      <c r="AR21" s="495">
        <v>0.21065026821928559</v>
      </c>
      <c r="AS21" s="482">
        <v>2201.32843267719</v>
      </c>
      <c r="AT21" s="482">
        <v>2957.4266557056749</v>
      </c>
      <c r="AU21" s="482">
        <v>9140.5837177411522</v>
      </c>
      <c r="AV21" s="498">
        <v>7.5000000000000011E-2</v>
      </c>
      <c r="AW21" s="497">
        <v>0.1</v>
      </c>
      <c r="AX21" s="497">
        <v>0.1</v>
      </c>
      <c r="AY21" s="482">
        <v>0</v>
      </c>
      <c r="AZ21" s="482">
        <v>0</v>
      </c>
    </row>
    <row r="22" spans="1:52" ht="15.95" customHeight="1" x14ac:dyDescent="0.25">
      <c r="A22" s="483" t="s">
        <v>3505</v>
      </c>
      <c r="B22" s="483">
        <v>469</v>
      </c>
      <c r="C22" s="490">
        <v>3184240</v>
      </c>
      <c r="D22" s="483">
        <f t="shared" si="3"/>
        <v>14.728789287239655</v>
      </c>
      <c r="E22" s="483">
        <v>0</v>
      </c>
      <c r="F22" s="491">
        <v>0</v>
      </c>
      <c r="G22" s="492">
        <v>0</v>
      </c>
      <c r="H22" s="491">
        <v>0</v>
      </c>
      <c r="I22" s="483">
        <v>0</v>
      </c>
      <c r="J22" s="482">
        <v>2933106</v>
      </c>
      <c r="K22" s="482">
        <v>0</v>
      </c>
      <c r="L22" s="482">
        <v>6876784</v>
      </c>
      <c r="M22" s="482">
        <f t="shared" si="6"/>
        <v>0</v>
      </c>
      <c r="N22" s="482">
        <f t="shared" si="7"/>
        <v>1.3445398836591655</v>
      </c>
      <c r="O22" s="483">
        <v>5823.5105683687852</v>
      </c>
      <c r="P22" s="483">
        <v>2785.4064213287052</v>
      </c>
      <c r="Q22" s="482">
        <v>270.10000000000002</v>
      </c>
      <c r="R22" s="482">
        <v>20</v>
      </c>
      <c r="S22" s="482">
        <v>601.4</v>
      </c>
      <c r="T22" s="482">
        <v>0</v>
      </c>
      <c r="U22" s="482">
        <v>5.5</v>
      </c>
      <c r="V22" s="482">
        <v>168.2</v>
      </c>
      <c r="W22" s="482">
        <v>0</v>
      </c>
      <c r="X22" s="493">
        <v>4849.7000000000007</v>
      </c>
      <c r="Y22" s="493">
        <v>1781.0000000000002</v>
      </c>
      <c r="Z22" s="493">
        <v>601.4</v>
      </c>
      <c r="AA22" s="493">
        <v>146.39999999999998</v>
      </c>
      <c r="AB22" s="493">
        <v>9783.0000000000018</v>
      </c>
      <c r="AC22" s="493">
        <v>13.4</v>
      </c>
      <c r="AD22" s="493">
        <v>0</v>
      </c>
      <c r="AE22" s="493">
        <v>16.200000000000003</v>
      </c>
      <c r="AF22" s="493">
        <v>0</v>
      </c>
      <c r="AG22" s="493">
        <v>779.59999999999923</v>
      </c>
      <c r="AH22" s="493">
        <v>1683.6999999999998</v>
      </c>
      <c r="AI22" s="493">
        <v>0</v>
      </c>
      <c r="AJ22" s="493">
        <v>0</v>
      </c>
      <c r="AK22" s="493">
        <v>0</v>
      </c>
      <c r="AL22" s="493">
        <v>0</v>
      </c>
      <c r="AM22" s="493">
        <v>0</v>
      </c>
      <c r="AN22" s="484">
        <v>194.04156876222194</v>
      </c>
      <c r="AO22" s="482">
        <v>2472.0600172844997</v>
      </c>
      <c r="AP22" s="482">
        <v>0</v>
      </c>
      <c r="AQ22" s="494">
        <v>64.827355633333326</v>
      </c>
      <c r="AR22" s="495">
        <v>8.4310050630786879E-2</v>
      </c>
      <c r="AS22" s="482">
        <v>2073.2870382442111</v>
      </c>
      <c r="AT22" s="482">
        <v>2785.4064213287052</v>
      </c>
      <c r="AU22" s="482">
        <v>8608.9169896974909</v>
      </c>
      <c r="AV22" s="497">
        <v>0</v>
      </c>
      <c r="AW22" s="497">
        <v>0</v>
      </c>
      <c r="AX22" s="497">
        <v>0</v>
      </c>
      <c r="AY22" s="482">
        <v>0</v>
      </c>
      <c r="AZ22" s="482">
        <v>0</v>
      </c>
    </row>
    <row r="23" spans="1:52" ht="15.95" customHeight="1" x14ac:dyDescent="0.25">
      <c r="A23" s="483" t="s">
        <v>3507</v>
      </c>
      <c r="B23" s="483">
        <v>901</v>
      </c>
      <c r="C23" s="490">
        <v>2936212</v>
      </c>
      <c r="D23" s="483">
        <f t="shared" si="3"/>
        <v>30.68579516737892</v>
      </c>
      <c r="E23" s="483">
        <v>0</v>
      </c>
      <c r="F23" s="491">
        <v>0</v>
      </c>
      <c r="G23" s="492">
        <v>0</v>
      </c>
      <c r="H23" s="491">
        <v>0</v>
      </c>
      <c r="I23" s="483">
        <v>0</v>
      </c>
      <c r="J23" s="482">
        <v>3597275</v>
      </c>
      <c r="K23" s="482">
        <v>0</v>
      </c>
      <c r="L23" s="482">
        <v>7168725</v>
      </c>
      <c r="M23" s="482">
        <f t="shared" si="6"/>
        <v>0</v>
      </c>
      <c r="N23" s="482">
        <f t="shared" si="7"/>
        <v>0.99282095475047094</v>
      </c>
      <c r="O23" s="483">
        <v>855.85046230967703</v>
      </c>
      <c r="P23" s="483">
        <v>409.35640889242228</v>
      </c>
      <c r="Q23" s="482">
        <v>0</v>
      </c>
      <c r="R23" s="482">
        <v>0</v>
      </c>
      <c r="S23" s="482">
        <v>0</v>
      </c>
      <c r="T23" s="482">
        <v>0</v>
      </c>
      <c r="U23" s="482">
        <v>0</v>
      </c>
      <c r="V23" s="482">
        <v>8.5</v>
      </c>
      <c r="W23" s="482">
        <v>0</v>
      </c>
      <c r="X23" s="493">
        <v>4678.5</v>
      </c>
      <c r="Y23" s="493">
        <v>266</v>
      </c>
      <c r="Z23" s="493">
        <v>1225</v>
      </c>
      <c r="AA23" s="493">
        <v>7</v>
      </c>
      <c r="AB23" s="493">
        <v>6129.4000000000005</v>
      </c>
      <c r="AC23" s="493">
        <v>10.199999999999999</v>
      </c>
      <c r="AD23" s="493">
        <v>0</v>
      </c>
      <c r="AE23" s="493">
        <v>9</v>
      </c>
      <c r="AF23" s="493">
        <v>0</v>
      </c>
      <c r="AG23" s="493">
        <v>557.90000000000009</v>
      </c>
      <c r="AH23" s="493">
        <v>3278.9999999999982</v>
      </c>
      <c r="AI23" s="493">
        <v>0</v>
      </c>
      <c r="AJ23" s="493">
        <v>0</v>
      </c>
      <c r="AK23" s="493">
        <v>0</v>
      </c>
      <c r="AL23" s="493">
        <v>0</v>
      </c>
      <c r="AM23" s="493">
        <v>0</v>
      </c>
      <c r="AN23" s="484">
        <v>1330.5983597819095</v>
      </c>
      <c r="AO23" s="482">
        <v>16951.620342298498</v>
      </c>
      <c r="AP23" s="482">
        <v>0</v>
      </c>
      <c r="AQ23" s="494">
        <v>53.004201899999998</v>
      </c>
      <c r="AR23" s="495">
        <v>4.7815617475060197E-2</v>
      </c>
      <c r="AS23" s="482">
        <v>304.7</v>
      </c>
      <c r="AT23" s="482">
        <v>409.35640889242228</v>
      </c>
      <c r="AU23" s="482">
        <v>1265.2068712020989</v>
      </c>
      <c r="AV23" s="497">
        <v>0</v>
      </c>
      <c r="AW23" s="497">
        <v>0</v>
      </c>
      <c r="AX23" s="497">
        <v>0</v>
      </c>
      <c r="AY23" s="482">
        <v>0</v>
      </c>
      <c r="AZ23" s="482">
        <v>0</v>
      </c>
    </row>
    <row r="24" spans="1:52" ht="15.95" customHeight="1" x14ac:dyDescent="0.25">
      <c r="A24" s="483" t="s">
        <v>3509</v>
      </c>
      <c r="B24" s="483">
        <v>374</v>
      </c>
      <c r="C24" s="490">
        <v>4498533</v>
      </c>
      <c r="D24" s="483">
        <f t="shared" si="3"/>
        <v>8.3138214168930187</v>
      </c>
      <c r="E24" s="483">
        <v>0</v>
      </c>
      <c r="F24" s="491">
        <v>0</v>
      </c>
      <c r="G24" s="492">
        <v>0</v>
      </c>
      <c r="H24" s="491">
        <v>0</v>
      </c>
      <c r="I24" s="483">
        <v>3102595</v>
      </c>
      <c r="J24" s="482">
        <v>0</v>
      </c>
      <c r="K24" s="482">
        <v>2547191</v>
      </c>
      <c r="L24" s="482">
        <v>167</v>
      </c>
      <c r="M24" s="482">
        <f t="shared" si="6"/>
        <v>-0.17901272966661774</v>
      </c>
      <c r="N24" s="482">
        <f t="shared" si="7"/>
        <v>0</v>
      </c>
      <c r="O24" s="483">
        <v>2516.6238313305312</v>
      </c>
      <c r="P24" s="483">
        <v>1203.7103904184071</v>
      </c>
      <c r="Q24" s="482">
        <v>1954.8</v>
      </c>
      <c r="R24" s="482">
        <v>0</v>
      </c>
      <c r="S24" s="482">
        <v>0</v>
      </c>
      <c r="T24" s="482">
        <v>0</v>
      </c>
      <c r="U24" s="482">
        <v>0</v>
      </c>
      <c r="V24" s="482">
        <v>0</v>
      </c>
      <c r="W24" s="482">
        <v>0</v>
      </c>
      <c r="X24" s="493">
        <v>11281.8</v>
      </c>
      <c r="Y24" s="493">
        <v>1763</v>
      </c>
      <c r="Z24" s="493">
        <v>0</v>
      </c>
      <c r="AA24" s="493">
        <v>1146.8999999999999</v>
      </c>
      <c r="AB24" s="493">
        <v>0</v>
      </c>
      <c r="AC24" s="493">
        <v>26.099999999999998</v>
      </c>
      <c r="AD24" s="493">
        <v>0</v>
      </c>
      <c r="AE24" s="493">
        <v>22.300000000000004</v>
      </c>
      <c r="AF24" s="493">
        <v>0</v>
      </c>
      <c r="AG24" s="493">
        <v>11.899999999999999</v>
      </c>
      <c r="AH24" s="493">
        <v>5168.1999999999989</v>
      </c>
      <c r="AI24" s="493">
        <v>0</v>
      </c>
      <c r="AJ24" s="493">
        <v>0</v>
      </c>
      <c r="AK24" s="493">
        <v>0</v>
      </c>
      <c r="AL24" s="493">
        <v>0</v>
      </c>
      <c r="AM24" s="493">
        <v>0</v>
      </c>
      <c r="AN24" s="484">
        <v>953.59202584536467</v>
      </c>
      <c r="AO24" s="482">
        <v>12148.617097516499</v>
      </c>
      <c r="AP24" s="482">
        <v>0.5</v>
      </c>
      <c r="AQ24" s="494">
        <v>103.26698133333333</v>
      </c>
      <c r="AR24" s="495">
        <v>0.49353013335443791</v>
      </c>
      <c r="AS24" s="482">
        <v>895.96876460989972</v>
      </c>
      <c r="AT24" s="482">
        <v>1203.7103904184071</v>
      </c>
      <c r="AU24" s="482">
        <v>3720.334221748938</v>
      </c>
      <c r="AV24" s="497">
        <v>0</v>
      </c>
      <c r="AW24" s="497">
        <v>0</v>
      </c>
      <c r="AX24" s="497">
        <v>0</v>
      </c>
      <c r="AY24" s="482">
        <v>0</v>
      </c>
      <c r="AZ24" s="482">
        <v>0</v>
      </c>
    </row>
    <row r="25" spans="1:52" ht="15.95" customHeight="1" x14ac:dyDescent="0.25">
      <c r="A25" s="483" t="s">
        <v>3511</v>
      </c>
      <c r="B25" s="483">
        <v>329</v>
      </c>
      <c r="C25" s="490">
        <v>4742900</v>
      </c>
      <c r="D25" s="483">
        <f t="shared" si="3"/>
        <v>6.9366843070695143</v>
      </c>
      <c r="E25" s="482">
        <v>0</v>
      </c>
      <c r="F25" s="491">
        <v>0</v>
      </c>
      <c r="G25" s="492">
        <v>0</v>
      </c>
      <c r="H25" s="491">
        <v>0</v>
      </c>
      <c r="I25" s="483">
        <v>11978785</v>
      </c>
      <c r="J25" s="482">
        <v>0</v>
      </c>
      <c r="K25" s="482">
        <v>17346437</v>
      </c>
      <c r="L25" s="482">
        <v>0</v>
      </c>
      <c r="M25" s="482">
        <f t="shared" si="6"/>
        <v>0.44809653065815946</v>
      </c>
      <c r="N25" s="482">
        <f t="shared" si="7"/>
        <v>0</v>
      </c>
      <c r="O25" s="483">
        <v>4899.1256653632026</v>
      </c>
      <c r="P25" s="483">
        <v>2343.2697385867891</v>
      </c>
      <c r="Q25" s="482">
        <v>0</v>
      </c>
      <c r="R25" s="482">
        <v>44</v>
      </c>
      <c r="S25" s="482">
        <v>0</v>
      </c>
      <c r="T25" s="482">
        <v>67.7</v>
      </c>
      <c r="U25" s="482">
        <v>0</v>
      </c>
      <c r="V25" s="482">
        <v>3206.5</v>
      </c>
      <c r="W25" s="482">
        <v>0</v>
      </c>
      <c r="X25" s="493">
        <v>2191.8000000000002</v>
      </c>
      <c r="Y25" s="493">
        <v>6052.9</v>
      </c>
      <c r="Z25" s="493">
        <v>2132.9</v>
      </c>
      <c r="AA25" s="493">
        <v>192</v>
      </c>
      <c r="AB25" s="493">
        <v>0</v>
      </c>
      <c r="AC25" s="493">
        <v>1.1000000000000001</v>
      </c>
      <c r="AD25" s="493">
        <v>0</v>
      </c>
      <c r="AE25" s="493">
        <v>11.1</v>
      </c>
      <c r="AF25" s="493">
        <v>0</v>
      </c>
      <c r="AG25" s="493">
        <v>854.7</v>
      </c>
      <c r="AH25" s="493">
        <v>7230.8000000000029</v>
      </c>
      <c r="AI25" s="493">
        <v>645.29999999999995</v>
      </c>
      <c r="AJ25" s="493">
        <v>0</v>
      </c>
      <c r="AK25" s="493">
        <v>0</v>
      </c>
      <c r="AL25" s="493">
        <v>0</v>
      </c>
      <c r="AM25" s="493">
        <v>0</v>
      </c>
      <c r="AN25" s="484">
        <v>19.415843565304563</v>
      </c>
      <c r="AO25" s="482">
        <v>247.35488836649998</v>
      </c>
      <c r="AP25" s="482">
        <v>16.2</v>
      </c>
      <c r="AQ25" s="494">
        <v>73.514234800000011</v>
      </c>
      <c r="AR25" s="495">
        <v>0.53207956600361661</v>
      </c>
      <c r="AS25" s="482">
        <v>1744.1873971857869</v>
      </c>
      <c r="AT25" s="482">
        <v>2343.2697385867891</v>
      </c>
      <c r="AU25" s="482">
        <v>7242.3954039499913</v>
      </c>
      <c r="AV25" s="497">
        <v>0</v>
      </c>
      <c r="AW25" s="497">
        <v>0</v>
      </c>
      <c r="AX25" s="497">
        <v>0</v>
      </c>
      <c r="AY25" s="482">
        <v>0</v>
      </c>
      <c r="AZ25" s="482">
        <v>2500</v>
      </c>
    </row>
    <row r="26" spans="1:52" ht="15.95" customHeight="1" x14ac:dyDescent="0.25">
      <c r="A26" s="483" t="s">
        <v>3513</v>
      </c>
      <c r="B26" s="483">
        <v>487</v>
      </c>
      <c r="C26" s="490">
        <v>1338780</v>
      </c>
      <c r="D26" s="483">
        <f t="shared" si="3"/>
        <v>36.376402396211475</v>
      </c>
      <c r="E26" s="483">
        <v>1</v>
      </c>
      <c r="F26" s="491">
        <v>0.49230769230769234</v>
      </c>
      <c r="G26" s="492">
        <v>0.8</v>
      </c>
      <c r="H26" s="491">
        <v>1</v>
      </c>
      <c r="I26" s="483">
        <v>1743201</v>
      </c>
      <c r="J26" s="482">
        <v>2632614</v>
      </c>
      <c r="K26" s="482">
        <v>4348760</v>
      </c>
      <c r="L26" s="482">
        <v>537008</v>
      </c>
      <c r="M26" s="482">
        <f t="shared" si="6"/>
        <v>1.494697972293499</v>
      </c>
      <c r="N26" s="482">
        <f t="shared" si="7"/>
        <v>-0.79601719051862518</v>
      </c>
      <c r="O26" s="483">
        <v>0</v>
      </c>
      <c r="P26" s="483">
        <v>0</v>
      </c>
      <c r="Q26" s="482">
        <v>0</v>
      </c>
      <c r="R26" s="482">
        <v>0</v>
      </c>
      <c r="S26" s="482">
        <v>0</v>
      </c>
      <c r="T26" s="482">
        <v>59.8</v>
      </c>
      <c r="U26" s="482">
        <v>0</v>
      </c>
      <c r="V26" s="482">
        <v>0</v>
      </c>
      <c r="W26" s="482">
        <v>0</v>
      </c>
      <c r="X26" s="493">
        <v>0</v>
      </c>
      <c r="Y26" s="493">
        <v>1281.6000000000001</v>
      </c>
      <c r="Z26" s="493">
        <v>0</v>
      </c>
      <c r="AA26" s="493">
        <v>709.09999999999991</v>
      </c>
      <c r="AB26" s="493">
        <v>921.6</v>
      </c>
      <c r="AC26" s="493">
        <v>5.6</v>
      </c>
      <c r="AD26" s="493">
        <v>0</v>
      </c>
      <c r="AE26" s="493">
        <v>220.7</v>
      </c>
      <c r="AF26" s="493">
        <v>0</v>
      </c>
      <c r="AG26" s="493">
        <v>877.09999999999991</v>
      </c>
      <c r="AH26" s="493">
        <v>178</v>
      </c>
      <c r="AI26" s="493">
        <v>0</v>
      </c>
      <c r="AJ26" s="493">
        <v>0</v>
      </c>
      <c r="AK26" s="493">
        <v>0</v>
      </c>
      <c r="AL26" s="493">
        <v>0</v>
      </c>
      <c r="AM26" s="493">
        <v>11.5</v>
      </c>
      <c r="AN26" s="484">
        <v>1053.041757106957</v>
      </c>
      <c r="AO26" s="482">
        <v>13415.591519284495</v>
      </c>
      <c r="AP26" s="482">
        <v>13</v>
      </c>
      <c r="AQ26" s="494">
        <v>35.771111366666666</v>
      </c>
      <c r="AR26" s="495">
        <v>0.89467551547697455</v>
      </c>
      <c r="AS26" s="482">
        <v>252.6004650778172</v>
      </c>
      <c r="AT26" s="482">
        <v>339.3620586439481</v>
      </c>
      <c r="AU26" s="482">
        <v>1048.8737908936671</v>
      </c>
      <c r="AV26" s="497">
        <v>0.4</v>
      </c>
      <c r="AW26" s="497">
        <v>0.4</v>
      </c>
      <c r="AX26" s="497">
        <v>0.4</v>
      </c>
      <c r="AY26" s="482">
        <v>0</v>
      </c>
      <c r="AZ26" s="482">
        <v>2000</v>
      </c>
    </row>
    <row r="27" spans="1:52" ht="15.95" customHeight="1" x14ac:dyDescent="0.25">
      <c r="A27" s="483" t="s">
        <v>3515</v>
      </c>
      <c r="B27" s="483">
        <v>2480</v>
      </c>
      <c r="C27" s="490">
        <v>6161345</v>
      </c>
      <c r="D27" s="483">
        <f t="shared" si="3"/>
        <v>40.250951699669471</v>
      </c>
      <c r="E27" s="483">
        <v>1</v>
      </c>
      <c r="F27" s="491">
        <v>0.30499999999999999</v>
      </c>
      <c r="G27" s="492">
        <v>0.5</v>
      </c>
      <c r="H27" s="491">
        <v>0.5</v>
      </c>
      <c r="I27" s="483">
        <v>22029904</v>
      </c>
      <c r="J27" s="482">
        <v>0</v>
      </c>
      <c r="K27" s="482">
        <v>22875361</v>
      </c>
      <c r="L27" s="482">
        <v>455</v>
      </c>
      <c r="M27" s="482">
        <f t="shared" si="6"/>
        <v>3.8377697878302142E-2</v>
      </c>
      <c r="N27" s="482">
        <f t="shared" si="7"/>
        <v>0</v>
      </c>
      <c r="O27" s="483">
        <v>4374.9129524730088</v>
      </c>
      <c r="P27" s="483">
        <v>2092.5368791742089</v>
      </c>
      <c r="Q27" s="482">
        <v>2572</v>
      </c>
      <c r="R27" s="482">
        <v>0</v>
      </c>
      <c r="S27" s="482">
        <v>0</v>
      </c>
      <c r="T27" s="482">
        <v>0</v>
      </c>
      <c r="U27" s="482">
        <v>20.8</v>
      </c>
      <c r="V27" s="482">
        <v>329.5</v>
      </c>
      <c r="W27" s="482">
        <v>0</v>
      </c>
      <c r="X27" s="493">
        <v>4270</v>
      </c>
      <c r="Y27" s="493">
        <v>2684.6</v>
      </c>
      <c r="Z27" s="493">
        <v>1707.8</v>
      </c>
      <c r="AA27" s="493">
        <v>590</v>
      </c>
      <c r="AB27" s="493">
        <v>190</v>
      </c>
      <c r="AC27" s="493">
        <v>305.29999999999995</v>
      </c>
      <c r="AD27" s="493">
        <v>0</v>
      </c>
      <c r="AE27" s="493">
        <v>17.400000000000006</v>
      </c>
      <c r="AF27" s="493">
        <v>0</v>
      </c>
      <c r="AG27" s="493">
        <v>1161.3999999999996</v>
      </c>
      <c r="AH27" s="493">
        <v>3262.3</v>
      </c>
      <c r="AI27" s="493">
        <v>0</v>
      </c>
      <c r="AJ27" s="493">
        <v>0</v>
      </c>
      <c r="AK27" s="493">
        <v>0</v>
      </c>
      <c r="AL27" s="493">
        <v>0</v>
      </c>
      <c r="AM27" s="493">
        <v>115.3</v>
      </c>
      <c r="AN27" s="484">
        <v>395.7712117344646</v>
      </c>
      <c r="AO27" s="482">
        <v>5042.0649284684996</v>
      </c>
      <c r="AP27" s="482">
        <v>29.5</v>
      </c>
      <c r="AQ27" s="494">
        <v>19.532942066666667</v>
      </c>
      <c r="AR27" s="495">
        <v>0.39363403710812539</v>
      </c>
      <c r="AS27" s="482">
        <v>1557.5571146168129</v>
      </c>
      <c r="AT27" s="482">
        <v>2092.5368791742089</v>
      </c>
      <c r="AU27" s="482">
        <v>6467.4498316472182</v>
      </c>
      <c r="AV27" s="498">
        <v>0.25</v>
      </c>
      <c r="AW27" s="497">
        <v>0.5</v>
      </c>
      <c r="AX27" s="497">
        <v>0.5</v>
      </c>
      <c r="AY27" s="482">
        <v>0</v>
      </c>
      <c r="AZ27" s="482">
        <v>0</v>
      </c>
    </row>
    <row r="28" spans="1:52" ht="15.95" customHeight="1" x14ac:dyDescent="0.25">
      <c r="A28" s="483" t="s">
        <v>3517</v>
      </c>
      <c r="B28" s="483">
        <v>3144</v>
      </c>
      <c r="C28" s="490">
        <v>6982092</v>
      </c>
      <c r="D28" s="483">
        <f t="shared" si="3"/>
        <v>45.029483999924381</v>
      </c>
      <c r="E28" s="483">
        <v>1</v>
      </c>
      <c r="F28" s="491">
        <v>0.18333333333333332</v>
      </c>
      <c r="G28" s="492">
        <v>0.35</v>
      </c>
      <c r="H28" s="491">
        <v>0.55000000000000016</v>
      </c>
      <c r="I28" s="483">
        <v>18950009</v>
      </c>
      <c r="J28" s="482">
        <v>328490</v>
      </c>
      <c r="K28" s="482">
        <v>29958285</v>
      </c>
      <c r="L28" s="482">
        <v>122</v>
      </c>
      <c r="M28" s="482">
        <f t="shared" si="6"/>
        <v>0.58091138637453943</v>
      </c>
      <c r="N28" s="482">
        <f t="shared" si="7"/>
        <v>-0.99962860361046002</v>
      </c>
      <c r="O28" s="483">
        <v>252.51380558464049</v>
      </c>
      <c r="P28" s="483">
        <v>120.7782775169963</v>
      </c>
      <c r="Q28" s="482">
        <v>0</v>
      </c>
      <c r="R28" s="482">
        <v>0</v>
      </c>
      <c r="S28" s="482">
        <v>677.2</v>
      </c>
      <c r="T28" s="482">
        <v>0</v>
      </c>
      <c r="U28" s="482">
        <v>32.700000000000003</v>
      </c>
      <c r="V28" s="482">
        <v>42.8</v>
      </c>
      <c r="W28" s="482">
        <v>0</v>
      </c>
      <c r="X28" s="493">
        <v>0</v>
      </c>
      <c r="Y28" s="493">
        <v>5960.6000000000013</v>
      </c>
      <c r="Z28" s="493">
        <v>0</v>
      </c>
      <c r="AA28" s="493">
        <v>264.30000000000007</v>
      </c>
      <c r="AB28" s="493">
        <v>90.8</v>
      </c>
      <c r="AC28" s="493">
        <v>846.19999999999948</v>
      </c>
      <c r="AD28" s="493">
        <v>0</v>
      </c>
      <c r="AE28" s="493">
        <v>43.599999999999994</v>
      </c>
      <c r="AF28" s="493">
        <v>0</v>
      </c>
      <c r="AG28" s="493">
        <v>2385.8000000000006</v>
      </c>
      <c r="AH28" s="493">
        <v>884.50000000000023</v>
      </c>
      <c r="AI28" s="493">
        <v>0</v>
      </c>
      <c r="AJ28" s="493">
        <v>0</v>
      </c>
      <c r="AK28" s="493">
        <v>0</v>
      </c>
      <c r="AL28" s="493">
        <v>0</v>
      </c>
      <c r="AM28" s="493">
        <v>232.3</v>
      </c>
      <c r="AN28" s="484">
        <v>1298.8557712660281</v>
      </c>
      <c r="AO28" s="482">
        <v>16547.224601654998</v>
      </c>
      <c r="AP28" s="482">
        <v>1</v>
      </c>
      <c r="AQ28" s="494">
        <v>5.3797904366666662</v>
      </c>
      <c r="AR28" s="495">
        <v>0.60576923076923073</v>
      </c>
      <c r="AS28" s="482">
        <v>89.899999999999991</v>
      </c>
      <c r="AT28" s="482">
        <v>120.7782775169963</v>
      </c>
      <c r="AU28" s="482">
        <v>373.29208310163682</v>
      </c>
      <c r="AV28" s="499">
        <v>0.17</v>
      </c>
      <c r="AW28" s="499">
        <v>0.27000000000000007</v>
      </c>
      <c r="AX28" s="499">
        <v>0.47000000000000031</v>
      </c>
      <c r="AY28" s="482">
        <v>0</v>
      </c>
      <c r="AZ28" s="482">
        <v>0</v>
      </c>
    </row>
    <row r="29" spans="1:52" ht="15.95" customHeight="1" x14ac:dyDescent="0.25">
      <c r="A29" s="483" t="s">
        <v>3519</v>
      </c>
      <c r="B29" s="483">
        <v>1348</v>
      </c>
      <c r="C29" s="490">
        <v>9992315</v>
      </c>
      <c r="D29" s="483">
        <f t="shared" si="3"/>
        <v>13.490367347306403</v>
      </c>
      <c r="E29" s="483">
        <v>0</v>
      </c>
      <c r="F29" s="491">
        <v>0.125</v>
      </c>
      <c r="G29" s="492">
        <v>0.15</v>
      </c>
      <c r="H29" s="491">
        <v>0.15</v>
      </c>
      <c r="I29" s="483">
        <v>6305172</v>
      </c>
      <c r="J29" s="482">
        <v>5249898</v>
      </c>
      <c r="K29" s="482">
        <v>6540049</v>
      </c>
      <c r="L29" s="482">
        <v>8994508</v>
      </c>
      <c r="M29" s="482">
        <f t="shared" si="6"/>
        <v>3.725148179938631E-2</v>
      </c>
      <c r="N29" s="482">
        <f t="shared" si="7"/>
        <v>0.71327290549264011</v>
      </c>
      <c r="O29" s="483">
        <v>8232.4401170784768</v>
      </c>
      <c r="P29" s="483">
        <v>3937.6062421635661</v>
      </c>
      <c r="Q29" s="482">
        <v>4605.6000000000004</v>
      </c>
      <c r="R29" s="482">
        <v>0</v>
      </c>
      <c r="S29" s="482">
        <v>768.5</v>
      </c>
      <c r="T29" s="482">
        <v>38.799999999999997</v>
      </c>
      <c r="U29" s="482">
        <v>0.7</v>
      </c>
      <c r="V29" s="482">
        <v>30.099999999999998</v>
      </c>
      <c r="W29" s="482">
        <v>0</v>
      </c>
      <c r="X29" s="493">
        <v>8584.5</v>
      </c>
      <c r="Y29" s="493">
        <v>4401.0999999999995</v>
      </c>
      <c r="Z29" s="493">
        <v>4089.6</v>
      </c>
      <c r="AA29" s="493">
        <v>271.5000000000004</v>
      </c>
      <c r="AB29" s="493">
        <v>2185.7000000000003</v>
      </c>
      <c r="AC29" s="493">
        <v>101</v>
      </c>
      <c r="AD29" s="493">
        <v>0</v>
      </c>
      <c r="AE29" s="493">
        <v>329.30000000000075</v>
      </c>
      <c r="AF29" s="493">
        <v>0</v>
      </c>
      <c r="AG29" s="493">
        <v>447.10000000000008</v>
      </c>
      <c r="AH29" s="493">
        <v>6078.5</v>
      </c>
      <c r="AI29" s="493">
        <v>0</v>
      </c>
      <c r="AJ29" s="493">
        <v>0</v>
      </c>
      <c r="AK29" s="493">
        <v>0</v>
      </c>
      <c r="AL29" s="493">
        <v>0</v>
      </c>
      <c r="AM29" s="493">
        <v>0</v>
      </c>
      <c r="AN29" s="484">
        <v>456.16536000539725</v>
      </c>
      <c r="AO29" s="482">
        <v>5811.4771743644988</v>
      </c>
      <c r="AP29" s="482">
        <v>1</v>
      </c>
      <c r="AQ29" s="494">
        <v>115.27370620000001</v>
      </c>
      <c r="AR29" s="495">
        <v>0.55622495509188885</v>
      </c>
      <c r="AS29" s="482">
        <v>2930.914469455734</v>
      </c>
      <c r="AT29" s="482">
        <v>3937.6062421635661</v>
      </c>
      <c r="AU29" s="482">
        <v>12170.04635924204</v>
      </c>
      <c r="AV29" s="498">
        <v>0.125</v>
      </c>
      <c r="AW29" s="497">
        <v>0.15</v>
      </c>
      <c r="AX29" s="497">
        <v>0.15</v>
      </c>
      <c r="AY29" s="482">
        <v>0</v>
      </c>
      <c r="AZ29" s="482">
        <v>0</v>
      </c>
    </row>
    <row r="30" spans="1:52" ht="15.95" customHeight="1" x14ac:dyDescent="0.25">
      <c r="A30" s="483" t="s">
        <v>3521</v>
      </c>
      <c r="B30" s="483">
        <v>1116</v>
      </c>
      <c r="C30" s="490">
        <v>5683666</v>
      </c>
      <c r="D30" s="483">
        <f t="shared" si="3"/>
        <v>19.63521431414161</v>
      </c>
      <c r="E30" s="483">
        <v>0</v>
      </c>
      <c r="F30" s="491">
        <v>0.23057760413565073</v>
      </c>
      <c r="G30" s="492">
        <v>0.26991854638883256</v>
      </c>
      <c r="H30" s="491">
        <v>0.26991854638883256</v>
      </c>
      <c r="I30" s="483">
        <v>21346284</v>
      </c>
      <c r="J30" s="482">
        <v>1010032</v>
      </c>
      <c r="K30" s="482">
        <v>12946930</v>
      </c>
      <c r="L30" s="482">
        <v>348942</v>
      </c>
      <c r="M30" s="482">
        <f t="shared" si="6"/>
        <v>-0.39348085128071941</v>
      </c>
      <c r="N30" s="482">
        <f t="shared" si="7"/>
        <v>-0.6545238170671821</v>
      </c>
      <c r="O30" s="483">
        <v>8774.7224431493378</v>
      </c>
      <c r="P30" s="483">
        <v>4196.9818637027811</v>
      </c>
      <c r="Q30" s="482">
        <v>2376</v>
      </c>
      <c r="R30" s="482">
        <v>0</v>
      </c>
      <c r="S30" s="482">
        <v>0</v>
      </c>
      <c r="T30" s="482">
        <v>0</v>
      </c>
      <c r="U30" s="482">
        <v>156.90000000000003</v>
      </c>
      <c r="V30" s="482">
        <v>364.6</v>
      </c>
      <c r="W30" s="482">
        <v>0</v>
      </c>
      <c r="X30" s="493">
        <v>4042.8</v>
      </c>
      <c r="Y30" s="493">
        <v>2496</v>
      </c>
      <c r="Z30" s="493">
        <v>1657</v>
      </c>
      <c r="AA30" s="493">
        <v>188.09999999999994</v>
      </c>
      <c r="AB30" s="493">
        <v>3838.9</v>
      </c>
      <c r="AC30" s="493">
        <v>894.59999999999752</v>
      </c>
      <c r="AD30" s="493">
        <v>0</v>
      </c>
      <c r="AE30" s="493">
        <v>98.299999999999983</v>
      </c>
      <c r="AF30" s="493">
        <v>0</v>
      </c>
      <c r="AG30" s="493">
        <v>713.3000000000003</v>
      </c>
      <c r="AH30" s="493">
        <v>2918.4000000000015</v>
      </c>
      <c r="AI30" s="493">
        <v>0</v>
      </c>
      <c r="AJ30" s="493">
        <v>0</v>
      </c>
      <c r="AK30" s="493">
        <v>0</v>
      </c>
      <c r="AL30" s="493">
        <v>0</v>
      </c>
      <c r="AM30" s="493">
        <v>69.7</v>
      </c>
      <c r="AN30" s="484">
        <v>563.9790921746262</v>
      </c>
      <c r="AO30" s="482">
        <v>7185.0076931594995</v>
      </c>
      <c r="AP30" s="482">
        <v>0</v>
      </c>
      <c r="AQ30" s="494">
        <v>90.029208933333337</v>
      </c>
      <c r="AR30" s="495">
        <v>0.34086850728988832</v>
      </c>
      <c r="AS30" s="482">
        <v>3123.9778982092539</v>
      </c>
      <c r="AT30" s="482">
        <v>4196.9818637027811</v>
      </c>
      <c r="AU30" s="482">
        <v>12971.70430685212</v>
      </c>
      <c r="AV30" s="498">
        <v>0.20952979192838181</v>
      </c>
      <c r="AW30" s="498">
        <v>0.25945006710281743</v>
      </c>
      <c r="AX30" s="498">
        <v>0.25945006710281743</v>
      </c>
      <c r="AY30" s="482">
        <v>0</v>
      </c>
      <c r="AZ30" s="482">
        <v>0</v>
      </c>
    </row>
    <row r="31" spans="1:52" ht="15.95" customHeight="1" x14ac:dyDescent="0.25">
      <c r="A31" s="483" t="s">
        <v>3523</v>
      </c>
      <c r="B31" s="483">
        <v>275</v>
      </c>
      <c r="C31" s="490">
        <v>2990498</v>
      </c>
      <c r="D31" s="483">
        <f t="shared" si="3"/>
        <v>9.1957928077530902</v>
      </c>
      <c r="E31" s="483">
        <v>0</v>
      </c>
      <c r="F31" s="491">
        <v>0</v>
      </c>
      <c r="G31" s="492">
        <v>0</v>
      </c>
      <c r="H31" s="491">
        <v>0</v>
      </c>
      <c r="I31" s="483">
        <v>5054916</v>
      </c>
      <c r="J31" s="482">
        <v>0</v>
      </c>
      <c r="K31" s="482">
        <v>0</v>
      </c>
      <c r="L31" s="482">
        <v>8365348</v>
      </c>
      <c r="M31" s="482">
        <f t="shared" si="6"/>
        <v>-1</v>
      </c>
      <c r="N31" s="482">
        <f t="shared" si="7"/>
        <v>0</v>
      </c>
      <c r="O31" s="483">
        <v>3585.6114560249389</v>
      </c>
      <c r="P31" s="483">
        <v>1715.0110842503691</v>
      </c>
      <c r="Q31" s="482">
        <v>0</v>
      </c>
      <c r="R31" s="482">
        <v>0</v>
      </c>
      <c r="S31" s="482">
        <v>0</v>
      </c>
      <c r="T31" s="482">
        <v>0</v>
      </c>
      <c r="U31" s="482">
        <v>10.3</v>
      </c>
      <c r="V31" s="482">
        <v>1457.5</v>
      </c>
      <c r="W31" s="482">
        <v>0</v>
      </c>
      <c r="X31" s="493">
        <v>1444</v>
      </c>
      <c r="Y31" s="493">
        <v>7824.3</v>
      </c>
      <c r="Z31" s="493">
        <v>1401</v>
      </c>
      <c r="AA31" s="493">
        <v>0</v>
      </c>
      <c r="AB31" s="493">
        <v>0</v>
      </c>
      <c r="AC31" s="493">
        <v>218.1</v>
      </c>
      <c r="AD31" s="493">
        <v>0</v>
      </c>
      <c r="AE31" s="493">
        <v>1.6</v>
      </c>
      <c r="AF31" s="493">
        <v>0</v>
      </c>
      <c r="AG31" s="493">
        <v>9</v>
      </c>
      <c r="AH31" s="493">
        <v>3306</v>
      </c>
      <c r="AI31" s="493">
        <v>0</v>
      </c>
      <c r="AJ31" s="493">
        <v>0</v>
      </c>
      <c r="AK31" s="493">
        <v>0</v>
      </c>
      <c r="AL31" s="493">
        <v>0</v>
      </c>
      <c r="AM31" s="493">
        <v>0</v>
      </c>
      <c r="AN31" s="484">
        <v>1007.4959002972572</v>
      </c>
      <c r="AO31" s="482">
        <v>12835.344243968999</v>
      </c>
      <c r="AP31" s="482">
        <v>2.2000000000000002</v>
      </c>
      <c r="AQ31" s="494">
        <v>111.09152413333332</v>
      </c>
      <c r="AR31" s="495">
        <v>0.65072758149911758</v>
      </c>
      <c r="AS31" s="482">
        <v>1276.5498866500359</v>
      </c>
      <c r="AT31" s="482">
        <v>1715.0110842503691</v>
      </c>
      <c r="AU31" s="482">
        <v>5300.622540275308</v>
      </c>
      <c r="AV31" s="497">
        <v>0</v>
      </c>
      <c r="AW31" s="497">
        <v>0</v>
      </c>
      <c r="AX31" s="497">
        <v>0</v>
      </c>
      <c r="AY31" s="482">
        <v>0</v>
      </c>
      <c r="AZ31" s="482">
        <v>0</v>
      </c>
    </row>
    <row r="32" spans="1:52" ht="15.95" customHeight="1" x14ac:dyDescent="0.25">
      <c r="A32" s="483" t="s">
        <v>3525</v>
      </c>
      <c r="B32" s="483">
        <v>1983</v>
      </c>
      <c r="C32" s="490">
        <v>6161471</v>
      </c>
      <c r="D32" s="483">
        <f t="shared" si="3"/>
        <v>32.183872974489368</v>
      </c>
      <c r="E32" s="483">
        <v>0</v>
      </c>
      <c r="F32" s="491">
        <v>8.3802909732109493E-2</v>
      </c>
      <c r="G32" s="492">
        <v>0.10056349167853137</v>
      </c>
      <c r="H32" s="491">
        <v>0.10056349167853137</v>
      </c>
      <c r="I32" s="483">
        <v>208971</v>
      </c>
      <c r="J32" s="482">
        <v>68212</v>
      </c>
      <c r="K32" s="482">
        <v>1920378</v>
      </c>
      <c r="L32" s="482">
        <v>0</v>
      </c>
      <c r="M32" s="482">
        <f t="shared" si="6"/>
        <v>8.1896866072325825</v>
      </c>
      <c r="N32" s="482">
        <f t="shared" si="7"/>
        <v>-1</v>
      </c>
      <c r="O32" s="483">
        <v>2299.6957766489531</v>
      </c>
      <c r="P32" s="483">
        <v>1099.9529078170381</v>
      </c>
      <c r="Q32" s="482">
        <v>2944</v>
      </c>
      <c r="R32" s="482">
        <v>0</v>
      </c>
      <c r="S32" s="482">
        <v>0</v>
      </c>
      <c r="T32" s="482">
        <v>0</v>
      </c>
      <c r="U32" s="482">
        <v>6.1000000000000005</v>
      </c>
      <c r="V32" s="482">
        <v>675.69999999999993</v>
      </c>
      <c r="W32" s="482">
        <v>0</v>
      </c>
      <c r="X32" s="493">
        <v>10464.5</v>
      </c>
      <c r="Y32" s="493">
        <v>1794.9</v>
      </c>
      <c r="Z32" s="493">
        <v>1190</v>
      </c>
      <c r="AA32" s="493">
        <v>548.5</v>
      </c>
      <c r="AB32" s="493">
        <v>954.3</v>
      </c>
      <c r="AC32" s="493">
        <v>61.1</v>
      </c>
      <c r="AD32" s="493">
        <v>0</v>
      </c>
      <c r="AE32" s="493">
        <v>14.100000000000001</v>
      </c>
      <c r="AF32" s="493">
        <v>0</v>
      </c>
      <c r="AG32" s="493">
        <v>1082.7999999999981</v>
      </c>
      <c r="AH32" s="493">
        <v>4160.3</v>
      </c>
      <c r="AI32" s="493">
        <v>0</v>
      </c>
      <c r="AJ32" s="493">
        <v>0</v>
      </c>
      <c r="AK32" s="493">
        <v>0</v>
      </c>
      <c r="AL32" s="493">
        <v>0</v>
      </c>
      <c r="AM32" s="493">
        <v>0</v>
      </c>
      <c r="AN32" s="484">
        <v>333.9942684579799</v>
      </c>
      <c r="AO32" s="482">
        <v>4255.0360849169992</v>
      </c>
      <c r="AP32" s="482">
        <v>0</v>
      </c>
      <c r="AQ32" s="494">
        <v>121.01943696666667</v>
      </c>
      <c r="AR32" s="495">
        <v>0.35167632685532452</v>
      </c>
      <c r="AS32" s="482">
        <v>818.73800856976322</v>
      </c>
      <c r="AT32" s="482">
        <v>1099.9529078170381</v>
      </c>
      <c r="AU32" s="482">
        <v>3399.6486844659921</v>
      </c>
      <c r="AV32" s="498">
        <v>8.4674628520823025E-2</v>
      </c>
      <c r="AW32" s="499">
        <v>0.1016095542249876</v>
      </c>
      <c r="AX32" s="499">
        <v>0.1016095542249876</v>
      </c>
      <c r="AY32" s="482">
        <v>0</v>
      </c>
      <c r="AZ32" s="482">
        <v>0</v>
      </c>
    </row>
    <row r="33" spans="1:59" ht="15.95" customHeight="1" x14ac:dyDescent="0.25">
      <c r="A33" s="483" t="s">
        <v>3527</v>
      </c>
      <c r="B33" s="483">
        <v>185</v>
      </c>
      <c r="C33" s="490">
        <v>1074635</v>
      </c>
      <c r="D33" s="483">
        <f t="shared" si="3"/>
        <v>17.215147468675411</v>
      </c>
      <c r="E33" s="483">
        <v>0</v>
      </c>
      <c r="F33" s="491">
        <v>0.15</v>
      </c>
      <c r="G33" s="492">
        <v>0.15</v>
      </c>
      <c r="H33" s="491">
        <v>0.15</v>
      </c>
      <c r="I33" s="483">
        <v>241397</v>
      </c>
      <c r="J33" s="482">
        <v>13137788</v>
      </c>
      <c r="K33" s="482">
        <v>55597</v>
      </c>
      <c r="L33" s="482">
        <v>12484398</v>
      </c>
      <c r="M33" s="482">
        <f t="shared" si="6"/>
        <v>-0.76968645012158399</v>
      </c>
      <c r="N33" s="482">
        <f t="shared" si="7"/>
        <v>-4.9733638569902316E-2</v>
      </c>
      <c r="O33" s="483">
        <v>161.7836838605302</v>
      </c>
      <c r="P33" s="483">
        <v>77.381728186261412</v>
      </c>
      <c r="Q33" s="482">
        <v>614</v>
      </c>
      <c r="R33" s="482">
        <v>0</v>
      </c>
      <c r="S33" s="482">
        <v>0</v>
      </c>
      <c r="T33" s="482">
        <v>0</v>
      </c>
      <c r="U33" s="482">
        <v>0</v>
      </c>
      <c r="V33" s="482">
        <v>0</v>
      </c>
      <c r="W33" s="482">
        <v>53.1</v>
      </c>
      <c r="X33" s="493">
        <v>2239</v>
      </c>
      <c r="Y33" s="493">
        <v>0</v>
      </c>
      <c r="Z33" s="493">
        <v>0</v>
      </c>
      <c r="AA33" s="493">
        <v>2782.7</v>
      </c>
      <c r="AB33" s="493">
        <v>791.30000000000007</v>
      </c>
      <c r="AC33" s="493">
        <v>17</v>
      </c>
      <c r="AD33" s="493">
        <v>0</v>
      </c>
      <c r="AE33" s="493">
        <v>0</v>
      </c>
      <c r="AF33" s="493">
        <v>0</v>
      </c>
      <c r="AG33" s="493">
        <v>52</v>
      </c>
      <c r="AH33" s="493">
        <v>388.00000000000006</v>
      </c>
      <c r="AI33" s="493">
        <v>53.1</v>
      </c>
      <c r="AJ33" s="493">
        <v>0</v>
      </c>
      <c r="AK33" s="493">
        <v>0</v>
      </c>
      <c r="AL33" s="493">
        <v>0</v>
      </c>
      <c r="AM33" s="493">
        <v>0</v>
      </c>
      <c r="AN33" s="484">
        <v>141.94100873281616</v>
      </c>
      <c r="AO33" s="482">
        <v>1808.3068217789996</v>
      </c>
      <c r="AP33" s="482">
        <v>0</v>
      </c>
      <c r="AQ33" s="494">
        <v>270.67854160000002</v>
      </c>
      <c r="AR33" s="495">
        <v>0.27453864239014908</v>
      </c>
      <c r="AS33" s="482">
        <v>57.598249511100583</v>
      </c>
      <c r="AT33" s="482">
        <v>77.381728186261412</v>
      </c>
      <c r="AU33" s="482">
        <v>239.1654120467916</v>
      </c>
      <c r="AV33" s="497">
        <v>0.15</v>
      </c>
      <c r="AW33" s="497">
        <v>0.15</v>
      </c>
      <c r="AX33" s="497">
        <v>0.15</v>
      </c>
      <c r="AY33" s="482">
        <v>0</v>
      </c>
      <c r="AZ33" s="482">
        <v>0</v>
      </c>
    </row>
    <row r="34" spans="1:59" ht="15.95" customHeight="1" x14ac:dyDescent="0.25">
      <c r="A34" s="483" t="s">
        <v>3529</v>
      </c>
      <c r="B34" s="483">
        <v>280</v>
      </c>
      <c r="C34" s="490">
        <v>1956876</v>
      </c>
      <c r="D34" s="483">
        <f t="shared" si="3"/>
        <v>14.308520315032736</v>
      </c>
      <c r="E34" s="483">
        <v>0</v>
      </c>
      <c r="F34" s="491">
        <v>0</v>
      </c>
      <c r="G34" s="492">
        <v>0</v>
      </c>
      <c r="H34" s="491">
        <v>0</v>
      </c>
      <c r="I34" s="483">
        <v>257</v>
      </c>
      <c r="J34" s="482">
        <v>1322615</v>
      </c>
      <c r="K34" s="482">
        <v>12226</v>
      </c>
      <c r="L34" s="482">
        <v>3780963</v>
      </c>
      <c r="M34" s="482">
        <f t="shared" si="6"/>
        <v>46.571984435797667</v>
      </c>
      <c r="N34" s="482">
        <f t="shared" si="7"/>
        <v>1.8587026458946858</v>
      </c>
      <c r="O34" s="483">
        <v>2591.9882068243191</v>
      </c>
      <c r="P34" s="483">
        <v>1239.757447082138</v>
      </c>
      <c r="Q34" s="482">
        <v>0</v>
      </c>
      <c r="R34" s="482">
        <v>0</v>
      </c>
      <c r="S34" s="482">
        <v>0</v>
      </c>
      <c r="T34" s="482">
        <v>0</v>
      </c>
      <c r="U34" s="482">
        <v>0</v>
      </c>
      <c r="V34" s="482">
        <v>241.6</v>
      </c>
      <c r="W34" s="482">
        <v>0</v>
      </c>
      <c r="X34" s="493">
        <v>3793.1000000000004</v>
      </c>
      <c r="Y34" s="493">
        <v>338.2</v>
      </c>
      <c r="Z34" s="493">
        <v>770</v>
      </c>
      <c r="AA34" s="493">
        <v>279.7</v>
      </c>
      <c r="AB34" s="493">
        <v>2180.8000000000002</v>
      </c>
      <c r="AC34" s="493">
        <v>23.3</v>
      </c>
      <c r="AD34" s="493">
        <v>0</v>
      </c>
      <c r="AE34" s="493">
        <v>11.200000000000003</v>
      </c>
      <c r="AF34" s="493">
        <v>0</v>
      </c>
      <c r="AG34" s="493">
        <v>320.99999999999983</v>
      </c>
      <c r="AH34" s="493">
        <v>1670.1000000000001</v>
      </c>
      <c r="AI34" s="493">
        <v>0</v>
      </c>
      <c r="AJ34" s="493">
        <v>0</v>
      </c>
      <c r="AK34" s="493">
        <v>0</v>
      </c>
      <c r="AL34" s="493">
        <v>0</v>
      </c>
      <c r="AM34" s="493">
        <v>0</v>
      </c>
      <c r="AN34" s="484">
        <v>380.23377895103334</v>
      </c>
      <c r="AO34" s="482">
        <v>4844.1204024569988</v>
      </c>
      <c r="AP34" s="482">
        <v>10</v>
      </c>
      <c r="AQ34" s="494">
        <v>60.527139266666673</v>
      </c>
      <c r="AR34" s="495">
        <v>3.2054019972745949E-2</v>
      </c>
      <c r="AS34" s="482">
        <v>922.8</v>
      </c>
      <c r="AT34" s="482">
        <v>1239.757447082138</v>
      </c>
      <c r="AU34" s="482">
        <v>3831.745653906456</v>
      </c>
      <c r="AV34" s="497">
        <v>0</v>
      </c>
      <c r="AW34" s="497">
        <v>0</v>
      </c>
      <c r="AX34" s="497">
        <v>0</v>
      </c>
      <c r="AY34" s="482">
        <v>0</v>
      </c>
      <c r="AZ34" s="482">
        <v>0</v>
      </c>
    </row>
    <row r="35" spans="1:59" ht="15.95" customHeight="1" x14ac:dyDescent="0.25">
      <c r="A35" s="483" t="s">
        <v>3530</v>
      </c>
      <c r="B35" s="483">
        <v>1112</v>
      </c>
      <c r="C35" s="490">
        <v>3119265</v>
      </c>
      <c r="D35" s="483">
        <f t="shared" si="3"/>
        <v>35.649423822599232</v>
      </c>
      <c r="E35" s="483">
        <v>0</v>
      </c>
      <c r="F35" s="491">
        <v>0.19531380998268613</v>
      </c>
      <c r="G35" s="492">
        <v>0.44389502268792302</v>
      </c>
      <c r="H35" s="491">
        <v>0.31960441633530456</v>
      </c>
      <c r="I35" s="483">
        <v>2917972</v>
      </c>
      <c r="J35" s="482">
        <v>66761</v>
      </c>
      <c r="K35" s="482">
        <v>466911</v>
      </c>
      <c r="L35" s="482">
        <v>8694</v>
      </c>
      <c r="M35" s="482">
        <f t="shared" si="6"/>
        <v>-0.83998784087030309</v>
      </c>
      <c r="N35" s="482">
        <f t="shared" si="7"/>
        <v>-0.86977426940878655</v>
      </c>
      <c r="O35" s="483">
        <v>578.33807085514445</v>
      </c>
      <c r="P35" s="483">
        <v>276.62121624860441</v>
      </c>
      <c r="Q35" s="482">
        <v>522</v>
      </c>
      <c r="R35" s="482">
        <v>628.6</v>
      </c>
      <c r="S35" s="482">
        <v>0</v>
      </c>
      <c r="T35" s="482">
        <v>0</v>
      </c>
      <c r="U35" s="482">
        <v>6</v>
      </c>
      <c r="V35" s="482">
        <v>226</v>
      </c>
      <c r="W35" s="482">
        <v>0</v>
      </c>
      <c r="X35" s="493">
        <v>740.4</v>
      </c>
      <c r="Y35" s="493">
        <v>5444.9999999999991</v>
      </c>
      <c r="Z35" s="493">
        <v>0</v>
      </c>
      <c r="AA35" s="493">
        <v>1051.3999999999999</v>
      </c>
      <c r="AB35" s="493">
        <v>150</v>
      </c>
      <c r="AC35" s="493">
        <v>2116.6999999999998</v>
      </c>
      <c r="AD35" s="493">
        <v>178.5</v>
      </c>
      <c r="AE35" s="493">
        <v>9.8000000000000007</v>
      </c>
      <c r="AF35" s="493">
        <v>518</v>
      </c>
      <c r="AG35" s="493">
        <v>6</v>
      </c>
      <c r="AH35" s="493">
        <v>1511.6</v>
      </c>
      <c r="AI35" s="493">
        <v>0</v>
      </c>
      <c r="AJ35" s="493">
        <v>0</v>
      </c>
      <c r="AK35" s="493">
        <v>0</v>
      </c>
      <c r="AL35" s="493">
        <v>0</v>
      </c>
      <c r="AM35" s="493">
        <v>0</v>
      </c>
      <c r="AN35" s="484">
        <v>76.786155272344018</v>
      </c>
      <c r="AO35" s="482">
        <v>978.24391722149983</v>
      </c>
      <c r="AP35" s="482">
        <v>0</v>
      </c>
      <c r="AQ35" s="494">
        <v>47.25235</v>
      </c>
      <c r="AR35" s="495">
        <v>0.1589666951323655</v>
      </c>
      <c r="AS35" s="482">
        <v>205.9</v>
      </c>
      <c r="AT35" s="482">
        <v>276.62121624860441</v>
      </c>
      <c r="AU35" s="482">
        <v>854.95928710374881</v>
      </c>
      <c r="AV35" s="498">
        <v>0.22</v>
      </c>
      <c r="AW35" s="498">
        <v>0.5</v>
      </c>
      <c r="AX35" s="498">
        <v>0.5</v>
      </c>
      <c r="AY35" s="482">
        <v>0</v>
      </c>
      <c r="AZ35" s="482">
        <v>0</v>
      </c>
    </row>
    <row r="36" spans="1:59" ht="15.95" customHeight="1" x14ac:dyDescent="0.25">
      <c r="A36" s="483" t="s">
        <v>3532</v>
      </c>
      <c r="B36" s="483">
        <v>273</v>
      </c>
      <c r="C36" s="490">
        <v>1352917</v>
      </c>
      <c r="D36" s="483">
        <f t="shared" si="3"/>
        <v>20.178621452757262</v>
      </c>
      <c r="E36" s="482">
        <v>0</v>
      </c>
      <c r="F36" s="491">
        <v>0.192</v>
      </c>
      <c r="G36" s="492">
        <v>0.23699999999999999</v>
      </c>
      <c r="H36" s="491">
        <v>0.23699999999999999</v>
      </c>
      <c r="I36" s="483">
        <v>938788</v>
      </c>
      <c r="J36" s="482">
        <v>11944719</v>
      </c>
      <c r="K36" s="482">
        <v>203180</v>
      </c>
      <c r="L36" s="482">
        <v>5499785</v>
      </c>
      <c r="M36" s="482">
        <f t="shared" si="6"/>
        <v>-0.78357200986804265</v>
      </c>
      <c r="N36" s="482">
        <f t="shared" si="7"/>
        <v>-0.53956346733648575</v>
      </c>
      <c r="O36" s="483">
        <v>112.3531949208634</v>
      </c>
      <c r="P36" s="483">
        <v>53.738944390209689</v>
      </c>
      <c r="Q36" s="482">
        <v>0</v>
      </c>
      <c r="R36" s="482">
        <v>0</v>
      </c>
      <c r="S36" s="482">
        <v>0</v>
      </c>
      <c r="T36" s="482">
        <v>0</v>
      </c>
      <c r="U36" s="482">
        <v>0</v>
      </c>
      <c r="V36" s="482">
        <v>0</v>
      </c>
      <c r="W36" s="482">
        <v>0</v>
      </c>
      <c r="X36" s="493">
        <v>533.9</v>
      </c>
      <c r="Y36" s="493">
        <v>1258</v>
      </c>
      <c r="Z36" s="493">
        <v>1250.4000000000001</v>
      </c>
      <c r="AA36" s="493">
        <v>501.9000000000002</v>
      </c>
      <c r="AB36" s="493">
        <v>211.9</v>
      </c>
      <c r="AC36" s="493">
        <v>0</v>
      </c>
      <c r="AD36" s="493">
        <v>0</v>
      </c>
      <c r="AE36" s="493">
        <v>221.10000000000002</v>
      </c>
      <c r="AF36" s="493">
        <v>0</v>
      </c>
      <c r="AG36" s="493">
        <v>82.1</v>
      </c>
      <c r="AH36" s="493">
        <v>400.2</v>
      </c>
      <c r="AI36" s="493">
        <v>0</v>
      </c>
      <c r="AJ36" s="493">
        <v>0</v>
      </c>
      <c r="AK36" s="493">
        <v>0</v>
      </c>
      <c r="AL36" s="493">
        <v>0</v>
      </c>
      <c r="AM36" s="493">
        <v>12</v>
      </c>
      <c r="AN36" s="484">
        <v>235.48162351095189</v>
      </c>
      <c r="AO36" s="482">
        <v>2999.9999999999995</v>
      </c>
      <c r="AP36" s="482">
        <v>320.8</v>
      </c>
      <c r="AQ36" s="494">
        <v>9.5162785033333321</v>
      </c>
      <c r="AR36" s="495">
        <v>0.84328097731239093</v>
      </c>
      <c r="AS36" s="482">
        <v>40</v>
      </c>
      <c r="AT36" s="482">
        <v>53.738944390209689</v>
      </c>
      <c r="AU36" s="482">
        <v>166.09213931107311</v>
      </c>
      <c r="AV36" s="498">
        <v>0.192</v>
      </c>
      <c r="AW36" s="498">
        <v>0.23699999999999999</v>
      </c>
      <c r="AX36" s="498">
        <v>0.23699999999999999</v>
      </c>
      <c r="AY36" s="482">
        <v>0</v>
      </c>
      <c r="AZ36" s="482">
        <v>0</v>
      </c>
    </row>
    <row r="37" spans="1:59" ht="15.95" customHeight="1" x14ac:dyDescent="0.25">
      <c r="A37" s="483" t="s">
        <v>3534</v>
      </c>
      <c r="B37" s="483">
        <v>1383</v>
      </c>
      <c r="C37" s="490">
        <v>9088074</v>
      </c>
      <c r="D37" s="483">
        <f t="shared" si="3"/>
        <v>15.217745806207123</v>
      </c>
      <c r="E37" s="483">
        <v>1</v>
      </c>
      <c r="F37" s="491">
        <v>0.16028999999999999</v>
      </c>
      <c r="G37" s="492">
        <v>0.5</v>
      </c>
      <c r="H37" s="491">
        <v>0.5</v>
      </c>
      <c r="I37" s="483">
        <v>24337437</v>
      </c>
      <c r="J37" s="482">
        <v>0</v>
      </c>
      <c r="K37" s="482">
        <v>6826117</v>
      </c>
      <c r="L37" s="482">
        <v>555</v>
      </c>
      <c r="M37" s="482">
        <f t="shared" si="6"/>
        <v>-0.71952194473066333</v>
      </c>
      <c r="N37" s="482">
        <f t="shared" si="7"/>
        <v>0</v>
      </c>
      <c r="O37" s="483">
        <v>2443.6794735393441</v>
      </c>
      <c r="P37" s="483">
        <v>1168.820837080104</v>
      </c>
      <c r="Q37" s="482">
        <v>390</v>
      </c>
      <c r="R37" s="482">
        <v>0</v>
      </c>
      <c r="S37" s="482">
        <v>0</v>
      </c>
      <c r="T37" s="482">
        <v>21.700000000000003</v>
      </c>
      <c r="U37" s="482">
        <v>146</v>
      </c>
      <c r="V37" s="482">
        <v>0</v>
      </c>
      <c r="W37" s="482">
        <v>0</v>
      </c>
      <c r="X37" s="493">
        <v>463</v>
      </c>
      <c r="Y37" s="493">
        <v>8569.5</v>
      </c>
      <c r="Z37" s="493">
        <v>3467.1</v>
      </c>
      <c r="AA37" s="493">
        <v>12.3</v>
      </c>
      <c r="AB37" s="493">
        <v>7.6</v>
      </c>
      <c r="AC37" s="493">
        <v>745.5</v>
      </c>
      <c r="AD37" s="493">
        <v>0</v>
      </c>
      <c r="AE37" s="493">
        <v>63.399999999999991</v>
      </c>
      <c r="AF37" s="493">
        <v>0</v>
      </c>
      <c r="AG37" s="493">
        <v>226.00000000000003</v>
      </c>
      <c r="AH37" s="493">
        <v>2769.8</v>
      </c>
      <c r="AI37" s="493">
        <v>0</v>
      </c>
      <c r="AJ37" s="493">
        <v>0</v>
      </c>
      <c r="AK37" s="493">
        <v>0</v>
      </c>
      <c r="AL37" s="493">
        <v>0</v>
      </c>
      <c r="AM37" s="493">
        <v>105</v>
      </c>
      <c r="AN37" s="484">
        <v>451.64099798691859</v>
      </c>
      <c r="AO37" s="482">
        <v>5753.8374916874991</v>
      </c>
      <c r="AP37" s="482">
        <v>3.6</v>
      </c>
      <c r="AQ37" s="494">
        <v>6.8191451566666661</v>
      </c>
      <c r="AR37" s="495">
        <v>0.41725090291055872</v>
      </c>
      <c r="AS37" s="482">
        <v>869.99910425709322</v>
      </c>
      <c r="AT37" s="482">
        <v>1168.820837080104</v>
      </c>
      <c r="AU37" s="482">
        <v>3612.5003106194481</v>
      </c>
      <c r="AV37" s="498">
        <v>0.16028999999999999</v>
      </c>
      <c r="AW37" s="498">
        <v>0.5</v>
      </c>
      <c r="AX37" s="498">
        <v>0.5</v>
      </c>
      <c r="AY37" s="482">
        <v>0</v>
      </c>
      <c r="AZ37" s="482">
        <v>5000</v>
      </c>
    </row>
    <row r="38" spans="1:59" ht="15.95" customHeight="1" x14ac:dyDescent="0.25">
      <c r="A38" s="483" t="s">
        <v>3536</v>
      </c>
      <c r="B38" s="483">
        <v>364</v>
      </c>
      <c r="C38" s="490">
        <v>2099134</v>
      </c>
      <c r="D38" s="483">
        <f t="shared" si="3"/>
        <v>17.3404842187302</v>
      </c>
      <c r="E38" s="483">
        <v>0</v>
      </c>
      <c r="F38" s="491">
        <v>0.20961953304417216</v>
      </c>
      <c r="G38" s="492">
        <v>0.37566173732864705</v>
      </c>
      <c r="H38" s="491">
        <v>0.73146646079537891</v>
      </c>
      <c r="I38" s="483">
        <v>39073</v>
      </c>
      <c r="J38" s="482">
        <v>13046937</v>
      </c>
      <c r="K38" s="482">
        <v>4043</v>
      </c>
      <c r="L38" s="482">
        <v>7071638</v>
      </c>
      <c r="M38" s="482">
        <f t="shared" si="6"/>
        <v>-0.89652701353876074</v>
      </c>
      <c r="N38" s="482">
        <f t="shared" si="7"/>
        <v>-0.45798481283384751</v>
      </c>
      <c r="O38" s="483">
        <v>191.84308032737431</v>
      </c>
      <c r="P38" s="483">
        <v>91.759247546283035</v>
      </c>
      <c r="Q38" s="482">
        <v>2640</v>
      </c>
      <c r="R38" s="482">
        <v>0</v>
      </c>
      <c r="S38" s="482">
        <v>0</v>
      </c>
      <c r="T38" s="482">
        <v>0</v>
      </c>
      <c r="U38" s="482">
        <v>17</v>
      </c>
      <c r="V38" s="482">
        <v>737</v>
      </c>
      <c r="W38" s="482">
        <v>0</v>
      </c>
      <c r="X38" s="493">
        <v>2640</v>
      </c>
      <c r="Y38" s="493">
        <v>1415.5</v>
      </c>
      <c r="Z38" s="493">
        <v>0</v>
      </c>
      <c r="AA38" s="493">
        <v>82.9</v>
      </c>
      <c r="AB38" s="493">
        <v>2034.4000000000003</v>
      </c>
      <c r="AC38" s="493">
        <v>671.7</v>
      </c>
      <c r="AD38" s="493">
        <v>0</v>
      </c>
      <c r="AE38" s="493">
        <v>5.4</v>
      </c>
      <c r="AF38" s="493">
        <v>8.6000000000000014</v>
      </c>
      <c r="AG38" s="493">
        <v>19</v>
      </c>
      <c r="AH38" s="493">
        <v>1792.3</v>
      </c>
      <c r="AI38" s="493">
        <v>0</v>
      </c>
      <c r="AJ38" s="493">
        <v>0</v>
      </c>
      <c r="AK38" s="493">
        <v>0</v>
      </c>
      <c r="AL38" s="493">
        <v>0</v>
      </c>
      <c r="AM38" s="493">
        <v>0</v>
      </c>
      <c r="AN38" s="484">
        <v>649.40414423467803</v>
      </c>
      <c r="AO38" s="482">
        <v>8273.3098390304986</v>
      </c>
      <c r="AP38" s="482">
        <v>254</v>
      </c>
      <c r="AQ38" s="494">
        <v>131.73979323333333</v>
      </c>
      <c r="AR38" s="495">
        <v>0.31997526761216533</v>
      </c>
      <c r="AS38" s="482">
        <v>68.3</v>
      </c>
      <c r="AT38" s="482">
        <v>91.759247546283035</v>
      </c>
      <c r="AU38" s="482">
        <v>283.60232787365732</v>
      </c>
      <c r="AV38" s="497">
        <v>0.2031096198964473</v>
      </c>
      <c r="AW38" s="497">
        <v>0.36240874583753802</v>
      </c>
      <c r="AX38" s="497">
        <v>0.70376401571130365</v>
      </c>
      <c r="AY38" s="482">
        <v>1</v>
      </c>
      <c r="AZ38" s="482">
        <v>0</v>
      </c>
      <c r="BE38" s="482">
        <v>834</v>
      </c>
      <c r="BF38" s="482">
        <v>2366</v>
      </c>
      <c r="BG38" s="482">
        <v>0</v>
      </c>
    </row>
    <row r="39" spans="1:59" ht="15.95" customHeight="1" x14ac:dyDescent="0.25">
      <c r="A39" s="483" t="s">
        <v>3538</v>
      </c>
      <c r="B39" s="483">
        <v>5491</v>
      </c>
      <c r="C39" s="490">
        <v>20031150</v>
      </c>
      <c r="D39" s="483">
        <f t="shared" si="3"/>
        <v>27.412305334441609</v>
      </c>
      <c r="E39" s="483">
        <v>1</v>
      </c>
      <c r="F39" s="491">
        <v>0.42666666666666664</v>
      </c>
      <c r="G39" s="492">
        <v>0.7</v>
      </c>
      <c r="H39" s="491">
        <v>1</v>
      </c>
      <c r="I39" s="483">
        <v>19936949</v>
      </c>
      <c r="J39" s="482">
        <v>3361222</v>
      </c>
      <c r="K39" s="482">
        <v>27986292</v>
      </c>
      <c r="L39" s="482">
        <v>138183</v>
      </c>
      <c r="M39" s="482">
        <f t="shared" si="6"/>
        <v>0.4037399604121974</v>
      </c>
      <c r="N39" s="482">
        <f t="shared" si="7"/>
        <v>-0.95888905880063857</v>
      </c>
      <c r="O39" s="483">
        <v>2284.9831017030601</v>
      </c>
      <c r="P39" s="483">
        <v>1092.915781535889</v>
      </c>
      <c r="Q39" s="482">
        <v>685.9</v>
      </c>
      <c r="R39" s="482">
        <v>0</v>
      </c>
      <c r="S39" s="482">
        <v>2047.8</v>
      </c>
      <c r="T39" s="482">
        <v>3.2</v>
      </c>
      <c r="U39" s="482">
        <v>4.5</v>
      </c>
      <c r="V39" s="482">
        <v>490.4</v>
      </c>
      <c r="W39" s="482">
        <v>0</v>
      </c>
      <c r="X39" s="493">
        <v>1204.4000000000001</v>
      </c>
      <c r="Y39" s="493">
        <v>8862.4999999999982</v>
      </c>
      <c r="Z39" s="493">
        <v>5396.2999999999993</v>
      </c>
      <c r="AA39" s="493">
        <v>4544.6000000000022</v>
      </c>
      <c r="AB39" s="493">
        <v>1979.6000000000001</v>
      </c>
      <c r="AC39" s="493">
        <v>470.2</v>
      </c>
      <c r="AD39" s="493">
        <v>0</v>
      </c>
      <c r="AE39" s="493">
        <v>174.29999999999976</v>
      </c>
      <c r="AF39" s="493">
        <v>0</v>
      </c>
      <c r="AG39" s="493">
        <v>2584.1999999999998</v>
      </c>
      <c r="AH39" s="493">
        <v>12715.800000000003</v>
      </c>
      <c r="AI39" s="493">
        <v>0</v>
      </c>
      <c r="AJ39" s="493">
        <v>0</v>
      </c>
      <c r="AK39" s="493">
        <v>0</v>
      </c>
      <c r="AL39" s="493">
        <v>0</v>
      </c>
      <c r="AM39" s="493">
        <v>194.8</v>
      </c>
      <c r="AN39" s="484">
        <v>2088.8974619505761</v>
      </c>
      <c r="AO39" s="482">
        <v>26612.235351605996</v>
      </c>
      <c r="AP39" s="482">
        <v>1</v>
      </c>
      <c r="AQ39" s="494">
        <v>65.139618299999995</v>
      </c>
      <c r="AR39" s="495">
        <v>0.62882530420078908</v>
      </c>
      <c r="AS39" s="482">
        <v>813.5</v>
      </c>
      <c r="AT39" s="482">
        <v>1092.915781535889</v>
      </c>
      <c r="AU39" s="482">
        <v>3377.8988832389491</v>
      </c>
      <c r="AV39" s="498">
        <v>0.42666666666666658</v>
      </c>
      <c r="AW39" s="497">
        <v>0.7</v>
      </c>
      <c r="AX39" s="497">
        <v>0.7</v>
      </c>
      <c r="AY39" s="482">
        <v>0</v>
      </c>
      <c r="AZ39" s="482">
        <v>2000</v>
      </c>
    </row>
    <row r="40" spans="1:59" ht="15.95" customHeight="1" x14ac:dyDescent="0.25">
      <c r="A40" s="483" t="s">
        <v>3540</v>
      </c>
      <c r="B40" s="483">
        <v>1910</v>
      </c>
      <c r="C40" s="490">
        <v>10568033</v>
      </c>
      <c r="D40" s="483">
        <f t="shared" si="3"/>
        <v>18.073372783752664</v>
      </c>
      <c r="E40" s="483">
        <v>0</v>
      </c>
      <c r="F40" s="491">
        <v>0.1137850789011861</v>
      </c>
      <c r="G40" s="492">
        <v>0.12067761835177915</v>
      </c>
      <c r="H40" s="491">
        <v>0.12067761835177915</v>
      </c>
      <c r="I40" s="483">
        <v>17693787</v>
      </c>
      <c r="J40" s="482">
        <v>0</v>
      </c>
      <c r="K40" s="482">
        <v>14042350</v>
      </c>
      <c r="L40" s="482">
        <v>42</v>
      </c>
      <c r="M40" s="482">
        <f t="shared" si="6"/>
        <v>-0.20636831448236603</v>
      </c>
      <c r="N40" s="482">
        <f t="shared" si="7"/>
        <v>0</v>
      </c>
      <c r="O40" s="483">
        <v>3285.418485740548</v>
      </c>
      <c r="P40" s="483">
        <v>1571.42768773185</v>
      </c>
      <c r="Q40" s="482">
        <v>2760</v>
      </c>
      <c r="R40" s="482">
        <v>0</v>
      </c>
      <c r="S40" s="482">
        <v>0</v>
      </c>
      <c r="T40" s="482">
        <v>151.80000000000001</v>
      </c>
      <c r="U40" s="482">
        <v>0</v>
      </c>
      <c r="V40" s="482">
        <v>0</v>
      </c>
      <c r="W40" s="482">
        <v>0</v>
      </c>
      <c r="X40" s="493">
        <v>10308</v>
      </c>
      <c r="Y40" s="493">
        <v>5373.2</v>
      </c>
      <c r="Z40" s="493">
        <v>5149.6000000000004</v>
      </c>
      <c r="AA40" s="493">
        <v>1999.3000000000009</v>
      </c>
      <c r="AB40" s="493">
        <v>208</v>
      </c>
      <c r="AC40" s="493">
        <v>4420.9000000000042</v>
      </c>
      <c r="AD40" s="493">
        <v>0</v>
      </c>
      <c r="AE40" s="493">
        <v>310.40000000000072</v>
      </c>
      <c r="AF40" s="493">
        <v>0</v>
      </c>
      <c r="AG40" s="493">
        <v>438.70000000000033</v>
      </c>
      <c r="AH40" s="493">
        <v>5987.2</v>
      </c>
      <c r="AI40" s="493">
        <v>0</v>
      </c>
      <c r="AJ40" s="493">
        <v>0</v>
      </c>
      <c r="AK40" s="493">
        <v>0</v>
      </c>
      <c r="AL40" s="493">
        <v>0</v>
      </c>
      <c r="AM40" s="493">
        <v>0</v>
      </c>
      <c r="AN40" s="484">
        <v>78.985659323150202</v>
      </c>
      <c r="AO40" s="482">
        <v>1006.2652636604998</v>
      </c>
      <c r="AP40" s="482">
        <v>0</v>
      </c>
      <c r="AQ40" s="494">
        <v>79.839766900000001</v>
      </c>
      <c r="AR40" s="495">
        <v>0.59739675397718139</v>
      </c>
      <c r="AS40" s="482">
        <v>1169.6751438371291</v>
      </c>
      <c r="AT40" s="482">
        <v>1571.42768773185</v>
      </c>
      <c r="AU40" s="482">
        <v>4856.8461734723987</v>
      </c>
      <c r="AV40" s="498">
        <v>0.11383661154747191</v>
      </c>
      <c r="AW40" s="498">
        <v>0.1207549173212078</v>
      </c>
      <c r="AX40" s="498">
        <v>0.1207549173212078</v>
      </c>
      <c r="AY40" s="482">
        <v>0</v>
      </c>
      <c r="AZ40" s="482">
        <v>0</v>
      </c>
      <c r="BE40" s="482">
        <v>13</v>
      </c>
      <c r="BF40" s="482">
        <v>9510</v>
      </c>
      <c r="BG40" s="482">
        <v>1</v>
      </c>
    </row>
    <row r="41" spans="1:59" ht="15.95" customHeight="1" x14ac:dyDescent="0.25">
      <c r="A41" s="483" t="s">
        <v>3542</v>
      </c>
      <c r="B41" s="483">
        <v>97</v>
      </c>
      <c r="C41" s="490">
        <v>789403</v>
      </c>
      <c r="D41" s="483">
        <f t="shared" si="3"/>
        <v>12.287766831390304</v>
      </c>
      <c r="E41" s="483">
        <v>0</v>
      </c>
      <c r="F41" s="491">
        <v>0</v>
      </c>
      <c r="G41" s="492">
        <v>0</v>
      </c>
      <c r="H41" s="491">
        <v>0</v>
      </c>
      <c r="I41" s="483">
        <v>1413663</v>
      </c>
      <c r="J41" s="482">
        <v>20571248</v>
      </c>
      <c r="K41" s="482">
        <v>1163652</v>
      </c>
      <c r="L41" s="482">
        <v>21747797</v>
      </c>
      <c r="M41" s="482">
        <f t="shared" si="6"/>
        <v>-0.1768533235997547</v>
      </c>
      <c r="N41" s="482">
        <f t="shared" si="7"/>
        <v>5.7193856201626758E-2</v>
      </c>
      <c r="O41" s="483">
        <v>3264.067950074168</v>
      </c>
      <c r="P41" s="483">
        <v>1561.215648370754</v>
      </c>
      <c r="Q41" s="482">
        <v>1146.2</v>
      </c>
      <c r="R41" s="482">
        <v>0</v>
      </c>
      <c r="S41" s="482">
        <v>0</v>
      </c>
      <c r="T41" s="482">
        <v>0</v>
      </c>
      <c r="U41" s="482">
        <v>6</v>
      </c>
      <c r="V41" s="482">
        <v>0</v>
      </c>
      <c r="W41" s="482">
        <v>104.3</v>
      </c>
      <c r="X41" s="493">
        <v>3396.2</v>
      </c>
      <c r="Y41" s="493">
        <v>0</v>
      </c>
      <c r="Z41" s="493">
        <v>0</v>
      </c>
      <c r="AA41" s="493">
        <v>510</v>
      </c>
      <c r="AB41" s="493">
        <v>3527.7000000000003</v>
      </c>
      <c r="AC41" s="493">
        <v>0</v>
      </c>
      <c r="AD41" s="493">
        <v>0</v>
      </c>
      <c r="AE41" s="493">
        <v>0</v>
      </c>
      <c r="AF41" s="493">
        <v>0</v>
      </c>
      <c r="AG41" s="493">
        <v>59.699999999999996</v>
      </c>
      <c r="AH41" s="493">
        <v>580.99999999999977</v>
      </c>
      <c r="AI41" s="493">
        <v>533.29999999999995</v>
      </c>
      <c r="AJ41" s="493">
        <v>0</v>
      </c>
      <c r="AK41" s="493">
        <v>0</v>
      </c>
      <c r="AL41" s="493">
        <v>0</v>
      </c>
      <c r="AM41" s="493">
        <v>0</v>
      </c>
      <c r="AN41" s="484">
        <v>2037.8761861162782</v>
      </c>
      <c r="AO41" s="482">
        <v>25962.232072280996</v>
      </c>
      <c r="AP41" s="482">
        <v>53</v>
      </c>
      <c r="AQ41" s="494">
        <v>28.456966700000002</v>
      </c>
      <c r="AR41" s="495">
        <v>1.72097552138765E-2</v>
      </c>
      <c r="AS41" s="482">
        <v>1162.073923175298</v>
      </c>
      <c r="AT41" s="482">
        <v>1561.215648370754</v>
      </c>
      <c r="AU41" s="482">
        <v>4825.2835984449221</v>
      </c>
      <c r="AV41" s="497">
        <v>0</v>
      </c>
      <c r="AW41" s="497">
        <v>0</v>
      </c>
      <c r="AX41" s="497">
        <v>0</v>
      </c>
      <c r="AY41" s="482">
        <v>0</v>
      </c>
      <c r="AZ41" s="482">
        <v>0</v>
      </c>
    </row>
    <row r="42" spans="1:59" ht="15.95" customHeight="1" x14ac:dyDescent="0.25">
      <c r="A42" s="483" t="s">
        <v>3544</v>
      </c>
      <c r="B42" s="483">
        <v>1597</v>
      </c>
      <c r="C42" s="490">
        <v>11705262</v>
      </c>
      <c r="D42" s="483">
        <f t="shared" si="3"/>
        <v>13.643436601419088</v>
      </c>
      <c r="E42" s="483">
        <v>0</v>
      </c>
      <c r="F42" s="491">
        <v>3.2435992707374371E-2</v>
      </c>
      <c r="G42" s="492">
        <v>0</v>
      </c>
      <c r="H42" s="491">
        <v>0</v>
      </c>
      <c r="I42" s="483">
        <v>19424322</v>
      </c>
      <c r="J42" s="482">
        <v>0</v>
      </c>
      <c r="K42" s="482">
        <v>36652206</v>
      </c>
      <c r="L42" s="482">
        <v>1119</v>
      </c>
      <c r="M42" s="482">
        <f t="shared" si="6"/>
        <v>0.88692331191791407</v>
      </c>
      <c r="N42" s="482">
        <f t="shared" si="7"/>
        <v>0</v>
      </c>
      <c r="O42" s="483">
        <v>5441.4355280133668</v>
      </c>
      <c r="P42" s="483">
        <v>2602.6585309726811</v>
      </c>
      <c r="Q42" s="482">
        <v>4575</v>
      </c>
      <c r="R42" s="482">
        <v>0</v>
      </c>
      <c r="S42" s="482">
        <v>0</v>
      </c>
      <c r="T42" s="482">
        <v>1</v>
      </c>
      <c r="U42" s="482">
        <v>37</v>
      </c>
      <c r="V42" s="482">
        <v>0</v>
      </c>
      <c r="W42" s="482">
        <v>0</v>
      </c>
      <c r="X42" s="493">
        <v>11488.5</v>
      </c>
      <c r="Y42" s="493">
        <v>6991.2999999999975</v>
      </c>
      <c r="Z42" s="493">
        <v>2134</v>
      </c>
      <c r="AA42" s="493">
        <v>101.89999999999998</v>
      </c>
      <c r="AB42" s="493">
        <v>688.89999999999986</v>
      </c>
      <c r="AC42" s="493">
        <v>103.9</v>
      </c>
      <c r="AD42" s="493">
        <v>0</v>
      </c>
      <c r="AE42" s="493">
        <v>96.899999999999935</v>
      </c>
      <c r="AF42" s="493">
        <v>0</v>
      </c>
      <c r="AG42" s="493">
        <v>662.39999999999793</v>
      </c>
      <c r="AH42" s="493">
        <v>5781.5999999999995</v>
      </c>
      <c r="AI42" s="493">
        <v>0</v>
      </c>
      <c r="AJ42" s="493">
        <v>0</v>
      </c>
      <c r="AK42" s="493">
        <v>0</v>
      </c>
      <c r="AL42" s="493">
        <v>0</v>
      </c>
      <c r="AM42" s="493">
        <v>0</v>
      </c>
      <c r="AN42" s="484">
        <v>621.52644475165141</v>
      </c>
      <c r="AO42" s="482">
        <v>7918.1521957199993</v>
      </c>
      <c r="AP42" s="482">
        <v>0</v>
      </c>
      <c r="AQ42" s="494">
        <v>105.18023873333333</v>
      </c>
      <c r="AR42" s="495">
        <v>0.30928071584260641</v>
      </c>
      <c r="AS42" s="482">
        <v>1937.2606295160799</v>
      </c>
      <c r="AT42" s="482">
        <v>2602.6585309726811</v>
      </c>
      <c r="AU42" s="482">
        <v>8044.0940589860465</v>
      </c>
      <c r="AV42" s="498">
        <v>3.7753023160769367E-2</v>
      </c>
      <c r="AW42" s="498">
        <v>7.2601967616864174E-2</v>
      </c>
      <c r="AX42" s="498">
        <v>7.2601967616864174E-2</v>
      </c>
      <c r="AY42" s="482">
        <v>0</v>
      </c>
      <c r="AZ42" s="482">
        <v>0</v>
      </c>
    </row>
    <row r="43" spans="1:59" ht="15.95" customHeight="1" x14ac:dyDescent="0.25">
      <c r="A43" s="483" t="s">
        <v>3546</v>
      </c>
      <c r="B43" s="483">
        <v>653</v>
      </c>
      <c r="C43" s="490">
        <v>4001180</v>
      </c>
      <c r="D43" s="483">
        <f t="shared" si="3"/>
        <v>16.320185545264145</v>
      </c>
      <c r="E43" s="483">
        <v>0</v>
      </c>
      <c r="F43" s="491">
        <v>0</v>
      </c>
      <c r="G43" s="492">
        <v>0</v>
      </c>
      <c r="H43" s="491">
        <v>0</v>
      </c>
      <c r="I43" s="483">
        <v>0</v>
      </c>
      <c r="J43" s="482">
        <v>14384521</v>
      </c>
      <c r="K43" s="482">
        <v>0</v>
      </c>
      <c r="L43" s="482">
        <v>16672891</v>
      </c>
      <c r="M43" s="482">
        <f t="shared" si="6"/>
        <v>0</v>
      </c>
      <c r="N43" s="482">
        <f t="shared" si="7"/>
        <v>0.15908558929421424</v>
      </c>
      <c r="O43" s="483">
        <v>1037.581755094174</v>
      </c>
      <c r="P43" s="483">
        <v>496.2791514435865</v>
      </c>
      <c r="Q43" s="482">
        <v>0</v>
      </c>
      <c r="R43" s="482">
        <v>0</v>
      </c>
      <c r="S43" s="482">
        <v>0</v>
      </c>
      <c r="T43" s="482">
        <v>0</v>
      </c>
      <c r="U43" s="482">
        <v>0</v>
      </c>
      <c r="V43" s="482">
        <v>203</v>
      </c>
      <c r="W43" s="482">
        <v>0</v>
      </c>
      <c r="X43" s="493">
        <v>3246</v>
      </c>
      <c r="Y43" s="493">
        <v>7321.2000000000007</v>
      </c>
      <c r="Z43" s="493">
        <v>0</v>
      </c>
      <c r="AA43" s="493">
        <v>863.6</v>
      </c>
      <c r="AB43" s="493">
        <v>8168.7000000000016</v>
      </c>
      <c r="AC43" s="493">
        <v>30.5</v>
      </c>
      <c r="AD43" s="493">
        <v>0</v>
      </c>
      <c r="AE43" s="493">
        <v>2.8</v>
      </c>
      <c r="AF43" s="493">
        <v>0</v>
      </c>
      <c r="AG43" s="493">
        <v>65.099999999999994</v>
      </c>
      <c r="AH43" s="493">
        <v>7248.8</v>
      </c>
      <c r="AI43" s="493">
        <v>0</v>
      </c>
      <c r="AJ43" s="493">
        <v>0</v>
      </c>
      <c r="AK43" s="493">
        <v>0</v>
      </c>
      <c r="AL43" s="493">
        <v>0</v>
      </c>
      <c r="AM43" s="493">
        <v>0</v>
      </c>
      <c r="AN43" s="484">
        <v>584.20005007259886</v>
      </c>
      <c r="AO43" s="482">
        <v>7442.6196154379995</v>
      </c>
      <c r="AP43" s="482">
        <v>30.14</v>
      </c>
      <c r="AQ43" s="494">
        <v>68.39936130000001</v>
      </c>
      <c r="AR43" s="495">
        <v>0.28805721965331088</v>
      </c>
      <c r="AS43" s="482">
        <v>369.4</v>
      </c>
      <c r="AT43" s="482">
        <v>496.2791514435865</v>
      </c>
      <c r="AU43" s="482">
        <v>1533.86090653776</v>
      </c>
      <c r="AV43" s="497">
        <v>0</v>
      </c>
      <c r="AW43" s="497">
        <v>0</v>
      </c>
      <c r="AX43" s="497">
        <v>0</v>
      </c>
      <c r="AY43" s="482">
        <v>0</v>
      </c>
      <c r="AZ43" s="482">
        <v>0</v>
      </c>
    </row>
    <row r="44" spans="1:59" ht="15.95" customHeight="1" x14ac:dyDescent="0.25">
      <c r="A44" s="483" t="s">
        <v>3548</v>
      </c>
      <c r="B44" s="483">
        <v>1877</v>
      </c>
      <c r="C44" s="490">
        <v>4267534</v>
      </c>
      <c r="D44" s="483">
        <f t="shared" si="3"/>
        <v>43.983246530666193</v>
      </c>
      <c r="E44" s="483">
        <v>1</v>
      </c>
      <c r="F44" s="491">
        <v>0.12735969707912936</v>
      </c>
      <c r="G44" s="492">
        <v>0.26858479480506897</v>
      </c>
      <c r="H44" s="491">
        <v>0.36410456761441601</v>
      </c>
      <c r="I44" s="483">
        <v>596545</v>
      </c>
      <c r="J44" s="482">
        <v>4892458</v>
      </c>
      <c r="K44" s="482">
        <v>544195</v>
      </c>
      <c r="L44" s="482">
        <v>12013178</v>
      </c>
      <c r="M44" s="482">
        <f t="shared" si="6"/>
        <v>-8.7755324409725999E-2</v>
      </c>
      <c r="N44" s="482">
        <f t="shared" si="7"/>
        <v>1.4554483656272574</v>
      </c>
      <c r="O44" s="483">
        <v>124.1502803875541</v>
      </c>
      <c r="P44" s="483">
        <v>59.381533551181711</v>
      </c>
      <c r="Q44" s="482">
        <v>585</v>
      </c>
      <c r="R44" s="482">
        <v>0</v>
      </c>
      <c r="S44" s="482">
        <v>0</v>
      </c>
      <c r="T44" s="482">
        <v>0</v>
      </c>
      <c r="U44" s="482">
        <v>0</v>
      </c>
      <c r="V44" s="482">
        <v>0</v>
      </c>
      <c r="W44" s="482">
        <v>0</v>
      </c>
      <c r="X44" s="493">
        <v>585</v>
      </c>
      <c r="Y44" s="493">
        <v>3357.2999999999993</v>
      </c>
      <c r="Z44" s="493">
        <v>0</v>
      </c>
      <c r="AA44" s="493">
        <v>8316.9999999999964</v>
      </c>
      <c r="AB44" s="493">
        <v>3415.3</v>
      </c>
      <c r="AC44" s="493">
        <v>400.39999999999975</v>
      </c>
      <c r="AD44" s="493">
        <v>0</v>
      </c>
      <c r="AE44" s="493">
        <v>91.999999999999901</v>
      </c>
      <c r="AF44" s="493">
        <v>19.500000000000004</v>
      </c>
      <c r="AG44" s="493">
        <v>0</v>
      </c>
      <c r="AH44" s="493">
        <v>358.19999999999987</v>
      </c>
      <c r="AI44" s="493">
        <v>0</v>
      </c>
      <c r="AJ44" s="493">
        <v>0</v>
      </c>
      <c r="AK44" s="493">
        <v>0</v>
      </c>
      <c r="AL44" s="493">
        <v>0</v>
      </c>
      <c r="AM44" s="493">
        <v>11.5</v>
      </c>
      <c r="AN44" s="484">
        <v>734.79882317025078</v>
      </c>
      <c r="AO44" s="509">
        <v>9361.2250359239988</v>
      </c>
      <c r="AP44" s="482">
        <v>30.4</v>
      </c>
      <c r="AQ44" s="494">
        <v>144.55754870000001</v>
      </c>
      <c r="AR44" s="495">
        <v>0.48515431696835531</v>
      </c>
      <c r="AS44" s="482">
        <v>44.2</v>
      </c>
      <c r="AT44" s="482">
        <v>59.381533551181711</v>
      </c>
      <c r="AU44" s="482">
        <v>183.53181393873581</v>
      </c>
      <c r="AV44" s="498">
        <v>0.1299556177757871</v>
      </c>
      <c r="AW44" s="498">
        <v>0.26838830733865832</v>
      </c>
      <c r="AX44" s="498">
        <v>0.36585502067049858</v>
      </c>
      <c r="AY44" s="482">
        <v>0</v>
      </c>
      <c r="AZ44" s="482">
        <v>2500</v>
      </c>
      <c r="BE44" s="482">
        <v>14</v>
      </c>
      <c r="BF44" s="509">
        <v>4415</v>
      </c>
      <c r="BG44" s="482">
        <v>1</v>
      </c>
    </row>
    <row r="45" spans="1:59" ht="15.95" customHeight="1" x14ac:dyDescent="0.25">
      <c r="A45" s="483" t="s">
        <v>3550</v>
      </c>
      <c r="B45" s="483">
        <v>1934</v>
      </c>
      <c r="C45" s="490">
        <v>12844885</v>
      </c>
      <c r="D45" s="483">
        <f t="shared" si="3"/>
        <v>15.056576995434369</v>
      </c>
      <c r="E45" s="483">
        <v>0</v>
      </c>
      <c r="F45" s="491">
        <v>0.157</v>
      </c>
      <c r="G45" s="492">
        <v>0.18</v>
      </c>
      <c r="H45" s="491">
        <v>0.18</v>
      </c>
      <c r="I45" s="483">
        <v>888943</v>
      </c>
      <c r="J45" s="482">
        <v>56834118</v>
      </c>
      <c r="K45" s="482">
        <v>56343</v>
      </c>
      <c r="L45" s="482">
        <v>52574530</v>
      </c>
      <c r="M45" s="482">
        <f t="shared" si="6"/>
        <v>-0.9366179833802617</v>
      </c>
      <c r="N45" s="482">
        <f t="shared" si="7"/>
        <v>-7.4947727701167088E-2</v>
      </c>
      <c r="O45" s="483">
        <v>8258.2509174143706</v>
      </c>
      <c r="P45" s="483">
        <v>3949.9516424425201</v>
      </c>
      <c r="Q45" s="482">
        <v>1713.5</v>
      </c>
      <c r="R45" s="482">
        <v>0</v>
      </c>
      <c r="S45" s="482">
        <v>802.8</v>
      </c>
      <c r="T45" s="482">
        <v>68.600000000000009</v>
      </c>
      <c r="U45" s="482">
        <v>67</v>
      </c>
      <c r="V45" s="482">
        <v>48</v>
      </c>
      <c r="W45" s="482">
        <v>0</v>
      </c>
      <c r="X45" s="493">
        <v>9348.1</v>
      </c>
      <c r="Y45" s="493">
        <v>16907.299999999996</v>
      </c>
      <c r="Z45" s="493">
        <v>9093.1999999999989</v>
      </c>
      <c r="AA45" s="493">
        <v>899.6</v>
      </c>
      <c r="AB45" s="493">
        <v>1460.0000000000002</v>
      </c>
      <c r="AC45" s="493">
        <v>68.400000000000006</v>
      </c>
      <c r="AD45" s="493">
        <v>0</v>
      </c>
      <c r="AE45" s="493">
        <v>191.40000000000009</v>
      </c>
      <c r="AF45" s="493">
        <v>0</v>
      </c>
      <c r="AG45" s="493">
        <v>1548.4</v>
      </c>
      <c r="AH45" s="493">
        <v>5957.2999999999993</v>
      </c>
      <c r="AI45" s="493">
        <v>0</v>
      </c>
      <c r="AJ45" s="493">
        <v>0</v>
      </c>
      <c r="AK45" s="493">
        <v>0</v>
      </c>
      <c r="AL45" s="493">
        <v>0</v>
      </c>
      <c r="AM45" s="493">
        <v>196.9</v>
      </c>
      <c r="AN45" s="484">
        <v>93.879027867938987</v>
      </c>
      <c r="AO45" s="483">
        <v>1196.0045094165</v>
      </c>
      <c r="AP45" s="482">
        <v>0</v>
      </c>
      <c r="AQ45" s="494">
        <v>86.791760999999994</v>
      </c>
      <c r="AR45" s="495">
        <v>0.58606600314300683</v>
      </c>
      <c r="AS45" s="482">
        <v>2940.1036341622921</v>
      </c>
      <c r="AT45" s="482">
        <v>3949.9516424425201</v>
      </c>
      <c r="AU45" s="482">
        <v>12208.202559856891</v>
      </c>
      <c r="AV45" s="498">
        <v>0.157</v>
      </c>
      <c r="AW45" s="497">
        <v>0.18</v>
      </c>
      <c r="AX45" s="497">
        <v>0.18</v>
      </c>
      <c r="AY45" s="482">
        <v>0</v>
      </c>
      <c r="AZ45" s="482">
        <v>0</v>
      </c>
      <c r="BE45" s="482">
        <v>3480</v>
      </c>
      <c r="BF45" s="483">
        <v>13027</v>
      </c>
      <c r="BG45" s="482">
        <v>274</v>
      </c>
    </row>
    <row r="46" spans="1:59" ht="15.95" customHeight="1" x14ac:dyDescent="0.25">
      <c r="A46" s="483" t="s">
        <v>3552</v>
      </c>
      <c r="B46" s="483">
        <v>472</v>
      </c>
      <c r="C46" s="490">
        <v>1062334</v>
      </c>
      <c r="D46" s="483">
        <f t="shared" si="3"/>
        <v>44.430471019472215</v>
      </c>
      <c r="E46" s="483">
        <v>1</v>
      </c>
      <c r="F46" s="491">
        <v>0.16000000000000003</v>
      </c>
      <c r="G46" s="492">
        <v>0.31000000000000016</v>
      </c>
      <c r="H46" s="491">
        <v>0.38500000000000023</v>
      </c>
      <c r="I46" s="483">
        <v>1142517</v>
      </c>
      <c r="J46" s="482">
        <v>51858</v>
      </c>
      <c r="K46" s="482">
        <v>139484</v>
      </c>
      <c r="L46" s="482">
        <v>285086</v>
      </c>
      <c r="M46" s="482">
        <f t="shared" si="6"/>
        <v>-0.87791516450083451</v>
      </c>
      <c r="N46" s="482">
        <f t="shared" si="7"/>
        <v>4.4974353040996569</v>
      </c>
      <c r="O46" s="483">
        <v>0</v>
      </c>
      <c r="P46" s="483">
        <v>0</v>
      </c>
      <c r="Q46" s="482">
        <v>0</v>
      </c>
      <c r="R46" s="482">
        <v>33</v>
      </c>
      <c r="S46" s="482">
        <v>0</v>
      </c>
      <c r="T46" s="482">
        <v>0</v>
      </c>
      <c r="U46" s="482">
        <v>0</v>
      </c>
      <c r="V46" s="482">
        <v>0</v>
      </c>
      <c r="W46" s="482">
        <v>0</v>
      </c>
      <c r="X46" s="493">
        <v>0</v>
      </c>
      <c r="Y46" s="493">
        <v>1787.2000000000003</v>
      </c>
      <c r="Z46" s="493">
        <v>0</v>
      </c>
      <c r="AA46" s="493">
        <v>2.7</v>
      </c>
      <c r="AB46" s="493">
        <v>39</v>
      </c>
      <c r="AC46" s="493">
        <v>79.5</v>
      </c>
      <c r="AD46" s="493">
        <v>0</v>
      </c>
      <c r="AE46" s="493">
        <v>40.1</v>
      </c>
      <c r="AF46" s="493">
        <v>0</v>
      </c>
      <c r="AG46" s="493">
        <v>7.1</v>
      </c>
      <c r="AH46" s="493">
        <v>0</v>
      </c>
      <c r="AI46" s="493">
        <v>0</v>
      </c>
      <c r="AJ46" s="493">
        <v>29.3</v>
      </c>
      <c r="AK46" s="493">
        <v>0</v>
      </c>
      <c r="AL46" s="493">
        <v>0</v>
      </c>
      <c r="AM46" s="493">
        <v>0</v>
      </c>
      <c r="AN46" s="484">
        <v>1357.0293994415704</v>
      </c>
      <c r="AO46" s="482">
        <v>17288.347759906497</v>
      </c>
      <c r="AP46" s="482">
        <v>4</v>
      </c>
      <c r="AQ46" s="494">
        <v>0.9242509246666667</v>
      </c>
      <c r="AR46" s="495">
        <v>0.54380664652567978</v>
      </c>
      <c r="AS46" s="482">
        <v>105.5945488458278</v>
      </c>
      <c r="AT46" s="482">
        <v>141.8634897083806</v>
      </c>
      <c r="AU46" s="482">
        <v>438.46061293477868</v>
      </c>
      <c r="AV46" s="498">
        <v>0.16</v>
      </c>
      <c r="AW46" s="498">
        <v>0.31000000000000022</v>
      </c>
      <c r="AX46" s="498">
        <v>0.38500000000000018</v>
      </c>
      <c r="AY46" s="482">
        <v>0</v>
      </c>
      <c r="AZ46" s="482">
        <v>2500</v>
      </c>
    </row>
    <row r="47" spans="1:59" ht="15.95" customHeight="1" x14ac:dyDescent="0.25">
      <c r="A47" s="483" t="s">
        <v>3554</v>
      </c>
      <c r="B47" s="483">
        <v>669</v>
      </c>
      <c r="C47" s="490">
        <v>5184564</v>
      </c>
      <c r="D47" s="483">
        <f t="shared" si="3"/>
        <v>12.903688719051399</v>
      </c>
      <c r="E47" s="483">
        <v>0</v>
      </c>
      <c r="F47" s="491">
        <v>0</v>
      </c>
      <c r="G47" s="492">
        <v>0</v>
      </c>
      <c r="H47" s="491">
        <v>0</v>
      </c>
      <c r="I47" s="483">
        <v>0</v>
      </c>
      <c r="J47" s="482">
        <v>12158923</v>
      </c>
      <c r="K47" s="482">
        <v>0</v>
      </c>
      <c r="L47" s="482">
        <v>10787771</v>
      </c>
      <c r="M47" s="482">
        <f t="shared" si="6"/>
        <v>0</v>
      </c>
      <c r="N47" s="482">
        <f t="shared" si="7"/>
        <v>-0.11276919839035082</v>
      </c>
      <c r="O47" s="483">
        <v>3074.82606199673</v>
      </c>
      <c r="P47" s="483">
        <v>1470.7005605990639</v>
      </c>
      <c r="Q47" s="482">
        <v>0</v>
      </c>
      <c r="R47" s="482">
        <v>0</v>
      </c>
      <c r="S47" s="482">
        <v>0</v>
      </c>
      <c r="T47" s="482">
        <v>0</v>
      </c>
      <c r="U47" s="482">
        <v>233.3</v>
      </c>
      <c r="V47" s="482">
        <v>147</v>
      </c>
      <c r="W47" s="482">
        <v>0</v>
      </c>
      <c r="X47" s="493">
        <v>4769</v>
      </c>
      <c r="Y47" s="493">
        <v>3185</v>
      </c>
      <c r="Z47" s="493">
        <v>6576.2000000000007</v>
      </c>
      <c r="AA47" s="493">
        <v>1310.8999999999999</v>
      </c>
      <c r="AB47" s="493">
        <v>0</v>
      </c>
      <c r="AC47" s="493">
        <v>654.20000000000005</v>
      </c>
      <c r="AD47" s="493">
        <v>0</v>
      </c>
      <c r="AE47" s="493">
        <v>180.09999999999994</v>
      </c>
      <c r="AF47" s="493">
        <v>0</v>
      </c>
      <c r="AG47" s="493">
        <v>459.5</v>
      </c>
      <c r="AH47" s="493">
        <v>3697.5000000000005</v>
      </c>
      <c r="AI47" s="493">
        <v>0</v>
      </c>
      <c r="AJ47" s="493">
        <v>0</v>
      </c>
      <c r="AK47" s="493">
        <v>0</v>
      </c>
      <c r="AL47" s="493">
        <v>0</v>
      </c>
      <c r="AM47" s="493">
        <v>0</v>
      </c>
      <c r="AN47" s="484">
        <v>161.32636846030783</v>
      </c>
      <c r="AO47" s="482">
        <v>2055.2733506969994</v>
      </c>
      <c r="AP47" s="482">
        <v>0</v>
      </c>
      <c r="AQ47" s="494">
        <v>64.623770133333338</v>
      </c>
      <c r="AR47" s="495">
        <v>0.68194812620198553</v>
      </c>
      <c r="AS47" s="482">
        <v>1094.7</v>
      </c>
      <c r="AT47" s="482">
        <v>1470.7005605990639</v>
      </c>
      <c r="AU47" s="482">
        <v>4545.526622595793</v>
      </c>
      <c r="AV47" s="497">
        <v>0</v>
      </c>
      <c r="AW47" s="497">
        <v>0</v>
      </c>
      <c r="AX47" s="497">
        <v>0</v>
      </c>
      <c r="AY47" s="482">
        <v>0</v>
      </c>
      <c r="AZ47" s="482">
        <v>0</v>
      </c>
    </row>
    <row r="48" spans="1:59" ht="15.95" customHeight="1" x14ac:dyDescent="0.25">
      <c r="A48" s="483" t="s">
        <v>3556</v>
      </c>
      <c r="B48" s="483">
        <v>130</v>
      </c>
      <c r="C48" s="490">
        <v>891688</v>
      </c>
      <c r="D48" s="483">
        <f t="shared" si="3"/>
        <v>14.579090444191241</v>
      </c>
      <c r="E48" s="483">
        <v>0</v>
      </c>
      <c r="F48" s="491">
        <v>0</v>
      </c>
      <c r="G48" s="492">
        <v>0</v>
      </c>
      <c r="H48" s="491">
        <v>0</v>
      </c>
      <c r="I48" s="483">
        <v>4734456</v>
      </c>
      <c r="J48" s="482">
        <v>0</v>
      </c>
      <c r="K48" s="482">
        <v>974354</v>
      </c>
      <c r="L48" s="482">
        <v>0</v>
      </c>
      <c r="M48" s="482">
        <f t="shared" si="6"/>
        <v>-0.7941993758100192</v>
      </c>
      <c r="N48" s="482">
        <f t="shared" si="7"/>
        <v>0</v>
      </c>
      <c r="O48" s="483">
        <v>811.39102624428403</v>
      </c>
      <c r="P48" s="483">
        <v>388.09129788226289</v>
      </c>
      <c r="Q48" s="482">
        <v>0</v>
      </c>
      <c r="R48" s="482">
        <v>0</v>
      </c>
      <c r="S48" s="482">
        <v>0</v>
      </c>
      <c r="T48" s="482">
        <v>0</v>
      </c>
      <c r="U48" s="482">
        <v>0</v>
      </c>
      <c r="V48" s="482">
        <v>180</v>
      </c>
      <c r="W48" s="482">
        <v>0</v>
      </c>
      <c r="X48" s="493">
        <v>474</v>
      </c>
      <c r="Y48" s="493">
        <v>295</v>
      </c>
      <c r="Z48" s="493">
        <v>0</v>
      </c>
      <c r="AA48" s="493">
        <v>1598</v>
      </c>
      <c r="AB48" s="493">
        <v>1375.8999999999999</v>
      </c>
      <c r="AC48" s="493">
        <v>1</v>
      </c>
      <c r="AD48" s="493">
        <v>0</v>
      </c>
      <c r="AE48" s="493">
        <v>0</v>
      </c>
      <c r="AF48" s="493">
        <v>0</v>
      </c>
      <c r="AG48" s="493">
        <v>213.4</v>
      </c>
      <c r="AH48" s="493">
        <v>713.4</v>
      </c>
      <c r="AI48" s="493">
        <v>0</v>
      </c>
      <c r="AJ48" s="493">
        <v>0</v>
      </c>
      <c r="AK48" s="493">
        <v>0</v>
      </c>
      <c r="AL48" s="493">
        <v>0</v>
      </c>
      <c r="AM48" s="493">
        <v>0</v>
      </c>
      <c r="AN48" s="484">
        <v>504.16433045196572</v>
      </c>
      <c r="AO48" s="482">
        <v>6422.9767435994991</v>
      </c>
      <c r="AP48" s="482">
        <v>0</v>
      </c>
      <c r="AQ48" s="494">
        <v>85.695248133333337</v>
      </c>
      <c r="AR48" s="495">
        <v>3.938663204105608E-2</v>
      </c>
      <c r="AS48" s="482">
        <v>288.87154542095283</v>
      </c>
      <c r="AT48" s="482">
        <v>388.09129788226289</v>
      </c>
      <c r="AU48" s="482">
        <v>1199.4823241265469</v>
      </c>
      <c r="AV48" s="497">
        <v>0</v>
      </c>
      <c r="AW48" s="497">
        <v>0</v>
      </c>
      <c r="AX48" s="497">
        <v>0</v>
      </c>
      <c r="AY48" s="482">
        <v>0</v>
      </c>
      <c r="AZ48" s="482">
        <v>0</v>
      </c>
    </row>
    <row r="49" spans="1:59" ht="15.95" customHeight="1" x14ac:dyDescent="0.25">
      <c r="A49" s="483" t="s">
        <v>3558</v>
      </c>
      <c r="B49" s="483">
        <v>1211</v>
      </c>
      <c r="C49" s="490">
        <v>6861856</v>
      </c>
      <c r="D49" s="483">
        <f t="shared" si="3"/>
        <v>17.648286411140077</v>
      </c>
      <c r="E49" s="483">
        <v>0</v>
      </c>
      <c r="F49" s="491">
        <v>0</v>
      </c>
      <c r="G49" s="492">
        <v>0</v>
      </c>
      <c r="H49" s="491">
        <v>0</v>
      </c>
      <c r="I49" s="483">
        <v>23974629</v>
      </c>
      <c r="J49" s="482">
        <v>0</v>
      </c>
      <c r="K49" s="482">
        <v>29716962</v>
      </c>
      <c r="L49" s="482">
        <v>0</v>
      </c>
      <c r="M49" s="482">
        <f t="shared" si="6"/>
        <v>0.23951707448736737</v>
      </c>
      <c r="N49" s="482">
        <f t="shared" si="7"/>
        <v>0</v>
      </c>
      <c r="O49" s="483">
        <v>2329.3738842794069</v>
      </c>
      <c r="P49" s="483">
        <v>1114.148055330938</v>
      </c>
      <c r="Q49" s="482">
        <v>870</v>
      </c>
      <c r="R49" s="482">
        <v>0</v>
      </c>
      <c r="S49" s="482">
        <v>0</v>
      </c>
      <c r="T49" s="482">
        <v>0</v>
      </c>
      <c r="U49" s="482">
        <v>0</v>
      </c>
      <c r="V49" s="482">
        <v>0</v>
      </c>
      <c r="W49" s="482">
        <v>0</v>
      </c>
      <c r="X49" s="493">
        <v>5714</v>
      </c>
      <c r="Y49" s="493">
        <v>2455.1</v>
      </c>
      <c r="Z49" s="493">
        <v>4522.7</v>
      </c>
      <c r="AA49" s="493">
        <v>2616.6</v>
      </c>
      <c r="AB49" s="493">
        <v>29.1</v>
      </c>
      <c r="AC49" s="493">
        <v>174.50000000000003</v>
      </c>
      <c r="AD49" s="493">
        <v>0</v>
      </c>
      <c r="AE49" s="493">
        <v>14.200000000000001</v>
      </c>
      <c r="AF49" s="493">
        <v>0</v>
      </c>
      <c r="AG49" s="493">
        <v>43.199999999999989</v>
      </c>
      <c r="AH49" s="493">
        <v>3752.7999999999984</v>
      </c>
      <c r="AI49" s="493">
        <v>0</v>
      </c>
      <c r="AJ49" s="493">
        <v>0</v>
      </c>
      <c r="AK49" s="493">
        <v>0</v>
      </c>
      <c r="AL49" s="493">
        <v>0</v>
      </c>
      <c r="AM49" s="493">
        <v>0</v>
      </c>
      <c r="AN49" s="484">
        <v>4414.0832227364426</v>
      </c>
      <c r="AO49" s="482">
        <v>56234.747623919997</v>
      </c>
      <c r="AP49" s="482">
        <v>105.2</v>
      </c>
      <c r="AQ49" s="494">
        <v>107.11427499999999</v>
      </c>
      <c r="AR49" s="495">
        <v>0.5283061765820386</v>
      </c>
      <c r="AS49" s="482">
        <v>829.30401255437891</v>
      </c>
      <c r="AT49" s="482">
        <v>1114.148055330938</v>
      </c>
      <c r="AU49" s="482">
        <v>3443.5219396103448</v>
      </c>
      <c r="AV49" s="497">
        <v>0</v>
      </c>
      <c r="AW49" s="497">
        <v>0</v>
      </c>
      <c r="AX49" s="497">
        <v>0</v>
      </c>
      <c r="AY49" s="482">
        <v>0</v>
      </c>
      <c r="AZ49" s="482">
        <v>0</v>
      </c>
    </row>
    <row r="50" spans="1:59" ht="15.95" customHeight="1" x14ac:dyDescent="0.25">
      <c r="A50" s="483" t="s">
        <v>3560</v>
      </c>
      <c r="B50" s="483">
        <v>4506</v>
      </c>
      <c r="C50" s="490">
        <v>29604099</v>
      </c>
      <c r="D50" s="483">
        <f t="shared" si="3"/>
        <v>15.220865191674976</v>
      </c>
      <c r="E50" s="483">
        <v>0</v>
      </c>
      <c r="F50" s="491">
        <v>6.2261723027246502E-2</v>
      </c>
      <c r="G50" s="492">
        <v>7.9925190022139284E-2</v>
      </c>
      <c r="H50" s="491">
        <v>7.9925190022139284E-2</v>
      </c>
      <c r="I50" s="483">
        <v>960994</v>
      </c>
      <c r="J50" s="482">
        <v>2678091</v>
      </c>
      <c r="K50" s="482">
        <v>10942925</v>
      </c>
      <c r="L50" s="482">
        <v>1163819</v>
      </c>
      <c r="M50" s="482">
        <f t="shared" si="6"/>
        <v>10.387089825742928</v>
      </c>
      <c r="N50" s="482">
        <f t="shared" si="7"/>
        <v>-0.56542962879155345</v>
      </c>
      <c r="O50" s="483">
        <v>2908.8242165011529</v>
      </c>
      <c r="P50" s="483">
        <v>1391.301270262529</v>
      </c>
      <c r="Q50" s="482">
        <v>9903</v>
      </c>
      <c r="R50" s="482">
        <v>1479.7</v>
      </c>
      <c r="S50" s="482">
        <v>0</v>
      </c>
      <c r="T50" s="482">
        <v>5.0999999999999996</v>
      </c>
      <c r="U50" s="482">
        <v>8</v>
      </c>
      <c r="V50" s="482">
        <v>7705.5</v>
      </c>
      <c r="W50" s="482">
        <v>650</v>
      </c>
      <c r="X50" s="493">
        <v>13381.6</v>
      </c>
      <c r="Y50" s="493">
        <v>37286.80000000001</v>
      </c>
      <c r="Z50" s="493">
        <v>4960</v>
      </c>
      <c r="AA50" s="493">
        <v>668.69999999999982</v>
      </c>
      <c r="AB50" s="493">
        <v>28041.500000000007</v>
      </c>
      <c r="AC50" s="493">
        <v>2444.9</v>
      </c>
      <c r="AD50" s="493">
        <v>0</v>
      </c>
      <c r="AE50" s="493">
        <v>214.09999999999991</v>
      </c>
      <c r="AF50" s="493">
        <v>0</v>
      </c>
      <c r="AG50" s="493">
        <v>23.299999999999997</v>
      </c>
      <c r="AH50" s="493">
        <v>25102.800000000025</v>
      </c>
      <c r="AI50" s="493">
        <v>5491</v>
      </c>
      <c r="AJ50" s="493">
        <v>0</v>
      </c>
      <c r="AK50" s="493">
        <v>0</v>
      </c>
      <c r="AL50" s="493">
        <v>0</v>
      </c>
      <c r="AM50" s="493">
        <v>0</v>
      </c>
      <c r="AN50" s="484">
        <v>123.63174256148407</v>
      </c>
      <c r="AO50" s="482">
        <v>1575.0495607874998</v>
      </c>
      <c r="AP50" s="482">
        <v>0</v>
      </c>
      <c r="AQ50" s="494">
        <v>178.69099886666666</v>
      </c>
      <c r="AR50" s="495">
        <v>0.37338206091346271</v>
      </c>
      <c r="AS50" s="482">
        <v>4257.6927995513624</v>
      </c>
      <c r="AT50" s="482">
        <v>5720.0979146421714</v>
      </c>
      <c r="AU50" s="482">
        <v>17679.23264017094</v>
      </c>
      <c r="AV50" s="498">
        <v>6.3769349781841692E-2</v>
      </c>
      <c r="AW50" s="498">
        <v>8.1860526035740303E-2</v>
      </c>
      <c r="AX50" s="498">
        <v>8.1860526035740303E-2</v>
      </c>
      <c r="AY50" s="482">
        <v>0</v>
      </c>
      <c r="AZ50" s="482">
        <v>0</v>
      </c>
    </row>
    <row r="51" spans="1:59" ht="15.95" customHeight="1" x14ac:dyDescent="0.25">
      <c r="A51" s="483" t="s">
        <v>3562</v>
      </c>
      <c r="B51" s="483">
        <v>1577</v>
      </c>
      <c r="C51" s="490">
        <v>3240569</v>
      </c>
      <c r="D51" s="483">
        <f t="shared" si="3"/>
        <v>48.664293215173018</v>
      </c>
      <c r="E51" s="483">
        <v>0</v>
      </c>
      <c r="F51" s="491">
        <v>0</v>
      </c>
      <c r="G51" s="492">
        <v>0</v>
      </c>
      <c r="H51" s="491">
        <v>0</v>
      </c>
      <c r="I51" s="483">
        <v>12346</v>
      </c>
      <c r="J51" s="482">
        <v>16219109</v>
      </c>
      <c r="K51" s="482">
        <v>39595</v>
      </c>
      <c r="L51" s="482">
        <v>5633830</v>
      </c>
      <c r="M51" s="482">
        <f t="shared" si="6"/>
        <v>2.2071116150980075</v>
      </c>
      <c r="N51" s="482">
        <f t="shared" si="7"/>
        <v>-0.65264244786812886</v>
      </c>
      <c r="O51" s="483">
        <v>746.58698024913735</v>
      </c>
      <c r="P51" s="483">
        <v>357.09528547294337</v>
      </c>
      <c r="Q51" s="482">
        <v>2258</v>
      </c>
      <c r="R51" s="482">
        <v>0</v>
      </c>
      <c r="S51" s="482">
        <v>0</v>
      </c>
      <c r="T51" s="482">
        <v>0</v>
      </c>
      <c r="U51" s="482">
        <v>0</v>
      </c>
      <c r="V51" s="482">
        <v>1.7999999999999998</v>
      </c>
      <c r="W51" s="482">
        <v>0</v>
      </c>
      <c r="X51" s="493">
        <v>4581</v>
      </c>
      <c r="Y51" s="493">
        <v>1830</v>
      </c>
      <c r="Z51" s="493">
        <v>0</v>
      </c>
      <c r="AA51" s="493">
        <v>259.60000000000002</v>
      </c>
      <c r="AB51" s="493">
        <v>388.2</v>
      </c>
      <c r="AC51" s="493">
        <v>916.69999999999993</v>
      </c>
      <c r="AD51" s="493">
        <v>0</v>
      </c>
      <c r="AE51" s="493">
        <v>10.6</v>
      </c>
      <c r="AF51" s="493">
        <v>70.7</v>
      </c>
      <c r="AG51" s="493">
        <v>27.800000000000004</v>
      </c>
      <c r="AH51" s="493">
        <v>780.49999999999955</v>
      </c>
      <c r="AI51" s="493">
        <v>0</v>
      </c>
      <c r="AJ51" s="493">
        <v>0</v>
      </c>
      <c r="AK51" s="493">
        <v>0</v>
      </c>
      <c r="AL51" s="493">
        <v>0</v>
      </c>
      <c r="AM51" s="493">
        <v>0</v>
      </c>
      <c r="AN51" s="484">
        <v>5.4582916538419699</v>
      </c>
      <c r="AO51" s="482">
        <v>69.537803915999987</v>
      </c>
      <c r="AP51" s="482">
        <v>2</v>
      </c>
      <c r="AQ51" s="494">
        <v>156.64116110000001</v>
      </c>
      <c r="AR51" s="495">
        <v>0.34484397877883199</v>
      </c>
      <c r="AS51" s="482">
        <v>265.8</v>
      </c>
      <c r="AT51" s="482">
        <v>357.09528547294337</v>
      </c>
      <c r="AU51" s="482">
        <v>1103.682265722081</v>
      </c>
      <c r="AV51" s="497">
        <v>0</v>
      </c>
      <c r="AW51" s="497">
        <v>0</v>
      </c>
      <c r="AX51" s="497">
        <v>0</v>
      </c>
      <c r="AY51" s="482">
        <v>0</v>
      </c>
      <c r="AZ51" s="482">
        <v>0</v>
      </c>
    </row>
    <row r="52" spans="1:59" ht="15.95" customHeight="1" x14ac:dyDescent="0.25">
      <c r="A52" s="483" t="s">
        <v>3564</v>
      </c>
      <c r="B52" s="483">
        <v>777</v>
      </c>
      <c r="C52" s="490">
        <v>622868</v>
      </c>
      <c r="D52" s="483">
        <f t="shared" si="3"/>
        <v>124.74553195861724</v>
      </c>
      <c r="E52" s="483">
        <v>1</v>
      </c>
      <c r="F52" s="491">
        <v>0.59000000000000008</v>
      </c>
      <c r="G52" s="492">
        <v>0.72333333333333338</v>
      </c>
      <c r="H52" s="491">
        <v>0.75</v>
      </c>
      <c r="I52" s="483">
        <v>2534008</v>
      </c>
      <c r="J52" s="482">
        <v>3172326</v>
      </c>
      <c r="K52" s="482">
        <v>9726362</v>
      </c>
      <c r="L52" s="482">
        <v>6048985</v>
      </c>
      <c r="M52" s="482">
        <f t="shared" si="6"/>
        <v>2.838331212845421</v>
      </c>
      <c r="N52" s="482">
        <f t="shared" si="7"/>
        <v>0.90679804030228928</v>
      </c>
      <c r="O52" s="483">
        <v>85.950194114460501</v>
      </c>
      <c r="P52" s="483">
        <v>41.110292458510408</v>
      </c>
      <c r="Q52" s="482">
        <v>0</v>
      </c>
      <c r="R52" s="482">
        <v>0</v>
      </c>
      <c r="S52" s="482">
        <v>0</v>
      </c>
      <c r="T52" s="482">
        <v>0</v>
      </c>
      <c r="U52" s="482">
        <v>0</v>
      </c>
      <c r="V52" s="482">
        <v>0</v>
      </c>
      <c r="W52" s="482">
        <v>0</v>
      </c>
      <c r="X52" s="493">
        <v>0</v>
      </c>
      <c r="Y52" s="493">
        <v>0</v>
      </c>
      <c r="Z52" s="493">
        <v>0</v>
      </c>
      <c r="AA52" s="493">
        <v>331.19999999999976</v>
      </c>
      <c r="AB52" s="493">
        <v>150.19999999999999</v>
      </c>
      <c r="AC52" s="493">
        <v>121.50000000000001</v>
      </c>
      <c r="AD52" s="493">
        <v>0</v>
      </c>
      <c r="AE52" s="493">
        <v>81.099999999999994</v>
      </c>
      <c r="AF52" s="493">
        <v>0</v>
      </c>
      <c r="AG52" s="493">
        <v>110.6</v>
      </c>
      <c r="AH52" s="493">
        <v>0</v>
      </c>
      <c r="AI52" s="493">
        <v>0</v>
      </c>
      <c r="AJ52" s="493">
        <v>0</v>
      </c>
      <c r="AK52" s="493">
        <v>0</v>
      </c>
      <c r="AL52" s="493">
        <v>0</v>
      </c>
      <c r="AM52" s="493">
        <v>0</v>
      </c>
      <c r="AN52" s="484">
        <v>704.49340349121462</v>
      </c>
      <c r="AO52" s="482">
        <v>8975.1386072609985</v>
      </c>
      <c r="AP52" s="482">
        <v>0</v>
      </c>
      <c r="AQ52" s="494">
        <v>10.933231883333333</v>
      </c>
      <c r="AR52" s="495">
        <v>0.77826750296660452</v>
      </c>
      <c r="AS52" s="482">
        <v>30.6</v>
      </c>
      <c r="AT52" s="482">
        <v>41.110292458510408</v>
      </c>
      <c r="AU52" s="482">
        <v>127.0604865729709</v>
      </c>
      <c r="AV52" s="498">
        <v>0.59000000000000008</v>
      </c>
      <c r="AW52" s="498">
        <v>0.72333333333333338</v>
      </c>
      <c r="AX52" s="497">
        <v>0.75</v>
      </c>
      <c r="AY52" s="482">
        <v>0</v>
      </c>
      <c r="AZ52" s="482">
        <v>4000</v>
      </c>
    </row>
    <row r="53" spans="1:59" ht="15.95" customHeight="1" x14ac:dyDescent="0.25">
      <c r="A53" s="483" t="s">
        <v>3566</v>
      </c>
      <c r="B53" s="483">
        <v>2176</v>
      </c>
      <c r="C53" s="490">
        <v>8655021</v>
      </c>
      <c r="D53" s="483">
        <f t="shared" si="3"/>
        <v>25.141475682150279</v>
      </c>
      <c r="E53" s="483">
        <v>0</v>
      </c>
      <c r="F53" s="491">
        <v>1.9207378972811152E-2</v>
      </c>
      <c r="G53" s="492">
        <v>0.24695201536471476</v>
      </c>
      <c r="H53" s="491">
        <v>0.82317338454904931</v>
      </c>
      <c r="I53" s="483">
        <v>48576229</v>
      </c>
      <c r="J53" s="482">
        <v>0</v>
      </c>
      <c r="K53" s="482">
        <v>32191731</v>
      </c>
      <c r="L53" s="482">
        <v>856</v>
      </c>
      <c r="M53" s="482">
        <f t="shared" si="6"/>
        <v>-0.33729456438456762</v>
      </c>
      <c r="N53" s="482">
        <f t="shared" si="7"/>
        <v>0</v>
      </c>
      <c r="O53" s="483">
        <v>4622.7634736253103</v>
      </c>
      <c r="P53" s="483">
        <v>2211.084690677651</v>
      </c>
      <c r="Q53" s="482">
        <v>2162.3000000000002</v>
      </c>
      <c r="R53" s="482">
        <v>267</v>
      </c>
      <c r="S53" s="482">
        <v>0</v>
      </c>
      <c r="T53" s="482">
        <v>239.2</v>
      </c>
      <c r="U53" s="482">
        <v>794.4</v>
      </c>
      <c r="V53" s="482">
        <v>543</v>
      </c>
      <c r="W53" s="482">
        <v>0</v>
      </c>
      <c r="X53" s="493">
        <v>2835.9</v>
      </c>
      <c r="Y53" s="493">
        <v>8867.9999999999964</v>
      </c>
      <c r="Z53" s="493">
        <v>3568</v>
      </c>
      <c r="AA53" s="493">
        <v>863.49999999999932</v>
      </c>
      <c r="AB53" s="493">
        <v>0</v>
      </c>
      <c r="AC53" s="493">
        <v>554.79999999999995</v>
      </c>
      <c r="AD53" s="493">
        <v>0</v>
      </c>
      <c r="AE53" s="493">
        <v>329.70000000000357</v>
      </c>
      <c r="AF53" s="493">
        <v>0</v>
      </c>
      <c r="AG53" s="493">
        <v>2336.0000000000041</v>
      </c>
      <c r="AH53" s="493">
        <v>4707.3</v>
      </c>
      <c r="AI53" s="493">
        <v>0</v>
      </c>
      <c r="AJ53" s="493">
        <v>0</v>
      </c>
      <c r="AK53" s="493">
        <v>0</v>
      </c>
      <c r="AL53" s="493">
        <v>0</v>
      </c>
      <c r="AM53" s="493">
        <v>98</v>
      </c>
      <c r="AN53" s="484">
        <v>807.98096929123949</v>
      </c>
      <c r="AO53" s="482">
        <v>10293.554425748998</v>
      </c>
      <c r="AP53" s="482">
        <v>89.78</v>
      </c>
      <c r="AQ53" s="494">
        <v>70.816432199999994</v>
      </c>
      <c r="AR53" s="495">
        <v>0.6293819735696764</v>
      </c>
      <c r="AS53" s="482">
        <v>1645.796891448038</v>
      </c>
      <c r="AT53" s="482">
        <v>2211.084690677651</v>
      </c>
      <c r="AU53" s="482">
        <v>6833.8481643029618</v>
      </c>
      <c r="AV53" s="497">
        <v>1.9339941160733121E-2</v>
      </c>
      <c r="AW53" s="497">
        <v>0.24865638635228299</v>
      </c>
      <c r="AX53" s="497">
        <v>0.82885462117427677</v>
      </c>
      <c r="AY53" s="482">
        <v>1</v>
      </c>
      <c r="AZ53" s="482">
        <v>0</v>
      </c>
    </row>
    <row r="54" spans="1:59" ht="15.95" customHeight="1" x14ac:dyDescent="0.25">
      <c r="A54" s="483" t="s">
        <v>3568</v>
      </c>
      <c r="B54" s="483">
        <v>3423</v>
      </c>
      <c r="C54" s="490">
        <v>7681818</v>
      </c>
      <c r="D54" s="483">
        <f t="shared" si="3"/>
        <v>44.559764368278451</v>
      </c>
      <c r="E54" s="483">
        <v>1</v>
      </c>
      <c r="F54" s="491">
        <v>0.12566533370186386</v>
      </c>
      <c r="G54" s="492">
        <v>0.41050675675942189</v>
      </c>
      <c r="H54" s="491">
        <v>0.83776889134575916</v>
      </c>
      <c r="I54" s="483">
        <v>2973166</v>
      </c>
      <c r="J54" s="482">
        <v>19114796</v>
      </c>
      <c r="K54" s="482">
        <v>1435330</v>
      </c>
      <c r="L54" s="482">
        <v>22061511</v>
      </c>
      <c r="M54" s="482">
        <f t="shared" si="6"/>
        <v>-0.5172385262040532</v>
      </c>
      <c r="N54" s="482">
        <f t="shared" si="7"/>
        <v>0.15415885160375242</v>
      </c>
      <c r="O54" s="483">
        <v>0</v>
      </c>
      <c r="P54" s="483">
        <v>0</v>
      </c>
      <c r="Q54" s="482">
        <v>670</v>
      </c>
      <c r="R54" s="482">
        <v>0</v>
      </c>
      <c r="S54" s="482">
        <v>0</v>
      </c>
      <c r="T54" s="482">
        <v>20</v>
      </c>
      <c r="U54" s="482">
        <v>0</v>
      </c>
      <c r="V54" s="482">
        <v>0</v>
      </c>
      <c r="W54" s="482">
        <v>0</v>
      </c>
      <c r="X54" s="493">
        <v>1340</v>
      </c>
      <c r="Y54" s="493">
        <v>2635.5999999999995</v>
      </c>
      <c r="Z54" s="493">
        <v>1163</v>
      </c>
      <c r="AA54" s="493">
        <v>21225.100000000009</v>
      </c>
      <c r="AB54" s="493">
        <v>3073.1000000000004</v>
      </c>
      <c r="AC54" s="493">
        <v>19.7</v>
      </c>
      <c r="AD54" s="493">
        <v>0</v>
      </c>
      <c r="AE54" s="493">
        <v>96.399999999999949</v>
      </c>
      <c r="AF54" s="493">
        <v>0</v>
      </c>
      <c r="AG54" s="493">
        <v>2.5</v>
      </c>
      <c r="AH54" s="493">
        <v>623.80000000000018</v>
      </c>
      <c r="AI54" s="493">
        <v>0</v>
      </c>
      <c r="AJ54" s="493">
        <v>0</v>
      </c>
      <c r="AK54" s="493">
        <v>0</v>
      </c>
      <c r="AL54" s="493">
        <v>0</v>
      </c>
      <c r="AM54" s="493">
        <v>22.7</v>
      </c>
      <c r="AN54" s="484">
        <v>143.61119284707135</v>
      </c>
      <c r="AO54" s="482">
        <v>1829.5847128859996</v>
      </c>
      <c r="AP54" s="482">
        <v>65.5</v>
      </c>
      <c r="AQ54" s="494">
        <v>115.35850776666666</v>
      </c>
      <c r="AR54" s="495">
        <v>0.52748518762343644</v>
      </c>
      <c r="AS54" s="482">
        <v>1572.054009070948</v>
      </c>
      <c r="AT54" s="482">
        <v>2112.0130742967472</v>
      </c>
      <c r="AU54" s="482">
        <v>6527.6453369785704</v>
      </c>
      <c r="AV54" s="498">
        <v>0.1258432071119378</v>
      </c>
      <c r="AW54" s="497">
        <v>0.41108780989899679</v>
      </c>
      <c r="AX54" s="497">
        <v>0.83895471407958522</v>
      </c>
      <c r="AY54" s="482">
        <v>1</v>
      </c>
      <c r="AZ54" s="482">
        <v>0</v>
      </c>
    </row>
    <row r="55" spans="1:59" ht="15.95" customHeight="1" x14ac:dyDescent="0.25">
      <c r="A55" s="483" t="s">
        <v>3570</v>
      </c>
      <c r="B55" s="483">
        <v>240</v>
      </c>
      <c r="C55" s="490">
        <v>1801966</v>
      </c>
      <c r="D55" s="483">
        <f t="shared" si="3"/>
        <v>13.318786259008219</v>
      </c>
      <c r="E55" s="483">
        <v>0</v>
      </c>
      <c r="F55" s="491">
        <v>0</v>
      </c>
      <c r="G55" s="492">
        <v>0</v>
      </c>
      <c r="H55" s="491">
        <v>0</v>
      </c>
      <c r="I55" s="483">
        <v>0</v>
      </c>
      <c r="J55" s="482">
        <v>53754335</v>
      </c>
      <c r="K55" s="482">
        <v>8784</v>
      </c>
      <c r="L55" s="482">
        <v>31217575</v>
      </c>
      <c r="M55" s="482">
        <f t="shared" si="6"/>
        <v>0</v>
      </c>
      <c r="N55" s="482">
        <f t="shared" si="7"/>
        <v>-0.41925474475686475</v>
      </c>
      <c r="O55" s="483">
        <v>2343.5653009930002</v>
      </c>
      <c r="P55" s="483">
        <v>1120.9358618915539</v>
      </c>
      <c r="Q55" s="482">
        <v>1338</v>
      </c>
      <c r="R55" s="482">
        <v>0</v>
      </c>
      <c r="S55" s="482">
        <v>0</v>
      </c>
      <c r="T55" s="482">
        <v>0</v>
      </c>
      <c r="U55" s="482">
        <v>0</v>
      </c>
      <c r="V55" s="482">
        <v>0</v>
      </c>
      <c r="W55" s="482">
        <v>0</v>
      </c>
      <c r="X55" s="493">
        <v>12568</v>
      </c>
      <c r="Y55" s="493">
        <v>0</v>
      </c>
      <c r="Z55" s="493">
        <v>0</v>
      </c>
      <c r="AA55" s="493">
        <v>237.8</v>
      </c>
      <c r="AB55" s="493">
        <v>686.30000000000007</v>
      </c>
      <c r="AC55" s="493">
        <v>0</v>
      </c>
      <c r="AD55" s="493">
        <v>0</v>
      </c>
      <c r="AE55" s="493">
        <v>3.2</v>
      </c>
      <c r="AF55" s="493">
        <v>0</v>
      </c>
      <c r="AG55" s="493">
        <v>11</v>
      </c>
      <c r="AH55" s="493">
        <v>1093.4000000000001</v>
      </c>
      <c r="AI55" s="493">
        <v>0</v>
      </c>
      <c r="AJ55" s="493">
        <v>0</v>
      </c>
      <c r="AK55" s="493">
        <v>0</v>
      </c>
      <c r="AL55" s="493">
        <v>0</v>
      </c>
      <c r="AM55" s="493">
        <v>0</v>
      </c>
      <c r="AN55" s="484">
        <v>824.57657320523526</v>
      </c>
      <c r="AO55" s="482">
        <v>10504.979890715998</v>
      </c>
      <c r="AP55" s="482">
        <v>0</v>
      </c>
      <c r="AQ55" s="494">
        <v>38.943556766666667</v>
      </c>
      <c r="AR55" s="495">
        <v>0.79010660426417056</v>
      </c>
      <c r="AS55" s="482">
        <v>834.35644269616114</v>
      </c>
      <c r="AT55" s="482">
        <v>1120.9358618915539</v>
      </c>
      <c r="AU55" s="482">
        <v>3464.5011628845541</v>
      </c>
      <c r="AV55" s="497">
        <v>0</v>
      </c>
      <c r="AW55" s="497">
        <v>0</v>
      </c>
      <c r="AX55" s="497">
        <v>0</v>
      </c>
      <c r="AY55" s="482">
        <v>0</v>
      </c>
      <c r="AZ55" s="482">
        <v>0</v>
      </c>
    </row>
    <row r="56" spans="1:59" ht="15.95" customHeight="1" x14ac:dyDescent="0.25">
      <c r="A56" s="483" t="s">
        <v>3572</v>
      </c>
      <c r="B56" s="483">
        <v>778</v>
      </c>
      <c r="C56" s="490">
        <v>5837176</v>
      </c>
      <c r="D56" s="483">
        <f t="shared" si="3"/>
        <v>13.328362893289494</v>
      </c>
      <c r="E56" s="483">
        <v>0</v>
      </c>
      <c r="F56" s="491">
        <v>0.1</v>
      </c>
      <c r="G56" s="492">
        <v>0.1</v>
      </c>
      <c r="H56" s="491">
        <v>0.1</v>
      </c>
      <c r="I56" s="483">
        <v>14492190</v>
      </c>
      <c r="J56" s="482">
        <v>30</v>
      </c>
      <c r="K56" s="482">
        <v>11010488</v>
      </c>
      <c r="L56" s="482">
        <v>0</v>
      </c>
      <c r="M56" s="482">
        <f t="shared" si="6"/>
        <v>-0.24024678119732079</v>
      </c>
      <c r="N56" s="482">
        <f t="shared" si="7"/>
        <v>-1</v>
      </c>
      <c r="O56" s="483">
        <v>6651.3478768095119</v>
      </c>
      <c r="P56" s="483">
        <v>3181.3640361857802</v>
      </c>
      <c r="Q56" s="482">
        <v>1871</v>
      </c>
      <c r="R56" s="482">
        <v>0</v>
      </c>
      <c r="S56" s="482">
        <v>0</v>
      </c>
      <c r="T56" s="482">
        <v>34.4</v>
      </c>
      <c r="U56" s="482">
        <v>171.1</v>
      </c>
      <c r="V56" s="482">
        <v>327.8</v>
      </c>
      <c r="W56" s="482">
        <v>0</v>
      </c>
      <c r="X56" s="493">
        <v>5487.2000000000007</v>
      </c>
      <c r="Y56" s="493">
        <v>2726.5</v>
      </c>
      <c r="Z56" s="493">
        <v>1201.0999999999999</v>
      </c>
      <c r="AA56" s="493">
        <v>385.50000000000023</v>
      </c>
      <c r="AB56" s="493">
        <v>306.8</v>
      </c>
      <c r="AC56" s="493">
        <v>37.4</v>
      </c>
      <c r="AD56" s="493">
        <v>0</v>
      </c>
      <c r="AE56" s="493">
        <v>201.8000000000001</v>
      </c>
      <c r="AF56" s="493">
        <v>0</v>
      </c>
      <c r="AG56" s="493">
        <v>588.39999999999952</v>
      </c>
      <c r="AH56" s="493">
        <v>3830.3000000000006</v>
      </c>
      <c r="AI56" s="493">
        <v>0</v>
      </c>
      <c r="AJ56" s="493">
        <v>0</v>
      </c>
      <c r="AK56" s="493">
        <v>0</v>
      </c>
      <c r="AL56" s="493">
        <v>0</v>
      </c>
      <c r="AM56" s="493">
        <v>0</v>
      </c>
      <c r="AN56" s="484">
        <v>998.49274509153554</v>
      </c>
      <c r="AO56" s="509">
        <v>12720.645418581</v>
      </c>
      <c r="AP56" s="482">
        <v>0</v>
      </c>
      <c r="AQ56" s="494">
        <v>72.332651733333336</v>
      </c>
      <c r="AR56" s="495">
        <v>0.48988777011626899</v>
      </c>
      <c r="AS56" s="482">
        <v>2368.0137913281151</v>
      </c>
      <c r="AT56" s="482">
        <v>3181.3640361857802</v>
      </c>
      <c r="AU56" s="482">
        <v>9832.7119129952916</v>
      </c>
      <c r="AV56" s="497">
        <v>0.1</v>
      </c>
      <c r="AW56" s="497">
        <v>0.1</v>
      </c>
      <c r="AX56" s="497">
        <v>0.1</v>
      </c>
      <c r="AY56" s="482">
        <v>0</v>
      </c>
      <c r="AZ56" s="482">
        <v>0</v>
      </c>
      <c r="BE56" s="482">
        <v>13</v>
      </c>
      <c r="BF56" s="509">
        <v>4331</v>
      </c>
      <c r="BG56" s="482">
        <v>1</v>
      </c>
    </row>
    <row r="57" spans="1:59" ht="15.95" customHeight="1" x14ac:dyDescent="0.25">
      <c r="A57" s="483" t="s">
        <v>3574</v>
      </c>
      <c r="B57" s="483">
        <v>169</v>
      </c>
      <c r="C57" s="510">
        <v>585380</v>
      </c>
      <c r="D57" s="483">
        <f t="shared" si="3"/>
        <v>28.870135638388742</v>
      </c>
      <c r="E57" s="483">
        <v>0</v>
      </c>
      <c r="F57" s="491">
        <v>0</v>
      </c>
      <c r="G57" s="492">
        <v>0</v>
      </c>
      <c r="H57" s="491">
        <v>0</v>
      </c>
      <c r="I57" s="483">
        <v>22734</v>
      </c>
      <c r="J57" s="482">
        <v>27550707</v>
      </c>
      <c r="K57" s="482">
        <v>1437</v>
      </c>
      <c r="L57" s="482">
        <v>26693695</v>
      </c>
      <c r="M57" s="482">
        <f t="shared" si="6"/>
        <v>-0.93679070994985481</v>
      </c>
      <c r="N57" s="482">
        <f t="shared" si="7"/>
        <v>-3.1106715337649971E-2</v>
      </c>
      <c r="O57" s="483">
        <v>51.401586676295011</v>
      </c>
      <c r="P57" s="483">
        <v>24.58556705852093</v>
      </c>
      <c r="Q57" s="482">
        <v>220</v>
      </c>
      <c r="R57" s="482">
        <v>0</v>
      </c>
      <c r="S57" s="482">
        <v>0</v>
      </c>
      <c r="T57" s="482">
        <v>0</v>
      </c>
      <c r="U57" s="482">
        <v>0</v>
      </c>
      <c r="V57" s="482">
        <v>0</v>
      </c>
      <c r="W57" s="482">
        <v>0</v>
      </c>
      <c r="X57" s="493">
        <v>6332</v>
      </c>
      <c r="Y57" s="493">
        <v>94</v>
      </c>
      <c r="Z57" s="493">
        <v>0</v>
      </c>
      <c r="AA57" s="493">
        <v>307.09999999999997</v>
      </c>
      <c r="AB57" s="493">
        <v>1485.9</v>
      </c>
      <c r="AC57" s="493">
        <v>92</v>
      </c>
      <c r="AD57" s="493">
        <v>0</v>
      </c>
      <c r="AE57" s="493">
        <v>0</v>
      </c>
      <c r="AF57" s="493">
        <v>0</v>
      </c>
      <c r="AG57" s="493">
        <v>4.7</v>
      </c>
      <c r="AH57" s="493">
        <v>150</v>
      </c>
      <c r="AI57" s="493">
        <v>0</v>
      </c>
      <c r="AJ57" s="493">
        <v>0</v>
      </c>
      <c r="AK57" s="493">
        <v>0</v>
      </c>
      <c r="AL57" s="493">
        <v>0</v>
      </c>
      <c r="AM57" s="493">
        <v>0</v>
      </c>
      <c r="AQ57" s="494">
        <v>138.5133596</v>
      </c>
      <c r="AR57" s="495">
        <v>0.18422915996137751</v>
      </c>
      <c r="AS57" s="482">
        <v>18.3</v>
      </c>
      <c r="AT57" s="482">
        <v>24.58556705852093</v>
      </c>
      <c r="AU57" s="482">
        <v>75.987153734815948</v>
      </c>
      <c r="AV57" s="497">
        <v>0</v>
      </c>
      <c r="AW57" s="497">
        <v>0</v>
      </c>
      <c r="AX57" s="497">
        <v>0</v>
      </c>
      <c r="AY57" s="482">
        <v>0</v>
      </c>
      <c r="AZ57" s="482">
        <v>0</v>
      </c>
    </row>
    <row r="58" spans="1:59" ht="15.95" customHeight="1" x14ac:dyDescent="0.25">
      <c r="A58" s="483"/>
      <c r="B58" s="483"/>
      <c r="D58" s="483"/>
      <c r="E58" s="483"/>
      <c r="I58" s="483"/>
      <c r="AQ58" s="494"/>
    </row>
    <row r="59" spans="1:59" ht="15.95" customHeight="1" x14ac:dyDescent="0.25">
      <c r="A59" s="483"/>
      <c r="B59" s="483"/>
      <c r="C59" s="483"/>
      <c r="D59" s="483"/>
      <c r="E59" s="483"/>
      <c r="F59" s="483"/>
      <c r="H59" s="483"/>
      <c r="I59" s="483"/>
      <c r="AQ59" s="494"/>
    </row>
    <row r="60" spans="1:59" ht="15.95" customHeight="1" x14ac:dyDescent="0.25">
      <c r="A60" s="483"/>
      <c r="B60" s="511"/>
      <c r="C60" s="511"/>
      <c r="D60" s="511"/>
      <c r="E60" s="511"/>
      <c r="F60" s="511"/>
      <c r="G60" s="511"/>
      <c r="H60" s="511"/>
      <c r="I60" s="511"/>
      <c r="J60" s="511"/>
      <c r="K60" s="511"/>
      <c r="L60" s="511"/>
      <c r="M60" s="511"/>
      <c r="N60" s="511"/>
      <c r="O60" s="511"/>
      <c r="P60" s="511"/>
      <c r="Q60" s="511"/>
      <c r="AQ60" s="512"/>
    </row>
    <row r="61" spans="1:59" ht="15.95" customHeight="1" x14ac:dyDescent="0.25">
      <c r="B61" s="584" t="s">
        <v>3665</v>
      </c>
      <c r="C61" s="583"/>
      <c r="D61" s="583"/>
      <c r="E61" s="583"/>
      <c r="F61" s="583"/>
      <c r="G61" s="583"/>
      <c r="H61" s="583"/>
      <c r="I61" s="583"/>
      <c r="J61" s="513" t="s">
        <v>3666</v>
      </c>
      <c r="K61" s="513"/>
      <c r="L61" s="513"/>
      <c r="M61" s="513"/>
      <c r="N61" s="513"/>
      <c r="O61" s="513"/>
      <c r="P61" s="513"/>
      <c r="Q61" s="513"/>
      <c r="R61" s="585" t="s">
        <v>3667</v>
      </c>
      <c r="S61" s="583"/>
      <c r="T61" s="583"/>
      <c r="U61" s="583"/>
      <c r="V61" s="583"/>
      <c r="W61" s="583"/>
      <c r="X61" s="583"/>
      <c r="Y61" s="583"/>
      <c r="AH61" s="586"/>
      <c r="AI61" s="583"/>
      <c r="AJ61" s="583"/>
      <c r="AK61" s="583"/>
      <c r="AL61" s="583"/>
      <c r="AM61" s="583"/>
      <c r="AN61" s="583"/>
    </row>
    <row r="62" spans="1:59" ht="15.95" customHeight="1" x14ac:dyDescent="0.25">
      <c r="A62" s="483"/>
      <c r="B62" s="483" t="s">
        <v>2524</v>
      </c>
      <c r="C62" s="483" t="s">
        <v>474</v>
      </c>
      <c r="D62" s="483" t="s">
        <v>3668</v>
      </c>
      <c r="E62" s="483" t="s">
        <v>2532</v>
      </c>
      <c r="F62" s="483" t="s">
        <v>2525</v>
      </c>
      <c r="G62" s="483" t="s">
        <v>47</v>
      </c>
      <c r="H62" s="483" t="s">
        <v>55</v>
      </c>
      <c r="I62" s="483" t="s">
        <v>54</v>
      </c>
      <c r="J62" s="482" t="s">
        <v>2524</v>
      </c>
      <c r="K62" s="482" t="s">
        <v>474</v>
      </c>
      <c r="L62" s="482" t="s">
        <v>3668</v>
      </c>
      <c r="M62" s="482" t="s">
        <v>2532</v>
      </c>
      <c r="N62" s="482" t="s">
        <v>2525</v>
      </c>
      <c r="O62" s="482" t="s">
        <v>47</v>
      </c>
      <c r="P62" s="482" t="s">
        <v>55</v>
      </c>
      <c r="Q62" s="482" t="s">
        <v>54</v>
      </c>
      <c r="R62" s="483" t="s">
        <v>2524</v>
      </c>
      <c r="S62" s="483" t="s">
        <v>474</v>
      </c>
      <c r="T62" s="483" t="s">
        <v>3668</v>
      </c>
      <c r="U62" s="483" t="s">
        <v>2532</v>
      </c>
      <c r="V62" s="483" t="s">
        <v>2525</v>
      </c>
      <c r="W62" s="483" t="s">
        <v>47</v>
      </c>
      <c r="X62" s="483" t="s">
        <v>55</v>
      </c>
      <c r="Y62" s="483" t="s">
        <v>54</v>
      </c>
      <c r="AH62" s="483"/>
      <c r="AI62" s="483"/>
      <c r="AJ62" s="483"/>
      <c r="AK62" s="483"/>
      <c r="AL62" s="483"/>
      <c r="AM62" s="483"/>
      <c r="AN62" s="514"/>
    </row>
    <row r="63" spans="1:59" s="515" customFormat="1" ht="15.95" customHeight="1" x14ac:dyDescent="0.25">
      <c r="A63" s="515" t="str">
        <f>LOOKUP('Repeating Values'!C1,About!G1:H50,About!H1:H50)</f>
        <v>CA</v>
      </c>
      <c r="B63" s="515">
        <f>SUMIFS(B64:B72,$A$64:$A$72,$A$63)</f>
        <v>0</v>
      </c>
      <c r="C63" s="515">
        <f t="shared" ref="C63:Y63" si="8">SUMIFS(C64:C72,$A$64:$A$72,$A$63)</f>
        <v>0</v>
      </c>
      <c r="D63" s="515">
        <f t="shared" si="8"/>
        <v>0</v>
      </c>
      <c r="E63" s="515">
        <f t="shared" si="8"/>
        <v>0</v>
      </c>
      <c r="F63" s="515">
        <f t="shared" si="8"/>
        <v>0</v>
      </c>
      <c r="G63" s="515">
        <f t="shared" si="8"/>
        <v>0</v>
      </c>
      <c r="H63" s="515">
        <f t="shared" si="8"/>
        <v>0</v>
      </c>
      <c r="I63" s="515">
        <f t="shared" si="8"/>
        <v>0</v>
      </c>
      <c r="J63" s="515">
        <f t="shared" si="8"/>
        <v>0</v>
      </c>
      <c r="K63" s="515">
        <f t="shared" si="8"/>
        <v>0</v>
      </c>
      <c r="L63" s="515">
        <f t="shared" si="8"/>
        <v>0</v>
      </c>
      <c r="M63" s="515">
        <f t="shared" si="8"/>
        <v>0</v>
      </c>
      <c r="N63" s="515">
        <f t="shared" si="8"/>
        <v>0</v>
      </c>
      <c r="O63" s="515">
        <f t="shared" si="8"/>
        <v>0</v>
      </c>
      <c r="P63" s="515">
        <f t="shared" si="8"/>
        <v>0</v>
      </c>
      <c r="Q63" s="515">
        <f t="shared" si="8"/>
        <v>0</v>
      </c>
      <c r="R63" s="515">
        <f t="shared" si="8"/>
        <v>0</v>
      </c>
      <c r="S63" s="516">
        <f t="shared" si="8"/>
        <v>0</v>
      </c>
      <c r="T63" s="516">
        <f t="shared" si="8"/>
        <v>0</v>
      </c>
      <c r="U63" s="516">
        <f t="shared" si="8"/>
        <v>0</v>
      </c>
      <c r="V63" s="516">
        <f t="shared" si="8"/>
        <v>0</v>
      </c>
      <c r="W63" s="516">
        <f t="shared" si="8"/>
        <v>0</v>
      </c>
      <c r="X63" s="516">
        <f t="shared" si="8"/>
        <v>0</v>
      </c>
      <c r="Y63" s="516">
        <f t="shared" si="8"/>
        <v>0</v>
      </c>
      <c r="AN63" s="517"/>
    </row>
    <row r="64" spans="1:59" x14ac:dyDescent="0.25">
      <c r="A64" s="518" t="s">
        <v>513</v>
      </c>
      <c r="B64" s="483">
        <v>1085693161000000</v>
      </c>
      <c r="C64" s="483">
        <v>0</v>
      </c>
      <c r="D64" s="483">
        <v>0</v>
      </c>
      <c r="E64" s="483">
        <v>0</v>
      </c>
      <c r="F64" s="483">
        <v>0</v>
      </c>
      <c r="G64" s="483">
        <v>1762853160000000</v>
      </c>
      <c r="H64" s="483">
        <v>0</v>
      </c>
      <c r="I64" s="483">
        <v>0</v>
      </c>
      <c r="J64" s="482">
        <v>1085693161000000</v>
      </c>
      <c r="K64" s="482">
        <v>249641566800000</v>
      </c>
      <c r="L64" s="482">
        <v>0</v>
      </c>
      <c r="M64" s="482">
        <v>0</v>
      </c>
      <c r="N64" s="482">
        <v>0</v>
      </c>
      <c r="O64" s="482">
        <v>2287978160000000</v>
      </c>
      <c r="P64" s="482">
        <v>0</v>
      </c>
      <c r="Q64" s="482">
        <v>0</v>
      </c>
      <c r="R64" s="483">
        <f t="shared" ref="R64:Y73" si="9">IFERROR(B64/J64,0)*100</f>
        <v>100</v>
      </c>
      <c r="S64" s="519">
        <f t="shared" si="9"/>
        <v>0</v>
      </c>
      <c r="T64" s="519">
        <f t="shared" si="9"/>
        <v>0</v>
      </c>
      <c r="U64" s="519">
        <f t="shared" si="9"/>
        <v>0</v>
      </c>
      <c r="V64" s="519">
        <f t="shared" si="9"/>
        <v>0</v>
      </c>
      <c r="W64" s="519">
        <f t="shared" si="9"/>
        <v>77.048513435110763</v>
      </c>
      <c r="X64" s="519">
        <f t="shared" si="9"/>
        <v>0</v>
      </c>
      <c r="Y64" s="519">
        <f t="shared" si="9"/>
        <v>0</v>
      </c>
      <c r="AH64" s="491"/>
      <c r="AI64" s="491"/>
      <c r="AJ64" s="491"/>
      <c r="AK64" s="491"/>
      <c r="AL64" s="491"/>
      <c r="AM64" s="491"/>
      <c r="AN64" s="520"/>
    </row>
    <row r="65" spans="1:40" x14ac:dyDescent="0.25">
      <c r="A65" s="518" t="s">
        <v>3522</v>
      </c>
      <c r="B65" s="483">
        <v>0</v>
      </c>
      <c r="C65" s="483">
        <v>0</v>
      </c>
      <c r="D65" s="483">
        <v>9331185722296.9902</v>
      </c>
      <c r="E65" s="483">
        <v>0</v>
      </c>
      <c r="F65" s="483">
        <v>19539453237819.602</v>
      </c>
      <c r="G65" s="483">
        <v>0</v>
      </c>
      <c r="H65" s="483">
        <v>50394120569762.203</v>
      </c>
      <c r="I65" s="483">
        <v>127125869998896</v>
      </c>
      <c r="J65" s="482">
        <v>0</v>
      </c>
      <c r="K65" s="482">
        <v>0</v>
      </c>
      <c r="L65" s="482">
        <v>9416185722296.9902</v>
      </c>
      <c r="M65" s="482">
        <v>51908392126514.102</v>
      </c>
      <c r="N65" s="482">
        <v>65064453237819.602</v>
      </c>
      <c r="O65" s="482">
        <v>0</v>
      </c>
      <c r="P65" s="482">
        <v>223005120569762</v>
      </c>
      <c r="Q65" s="482">
        <v>440834869998896</v>
      </c>
      <c r="R65" s="483">
        <f t="shared" si="9"/>
        <v>0</v>
      </c>
      <c r="S65" s="519">
        <f t="shared" si="9"/>
        <v>0</v>
      </c>
      <c r="T65" s="519">
        <f t="shared" si="9"/>
        <v>99.097299028430115</v>
      </c>
      <c r="U65" s="519">
        <f t="shared" si="9"/>
        <v>0</v>
      </c>
      <c r="V65" s="519">
        <f t="shared" si="9"/>
        <v>30.030918981828968</v>
      </c>
      <c r="W65" s="519">
        <f t="shared" si="9"/>
        <v>0</v>
      </c>
      <c r="X65" s="519">
        <f t="shared" si="9"/>
        <v>22.597741451411007</v>
      </c>
      <c r="Y65" s="519">
        <f t="shared" si="9"/>
        <v>28.837525942358955</v>
      </c>
      <c r="AH65" s="491"/>
      <c r="AI65" s="491"/>
      <c r="AJ65" s="491"/>
      <c r="AK65" s="491"/>
      <c r="AL65" s="491"/>
      <c r="AM65" s="491"/>
      <c r="AN65" s="520"/>
    </row>
    <row r="66" spans="1:40" x14ac:dyDescent="0.25">
      <c r="A66" s="518" t="s">
        <v>3541</v>
      </c>
      <c r="B66" s="483">
        <v>0</v>
      </c>
      <c r="C66" s="483">
        <v>0</v>
      </c>
      <c r="D66" s="483">
        <v>0</v>
      </c>
      <c r="E66" s="483">
        <v>0</v>
      </c>
      <c r="F66" s="483">
        <v>0</v>
      </c>
      <c r="G66" s="483">
        <v>0</v>
      </c>
      <c r="H66" s="483">
        <v>0</v>
      </c>
      <c r="I66" s="483">
        <v>0</v>
      </c>
      <c r="J66" s="482">
        <v>0</v>
      </c>
      <c r="K66" s="482">
        <v>0</v>
      </c>
      <c r="L66" s="482">
        <v>0</v>
      </c>
      <c r="M66" s="482">
        <v>0</v>
      </c>
      <c r="N66" s="482">
        <v>0</v>
      </c>
      <c r="O66" s="482">
        <v>0</v>
      </c>
      <c r="P66" s="482">
        <v>0</v>
      </c>
      <c r="Q66" s="482">
        <v>0</v>
      </c>
      <c r="R66" s="483">
        <f t="shared" si="9"/>
        <v>0</v>
      </c>
      <c r="S66" s="519">
        <f t="shared" si="9"/>
        <v>0</v>
      </c>
      <c r="T66" s="519">
        <f t="shared" si="9"/>
        <v>0</v>
      </c>
      <c r="U66" s="519">
        <f t="shared" si="9"/>
        <v>0</v>
      </c>
      <c r="V66" s="519">
        <f t="shared" si="9"/>
        <v>0</v>
      </c>
      <c r="W66" s="519">
        <f t="shared" si="9"/>
        <v>0</v>
      </c>
      <c r="X66" s="519">
        <f t="shared" si="9"/>
        <v>0</v>
      </c>
      <c r="Y66" s="519">
        <f t="shared" si="9"/>
        <v>0</v>
      </c>
      <c r="AH66" s="491"/>
      <c r="AI66" s="491"/>
      <c r="AJ66" s="491"/>
      <c r="AK66" s="491"/>
      <c r="AL66" s="491"/>
      <c r="AM66" s="491"/>
      <c r="AN66" s="520"/>
    </row>
    <row r="67" spans="1:40" x14ac:dyDescent="0.25">
      <c r="A67" s="518" t="s">
        <v>3537</v>
      </c>
      <c r="B67" s="483">
        <v>1569822951793760</v>
      </c>
      <c r="C67" s="483">
        <v>158850204000000</v>
      </c>
      <c r="D67" s="483">
        <v>6265495785837.5</v>
      </c>
      <c r="E67" s="483">
        <v>28083822007599.301</v>
      </c>
      <c r="F67" s="483">
        <v>16910855262890.699</v>
      </c>
      <c r="G67" s="483">
        <v>1514136560000000</v>
      </c>
      <c r="H67" s="483">
        <v>0</v>
      </c>
      <c r="I67" s="483">
        <v>0</v>
      </c>
      <c r="J67" s="482">
        <v>1885631209000000</v>
      </c>
      <c r="K67" s="482">
        <v>281991804000000</v>
      </c>
      <c r="L67" s="482">
        <v>6265495785837.5</v>
      </c>
      <c r="M67" s="482">
        <v>33324822007599.301</v>
      </c>
      <c r="N67" s="482">
        <v>24260855262890.699</v>
      </c>
      <c r="O67" s="482">
        <v>1795366560000000</v>
      </c>
      <c r="P67" s="482">
        <v>106619620381533</v>
      </c>
      <c r="Q67" s="482">
        <v>73976158075227.297</v>
      </c>
      <c r="R67" s="483">
        <f t="shared" si="9"/>
        <v>83.251854567377393</v>
      </c>
      <c r="S67" s="519">
        <f t="shared" si="9"/>
        <v>56.331496783502267</v>
      </c>
      <c r="T67" s="519">
        <f t="shared" si="9"/>
        <v>100</v>
      </c>
      <c r="U67" s="519">
        <f t="shared" si="9"/>
        <v>84.272984267388267</v>
      </c>
      <c r="V67" s="519">
        <f t="shared" si="9"/>
        <v>69.704283215264354</v>
      </c>
      <c r="W67" s="519">
        <f t="shared" si="9"/>
        <v>84.335789344321981</v>
      </c>
      <c r="X67" s="519">
        <f t="shared" si="9"/>
        <v>0</v>
      </c>
      <c r="Y67" s="519">
        <f t="shared" si="9"/>
        <v>0</v>
      </c>
      <c r="AH67" s="491"/>
      <c r="AI67" s="491"/>
      <c r="AJ67" s="491"/>
      <c r="AK67" s="491"/>
      <c r="AL67" s="491"/>
      <c r="AM67" s="491"/>
      <c r="AN67" s="520"/>
    </row>
    <row r="68" spans="1:40" x14ac:dyDescent="0.25">
      <c r="A68" s="518" t="s">
        <v>3531</v>
      </c>
      <c r="B68" s="483">
        <v>1528041000000</v>
      </c>
      <c r="C68" s="483">
        <v>0</v>
      </c>
      <c r="D68" s="483">
        <v>0</v>
      </c>
      <c r="E68" s="483">
        <v>0</v>
      </c>
      <c r="F68" s="483">
        <v>0</v>
      </c>
      <c r="G68" s="483">
        <v>0</v>
      </c>
      <c r="H68" s="483">
        <v>0</v>
      </c>
      <c r="I68" s="483">
        <v>0</v>
      </c>
      <c r="J68" s="482">
        <v>1528041000000</v>
      </c>
      <c r="K68" s="482">
        <v>0</v>
      </c>
      <c r="L68" s="482">
        <v>0</v>
      </c>
      <c r="M68" s="482">
        <v>0</v>
      </c>
      <c r="N68" s="482">
        <v>0</v>
      </c>
      <c r="O68" s="482">
        <v>3120000000</v>
      </c>
      <c r="P68" s="482">
        <v>0</v>
      </c>
      <c r="Q68" s="482">
        <v>0</v>
      </c>
      <c r="R68" s="483">
        <f t="shared" si="9"/>
        <v>100</v>
      </c>
      <c r="S68" s="519">
        <f t="shared" si="9"/>
        <v>0</v>
      </c>
      <c r="T68" s="519">
        <f>IFERROR(D68/L68,0)*100</f>
        <v>0</v>
      </c>
      <c r="U68" s="519">
        <f t="shared" si="9"/>
        <v>0</v>
      </c>
      <c r="V68" s="519">
        <f t="shared" si="9"/>
        <v>0</v>
      </c>
      <c r="W68" s="519">
        <f t="shared" si="9"/>
        <v>0</v>
      </c>
      <c r="X68" s="519">
        <f t="shared" si="9"/>
        <v>0</v>
      </c>
      <c r="Y68" s="519">
        <f t="shared" si="9"/>
        <v>0</v>
      </c>
      <c r="AH68" s="491"/>
      <c r="AI68" s="491"/>
      <c r="AJ68" s="491"/>
      <c r="AK68" s="491"/>
      <c r="AL68" s="491"/>
      <c r="AM68" s="491"/>
      <c r="AN68" s="520"/>
    </row>
    <row r="69" spans="1:40" x14ac:dyDescent="0.25">
      <c r="A69" s="518" t="s">
        <v>3549</v>
      </c>
      <c r="B69" s="483">
        <v>0</v>
      </c>
      <c r="C69" s="483">
        <v>0</v>
      </c>
      <c r="D69" s="483">
        <v>0</v>
      </c>
      <c r="E69" s="483">
        <v>0</v>
      </c>
      <c r="F69" s="483">
        <v>0</v>
      </c>
      <c r="G69" s="483">
        <v>0</v>
      </c>
      <c r="H69" s="483">
        <v>0</v>
      </c>
      <c r="I69" s="483">
        <v>0</v>
      </c>
      <c r="J69" s="482">
        <v>0</v>
      </c>
      <c r="K69" s="482">
        <v>0</v>
      </c>
      <c r="L69" s="482">
        <v>0</v>
      </c>
      <c r="M69" s="482">
        <v>0</v>
      </c>
      <c r="N69" s="482">
        <v>0</v>
      </c>
      <c r="O69" s="482">
        <v>550160000000</v>
      </c>
      <c r="P69" s="482">
        <v>0</v>
      </c>
      <c r="Q69" s="482">
        <v>0</v>
      </c>
      <c r="R69" s="483">
        <f t="shared" si="9"/>
        <v>0</v>
      </c>
      <c r="S69" s="519">
        <f t="shared" si="9"/>
        <v>0</v>
      </c>
      <c r="T69" s="519">
        <f t="shared" si="9"/>
        <v>0</v>
      </c>
      <c r="U69" s="519">
        <f t="shared" si="9"/>
        <v>0</v>
      </c>
      <c r="V69" s="519">
        <f t="shared" si="9"/>
        <v>0</v>
      </c>
      <c r="W69" s="519">
        <f t="shared" si="9"/>
        <v>0</v>
      </c>
      <c r="X69" s="519">
        <f t="shared" si="9"/>
        <v>0</v>
      </c>
      <c r="Y69" s="519">
        <f t="shared" si="9"/>
        <v>0</v>
      </c>
      <c r="AH69" s="491"/>
      <c r="AI69" s="491"/>
      <c r="AJ69" s="491"/>
      <c r="AK69" s="491"/>
      <c r="AL69" s="491"/>
      <c r="AM69" s="491"/>
      <c r="AN69" s="520"/>
    </row>
    <row r="70" spans="1:40" x14ac:dyDescent="0.25">
      <c r="A70" s="518" t="s">
        <v>3551</v>
      </c>
      <c r="B70" s="483">
        <v>0</v>
      </c>
      <c r="C70" s="483">
        <v>391368992400000</v>
      </c>
      <c r="D70" s="483">
        <v>25845301793202.898</v>
      </c>
      <c r="E70" s="483">
        <v>0</v>
      </c>
      <c r="F70" s="483">
        <v>94286730970854.797</v>
      </c>
      <c r="G70" s="483">
        <v>5326308840000000</v>
      </c>
      <c r="H70" s="483">
        <v>0</v>
      </c>
      <c r="I70" s="483">
        <v>1594979282691630</v>
      </c>
      <c r="J70" s="482">
        <v>37525711000000</v>
      </c>
      <c r="K70" s="482">
        <v>971019392400000</v>
      </c>
      <c r="L70" s="482">
        <v>27658301793202.898</v>
      </c>
      <c r="M70" s="482">
        <v>73046174750860.5</v>
      </c>
      <c r="N70" s="482">
        <v>128999730970854</v>
      </c>
      <c r="O70" s="482">
        <v>6839503840000000</v>
      </c>
      <c r="P70" s="482">
        <v>213605339025086</v>
      </c>
      <c r="Q70" s="482">
        <v>2178603282691630</v>
      </c>
      <c r="R70" s="483">
        <f t="shared" si="9"/>
        <v>0</v>
      </c>
      <c r="S70" s="519">
        <f t="shared" si="9"/>
        <v>40.304961513969452</v>
      </c>
      <c r="T70" s="519">
        <f t="shared" si="9"/>
        <v>93.445006083325225</v>
      </c>
      <c r="U70" s="519">
        <f t="shared" si="9"/>
        <v>0</v>
      </c>
      <c r="V70" s="519">
        <f t="shared" si="9"/>
        <v>73.090641555026025</v>
      </c>
      <c r="W70" s="519">
        <f t="shared" si="9"/>
        <v>77.875661226326613</v>
      </c>
      <c r="X70" s="519">
        <f t="shared" si="9"/>
        <v>0</v>
      </c>
      <c r="Y70" s="519">
        <f t="shared" si="9"/>
        <v>73.211093335040715</v>
      </c>
      <c r="AH70" s="491"/>
      <c r="AI70" s="491"/>
      <c r="AJ70" s="491"/>
      <c r="AK70" s="491"/>
      <c r="AL70" s="491"/>
      <c r="AM70" s="491"/>
      <c r="AN70" s="520"/>
    </row>
    <row r="71" spans="1:40" x14ac:dyDescent="0.25">
      <c r="A71" s="518" t="s">
        <v>3561</v>
      </c>
      <c r="B71" s="483">
        <v>0</v>
      </c>
      <c r="C71" s="483">
        <v>0</v>
      </c>
      <c r="D71" s="483">
        <v>9331190000000</v>
      </c>
      <c r="E71" s="483">
        <v>31580400000000</v>
      </c>
      <c r="F71" s="483">
        <v>19539500000000</v>
      </c>
      <c r="G71" s="483">
        <v>0</v>
      </c>
      <c r="H71" s="483">
        <v>50394100000000</v>
      </c>
      <c r="I71" s="483">
        <v>127126000000000</v>
      </c>
      <c r="J71" s="482">
        <v>0</v>
      </c>
      <c r="K71" s="482">
        <v>0</v>
      </c>
      <c r="L71" s="482">
        <v>9416190000000</v>
      </c>
      <c r="M71" s="482">
        <v>51908400000000</v>
      </c>
      <c r="N71" s="482">
        <v>65064500000000</v>
      </c>
      <c r="O71" s="482">
        <v>0</v>
      </c>
      <c r="P71" s="482">
        <v>223005000000000</v>
      </c>
      <c r="Q71" s="482">
        <v>440835000000000</v>
      </c>
      <c r="R71" s="483">
        <f t="shared" si="9"/>
        <v>0</v>
      </c>
      <c r="S71" s="519">
        <f t="shared" si="9"/>
        <v>0</v>
      </c>
      <c r="T71" s="519">
        <f t="shared" si="9"/>
        <v>99.097299438520253</v>
      </c>
      <c r="U71" s="519">
        <f t="shared" si="9"/>
        <v>60.838708185958346</v>
      </c>
      <c r="V71" s="519">
        <f t="shared" si="9"/>
        <v>30.030969268956188</v>
      </c>
      <c r="W71" s="519">
        <f t="shared" si="9"/>
        <v>0</v>
      </c>
      <c r="X71" s="519">
        <f t="shared" si="9"/>
        <v>22.597744445191811</v>
      </c>
      <c r="Y71" s="519">
        <f t="shared" si="9"/>
        <v>28.837546927988928</v>
      </c>
      <c r="AH71" s="491"/>
      <c r="AI71" s="491"/>
      <c r="AJ71" s="491"/>
      <c r="AK71" s="491"/>
      <c r="AL71" s="491"/>
      <c r="AM71" s="491"/>
      <c r="AN71" s="520"/>
    </row>
    <row r="72" spans="1:40" x14ac:dyDescent="0.25">
      <c r="A72" s="518" t="s">
        <v>3567</v>
      </c>
      <c r="B72" s="483">
        <v>34338000000</v>
      </c>
      <c r="C72" s="483">
        <v>104156740400000</v>
      </c>
      <c r="D72" s="483">
        <v>0</v>
      </c>
      <c r="E72" s="483">
        <v>0</v>
      </c>
      <c r="F72" s="483">
        <v>0</v>
      </c>
      <c r="G72" s="483">
        <v>0</v>
      </c>
      <c r="H72" s="483">
        <v>0</v>
      </c>
      <c r="I72" s="483">
        <v>0</v>
      </c>
      <c r="J72" s="482">
        <v>34338000000</v>
      </c>
      <c r="K72" s="482">
        <v>238570840400000</v>
      </c>
      <c r="L72" s="482">
        <v>0</v>
      </c>
      <c r="M72" s="482">
        <v>0</v>
      </c>
      <c r="N72" s="482">
        <v>0</v>
      </c>
      <c r="O72" s="482">
        <v>121963920000000</v>
      </c>
      <c r="P72" s="482">
        <v>0</v>
      </c>
      <c r="Q72" s="482">
        <v>0</v>
      </c>
      <c r="R72" s="483">
        <f t="shared" si="9"/>
        <v>100</v>
      </c>
      <c r="S72" s="519">
        <f t="shared" si="9"/>
        <v>43.658621575614816</v>
      </c>
      <c r="T72" s="519">
        <f t="shared" si="9"/>
        <v>0</v>
      </c>
      <c r="U72" s="519">
        <f t="shared" si="9"/>
        <v>0</v>
      </c>
      <c r="V72" s="519">
        <f t="shared" si="9"/>
        <v>0</v>
      </c>
      <c r="W72" s="519">
        <f t="shared" si="9"/>
        <v>0</v>
      </c>
      <c r="X72" s="519">
        <f t="shared" si="9"/>
        <v>0</v>
      </c>
      <c r="Y72" s="519">
        <f t="shared" si="9"/>
        <v>0</v>
      </c>
      <c r="AH72" s="491"/>
      <c r="AI72" s="491"/>
      <c r="AJ72" s="491"/>
      <c r="AK72" s="491"/>
      <c r="AL72" s="491"/>
      <c r="AM72" s="491"/>
      <c r="AN72" s="520"/>
    </row>
    <row r="73" spans="1:40" x14ac:dyDescent="0.25">
      <c r="A73" s="518" t="s">
        <v>3573</v>
      </c>
      <c r="B73" s="483">
        <v>0</v>
      </c>
      <c r="C73" s="483">
        <v>0</v>
      </c>
      <c r="D73" s="483">
        <v>0</v>
      </c>
      <c r="E73" s="483">
        <v>0</v>
      </c>
      <c r="F73" s="483">
        <v>0</v>
      </c>
      <c r="G73" s="483">
        <v>0</v>
      </c>
      <c r="H73" s="483">
        <v>0</v>
      </c>
      <c r="I73" s="483">
        <v>0</v>
      </c>
      <c r="J73" s="483">
        <v>0</v>
      </c>
      <c r="K73" s="518" t="s">
        <v>3573</v>
      </c>
      <c r="L73" s="483">
        <v>0</v>
      </c>
      <c r="M73" s="483">
        <v>0</v>
      </c>
      <c r="N73" s="483">
        <v>780854425751.45801</v>
      </c>
      <c r="O73" s="483">
        <v>4304598371467.02</v>
      </c>
      <c r="P73" s="483">
        <v>5395588805087.4805</v>
      </c>
      <c r="Q73" s="483">
        <v>0</v>
      </c>
      <c r="R73" s="483">
        <v>18493107559443.699</v>
      </c>
      <c r="S73" s="483">
        <v>36557037999908.398</v>
      </c>
      <c r="T73" s="519">
        <f t="shared" si="9"/>
        <v>0</v>
      </c>
      <c r="U73" s="519">
        <f t="shared" si="9"/>
        <v>0</v>
      </c>
      <c r="V73" s="519">
        <f t="shared" si="9"/>
        <v>0</v>
      </c>
      <c r="W73" s="519">
        <f t="shared" si="9"/>
        <v>0</v>
      </c>
      <c r="X73" s="519">
        <f t="shared" si="9"/>
        <v>0</v>
      </c>
      <c r="Y73" s="519">
        <f t="shared" si="9"/>
        <v>0</v>
      </c>
    </row>
    <row r="74" spans="1:40" x14ac:dyDescent="0.25">
      <c r="A74" s="483"/>
      <c r="B74" s="483"/>
      <c r="C74" s="483"/>
      <c r="D74" s="483"/>
      <c r="E74" s="483"/>
      <c r="F74" s="483"/>
      <c r="G74" s="483"/>
      <c r="H74" s="483"/>
      <c r="I74" s="483"/>
    </row>
    <row r="75" spans="1:40" x14ac:dyDescent="0.25">
      <c r="A75" s="483"/>
      <c r="B75" s="483"/>
      <c r="C75" s="482" t="s">
        <v>3669</v>
      </c>
      <c r="D75" s="483"/>
    </row>
    <row r="76" spans="1:40" ht="15.95" customHeight="1" x14ac:dyDescent="0.25">
      <c r="A76" s="483"/>
    </row>
    <row r="77" spans="1:40" ht="15.95" customHeight="1" x14ac:dyDescent="0.25">
      <c r="A77" s="483"/>
      <c r="C77" s="515" t="str">
        <f>LOOKUP('Repeating Values'!C1,About!G1:H50,About!H1:H50)</f>
        <v>CA</v>
      </c>
      <c r="D77" s="482">
        <v>2019</v>
      </c>
      <c r="E77" s="482">
        <v>2050</v>
      </c>
    </row>
    <row r="78" spans="1:40" ht="15.95" customHeight="1" x14ac:dyDescent="0.25">
      <c r="B78" s="482" t="s">
        <v>3670</v>
      </c>
      <c r="C78" s="482" t="s">
        <v>122</v>
      </c>
      <c r="D78" s="482" cm="1">
        <f t="array" ref="D78">ROUND(INDEX($B$95:$H$845,MATCH(1,($C78=$E$95:$E$845)*($B78=$F$95:$F$845)*($C$77=$B$95:$B$845),0),MATCH(D$77,$B$95:$H$95,0))*100,1)</f>
        <v>5.4</v>
      </c>
      <c r="E78" s="482" cm="1">
        <f t="array" ref="E78">ROUND(INDEX($B$95:$H$845,MATCH(1,($C78=$E$95:$E$845)*($B78=$F$95:$F$845)*($C$77=$B$95:$B$845),0),MATCH(E$77,$B$95:$H$95,0))*100,1)</f>
        <v>12.2</v>
      </c>
    </row>
    <row r="79" spans="1:40" ht="15.95" customHeight="1" x14ac:dyDescent="0.25">
      <c r="B79" s="482" t="s">
        <v>3670</v>
      </c>
      <c r="C79" s="482" t="s">
        <v>3671</v>
      </c>
      <c r="D79" s="482" cm="1">
        <f t="array" ref="D79">ROUND(INDEX($B$95:$H$845,MATCH(1,($C79=$E$95:$E$845)*($B79=$F$95:$F$845)*($C$77=$B$95:$B$845),0),MATCH(D$77,$B$95:$H$95,0))*100,1)</f>
        <v>47.4</v>
      </c>
      <c r="E79" s="482" cm="1">
        <f t="array" ref="E79">ROUND(INDEX($B$95:$H$845,MATCH(1,($C79=$E$95:$E$845)*($B79=$F$95:$F$845)*($C$77=$B$95:$B$845),0),MATCH(E$77,$B$95:$H$95,0))*100,1)</f>
        <v>55.9</v>
      </c>
    </row>
    <row r="80" spans="1:40" ht="15.95" customHeight="1" x14ac:dyDescent="0.25">
      <c r="B80" s="482" t="s">
        <v>3670</v>
      </c>
      <c r="C80" s="482" t="s">
        <v>785</v>
      </c>
      <c r="D80" s="482" cm="1">
        <f t="array" ref="D80">ROUND(INDEX($B$95:$H$845,MATCH(1,($C80=$E$95:$E$845)*($B80=$F$95:$F$845)*($C$77=$B$95:$B$845),0),MATCH(D$77,$B$95:$H$95,0))*100,1)</f>
        <v>100</v>
      </c>
      <c r="E80" s="482" cm="1">
        <f t="array" ref="E80">ROUND(INDEX($B$95:$H$845,MATCH(1,($C80=$E$95:$E$845)*($B80=$F$95:$F$845)*($C$77=$B$95:$B$845),0),MATCH(E$77,$B$95:$H$95,0))*100,1)</f>
        <v>100</v>
      </c>
    </row>
    <row r="81" spans="2:26" ht="15.95" customHeight="1" x14ac:dyDescent="0.25">
      <c r="B81" s="482" t="s">
        <v>3672</v>
      </c>
      <c r="C81" s="482" t="s">
        <v>122</v>
      </c>
      <c r="D81" s="482" cm="1">
        <f t="array" ref="D81">ROUND(INDEX($B$95:$H$845,MATCH(1,($C81=$E$95:$E$845)*($B81=$F$95:$F$845)*($C$77=$B$95:$B$845),0),MATCH(D$77,$B$95:$H$95,0))*100,1)</f>
        <v>5.4</v>
      </c>
      <c r="E81" s="482" cm="1">
        <f t="array" ref="E81">ROUND(INDEX($B$95:$H$845,MATCH(1,($C81=$E$95:$E$845)*($B81=$F$95:$F$845)*($C$77=$B$95:$B$845),0),MATCH(E$77,$B$95:$H$95,0))*100,1)</f>
        <v>12.2</v>
      </c>
    </row>
    <row r="82" spans="2:26" ht="15.95" customHeight="1" x14ac:dyDescent="0.25">
      <c r="B82" s="482" t="s">
        <v>3672</v>
      </c>
      <c r="C82" s="482" t="s">
        <v>3671</v>
      </c>
      <c r="D82" s="482" cm="1">
        <f t="array" ref="D82">ROUND(INDEX($B$95:$H$845,MATCH(1,($C82=$E$95:$E$845)*($B82=$F$95:$F$845)*($C$77=$B$95:$B$845),0),MATCH(D$77,$B$95:$H$95,0))*100,1)</f>
        <v>47.4</v>
      </c>
      <c r="E82" s="482" cm="1">
        <f t="array" ref="E82">ROUND(INDEX($B$95:$H$845,MATCH(1,($C82=$E$95:$E$845)*($B82=$F$95:$F$845)*($C$77=$B$95:$B$845),0),MATCH(E$77,$B$95:$H$95,0))*100,1)</f>
        <v>55.9</v>
      </c>
      <c r="M82" s="482" t="s">
        <v>3673</v>
      </c>
    </row>
    <row r="83" spans="2:26" ht="15.95" customHeight="1" x14ac:dyDescent="0.25">
      <c r="B83" s="482" t="s">
        <v>3672</v>
      </c>
      <c r="C83" s="482" t="s">
        <v>785</v>
      </c>
      <c r="D83" s="482" cm="1">
        <f t="array" ref="D83">ROUND(INDEX($B$95:$H$845,MATCH(1,($C83=$E$95:$E$845)*($B83=$F$95:$F$845)*($C$77=$B$95:$B$845),0),MATCH(D$77,$B$95:$H$95,0))*100,1)</f>
        <v>100</v>
      </c>
      <c r="E83" s="482" cm="1">
        <f t="array" ref="E83">ROUND(INDEX($B$95:$H$845,MATCH(1,($C83=$E$95:$E$845)*($B83=$F$95:$F$845)*($C$77=$B$95:$B$845),0),MATCH(E$77,$B$95:$H$95,0))*100,1)</f>
        <v>100</v>
      </c>
      <c r="J83" s="515" t="str">
        <f>A63</f>
        <v>CA</v>
      </c>
    </row>
    <row r="84" spans="2:26" ht="15.95" customHeight="1" x14ac:dyDescent="0.25">
      <c r="B84" s="482" t="s">
        <v>522</v>
      </c>
      <c r="C84" s="482" t="s">
        <v>122</v>
      </c>
      <c r="D84" s="482" cm="1">
        <f t="array" ref="D84">ROUND(INDEX($B$95:$H$845,MATCH(1,($C84=$E$95:$E$845)*($B84=$F$95:$F$845)*($C$77=$B$95:$B$845),0),MATCH(D$77,$B$95:$H$95,0))*100,1)</f>
        <v>2.6</v>
      </c>
      <c r="E84" s="482" cm="1">
        <f t="array" ref="E84">ROUND(INDEX($B$95:$H$845,MATCH(1,($C84=$E$95:$E$845)*($B84=$F$95:$F$845)*($C$77=$B$95:$B$845),0),MATCH(E$77,$B$95:$H$95,0))*100,1)</f>
        <v>2</v>
      </c>
    </row>
    <row r="85" spans="2:26" ht="15.95" customHeight="1" x14ac:dyDescent="0.25">
      <c r="B85" s="482" t="s">
        <v>522</v>
      </c>
      <c r="C85" s="482" t="s">
        <v>3671</v>
      </c>
      <c r="D85" s="482" cm="1">
        <f t="array" ref="D85">ROUND(INDEX($B$95:$H$845,MATCH(1,($C85=$E$95:$E$845)*($B85=$F$95:$F$845)*($C$77=$B$95:$B$845),0),MATCH(D$77,$B$95:$H$95,0))*100,1)</f>
        <v>33.200000000000003</v>
      </c>
      <c r="E85" s="482" cm="1">
        <f t="array" ref="E85">ROUND(INDEX($B$95:$H$845,MATCH(1,($C85=$E$95:$E$845)*($B85=$F$95:$F$845)*($C$77=$B$95:$B$845),0),MATCH(E$77,$B$95:$H$95,0))*100,1)</f>
        <v>18.899999999999999</v>
      </c>
      <c r="K85" s="483" t="s">
        <v>2524</v>
      </c>
      <c r="L85" s="483" t="s">
        <v>474</v>
      </c>
      <c r="M85" s="483" t="s">
        <v>3668</v>
      </c>
      <c r="N85" s="483" t="s">
        <v>3674</v>
      </c>
      <c r="O85" s="483" t="s">
        <v>3675</v>
      </c>
      <c r="P85" s="483" t="s">
        <v>47</v>
      </c>
      <c r="Q85" s="483" t="s">
        <v>55</v>
      </c>
      <c r="R85" s="483" t="s">
        <v>54</v>
      </c>
    </row>
    <row r="86" spans="2:26" ht="15.95" customHeight="1" x14ac:dyDescent="0.25">
      <c r="B86" s="482" t="s">
        <v>522</v>
      </c>
      <c r="C86" s="482" t="s">
        <v>785</v>
      </c>
      <c r="D86" s="482" cm="1">
        <f t="array" ref="D86">ROUND(INDEX($B$95:$H$845,MATCH(1,($C86=$E$95:$E$845)*($B86=$F$95:$F$845)*($C$77=$B$95:$B$845),0),MATCH(D$77,$B$95:$H$95,0))*100,1)</f>
        <v>64.8</v>
      </c>
      <c r="E86" s="482" cm="1">
        <f t="array" ref="E86">ROUND(INDEX($B$95:$H$845,MATCH(1,($C86=$E$95:$E$845)*($B86=$F$95:$F$845)*($C$77=$B$95:$B$845),0),MATCH(E$77,$B$95:$H$95,0))*100,1)</f>
        <v>82.8</v>
      </c>
      <c r="J86" s="482" t="s">
        <v>3676</v>
      </c>
      <c r="K86" s="482" cm="1">
        <f t="array" ref="K86">INDEX($K$95:$Z$195,MATCH(1,($J86=$L$95:$L$195)*($J$83=$K$95:$K$195),0),MATCH(K$85,$K$95:$Z$95,0))</f>
        <v>0</v>
      </c>
      <c r="L86" s="482" cm="1">
        <f t="array" ref="L86">INDEX($K$95:$Z$195,MATCH(1,($J86=$L$95:$L$195)*($J$83=$K$95:$K$195),0),MATCH(L$85,$K$95:$Z$95,0))</f>
        <v>0</v>
      </c>
      <c r="M86" s="482" cm="1">
        <f t="array" ref="M86">INDEX($K$95:$Z$195,MATCH(1,($J86=$L$95:$L$195)*($J$83=$K$95:$K$195),0),MATCH(M$85,$K$95:$Z$95,0))</f>
        <v>46066565833874.297</v>
      </c>
      <c r="N86" s="482" cm="1">
        <f t="array" ref="N86">INDEX($K$95:$Z$195,MATCH(1,($J86=$L$95:$L$195)*($J$83=$K$95:$K$195),0),MATCH(N$85,$K$95:$Z$95,0))</f>
        <v>175684954553560</v>
      </c>
      <c r="O86" s="482" cm="1">
        <f t="array" ref="O86">INDEX($K$95:$Z$195,MATCH(1,($J86=$L$95:$L$195)*($J$83=$K$95:$K$195),0),MATCH(O$85,$K$95:$Z$95,0))</f>
        <v>0</v>
      </c>
      <c r="P86" s="482" cm="1">
        <f t="array" ref="P86">INDEX($K$95:$Z$195,MATCH(1,($J86=$L$95:$L$195)*($J$83=$K$95:$K$195),0),MATCH(P$85,$K$95:$Z$95,0))</f>
        <v>0</v>
      </c>
      <c r="Q86" s="482" cm="1">
        <f t="array" ref="Q86">INDEX($K$95:$Z$195,MATCH(1,($J86=$L$95:$L$195)*($J$83=$K$95:$K$195),0),MATCH(Q$85,$K$95:$Z$95,0))</f>
        <v>443562141182276</v>
      </c>
      <c r="R86" s="482" cm="1">
        <f t="array" ref="R86">INDEX($K$95:$Z$195,MATCH(1,($J86=$L$95:$L$195)*($J$83=$K$95:$K$195),0),MATCH(R$85,$K$95:$Z$95,0))</f>
        <v>588625045342425</v>
      </c>
    </row>
    <row r="87" spans="2:26" ht="15.95" customHeight="1" x14ac:dyDescent="0.25">
      <c r="B87" s="521" t="s">
        <v>3677</v>
      </c>
      <c r="J87" s="482" t="s">
        <v>3678</v>
      </c>
      <c r="K87" s="482" cm="1">
        <f t="array" ref="K87">INDEX($K$95:$Z$195,MATCH(1,($J87=$L$95:$L$195)*($J$83=$K$95:$K$195),0),MATCH(K$85,$K$95:$Z$95,0))</f>
        <v>0</v>
      </c>
      <c r="L87" s="482" cm="1">
        <f t="array" ref="L87">INDEX($K$95:$Z$195,MATCH(1,($J87=$L$95:$L$195)*($J$83=$K$95:$K$195),0),MATCH(L$85,$K$95:$Z$95,0))</f>
        <v>0</v>
      </c>
      <c r="M87" s="482" cm="1">
        <f t="array" ref="M87">INDEX($K$95:$Z$195,MATCH(1,($J87=$L$95:$L$195)*($J$83=$K$95:$K$195),0),MATCH(M$85,$K$95:$Z$95,0))</f>
        <v>214968565833874</v>
      </c>
      <c r="N87" s="482" cm="1">
        <f t="array" ref="N87">INDEX($K$95:$Z$195,MATCH(1,($J87=$L$95:$L$195)*($J$83=$K$95:$K$195),0),MATCH(N$85,$K$95:$Z$95,0))</f>
        <v>777844954553560</v>
      </c>
      <c r="O87" s="482" cm="1">
        <f t="array" ref="O87">INDEX($K$95:$Z$195,MATCH(1,($J87=$L$95:$L$195)*($J$83=$K$95:$K$195),0),MATCH(O$85,$K$95:$Z$95,0))</f>
        <v>21566392925070.602</v>
      </c>
      <c r="P87" s="482" cm="1">
        <f t="array" ref="P87">INDEX($K$95:$Z$195,MATCH(1,($J87=$L$95:$L$195)*($J$83=$K$95:$K$195),0),MATCH(P$85,$K$95:$Z$95,0))</f>
        <v>0</v>
      </c>
      <c r="Q87" s="482" cm="1">
        <f t="array" ref="Q87">INDEX($K$95:$Z$195,MATCH(1,($J87=$L$95:$L$195)*($J$83=$K$95:$K$195),0),MATCH(Q$85,$K$95:$Z$95,0))</f>
        <v>1019287141182270</v>
      </c>
      <c r="R87" s="482" cm="1">
        <f t="array" ref="R87">INDEX($K$95:$Z$195,MATCH(1,($J87=$L$95:$L$195)*($J$83=$K$95:$K$195),0),MATCH(R$85,$K$95:$Z$95,0))</f>
        <v>2408544045342420</v>
      </c>
    </row>
    <row r="88" spans="2:26" ht="15.95" customHeight="1" x14ac:dyDescent="0.25">
      <c r="J88" s="482" t="s">
        <v>3679</v>
      </c>
      <c r="K88" s="482">
        <f>IFERROR(K86/K87 *100,0)</f>
        <v>0</v>
      </c>
      <c r="L88" s="482">
        <f t="shared" ref="L88:R88" si="10">IFERROR(L86/L87 *100,0)</f>
        <v>0</v>
      </c>
      <c r="M88" s="482">
        <f t="shared" si="10"/>
        <v>21.429442790940037</v>
      </c>
      <c r="N88" s="522">
        <f>ROUND(IFERROR(N86/N87 *100,0),0)</f>
        <v>23</v>
      </c>
      <c r="O88" s="482">
        <f>ROUND(IFERROR(O86/O87 *100,0),0)</f>
        <v>0</v>
      </c>
      <c r="P88" s="482">
        <f t="shared" si="10"/>
        <v>0</v>
      </c>
      <c r="Q88" s="482">
        <f t="shared" si="10"/>
        <v>43.516897570962072</v>
      </c>
      <c r="R88" s="482">
        <f t="shared" si="10"/>
        <v>24.43904011141888</v>
      </c>
    </row>
    <row r="89" spans="2:26" ht="15.95" customHeight="1" x14ac:dyDescent="0.25"/>
    <row r="90" spans="2:26" ht="15.95" customHeight="1" x14ac:dyDescent="0.25"/>
    <row r="91" spans="2:26" ht="15.95" customHeight="1" x14ac:dyDescent="0.25"/>
    <row r="94" spans="2:26" ht="30" x14ac:dyDescent="0.25">
      <c r="B94" s="496" t="s">
        <v>3680</v>
      </c>
      <c r="C94" s="482" t="s">
        <v>3681</v>
      </c>
      <c r="J94" s="496" t="s">
        <v>3682</v>
      </c>
    </row>
    <row r="95" spans="2:26" x14ac:dyDescent="0.25">
      <c r="B95" s="523" t="s">
        <v>3683</v>
      </c>
      <c r="C95" s="523" t="s">
        <v>3684</v>
      </c>
      <c r="D95" s="523" t="s">
        <v>3685</v>
      </c>
      <c r="E95" s="523" t="s">
        <v>3686</v>
      </c>
      <c r="F95" s="523" t="s">
        <v>3687</v>
      </c>
      <c r="G95" s="523">
        <v>2019</v>
      </c>
      <c r="H95" s="523">
        <v>2050</v>
      </c>
      <c r="J95" s="493"/>
      <c r="K95" s="493" t="s">
        <v>3683</v>
      </c>
      <c r="L95" s="493" t="s">
        <v>3688</v>
      </c>
      <c r="M95" s="493" t="s">
        <v>474</v>
      </c>
      <c r="N95" s="493" t="s">
        <v>467</v>
      </c>
      <c r="O95" s="493" t="s">
        <v>47</v>
      </c>
      <c r="P95" s="493" t="s">
        <v>48</v>
      </c>
      <c r="Q95" s="493" t="s">
        <v>52</v>
      </c>
      <c r="R95" s="493" t="s">
        <v>56</v>
      </c>
      <c r="S95" s="493" t="s">
        <v>57</v>
      </c>
      <c r="T95" s="493" t="s">
        <v>2524</v>
      </c>
      <c r="U95" s="493" t="s">
        <v>3668</v>
      </c>
      <c r="V95" s="493" t="s">
        <v>3675</v>
      </c>
      <c r="W95" s="493" t="s">
        <v>3689</v>
      </c>
      <c r="X95" s="493" t="s">
        <v>54</v>
      </c>
      <c r="Y95" s="493" t="s">
        <v>55</v>
      </c>
      <c r="Z95" s="493" t="s">
        <v>3674</v>
      </c>
    </row>
    <row r="96" spans="2:26" x14ac:dyDescent="0.25">
      <c r="B96" s="493" t="s">
        <v>3479</v>
      </c>
      <c r="C96" s="493" t="s">
        <v>53</v>
      </c>
      <c r="D96" s="493" t="s">
        <v>627</v>
      </c>
      <c r="E96" s="493" t="s">
        <v>122</v>
      </c>
      <c r="F96" s="493" t="s">
        <v>3672</v>
      </c>
      <c r="G96" s="493">
        <v>3.9998729637069498E-2</v>
      </c>
      <c r="H96" s="493">
        <v>4.0399940641462399E-2</v>
      </c>
      <c r="J96" s="493" t="s">
        <v>3479</v>
      </c>
      <c r="K96" s="493" t="s">
        <v>3479</v>
      </c>
      <c r="L96" s="493" t="s">
        <v>3666</v>
      </c>
      <c r="M96" s="493">
        <v>0</v>
      </c>
      <c r="N96" s="493">
        <v>0</v>
      </c>
      <c r="O96" s="493">
        <v>0</v>
      </c>
      <c r="P96" s="493">
        <v>0</v>
      </c>
      <c r="Q96" s="493">
        <v>36770707477017.398</v>
      </c>
      <c r="R96" s="493">
        <v>0</v>
      </c>
      <c r="S96" s="493">
        <v>0</v>
      </c>
      <c r="T96" s="493">
        <v>0</v>
      </c>
      <c r="U96" s="493">
        <v>0</v>
      </c>
      <c r="V96" s="493">
        <v>0</v>
      </c>
      <c r="W96" s="493">
        <v>26072978763473.301</v>
      </c>
      <c r="X96" s="493">
        <v>0</v>
      </c>
      <c r="Y96" s="493">
        <v>0</v>
      </c>
      <c r="Z96" s="493">
        <v>0</v>
      </c>
    </row>
    <row r="97" spans="2:26" x14ac:dyDescent="0.25">
      <c r="B97" s="493" t="s">
        <v>3479</v>
      </c>
      <c r="C97" s="493" t="s">
        <v>53</v>
      </c>
      <c r="D97" s="493" t="s">
        <v>627</v>
      </c>
      <c r="E97" s="493" t="s">
        <v>3690</v>
      </c>
      <c r="F97" s="493" t="s">
        <v>3672</v>
      </c>
      <c r="G97" s="493">
        <v>0.99963148385309297</v>
      </c>
      <c r="H97" s="493">
        <v>0.99920715825439799</v>
      </c>
      <c r="J97" s="493" t="s">
        <v>3479</v>
      </c>
      <c r="K97" s="493" t="s">
        <v>3479</v>
      </c>
      <c r="L97" s="493" t="s">
        <v>3676</v>
      </c>
      <c r="M97" s="493">
        <v>0</v>
      </c>
      <c r="N97" s="493">
        <v>0</v>
      </c>
      <c r="O97" s="493">
        <v>0</v>
      </c>
      <c r="P97" s="493">
        <v>0</v>
      </c>
      <c r="Q97" s="493">
        <v>0</v>
      </c>
      <c r="R97" s="493">
        <v>0</v>
      </c>
      <c r="S97" s="493">
        <v>0</v>
      </c>
      <c r="T97" s="493">
        <v>0</v>
      </c>
      <c r="U97" s="493">
        <v>0</v>
      </c>
      <c r="V97" s="493">
        <v>0</v>
      </c>
      <c r="W97" s="493">
        <v>0</v>
      </c>
      <c r="X97" s="493">
        <v>0</v>
      </c>
      <c r="Y97" s="493">
        <v>0</v>
      </c>
      <c r="Z97" s="493">
        <v>0</v>
      </c>
    </row>
    <row r="98" spans="2:26" x14ac:dyDescent="0.25">
      <c r="B98" s="493" t="s">
        <v>3479</v>
      </c>
      <c r="C98" s="493" t="s">
        <v>53</v>
      </c>
      <c r="D98" s="493" t="s">
        <v>627</v>
      </c>
      <c r="E98" s="493" t="s">
        <v>125</v>
      </c>
      <c r="F98" s="493" t="s">
        <v>3672</v>
      </c>
      <c r="G98" s="493">
        <v>1</v>
      </c>
      <c r="H98" s="493">
        <v>1</v>
      </c>
      <c r="J98" s="493" t="s">
        <v>3481</v>
      </c>
      <c r="K98" s="493" t="s">
        <v>3481</v>
      </c>
      <c r="L98" s="493" t="s">
        <v>3666</v>
      </c>
      <c r="M98" s="493">
        <v>0</v>
      </c>
      <c r="N98" s="493">
        <v>0</v>
      </c>
      <c r="O98" s="493">
        <v>0</v>
      </c>
      <c r="P98" s="493">
        <v>0</v>
      </c>
      <c r="Q98" s="493">
        <v>36770707477017.398</v>
      </c>
      <c r="R98" s="493">
        <v>0</v>
      </c>
      <c r="S98" s="493">
        <v>0</v>
      </c>
      <c r="T98" s="493">
        <v>0</v>
      </c>
      <c r="U98" s="493">
        <v>0</v>
      </c>
      <c r="V98" s="493">
        <v>0</v>
      </c>
      <c r="W98" s="493">
        <v>26072978763473.301</v>
      </c>
      <c r="X98" s="493">
        <v>0</v>
      </c>
      <c r="Y98" s="493">
        <v>0</v>
      </c>
      <c r="Z98" s="493">
        <v>0</v>
      </c>
    </row>
    <row r="99" spans="2:26" x14ac:dyDescent="0.25">
      <c r="B99" s="493" t="s">
        <v>3479</v>
      </c>
      <c r="C99" s="493" t="s">
        <v>53</v>
      </c>
      <c r="D99" s="493" t="s">
        <v>627</v>
      </c>
      <c r="E99" s="493" t="s">
        <v>3671</v>
      </c>
      <c r="F99" s="493" t="s">
        <v>3672</v>
      </c>
      <c r="G99" s="493">
        <v>0.57516558823078101</v>
      </c>
      <c r="H99" s="493">
        <v>0.44472588335528701</v>
      </c>
      <c r="J99" s="493" t="s">
        <v>3481</v>
      </c>
      <c r="K99" s="493" t="s">
        <v>3481</v>
      </c>
      <c r="L99" s="493" t="s">
        <v>3676</v>
      </c>
      <c r="M99" s="493">
        <v>0</v>
      </c>
      <c r="N99" s="493">
        <v>0</v>
      </c>
      <c r="O99" s="493">
        <v>0</v>
      </c>
      <c r="P99" s="493">
        <v>0</v>
      </c>
      <c r="Q99" s="493">
        <v>28586707477017.398</v>
      </c>
      <c r="R99" s="493">
        <v>0</v>
      </c>
      <c r="S99" s="493">
        <v>0</v>
      </c>
      <c r="T99" s="493">
        <v>0</v>
      </c>
      <c r="U99" s="493">
        <v>0</v>
      </c>
      <c r="V99" s="493">
        <v>0</v>
      </c>
      <c r="W99" s="493">
        <v>22182132146230.398</v>
      </c>
      <c r="X99" s="493">
        <v>0</v>
      </c>
      <c r="Y99" s="493">
        <v>0</v>
      </c>
      <c r="Z99" s="493">
        <v>0</v>
      </c>
    </row>
    <row r="100" spans="2:26" x14ac:dyDescent="0.25">
      <c r="B100" s="493" t="s">
        <v>3479</v>
      </c>
      <c r="C100" s="493" t="s">
        <v>53</v>
      </c>
      <c r="D100" s="493" t="s">
        <v>627</v>
      </c>
      <c r="E100" s="493" t="s">
        <v>785</v>
      </c>
      <c r="F100" s="493" t="s">
        <v>3672</v>
      </c>
      <c r="G100" s="493">
        <v>1</v>
      </c>
      <c r="H100" s="493">
        <v>1</v>
      </c>
      <c r="J100" s="493" t="s">
        <v>3483</v>
      </c>
      <c r="K100" s="493" t="s">
        <v>3483</v>
      </c>
      <c r="L100" s="493" t="s">
        <v>3666</v>
      </c>
      <c r="M100" s="493">
        <v>0</v>
      </c>
      <c r="N100" s="493">
        <v>0</v>
      </c>
      <c r="O100" s="493">
        <v>0</v>
      </c>
      <c r="P100" s="493">
        <v>0</v>
      </c>
      <c r="Q100" s="493">
        <v>36770707477017.398</v>
      </c>
      <c r="R100" s="493">
        <v>0</v>
      </c>
      <c r="S100" s="493">
        <v>0</v>
      </c>
      <c r="T100" s="493">
        <v>0</v>
      </c>
      <c r="U100" s="493">
        <v>0</v>
      </c>
      <c r="V100" s="493">
        <v>0</v>
      </c>
      <c r="W100" s="493">
        <v>26072978763473.301</v>
      </c>
      <c r="X100" s="493">
        <v>0</v>
      </c>
      <c r="Y100" s="493">
        <v>0</v>
      </c>
      <c r="Z100" s="493">
        <v>0</v>
      </c>
    </row>
    <row r="101" spans="2:26" x14ac:dyDescent="0.25">
      <c r="B101" s="493" t="s">
        <v>3479</v>
      </c>
      <c r="C101" s="493" t="s">
        <v>53</v>
      </c>
      <c r="D101" s="493" t="s">
        <v>627</v>
      </c>
      <c r="E101" s="493" t="s">
        <v>122</v>
      </c>
      <c r="F101" s="493" t="s">
        <v>3670</v>
      </c>
      <c r="G101" s="493">
        <v>3.9998729637069498E-2</v>
      </c>
      <c r="H101" s="493">
        <v>4.0399940641462399E-2</v>
      </c>
      <c r="J101" s="493" t="s">
        <v>3483</v>
      </c>
      <c r="K101" s="493" t="s">
        <v>3483</v>
      </c>
      <c r="L101" s="493" t="s">
        <v>3676</v>
      </c>
      <c r="M101" s="493">
        <v>0</v>
      </c>
      <c r="N101" s="493">
        <v>0</v>
      </c>
      <c r="O101" s="493">
        <v>0</v>
      </c>
      <c r="P101" s="493">
        <v>0</v>
      </c>
      <c r="Q101" s="493">
        <v>0</v>
      </c>
      <c r="R101" s="493">
        <v>0</v>
      </c>
      <c r="S101" s="493">
        <v>0</v>
      </c>
      <c r="T101" s="493">
        <v>0</v>
      </c>
      <c r="U101" s="493">
        <v>0</v>
      </c>
      <c r="V101" s="493">
        <v>0</v>
      </c>
      <c r="W101" s="493">
        <v>21460798397941.5</v>
      </c>
      <c r="X101" s="493">
        <v>0</v>
      </c>
      <c r="Y101" s="493">
        <v>0</v>
      </c>
      <c r="Z101" s="493">
        <v>0</v>
      </c>
    </row>
    <row r="102" spans="2:26" x14ac:dyDescent="0.25">
      <c r="B102" s="493" t="s">
        <v>3479</v>
      </c>
      <c r="C102" s="493" t="s">
        <v>53</v>
      </c>
      <c r="D102" s="493" t="s">
        <v>627</v>
      </c>
      <c r="E102" s="493" t="s">
        <v>3690</v>
      </c>
      <c r="F102" s="493" t="s">
        <v>3670</v>
      </c>
      <c r="G102" s="493">
        <v>0.99963148385309297</v>
      </c>
      <c r="H102" s="493">
        <v>0.99920715825439899</v>
      </c>
      <c r="J102" s="493" t="s">
        <v>3485</v>
      </c>
      <c r="K102" s="493" t="s">
        <v>3485</v>
      </c>
      <c r="L102" s="493" t="s">
        <v>3666</v>
      </c>
      <c r="M102" s="493">
        <v>0</v>
      </c>
      <c r="N102" s="493">
        <v>0</v>
      </c>
      <c r="O102" s="493">
        <v>0</v>
      </c>
      <c r="P102" s="493">
        <v>0</v>
      </c>
      <c r="Q102" s="493">
        <v>36770707477017.398</v>
      </c>
      <c r="R102" s="493">
        <v>196203374770.67401</v>
      </c>
      <c r="S102" s="493">
        <v>294509047662.76099</v>
      </c>
      <c r="T102" s="493">
        <v>0</v>
      </c>
      <c r="U102" s="493">
        <v>2507238616605.71</v>
      </c>
      <c r="V102" s="493">
        <v>9708370297606.2402</v>
      </c>
      <c r="W102" s="493">
        <v>26072978763473.301</v>
      </c>
      <c r="X102" s="493">
        <v>29602745987570.102</v>
      </c>
      <c r="Y102" s="493">
        <v>42665550922989</v>
      </c>
      <c r="Z102" s="493">
        <v>13335461946655.301</v>
      </c>
    </row>
    <row r="103" spans="2:26" x14ac:dyDescent="0.25">
      <c r="B103" s="493" t="s">
        <v>3479</v>
      </c>
      <c r="C103" s="493" t="s">
        <v>53</v>
      </c>
      <c r="D103" s="493" t="s">
        <v>627</v>
      </c>
      <c r="E103" s="493" t="s">
        <v>125</v>
      </c>
      <c r="F103" s="493" t="s">
        <v>3670</v>
      </c>
      <c r="G103" s="493">
        <v>1</v>
      </c>
      <c r="H103" s="493">
        <v>1</v>
      </c>
      <c r="J103" s="493" t="s">
        <v>3485</v>
      </c>
      <c r="K103" s="493" t="s">
        <v>3485</v>
      </c>
      <c r="L103" s="493" t="s">
        <v>3676</v>
      </c>
      <c r="M103" s="493">
        <v>0</v>
      </c>
      <c r="N103" s="493">
        <v>0</v>
      </c>
      <c r="O103" s="493">
        <v>0</v>
      </c>
      <c r="P103" s="493">
        <v>0</v>
      </c>
      <c r="Q103" s="493">
        <v>0</v>
      </c>
      <c r="R103" s="493">
        <v>0</v>
      </c>
      <c r="S103" s="493">
        <v>0</v>
      </c>
      <c r="T103" s="493">
        <v>0</v>
      </c>
      <c r="U103" s="493">
        <v>2507238616605.71</v>
      </c>
      <c r="V103" s="493">
        <v>1398370297606.24</v>
      </c>
      <c r="W103" s="493">
        <v>0</v>
      </c>
      <c r="X103" s="493">
        <v>0</v>
      </c>
      <c r="Y103" s="493">
        <v>0</v>
      </c>
      <c r="Z103" s="493">
        <v>7802461946655.2998</v>
      </c>
    </row>
    <row r="104" spans="2:26" x14ac:dyDescent="0.25">
      <c r="B104" s="493" t="s">
        <v>3479</v>
      </c>
      <c r="C104" s="493" t="s">
        <v>53</v>
      </c>
      <c r="D104" s="493" t="s">
        <v>627</v>
      </c>
      <c r="E104" s="493" t="s">
        <v>3671</v>
      </c>
      <c r="F104" s="493" t="s">
        <v>3670</v>
      </c>
      <c r="G104" s="493">
        <v>0.57516558823078001</v>
      </c>
      <c r="H104" s="493">
        <v>0.44472588335528701</v>
      </c>
      <c r="J104" s="493" t="s">
        <v>3487</v>
      </c>
      <c r="K104" s="493" t="s">
        <v>3487</v>
      </c>
      <c r="L104" s="493" t="s">
        <v>3666</v>
      </c>
      <c r="M104" s="493">
        <v>0</v>
      </c>
      <c r="N104" s="493">
        <v>0</v>
      </c>
      <c r="O104" s="493">
        <v>0</v>
      </c>
      <c r="P104" s="493">
        <v>0</v>
      </c>
      <c r="Q104" s="493">
        <v>36770707477017.398</v>
      </c>
      <c r="R104" s="493">
        <v>20133411780524.301</v>
      </c>
      <c r="S104" s="493">
        <v>14187107303794</v>
      </c>
      <c r="T104" s="493">
        <v>0</v>
      </c>
      <c r="U104" s="493">
        <v>214968565833874</v>
      </c>
      <c r="V104" s="493">
        <v>21566392925070.602</v>
      </c>
      <c r="W104" s="493">
        <v>26072978763473.301</v>
      </c>
      <c r="X104" s="493">
        <v>2408544045342420</v>
      </c>
      <c r="Y104" s="493">
        <v>1019287141182270</v>
      </c>
      <c r="Z104" s="493">
        <v>777844954553560</v>
      </c>
    </row>
    <row r="105" spans="2:26" x14ac:dyDescent="0.25">
      <c r="B105" s="493" t="s">
        <v>3479</v>
      </c>
      <c r="C105" s="493" t="s">
        <v>53</v>
      </c>
      <c r="D105" s="493" t="s">
        <v>627</v>
      </c>
      <c r="E105" s="493" t="s">
        <v>785</v>
      </c>
      <c r="F105" s="493" t="s">
        <v>3670</v>
      </c>
      <c r="G105" s="493">
        <v>1</v>
      </c>
      <c r="H105" s="493">
        <v>1</v>
      </c>
      <c r="J105" s="493" t="s">
        <v>3487</v>
      </c>
      <c r="K105" s="493" t="s">
        <v>3487</v>
      </c>
      <c r="L105" s="493" t="s">
        <v>3676</v>
      </c>
      <c r="M105" s="493">
        <v>0</v>
      </c>
      <c r="N105" s="493">
        <v>0</v>
      </c>
      <c r="O105" s="493">
        <v>0</v>
      </c>
      <c r="P105" s="493">
        <v>0</v>
      </c>
      <c r="Q105" s="493">
        <v>0</v>
      </c>
      <c r="R105" s="493">
        <v>0</v>
      </c>
      <c r="S105" s="493">
        <v>0</v>
      </c>
      <c r="T105" s="493">
        <v>0</v>
      </c>
      <c r="U105" s="493">
        <v>46066565833874.297</v>
      </c>
      <c r="V105" s="493">
        <v>0</v>
      </c>
      <c r="W105" s="493">
        <v>0</v>
      </c>
      <c r="X105" s="493">
        <v>588625045342425</v>
      </c>
      <c r="Y105" s="493">
        <v>443562141182276</v>
      </c>
      <c r="Z105" s="493">
        <v>175684954553560</v>
      </c>
    </row>
    <row r="106" spans="2:26" x14ac:dyDescent="0.25">
      <c r="B106" s="493" t="s">
        <v>3479</v>
      </c>
      <c r="C106" s="493" t="s">
        <v>53</v>
      </c>
      <c r="D106" s="493" t="s">
        <v>171</v>
      </c>
      <c r="E106" s="493" t="s">
        <v>122</v>
      </c>
      <c r="F106" s="493" t="s">
        <v>522</v>
      </c>
      <c r="G106" s="493">
        <v>7.01306018613635E-3</v>
      </c>
      <c r="H106" s="493">
        <v>6.8877775581482302E-3</v>
      </c>
      <c r="J106" s="493" t="s">
        <v>513</v>
      </c>
      <c r="K106" s="493" t="s">
        <v>513</v>
      </c>
      <c r="L106" s="493" t="s">
        <v>3666</v>
      </c>
      <c r="M106" s="493">
        <v>0</v>
      </c>
      <c r="N106" s="493">
        <v>0</v>
      </c>
      <c r="O106" s="493">
        <v>0</v>
      </c>
      <c r="P106" s="493">
        <v>0</v>
      </c>
      <c r="Q106" s="493">
        <v>36770707477017.398</v>
      </c>
      <c r="R106" s="493">
        <v>0</v>
      </c>
      <c r="S106" s="493">
        <v>0</v>
      </c>
      <c r="T106" s="493">
        <v>0</v>
      </c>
      <c r="U106" s="493">
        <v>0</v>
      </c>
      <c r="V106" s="493">
        <v>0</v>
      </c>
      <c r="W106" s="493">
        <v>26072978763473.301</v>
      </c>
      <c r="X106" s="493">
        <v>0</v>
      </c>
      <c r="Y106" s="493">
        <v>0</v>
      </c>
      <c r="Z106" s="493">
        <v>0</v>
      </c>
    </row>
    <row r="107" spans="2:26" x14ac:dyDescent="0.25">
      <c r="B107" s="493" t="s">
        <v>3479</v>
      </c>
      <c r="C107" s="493" t="s">
        <v>53</v>
      </c>
      <c r="D107" s="493" t="s">
        <v>171</v>
      </c>
      <c r="E107" s="493" t="s">
        <v>3690</v>
      </c>
      <c r="F107" s="493" t="s">
        <v>522</v>
      </c>
      <c r="G107" s="493">
        <v>0.99937619603415895</v>
      </c>
      <c r="H107" s="493">
        <v>0.99985422739603103</v>
      </c>
      <c r="J107" s="493" t="s">
        <v>513</v>
      </c>
      <c r="K107" s="493" t="s">
        <v>513</v>
      </c>
      <c r="L107" s="493" t="s">
        <v>3676</v>
      </c>
      <c r="M107" s="493">
        <v>0</v>
      </c>
      <c r="N107" s="493">
        <v>0</v>
      </c>
      <c r="O107" s="493">
        <v>0</v>
      </c>
      <c r="P107" s="493">
        <v>0</v>
      </c>
      <c r="Q107" s="493">
        <v>0</v>
      </c>
      <c r="R107" s="493">
        <v>0</v>
      </c>
      <c r="S107" s="493">
        <v>0</v>
      </c>
      <c r="T107" s="493">
        <v>0</v>
      </c>
      <c r="U107" s="493">
        <v>0</v>
      </c>
      <c r="V107" s="493">
        <v>0</v>
      </c>
      <c r="W107" s="493">
        <v>17804199338132.699</v>
      </c>
      <c r="X107" s="493">
        <v>0</v>
      </c>
      <c r="Y107" s="493">
        <v>0</v>
      </c>
      <c r="Z107" s="493">
        <v>0</v>
      </c>
    </row>
    <row r="108" spans="2:26" x14ac:dyDescent="0.25">
      <c r="B108" s="493" t="s">
        <v>3479</v>
      </c>
      <c r="C108" s="493" t="s">
        <v>53</v>
      </c>
      <c r="D108" s="493" t="s">
        <v>171</v>
      </c>
      <c r="E108" s="493" t="s">
        <v>125</v>
      </c>
      <c r="F108" s="493" t="s">
        <v>522</v>
      </c>
      <c r="G108" s="493">
        <v>1</v>
      </c>
      <c r="H108" s="493">
        <v>1</v>
      </c>
      <c r="J108" s="493" t="s">
        <v>3490</v>
      </c>
      <c r="K108" s="493" t="s">
        <v>3490</v>
      </c>
      <c r="L108" s="493" t="s">
        <v>3666</v>
      </c>
      <c r="M108" s="493">
        <v>0</v>
      </c>
      <c r="N108" s="493">
        <v>0</v>
      </c>
      <c r="O108" s="493">
        <v>0</v>
      </c>
      <c r="P108" s="493">
        <v>0</v>
      </c>
      <c r="Q108" s="493">
        <v>36770707477017.398</v>
      </c>
      <c r="R108" s="493">
        <v>0</v>
      </c>
      <c r="S108" s="493">
        <v>0</v>
      </c>
      <c r="T108" s="493">
        <v>0</v>
      </c>
      <c r="U108" s="493">
        <v>0</v>
      </c>
      <c r="V108" s="493">
        <v>0</v>
      </c>
      <c r="W108" s="493">
        <v>26072978763473.301</v>
      </c>
      <c r="X108" s="493">
        <v>0</v>
      </c>
      <c r="Y108" s="493">
        <v>0</v>
      </c>
      <c r="Z108" s="493">
        <v>0</v>
      </c>
    </row>
    <row r="109" spans="2:26" x14ac:dyDescent="0.25">
      <c r="B109" s="493" t="s">
        <v>3479</v>
      </c>
      <c r="C109" s="493" t="s">
        <v>53</v>
      </c>
      <c r="D109" s="493" t="s">
        <v>171</v>
      </c>
      <c r="E109" s="493" t="s">
        <v>3671</v>
      </c>
      <c r="F109" s="493" t="s">
        <v>522</v>
      </c>
      <c r="G109" s="493">
        <v>0.44908583278976999</v>
      </c>
      <c r="H109" s="493">
        <v>0.26862976122403998</v>
      </c>
      <c r="J109" s="493" t="s">
        <v>3490</v>
      </c>
      <c r="K109" s="493" t="s">
        <v>3490</v>
      </c>
      <c r="L109" s="493" t="s">
        <v>3676</v>
      </c>
      <c r="M109" s="493">
        <v>0</v>
      </c>
      <c r="N109" s="493">
        <v>0</v>
      </c>
      <c r="O109" s="493">
        <v>0</v>
      </c>
      <c r="P109" s="493">
        <v>0</v>
      </c>
      <c r="Q109" s="493">
        <v>0</v>
      </c>
      <c r="R109" s="493">
        <v>0</v>
      </c>
      <c r="S109" s="493">
        <v>0</v>
      </c>
      <c r="T109" s="493">
        <v>0</v>
      </c>
      <c r="U109" s="493">
        <v>0</v>
      </c>
      <c r="V109" s="493">
        <v>0</v>
      </c>
      <c r="W109" s="493">
        <v>13178739632610.301</v>
      </c>
      <c r="X109" s="493">
        <v>0</v>
      </c>
      <c r="Y109" s="493">
        <v>0</v>
      </c>
      <c r="Z109" s="493">
        <v>0</v>
      </c>
    </row>
    <row r="110" spans="2:26" x14ac:dyDescent="0.25">
      <c r="B110" s="493" t="s">
        <v>3479</v>
      </c>
      <c r="C110" s="493" t="s">
        <v>53</v>
      </c>
      <c r="D110" s="493" t="s">
        <v>171</v>
      </c>
      <c r="E110" s="493" t="s">
        <v>785</v>
      </c>
      <c r="F110" s="493" t="s">
        <v>522</v>
      </c>
      <c r="G110" s="493">
        <v>0.66022825495453197</v>
      </c>
      <c r="H110" s="493">
        <v>0.802091929896664</v>
      </c>
      <c r="J110" s="493" t="s">
        <v>3492</v>
      </c>
      <c r="K110" s="493" t="s">
        <v>3492</v>
      </c>
      <c r="L110" s="493" t="s">
        <v>3666</v>
      </c>
      <c r="M110" s="493">
        <v>0</v>
      </c>
      <c r="N110" s="493">
        <v>0</v>
      </c>
      <c r="O110" s="493">
        <v>0</v>
      </c>
      <c r="P110" s="493">
        <v>0</v>
      </c>
      <c r="Q110" s="493">
        <v>36770707477017.398</v>
      </c>
      <c r="R110" s="493">
        <v>6315576237002.8096</v>
      </c>
      <c r="S110" s="493">
        <v>1983107177155.8201</v>
      </c>
      <c r="T110" s="493">
        <v>0</v>
      </c>
      <c r="U110" s="493">
        <v>13516842572186.5</v>
      </c>
      <c r="V110" s="493">
        <v>63043243523214.797</v>
      </c>
      <c r="W110" s="493">
        <v>26072978763473.301</v>
      </c>
      <c r="X110" s="493">
        <v>1064701579278750</v>
      </c>
      <c r="Y110" s="493">
        <v>104390709226051</v>
      </c>
      <c r="Z110" s="493">
        <v>35698274318868.398</v>
      </c>
    </row>
    <row r="111" spans="2:26" x14ac:dyDescent="0.25">
      <c r="B111" s="493" t="s">
        <v>3481</v>
      </c>
      <c r="C111" s="493" t="s">
        <v>53</v>
      </c>
      <c r="D111" s="493" t="s">
        <v>627</v>
      </c>
      <c r="E111" s="493" t="s">
        <v>122</v>
      </c>
      <c r="F111" s="493" t="s">
        <v>3672</v>
      </c>
      <c r="G111" s="493">
        <v>0.163579767718085</v>
      </c>
      <c r="H111" s="493">
        <v>0.28795521475715702</v>
      </c>
      <c r="J111" s="493" t="s">
        <v>3492</v>
      </c>
      <c r="K111" s="493" t="s">
        <v>3492</v>
      </c>
      <c r="L111" s="493" t="s">
        <v>3676</v>
      </c>
      <c r="M111" s="493">
        <v>0</v>
      </c>
      <c r="N111" s="493">
        <v>0</v>
      </c>
      <c r="O111" s="493">
        <v>0</v>
      </c>
      <c r="P111" s="493">
        <v>0</v>
      </c>
      <c r="Q111" s="493">
        <v>30693707477017.398</v>
      </c>
      <c r="R111" s="493">
        <v>1652576237002.8101</v>
      </c>
      <c r="S111" s="493">
        <v>1744107177155.8201</v>
      </c>
      <c r="T111" s="493">
        <v>0</v>
      </c>
      <c r="U111" s="493">
        <v>12717842572186.5</v>
      </c>
      <c r="V111" s="493">
        <v>58129243523214.797</v>
      </c>
      <c r="W111" s="493">
        <v>25321899293605.5</v>
      </c>
      <c r="X111" s="493">
        <v>998855579278759</v>
      </c>
      <c r="Y111" s="493">
        <v>87004709226051.797</v>
      </c>
      <c r="Z111" s="493">
        <v>27591274318868.398</v>
      </c>
    </row>
    <row r="112" spans="2:26" x14ac:dyDescent="0.25">
      <c r="B112" s="493" t="s">
        <v>3481</v>
      </c>
      <c r="C112" s="493" t="s">
        <v>53</v>
      </c>
      <c r="D112" s="493" t="s">
        <v>627</v>
      </c>
      <c r="E112" s="493" t="s">
        <v>3690</v>
      </c>
      <c r="F112" s="493" t="s">
        <v>3672</v>
      </c>
      <c r="G112" s="493">
        <v>1</v>
      </c>
      <c r="H112" s="493">
        <v>1</v>
      </c>
      <c r="J112" s="493" t="s">
        <v>3494</v>
      </c>
      <c r="K112" s="493" t="s">
        <v>3494</v>
      </c>
      <c r="L112" s="493" t="s">
        <v>3666</v>
      </c>
      <c r="M112" s="493">
        <v>0</v>
      </c>
      <c r="N112" s="493">
        <v>0</v>
      </c>
      <c r="O112" s="493">
        <v>0</v>
      </c>
      <c r="P112" s="493">
        <v>0</v>
      </c>
      <c r="Q112" s="493">
        <v>36770707477017.398</v>
      </c>
      <c r="R112" s="493">
        <v>0</v>
      </c>
      <c r="S112" s="493">
        <v>0</v>
      </c>
      <c r="T112" s="493">
        <v>0</v>
      </c>
      <c r="U112" s="493">
        <v>0</v>
      </c>
      <c r="V112" s="493">
        <v>0</v>
      </c>
      <c r="W112" s="493">
        <v>26072978763473.301</v>
      </c>
      <c r="X112" s="493">
        <v>0</v>
      </c>
      <c r="Y112" s="493">
        <v>0</v>
      </c>
      <c r="Z112" s="493">
        <v>0</v>
      </c>
    </row>
    <row r="113" spans="2:26" x14ac:dyDescent="0.25">
      <c r="B113" s="493" t="s">
        <v>3481</v>
      </c>
      <c r="C113" s="493" t="s">
        <v>53</v>
      </c>
      <c r="D113" s="493" t="s">
        <v>627</v>
      </c>
      <c r="E113" s="493" t="s">
        <v>125</v>
      </c>
      <c r="F113" s="493" t="s">
        <v>3672</v>
      </c>
      <c r="G113" s="493">
        <v>1</v>
      </c>
      <c r="H113" s="493">
        <v>1</v>
      </c>
      <c r="J113" s="493" t="s">
        <v>3494</v>
      </c>
      <c r="K113" s="493" t="s">
        <v>3494</v>
      </c>
      <c r="L113" s="493" t="s">
        <v>3676</v>
      </c>
      <c r="M113" s="493">
        <v>0</v>
      </c>
      <c r="N113" s="493">
        <v>0</v>
      </c>
      <c r="O113" s="493">
        <v>0</v>
      </c>
      <c r="P113" s="493">
        <v>0</v>
      </c>
      <c r="Q113" s="493">
        <v>0</v>
      </c>
      <c r="R113" s="493">
        <v>0</v>
      </c>
      <c r="S113" s="493">
        <v>0</v>
      </c>
      <c r="T113" s="493">
        <v>0</v>
      </c>
      <c r="U113" s="493">
        <v>0</v>
      </c>
      <c r="V113" s="493">
        <v>0</v>
      </c>
      <c r="W113" s="493">
        <v>0</v>
      </c>
      <c r="X113" s="493">
        <v>0</v>
      </c>
      <c r="Y113" s="493">
        <v>0</v>
      </c>
      <c r="Z113" s="493">
        <v>0</v>
      </c>
    </row>
    <row r="114" spans="2:26" x14ac:dyDescent="0.25">
      <c r="B114" s="493" t="s">
        <v>3481</v>
      </c>
      <c r="C114" s="493" t="s">
        <v>53</v>
      </c>
      <c r="D114" s="493" t="s">
        <v>627</v>
      </c>
      <c r="E114" s="493" t="s">
        <v>3671</v>
      </c>
      <c r="F114" s="493" t="s">
        <v>3672</v>
      </c>
      <c r="G114" s="493">
        <v>0.78230644320604803</v>
      </c>
      <c r="H114" s="493">
        <v>0.804056755069393</v>
      </c>
      <c r="J114" s="493" t="s">
        <v>3496</v>
      </c>
      <c r="K114" s="493" t="s">
        <v>3496</v>
      </c>
      <c r="L114" s="493" t="s">
        <v>3666</v>
      </c>
      <c r="M114" s="493">
        <v>0</v>
      </c>
      <c r="N114" s="493">
        <v>0</v>
      </c>
      <c r="O114" s="493">
        <v>0</v>
      </c>
      <c r="P114" s="493">
        <v>0</v>
      </c>
      <c r="Q114" s="493">
        <v>36770707477017.398</v>
      </c>
      <c r="R114" s="493">
        <v>0</v>
      </c>
      <c r="S114" s="493">
        <v>0</v>
      </c>
      <c r="T114" s="493">
        <v>0</v>
      </c>
      <c r="U114" s="493">
        <v>0</v>
      </c>
      <c r="V114" s="493">
        <v>0</v>
      </c>
      <c r="W114" s="493">
        <v>26072978763473.301</v>
      </c>
      <c r="X114" s="493">
        <v>0</v>
      </c>
      <c r="Y114" s="493">
        <v>0</v>
      </c>
      <c r="Z114" s="493">
        <v>0</v>
      </c>
    </row>
    <row r="115" spans="2:26" x14ac:dyDescent="0.25">
      <c r="B115" s="493" t="s">
        <v>3481</v>
      </c>
      <c r="C115" s="493" t="s">
        <v>53</v>
      </c>
      <c r="D115" s="493" t="s">
        <v>627</v>
      </c>
      <c r="E115" s="493" t="s">
        <v>785</v>
      </c>
      <c r="F115" s="493" t="s">
        <v>3672</v>
      </c>
      <c r="G115" s="493">
        <v>1</v>
      </c>
      <c r="H115" s="493">
        <v>1</v>
      </c>
      <c r="J115" s="493" t="s">
        <v>3496</v>
      </c>
      <c r="K115" s="493" t="s">
        <v>3496</v>
      </c>
      <c r="L115" s="493" t="s">
        <v>3676</v>
      </c>
      <c r="M115" s="493">
        <v>0</v>
      </c>
      <c r="N115" s="493">
        <v>0</v>
      </c>
      <c r="O115" s="493">
        <v>0</v>
      </c>
      <c r="P115" s="493">
        <v>0</v>
      </c>
      <c r="Q115" s="493">
        <v>0</v>
      </c>
      <c r="R115" s="493">
        <v>0</v>
      </c>
      <c r="S115" s="493">
        <v>0</v>
      </c>
      <c r="T115" s="493">
        <v>0</v>
      </c>
      <c r="U115" s="493">
        <v>0</v>
      </c>
      <c r="V115" s="493">
        <v>0</v>
      </c>
      <c r="W115" s="493">
        <v>0</v>
      </c>
      <c r="X115" s="493">
        <v>0</v>
      </c>
      <c r="Y115" s="493">
        <v>0</v>
      </c>
      <c r="Z115" s="493">
        <v>0</v>
      </c>
    </row>
    <row r="116" spans="2:26" x14ac:dyDescent="0.25">
      <c r="B116" s="493" t="s">
        <v>3481</v>
      </c>
      <c r="C116" s="493" t="s">
        <v>53</v>
      </c>
      <c r="D116" s="493" t="s">
        <v>627</v>
      </c>
      <c r="E116" s="493" t="s">
        <v>122</v>
      </c>
      <c r="F116" s="493" t="s">
        <v>3670</v>
      </c>
      <c r="G116" s="493">
        <v>0.163579767718085</v>
      </c>
      <c r="H116" s="493">
        <v>0.28795521475715702</v>
      </c>
      <c r="J116" s="493" t="s">
        <v>3498</v>
      </c>
      <c r="K116" s="493" t="s">
        <v>3498</v>
      </c>
      <c r="L116" s="493" t="s">
        <v>3666</v>
      </c>
      <c r="M116" s="493">
        <v>0</v>
      </c>
      <c r="N116" s="493">
        <v>0</v>
      </c>
      <c r="O116" s="493">
        <v>0</v>
      </c>
      <c r="P116" s="493">
        <v>0</v>
      </c>
      <c r="Q116" s="493">
        <v>36770707477017.398</v>
      </c>
      <c r="R116" s="493">
        <v>0</v>
      </c>
      <c r="S116" s="493">
        <v>0</v>
      </c>
      <c r="T116" s="493">
        <v>0</v>
      </c>
      <c r="U116" s="493">
        <v>0</v>
      </c>
      <c r="V116" s="493">
        <v>0</v>
      </c>
      <c r="W116" s="493">
        <v>26072978763473.301</v>
      </c>
      <c r="X116" s="493">
        <v>0</v>
      </c>
      <c r="Y116" s="493">
        <v>0</v>
      </c>
      <c r="Z116" s="493">
        <v>0</v>
      </c>
    </row>
    <row r="117" spans="2:26" x14ac:dyDescent="0.25">
      <c r="B117" s="493" t="s">
        <v>3481</v>
      </c>
      <c r="C117" s="493" t="s">
        <v>53</v>
      </c>
      <c r="D117" s="493" t="s">
        <v>627</v>
      </c>
      <c r="E117" s="493" t="s">
        <v>3690</v>
      </c>
      <c r="F117" s="493" t="s">
        <v>3670</v>
      </c>
      <c r="G117" s="493">
        <v>1</v>
      </c>
      <c r="H117" s="493">
        <v>1</v>
      </c>
      <c r="J117" s="493" t="s">
        <v>3498</v>
      </c>
      <c r="K117" s="493" t="s">
        <v>3498</v>
      </c>
      <c r="L117" s="493" t="s">
        <v>3676</v>
      </c>
      <c r="M117" s="493">
        <v>0</v>
      </c>
      <c r="N117" s="493">
        <v>0</v>
      </c>
      <c r="O117" s="493">
        <v>0</v>
      </c>
      <c r="P117" s="493">
        <v>0</v>
      </c>
      <c r="Q117" s="493">
        <v>26113707477017.398</v>
      </c>
      <c r="R117" s="493">
        <v>0</v>
      </c>
      <c r="S117" s="493">
        <v>0</v>
      </c>
      <c r="T117" s="493">
        <v>0</v>
      </c>
      <c r="U117" s="493">
        <v>0</v>
      </c>
      <c r="V117" s="493">
        <v>0</v>
      </c>
      <c r="W117" s="493">
        <v>23254040470270.801</v>
      </c>
      <c r="X117" s="493">
        <v>0</v>
      </c>
      <c r="Y117" s="493">
        <v>0</v>
      </c>
      <c r="Z117" s="493">
        <v>0</v>
      </c>
    </row>
    <row r="118" spans="2:26" x14ac:dyDescent="0.25">
      <c r="B118" s="493" t="s">
        <v>3481</v>
      </c>
      <c r="C118" s="493" t="s">
        <v>53</v>
      </c>
      <c r="D118" s="493" t="s">
        <v>627</v>
      </c>
      <c r="E118" s="493" t="s">
        <v>125</v>
      </c>
      <c r="F118" s="493" t="s">
        <v>3670</v>
      </c>
      <c r="G118" s="493">
        <v>1</v>
      </c>
      <c r="H118" s="493">
        <v>1</v>
      </c>
      <c r="J118" s="493" t="s">
        <v>3500</v>
      </c>
      <c r="K118" s="493" t="s">
        <v>3500</v>
      </c>
      <c r="L118" s="493" t="s">
        <v>3666</v>
      </c>
      <c r="M118" s="493">
        <v>0</v>
      </c>
      <c r="N118" s="493">
        <v>0</v>
      </c>
      <c r="O118" s="493">
        <v>0</v>
      </c>
      <c r="P118" s="493">
        <v>0</v>
      </c>
      <c r="Q118" s="493">
        <v>36770707477017.398</v>
      </c>
      <c r="R118" s="493">
        <v>0</v>
      </c>
      <c r="S118" s="493">
        <v>0</v>
      </c>
      <c r="T118" s="493">
        <v>0</v>
      </c>
      <c r="U118" s="493">
        <v>0</v>
      </c>
      <c r="V118" s="493">
        <v>0</v>
      </c>
      <c r="W118" s="493">
        <v>26072978763473.301</v>
      </c>
      <c r="X118" s="493">
        <v>0</v>
      </c>
      <c r="Y118" s="493">
        <v>0</v>
      </c>
      <c r="Z118" s="493">
        <v>0</v>
      </c>
    </row>
    <row r="119" spans="2:26" x14ac:dyDescent="0.25">
      <c r="B119" s="493" t="s">
        <v>3481</v>
      </c>
      <c r="C119" s="493" t="s">
        <v>53</v>
      </c>
      <c r="D119" s="493" t="s">
        <v>627</v>
      </c>
      <c r="E119" s="493" t="s">
        <v>3671</v>
      </c>
      <c r="F119" s="493" t="s">
        <v>3670</v>
      </c>
      <c r="G119" s="493">
        <v>0.78230644320604803</v>
      </c>
      <c r="H119" s="493">
        <v>0.804056755069393</v>
      </c>
      <c r="J119" s="493" t="s">
        <v>3500</v>
      </c>
      <c r="K119" s="493" t="s">
        <v>3500</v>
      </c>
      <c r="L119" s="493" t="s">
        <v>3676</v>
      </c>
      <c r="M119" s="493">
        <v>0</v>
      </c>
      <c r="N119" s="493">
        <v>0</v>
      </c>
      <c r="O119" s="493">
        <v>0</v>
      </c>
      <c r="P119" s="493">
        <v>0</v>
      </c>
      <c r="Q119" s="493">
        <v>0</v>
      </c>
      <c r="R119" s="493">
        <v>0</v>
      </c>
      <c r="S119" s="493">
        <v>0</v>
      </c>
      <c r="T119" s="493">
        <v>0</v>
      </c>
      <c r="U119" s="493">
        <v>0</v>
      </c>
      <c r="V119" s="493">
        <v>0</v>
      </c>
      <c r="W119" s="493">
        <v>6653271961234.4102</v>
      </c>
      <c r="X119" s="493">
        <v>0</v>
      </c>
      <c r="Y119" s="493">
        <v>0</v>
      </c>
      <c r="Z119" s="493">
        <v>0</v>
      </c>
    </row>
    <row r="120" spans="2:26" x14ac:dyDescent="0.25">
      <c r="B120" s="493" t="s">
        <v>3481</v>
      </c>
      <c r="C120" s="493" t="s">
        <v>53</v>
      </c>
      <c r="D120" s="493" t="s">
        <v>627</v>
      </c>
      <c r="E120" s="493" t="s">
        <v>785</v>
      </c>
      <c r="F120" s="493" t="s">
        <v>3670</v>
      </c>
      <c r="G120" s="493">
        <v>1</v>
      </c>
      <c r="H120" s="493">
        <v>1</v>
      </c>
      <c r="J120" s="493" t="s">
        <v>3502</v>
      </c>
      <c r="K120" s="493" t="s">
        <v>3502</v>
      </c>
      <c r="L120" s="493" t="s">
        <v>3666</v>
      </c>
      <c r="M120" s="493">
        <v>0</v>
      </c>
      <c r="N120" s="493">
        <v>0</v>
      </c>
      <c r="O120" s="493">
        <v>0</v>
      </c>
      <c r="P120" s="493">
        <v>0</v>
      </c>
      <c r="Q120" s="493">
        <v>36770707477017.398</v>
      </c>
      <c r="R120" s="493">
        <v>476125310465113</v>
      </c>
      <c r="S120" s="493">
        <v>50815655131500.797</v>
      </c>
      <c r="T120" s="493">
        <v>0</v>
      </c>
      <c r="U120" s="493">
        <v>34985010433063</v>
      </c>
      <c r="V120" s="493">
        <v>241741257286011</v>
      </c>
      <c r="W120" s="493">
        <v>26072978763473.301</v>
      </c>
      <c r="X120" s="493">
        <v>1637883213119880</v>
      </c>
      <c r="Y120" s="493">
        <v>828555924856634</v>
      </c>
      <c r="Z120" s="493">
        <v>192861068554478</v>
      </c>
    </row>
    <row r="121" spans="2:26" x14ac:dyDescent="0.25">
      <c r="B121" s="493" t="s">
        <v>3481</v>
      </c>
      <c r="C121" s="493" t="s">
        <v>53</v>
      </c>
      <c r="D121" s="493" t="s">
        <v>171</v>
      </c>
      <c r="E121" s="493" t="s">
        <v>122</v>
      </c>
      <c r="F121" s="493" t="s">
        <v>522</v>
      </c>
      <c r="G121" s="493">
        <v>8.1887857763477997E-2</v>
      </c>
      <c r="H121" s="493">
        <v>3.6271895481627202E-2</v>
      </c>
      <c r="J121" s="493" t="s">
        <v>3502</v>
      </c>
      <c r="K121" s="493" t="s">
        <v>3502</v>
      </c>
      <c r="L121" s="493" t="s">
        <v>3676</v>
      </c>
      <c r="M121" s="493">
        <v>0</v>
      </c>
      <c r="N121" s="493">
        <v>0</v>
      </c>
      <c r="O121" s="493">
        <v>0</v>
      </c>
      <c r="P121" s="493">
        <v>0</v>
      </c>
      <c r="Q121" s="493">
        <v>0</v>
      </c>
      <c r="R121" s="493">
        <v>324903310465113</v>
      </c>
      <c r="S121" s="493">
        <v>27531655131500.801</v>
      </c>
      <c r="T121" s="493">
        <v>0</v>
      </c>
      <c r="U121" s="493">
        <v>34100010433063</v>
      </c>
      <c r="V121" s="493">
        <v>198837257286011</v>
      </c>
      <c r="W121" s="493">
        <v>15942967045051.6</v>
      </c>
      <c r="X121" s="493">
        <v>1080179213119880</v>
      </c>
      <c r="Y121" s="493">
        <v>515776924856634</v>
      </c>
      <c r="Z121" s="493">
        <v>3817068554478.9302</v>
      </c>
    </row>
    <row r="122" spans="2:26" x14ac:dyDescent="0.25">
      <c r="B122" s="493" t="s">
        <v>3481</v>
      </c>
      <c r="C122" s="493" t="s">
        <v>53</v>
      </c>
      <c r="D122" s="493" t="s">
        <v>171</v>
      </c>
      <c r="E122" s="493" t="s">
        <v>3690</v>
      </c>
      <c r="F122" s="493" t="s">
        <v>522</v>
      </c>
      <c r="G122" s="493">
        <v>1</v>
      </c>
      <c r="H122" s="493">
        <v>1</v>
      </c>
      <c r="J122" s="493" t="s">
        <v>3504</v>
      </c>
      <c r="K122" s="493" t="s">
        <v>3504</v>
      </c>
      <c r="L122" s="493" t="s">
        <v>3666</v>
      </c>
      <c r="M122" s="493">
        <v>0</v>
      </c>
      <c r="N122" s="493">
        <v>0</v>
      </c>
      <c r="O122" s="493">
        <v>0</v>
      </c>
      <c r="P122" s="493">
        <v>0</v>
      </c>
      <c r="Q122" s="493">
        <v>36770707477017.398</v>
      </c>
      <c r="R122" s="493">
        <v>188466268725774</v>
      </c>
      <c r="S122" s="493">
        <v>20114530156219.102</v>
      </c>
      <c r="T122" s="493">
        <v>0</v>
      </c>
      <c r="U122" s="493">
        <v>13848233296420.801</v>
      </c>
      <c r="V122" s="493">
        <v>95689247675712.797</v>
      </c>
      <c r="W122" s="493">
        <v>26072978763473.301</v>
      </c>
      <c r="X122" s="493">
        <v>648328771859954</v>
      </c>
      <c r="Y122" s="493">
        <v>327970053589084</v>
      </c>
      <c r="Z122" s="493">
        <v>76340839636147.906</v>
      </c>
    </row>
    <row r="123" spans="2:26" x14ac:dyDescent="0.25">
      <c r="B123" s="493" t="s">
        <v>3481</v>
      </c>
      <c r="C123" s="493" t="s">
        <v>53</v>
      </c>
      <c r="D123" s="493" t="s">
        <v>171</v>
      </c>
      <c r="E123" s="493" t="s">
        <v>125</v>
      </c>
      <c r="F123" s="493" t="s">
        <v>522</v>
      </c>
      <c r="G123" s="493">
        <v>1</v>
      </c>
      <c r="H123" s="493">
        <v>1</v>
      </c>
      <c r="J123" s="493" t="s">
        <v>3504</v>
      </c>
      <c r="K123" s="493" t="s">
        <v>3504</v>
      </c>
      <c r="L123" s="493" t="s">
        <v>3676</v>
      </c>
      <c r="M123" s="493">
        <v>0</v>
      </c>
      <c r="N123" s="493">
        <v>0</v>
      </c>
      <c r="O123" s="493">
        <v>0</v>
      </c>
      <c r="P123" s="493">
        <v>0</v>
      </c>
      <c r="Q123" s="493">
        <v>0</v>
      </c>
      <c r="R123" s="493">
        <v>97814268725774.094</v>
      </c>
      <c r="S123" s="493">
        <v>14791530156219.1</v>
      </c>
      <c r="T123" s="493">
        <v>0</v>
      </c>
      <c r="U123" s="493">
        <v>12383233296420.801</v>
      </c>
      <c r="V123" s="493">
        <v>74390247675712.797</v>
      </c>
      <c r="W123" s="493">
        <v>7283775023987.6201</v>
      </c>
      <c r="X123" s="493">
        <v>283148771859954</v>
      </c>
      <c r="Y123" s="493">
        <v>112443053589084</v>
      </c>
      <c r="Z123" s="493">
        <v>49902839636147.898</v>
      </c>
    </row>
    <row r="124" spans="2:26" x14ac:dyDescent="0.25">
      <c r="B124" s="493" t="s">
        <v>3481</v>
      </c>
      <c r="C124" s="493" t="s">
        <v>53</v>
      </c>
      <c r="D124" s="493" t="s">
        <v>171</v>
      </c>
      <c r="E124" s="493" t="s">
        <v>3671</v>
      </c>
      <c r="F124" s="493" t="s">
        <v>522</v>
      </c>
      <c r="G124" s="493">
        <v>0.61783497147322497</v>
      </c>
      <c r="H124" s="493">
        <v>0.38261151406011101</v>
      </c>
      <c r="J124" s="493" t="s">
        <v>3506</v>
      </c>
      <c r="K124" s="493" t="s">
        <v>3506</v>
      </c>
      <c r="L124" s="493" t="s">
        <v>3666</v>
      </c>
      <c r="M124" s="493">
        <v>0</v>
      </c>
      <c r="N124" s="493">
        <v>0</v>
      </c>
      <c r="O124" s="493">
        <v>0</v>
      </c>
      <c r="P124" s="493">
        <v>0</v>
      </c>
      <c r="Q124" s="493">
        <v>36770707477017.398</v>
      </c>
      <c r="R124" s="493">
        <v>0</v>
      </c>
      <c r="S124" s="493">
        <v>0</v>
      </c>
      <c r="T124" s="493">
        <v>0</v>
      </c>
      <c r="U124" s="493">
        <v>0</v>
      </c>
      <c r="V124" s="493">
        <v>0</v>
      </c>
      <c r="W124" s="493">
        <v>26072978763473.301</v>
      </c>
      <c r="X124" s="493">
        <v>0</v>
      </c>
      <c r="Y124" s="493">
        <v>0</v>
      </c>
      <c r="Z124" s="493">
        <v>0</v>
      </c>
    </row>
    <row r="125" spans="2:26" x14ac:dyDescent="0.25">
      <c r="B125" s="493" t="s">
        <v>3481</v>
      </c>
      <c r="C125" s="493" t="s">
        <v>53</v>
      </c>
      <c r="D125" s="493" t="s">
        <v>171</v>
      </c>
      <c r="E125" s="493" t="s">
        <v>785</v>
      </c>
      <c r="F125" s="493" t="s">
        <v>522</v>
      </c>
      <c r="G125" s="493">
        <v>0.68581963010232505</v>
      </c>
      <c r="H125" s="493">
        <v>0.84369397132716795</v>
      </c>
      <c r="J125" s="493" t="s">
        <v>3506</v>
      </c>
      <c r="K125" s="493" t="s">
        <v>3506</v>
      </c>
      <c r="L125" s="493" t="s">
        <v>3676</v>
      </c>
      <c r="M125" s="493">
        <v>0</v>
      </c>
      <c r="N125" s="493">
        <v>0</v>
      </c>
      <c r="O125" s="493">
        <v>0</v>
      </c>
      <c r="P125" s="493">
        <v>0</v>
      </c>
      <c r="Q125" s="493">
        <v>0</v>
      </c>
      <c r="R125" s="493">
        <v>0</v>
      </c>
      <c r="S125" s="493">
        <v>0</v>
      </c>
      <c r="T125" s="493">
        <v>0</v>
      </c>
      <c r="U125" s="493">
        <v>0</v>
      </c>
      <c r="V125" s="493">
        <v>0</v>
      </c>
      <c r="W125" s="493">
        <v>15045283661687.699</v>
      </c>
      <c r="X125" s="493">
        <v>0</v>
      </c>
      <c r="Y125" s="493">
        <v>0</v>
      </c>
      <c r="Z125" s="493">
        <v>0</v>
      </c>
    </row>
    <row r="126" spans="2:26" x14ac:dyDescent="0.25">
      <c r="B126" s="493" t="s">
        <v>3483</v>
      </c>
      <c r="C126" s="493" t="s">
        <v>53</v>
      </c>
      <c r="D126" s="493" t="s">
        <v>627</v>
      </c>
      <c r="E126" s="493" t="s">
        <v>122</v>
      </c>
      <c r="F126" s="493" t="s">
        <v>3672</v>
      </c>
      <c r="G126" s="493">
        <v>3.0752265786294801E-2</v>
      </c>
      <c r="H126" s="493">
        <v>6.7755972695367497E-2</v>
      </c>
      <c r="J126" s="493" t="s">
        <v>3508</v>
      </c>
      <c r="K126" s="493" t="s">
        <v>3508</v>
      </c>
      <c r="L126" s="493" t="s">
        <v>3666</v>
      </c>
      <c r="M126" s="493">
        <v>0</v>
      </c>
      <c r="N126" s="493">
        <v>0</v>
      </c>
      <c r="O126" s="493">
        <v>0</v>
      </c>
      <c r="P126" s="493">
        <v>0</v>
      </c>
      <c r="Q126" s="493">
        <v>36770707477017.398</v>
      </c>
      <c r="R126" s="493">
        <v>185159842958655</v>
      </c>
      <c r="S126" s="493">
        <v>19761643662250.301</v>
      </c>
      <c r="T126" s="493">
        <v>0</v>
      </c>
      <c r="U126" s="493">
        <v>13605281835080</v>
      </c>
      <c r="V126" s="493">
        <v>94010488944560</v>
      </c>
      <c r="W126" s="493">
        <v>26072978763473.301</v>
      </c>
      <c r="X126" s="493">
        <v>636954582879955</v>
      </c>
      <c r="Y126" s="493">
        <v>322216192999802</v>
      </c>
      <c r="Z126" s="493">
        <v>75001526660075.094</v>
      </c>
    </row>
    <row r="127" spans="2:26" x14ac:dyDescent="0.25">
      <c r="B127" s="493" t="s">
        <v>3483</v>
      </c>
      <c r="C127" s="493" t="s">
        <v>53</v>
      </c>
      <c r="D127" s="493" t="s">
        <v>627</v>
      </c>
      <c r="E127" s="493" t="s">
        <v>3690</v>
      </c>
      <c r="F127" s="493" t="s">
        <v>3672</v>
      </c>
      <c r="G127" s="493">
        <v>0.99972747176746102</v>
      </c>
      <c r="H127" s="493">
        <v>0.99968961585000404</v>
      </c>
      <c r="J127" s="493" t="s">
        <v>3508</v>
      </c>
      <c r="K127" s="493" t="s">
        <v>3508</v>
      </c>
      <c r="L127" s="493" t="s">
        <v>3676</v>
      </c>
      <c r="M127" s="493">
        <v>0</v>
      </c>
      <c r="N127" s="493">
        <v>0</v>
      </c>
      <c r="O127" s="493">
        <v>0</v>
      </c>
      <c r="P127" s="493">
        <v>0</v>
      </c>
      <c r="Q127" s="493">
        <v>0</v>
      </c>
      <c r="R127" s="493">
        <v>146504842958655</v>
      </c>
      <c r="S127" s="493">
        <v>16561643662250.301</v>
      </c>
      <c r="T127" s="493">
        <v>0</v>
      </c>
      <c r="U127" s="493">
        <v>11356281835080</v>
      </c>
      <c r="V127" s="493">
        <v>82671488944560</v>
      </c>
      <c r="W127" s="493">
        <v>21831557570478.801</v>
      </c>
      <c r="X127" s="493">
        <v>474244582879955</v>
      </c>
      <c r="Y127" s="493">
        <v>192651192999802</v>
      </c>
      <c r="Z127" s="493">
        <v>70116526660075.102</v>
      </c>
    </row>
    <row r="128" spans="2:26" x14ac:dyDescent="0.25">
      <c r="B128" s="493" t="s">
        <v>3483</v>
      </c>
      <c r="C128" s="493" t="s">
        <v>53</v>
      </c>
      <c r="D128" s="493" t="s">
        <v>627</v>
      </c>
      <c r="E128" s="493" t="s">
        <v>125</v>
      </c>
      <c r="F128" s="493" t="s">
        <v>3672</v>
      </c>
      <c r="G128" s="493">
        <v>1</v>
      </c>
      <c r="H128" s="493">
        <v>1</v>
      </c>
      <c r="J128" s="493" t="s">
        <v>3510</v>
      </c>
      <c r="K128" s="493" t="s">
        <v>3510</v>
      </c>
      <c r="L128" s="493" t="s">
        <v>3666</v>
      </c>
      <c r="M128" s="493">
        <v>0</v>
      </c>
      <c r="N128" s="493">
        <v>0</v>
      </c>
      <c r="O128" s="493">
        <v>0</v>
      </c>
      <c r="P128" s="493">
        <v>0</v>
      </c>
      <c r="Q128" s="493">
        <v>36770707477017.398</v>
      </c>
      <c r="R128" s="493">
        <v>118480256655091</v>
      </c>
      <c r="S128" s="493">
        <v>12645099367213.699</v>
      </c>
      <c r="T128" s="493">
        <v>0</v>
      </c>
      <c r="U128" s="493">
        <v>8705760698042.3096</v>
      </c>
      <c r="V128" s="493">
        <v>60155521199644</v>
      </c>
      <c r="W128" s="493">
        <v>26072978763473.301</v>
      </c>
      <c r="X128" s="493">
        <v>407575105116638</v>
      </c>
      <c r="Y128" s="493">
        <v>206180004449278</v>
      </c>
      <c r="Z128" s="493">
        <v>47992048309274.203</v>
      </c>
    </row>
    <row r="129" spans="1:26" x14ac:dyDescent="0.25">
      <c r="A129" s="483"/>
      <c r="B129" s="493" t="s">
        <v>3483</v>
      </c>
      <c r="C129" s="493" t="s">
        <v>53</v>
      </c>
      <c r="D129" s="493" t="s">
        <v>627</v>
      </c>
      <c r="E129" s="493" t="s">
        <v>3671</v>
      </c>
      <c r="F129" s="493" t="s">
        <v>3672</v>
      </c>
      <c r="G129" s="493">
        <v>0.322640956272359</v>
      </c>
      <c r="H129" s="493">
        <v>0.39079126217530002</v>
      </c>
      <c r="J129" s="493" t="s">
        <v>3510</v>
      </c>
      <c r="K129" s="493" t="s">
        <v>3510</v>
      </c>
      <c r="L129" s="493" t="s">
        <v>3676</v>
      </c>
      <c r="M129" s="493">
        <v>0</v>
      </c>
      <c r="N129" s="493">
        <v>0</v>
      </c>
      <c r="O129" s="493">
        <v>0</v>
      </c>
      <c r="P129" s="493">
        <v>0</v>
      </c>
      <c r="Q129" s="493">
        <v>0</v>
      </c>
      <c r="R129" s="493">
        <v>94723256655091.906</v>
      </c>
      <c r="S129" s="493">
        <v>8650099367213.7598</v>
      </c>
      <c r="T129" s="493">
        <v>0</v>
      </c>
      <c r="U129" s="493">
        <v>8622760698042.3096</v>
      </c>
      <c r="V129" s="493">
        <v>50507521199644</v>
      </c>
      <c r="W129" s="493">
        <v>7672062925312.4805</v>
      </c>
      <c r="X129" s="493">
        <v>140185105116638</v>
      </c>
      <c r="Y129" s="493">
        <v>44414004449278.203</v>
      </c>
      <c r="Z129" s="493">
        <v>0</v>
      </c>
    </row>
    <row r="130" spans="1:26" x14ac:dyDescent="0.25">
      <c r="A130" s="483"/>
      <c r="B130" s="493" t="s">
        <v>3483</v>
      </c>
      <c r="C130" s="493" t="s">
        <v>53</v>
      </c>
      <c r="D130" s="493" t="s">
        <v>627</v>
      </c>
      <c r="E130" s="493" t="s">
        <v>785</v>
      </c>
      <c r="F130" s="493" t="s">
        <v>3672</v>
      </c>
      <c r="G130" s="493">
        <v>1</v>
      </c>
      <c r="H130" s="493">
        <v>1</v>
      </c>
      <c r="J130" s="493" t="s">
        <v>3512</v>
      </c>
      <c r="K130" s="493" t="s">
        <v>3512</v>
      </c>
      <c r="L130" s="493" t="s">
        <v>3666</v>
      </c>
      <c r="M130" s="493">
        <v>0</v>
      </c>
      <c r="N130" s="493">
        <v>0</v>
      </c>
      <c r="O130" s="493">
        <v>0</v>
      </c>
      <c r="P130" s="493">
        <v>0</v>
      </c>
      <c r="Q130" s="493">
        <v>36770707477017.398</v>
      </c>
      <c r="R130" s="493">
        <v>9610041296267.6191</v>
      </c>
      <c r="S130" s="493">
        <v>14425053154522</v>
      </c>
      <c r="T130" s="493">
        <v>0</v>
      </c>
      <c r="U130" s="493">
        <v>122804547441348</v>
      </c>
      <c r="V130" s="493">
        <v>475515977176753</v>
      </c>
      <c r="W130" s="493">
        <v>26072978763473.301</v>
      </c>
      <c r="X130" s="493">
        <v>1449942498471180</v>
      </c>
      <c r="Y130" s="493">
        <v>2089758684208000</v>
      </c>
      <c r="Z130" s="493">
        <v>653170926147176</v>
      </c>
    </row>
    <row r="131" spans="1:26" x14ac:dyDescent="0.25">
      <c r="A131" s="483"/>
      <c r="B131" s="493" t="s">
        <v>3483</v>
      </c>
      <c r="C131" s="493" t="s">
        <v>53</v>
      </c>
      <c r="D131" s="493" t="s">
        <v>627</v>
      </c>
      <c r="E131" s="493" t="s">
        <v>122</v>
      </c>
      <c r="F131" s="493" t="s">
        <v>3670</v>
      </c>
      <c r="G131" s="493">
        <v>3.0752265786294801E-2</v>
      </c>
      <c r="H131" s="493">
        <v>6.7755972695367594E-2</v>
      </c>
      <c r="J131" s="493" t="s">
        <v>3512</v>
      </c>
      <c r="K131" s="493" t="s">
        <v>3512</v>
      </c>
      <c r="L131" s="493" t="s">
        <v>3676</v>
      </c>
      <c r="M131" s="493">
        <v>0</v>
      </c>
      <c r="N131" s="493">
        <v>0</v>
      </c>
      <c r="O131" s="493">
        <v>0</v>
      </c>
      <c r="P131" s="493">
        <v>0</v>
      </c>
      <c r="Q131" s="493">
        <v>0</v>
      </c>
      <c r="R131" s="493">
        <v>0</v>
      </c>
      <c r="S131" s="493">
        <v>7776053154522.04</v>
      </c>
      <c r="T131" s="493">
        <v>0</v>
      </c>
      <c r="U131" s="493">
        <v>97021547441348.094</v>
      </c>
      <c r="V131" s="493">
        <v>385106977176753</v>
      </c>
      <c r="W131" s="493">
        <v>0</v>
      </c>
      <c r="X131" s="493">
        <v>1183996498471180</v>
      </c>
      <c r="Y131" s="493">
        <v>1909999684208000</v>
      </c>
      <c r="Z131" s="493">
        <v>633036926147176</v>
      </c>
    </row>
    <row r="132" spans="1:26" x14ac:dyDescent="0.25">
      <c r="A132" s="483"/>
      <c r="B132" s="493" t="s">
        <v>3483</v>
      </c>
      <c r="C132" s="493" t="s">
        <v>53</v>
      </c>
      <c r="D132" s="493" t="s">
        <v>627</v>
      </c>
      <c r="E132" s="493" t="s">
        <v>3690</v>
      </c>
      <c r="F132" s="493" t="s">
        <v>3670</v>
      </c>
      <c r="G132" s="493">
        <v>0.99972747176746102</v>
      </c>
      <c r="H132" s="493">
        <v>0.99968961585000404</v>
      </c>
      <c r="J132" s="493" t="s">
        <v>3514</v>
      </c>
      <c r="K132" s="493" t="s">
        <v>3514</v>
      </c>
      <c r="L132" s="493" t="s">
        <v>3666</v>
      </c>
      <c r="M132" s="493">
        <v>0</v>
      </c>
      <c r="N132" s="493">
        <v>0</v>
      </c>
      <c r="O132" s="493">
        <v>0</v>
      </c>
      <c r="P132" s="493">
        <v>0</v>
      </c>
      <c r="Q132" s="493">
        <v>36770707477017.398</v>
      </c>
      <c r="R132" s="493">
        <v>0</v>
      </c>
      <c r="S132" s="493">
        <v>0</v>
      </c>
      <c r="T132" s="493">
        <v>0</v>
      </c>
      <c r="U132" s="493">
        <v>0</v>
      </c>
      <c r="V132" s="493">
        <v>0</v>
      </c>
      <c r="W132" s="493">
        <v>26072978763473.301</v>
      </c>
      <c r="X132" s="493">
        <v>0</v>
      </c>
      <c r="Y132" s="493">
        <v>0</v>
      </c>
      <c r="Z132" s="493">
        <v>0</v>
      </c>
    </row>
    <row r="133" spans="1:26" x14ac:dyDescent="0.25">
      <c r="A133" s="483"/>
      <c r="B133" s="493" t="s">
        <v>3483</v>
      </c>
      <c r="C133" s="493" t="s">
        <v>53</v>
      </c>
      <c r="D133" s="493" t="s">
        <v>627</v>
      </c>
      <c r="E133" s="493" t="s">
        <v>125</v>
      </c>
      <c r="F133" s="493" t="s">
        <v>3670</v>
      </c>
      <c r="G133" s="493">
        <v>1</v>
      </c>
      <c r="H133" s="493">
        <v>1</v>
      </c>
      <c r="J133" s="493" t="s">
        <v>3514</v>
      </c>
      <c r="K133" s="493" t="s">
        <v>3514</v>
      </c>
      <c r="L133" s="493" t="s">
        <v>3676</v>
      </c>
      <c r="M133" s="493">
        <v>0</v>
      </c>
      <c r="N133" s="493">
        <v>0</v>
      </c>
      <c r="O133" s="493">
        <v>0</v>
      </c>
      <c r="P133" s="493">
        <v>0</v>
      </c>
      <c r="Q133" s="493">
        <v>0</v>
      </c>
      <c r="R133" s="493">
        <v>0</v>
      </c>
      <c r="S133" s="493">
        <v>0</v>
      </c>
      <c r="T133" s="493">
        <v>0</v>
      </c>
      <c r="U133" s="493">
        <v>0</v>
      </c>
      <c r="V133" s="493">
        <v>0</v>
      </c>
      <c r="W133" s="493">
        <v>0</v>
      </c>
      <c r="X133" s="493">
        <v>0</v>
      </c>
      <c r="Y133" s="493">
        <v>0</v>
      </c>
      <c r="Z133" s="493">
        <v>0</v>
      </c>
    </row>
    <row r="134" spans="1:26" x14ac:dyDescent="0.25">
      <c r="A134" s="483"/>
      <c r="B134" s="493" t="s">
        <v>3483</v>
      </c>
      <c r="C134" s="493" t="s">
        <v>53</v>
      </c>
      <c r="D134" s="493" t="s">
        <v>627</v>
      </c>
      <c r="E134" s="493" t="s">
        <v>3671</v>
      </c>
      <c r="F134" s="493" t="s">
        <v>3670</v>
      </c>
      <c r="G134" s="493">
        <v>0.32264095627236</v>
      </c>
      <c r="H134" s="493">
        <v>0.39079126217530002</v>
      </c>
      <c r="J134" s="493" t="s">
        <v>3516</v>
      </c>
      <c r="K134" s="493" t="s">
        <v>3516</v>
      </c>
      <c r="L134" s="493" t="s">
        <v>3666</v>
      </c>
      <c r="M134" s="493">
        <v>0</v>
      </c>
      <c r="N134" s="493">
        <v>0</v>
      </c>
      <c r="O134" s="493">
        <v>0</v>
      </c>
      <c r="P134" s="493">
        <v>0</v>
      </c>
      <c r="Q134" s="493">
        <v>36770707477017.398</v>
      </c>
      <c r="R134" s="493">
        <v>0</v>
      </c>
      <c r="S134" s="493">
        <v>0</v>
      </c>
      <c r="T134" s="493">
        <v>0</v>
      </c>
      <c r="U134" s="493">
        <v>0</v>
      </c>
      <c r="V134" s="493">
        <v>0</v>
      </c>
      <c r="W134" s="493">
        <v>26072978763473.301</v>
      </c>
      <c r="X134" s="493">
        <v>0</v>
      </c>
      <c r="Y134" s="493">
        <v>0</v>
      </c>
      <c r="Z134" s="493">
        <v>0</v>
      </c>
    </row>
    <row r="135" spans="1:26" x14ac:dyDescent="0.25">
      <c r="A135" s="483"/>
      <c r="B135" s="493" t="s">
        <v>3483</v>
      </c>
      <c r="C135" s="493" t="s">
        <v>53</v>
      </c>
      <c r="D135" s="493" t="s">
        <v>627</v>
      </c>
      <c r="E135" s="493" t="s">
        <v>785</v>
      </c>
      <c r="F135" s="493" t="s">
        <v>3670</v>
      </c>
      <c r="G135" s="493">
        <v>1</v>
      </c>
      <c r="H135" s="493">
        <v>1</v>
      </c>
      <c r="J135" s="493" t="s">
        <v>3516</v>
      </c>
      <c r="K135" s="493" t="s">
        <v>3516</v>
      </c>
      <c r="L135" s="493" t="s">
        <v>3676</v>
      </c>
      <c r="M135" s="493">
        <v>0</v>
      </c>
      <c r="N135" s="493">
        <v>0</v>
      </c>
      <c r="O135" s="493">
        <v>0</v>
      </c>
      <c r="P135" s="493">
        <v>0</v>
      </c>
      <c r="Q135" s="493">
        <v>0</v>
      </c>
      <c r="R135" s="493">
        <v>0</v>
      </c>
      <c r="S135" s="493">
        <v>0</v>
      </c>
      <c r="T135" s="493">
        <v>0</v>
      </c>
      <c r="U135" s="493">
        <v>0</v>
      </c>
      <c r="V135" s="493">
        <v>0</v>
      </c>
      <c r="W135" s="493">
        <v>13882013478512</v>
      </c>
      <c r="X135" s="493">
        <v>0</v>
      </c>
      <c r="Y135" s="493">
        <v>0</v>
      </c>
      <c r="Z135" s="493">
        <v>0</v>
      </c>
    </row>
    <row r="136" spans="1:26" x14ac:dyDescent="0.25">
      <c r="A136" s="483"/>
      <c r="B136" s="493" t="s">
        <v>3483</v>
      </c>
      <c r="C136" s="493" t="s">
        <v>53</v>
      </c>
      <c r="D136" s="493" t="s">
        <v>171</v>
      </c>
      <c r="E136" s="493" t="s">
        <v>122</v>
      </c>
      <c r="F136" s="493" t="s">
        <v>522</v>
      </c>
      <c r="G136" s="493">
        <v>2.2621868203252398E-3</v>
      </c>
      <c r="H136" s="493">
        <v>3.2360972945333398E-3</v>
      </c>
      <c r="J136" s="493" t="s">
        <v>3518</v>
      </c>
      <c r="K136" s="493" t="s">
        <v>3518</v>
      </c>
      <c r="L136" s="493" t="s">
        <v>3666</v>
      </c>
      <c r="M136" s="493">
        <v>0</v>
      </c>
      <c r="N136" s="493">
        <v>0</v>
      </c>
      <c r="O136" s="493">
        <v>0</v>
      </c>
      <c r="P136" s="493">
        <v>0</v>
      </c>
      <c r="Q136" s="493">
        <v>36770707477017.398</v>
      </c>
      <c r="R136" s="493">
        <v>0</v>
      </c>
      <c r="S136" s="493">
        <v>0</v>
      </c>
      <c r="T136" s="493">
        <v>0</v>
      </c>
      <c r="U136" s="493">
        <v>0</v>
      </c>
      <c r="V136" s="493">
        <v>0</v>
      </c>
      <c r="W136" s="493">
        <v>26072978763473.301</v>
      </c>
      <c r="X136" s="493">
        <v>0</v>
      </c>
      <c r="Y136" s="493">
        <v>0</v>
      </c>
      <c r="Z136" s="493">
        <v>0</v>
      </c>
    </row>
    <row r="137" spans="1:26" x14ac:dyDescent="0.25">
      <c r="A137" s="483"/>
      <c r="B137" s="493" t="s">
        <v>3483</v>
      </c>
      <c r="C137" s="493" t="s">
        <v>53</v>
      </c>
      <c r="D137" s="493" t="s">
        <v>171</v>
      </c>
      <c r="E137" s="493" t="s">
        <v>3690</v>
      </c>
      <c r="F137" s="493" t="s">
        <v>522</v>
      </c>
      <c r="G137" s="493">
        <v>0.999666313480437</v>
      </c>
      <c r="H137" s="493">
        <v>0.99965017930966604</v>
      </c>
      <c r="J137" s="493" t="s">
        <v>3518</v>
      </c>
      <c r="K137" s="493" t="s">
        <v>3518</v>
      </c>
      <c r="L137" s="493" t="s">
        <v>3676</v>
      </c>
      <c r="M137" s="493">
        <v>0</v>
      </c>
      <c r="N137" s="493">
        <v>0</v>
      </c>
      <c r="O137" s="493">
        <v>0</v>
      </c>
      <c r="P137" s="493">
        <v>0</v>
      </c>
      <c r="Q137" s="493">
        <v>0</v>
      </c>
      <c r="R137" s="493">
        <v>0</v>
      </c>
      <c r="S137" s="493">
        <v>0</v>
      </c>
      <c r="T137" s="493">
        <v>0</v>
      </c>
      <c r="U137" s="493">
        <v>0</v>
      </c>
      <c r="V137" s="493">
        <v>0</v>
      </c>
      <c r="W137" s="493">
        <v>6021706551281.9404</v>
      </c>
      <c r="X137" s="493">
        <v>0</v>
      </c>
      <c r="Y137" s="493">
        <v>0</v>
      </c>
      <c r="Z137" s="493">
        <v>0</v>
      </c>
    </row>
    <row r="138" spans="1:26" x14ac:dyDescent="0.25">
      <c r="A138" s="483"/>
      <c r="B138" s="493" t="s">
        <v>3483</v>
      </c>
      <c r="C138" s="493" t="s">
        <v>53</v>
      </c>
      <c r="D138" s="493" t="s">
        <v>171</v>
      </c>
      <c r="E138" s="493" t="s">
        <v>125</v>
      </c>
      <c r="F138" s="493" t="s">
        <v>522</v>
      </c>
      <c r="G138" s="493">
        <v>1</v>
      </c>
      <c r="H138" s="493">
        <v>1</v>
      </c>
      <c r="J138" s="493" t="s">
        <v>3520</v>
      </c>
      <c r="K138" s="493" t="s">
        <v>3520</v>
      </c>
      <c r="L138" s="493" t="s">
        <v>3666</v>
      </c>
      <c r="M138" s="493">
        <v>0</v>
      </c>
      <c r="N138" s="493">
        <v>0</v>
      </c>
      <c r="O138" s="493">
        <v>0</v>
      </c>
      <c r="P138" s="493">
        <v>0</v>
      </c>
      <c r="Q138" s="493">
        <v>36770707477017.398</v>
      </c>
      <c r="R138" s="493">
        <v>41330322088985.5</v>
      </c>
      <c r="S138" s="493">
        <v>4411081174609.4502</v>
      </c>
      <c r="T138" s="493">
        <v>0</v>
      </c>
      <c r="U138" s="493">
        <v>3036893266758.9399</v>
      </c>
      <c r="V138" s="493">
        <v>20984484139410.699</v>
      </c>
      <c r="W138" s="493">
        <v>26072978763473.301</v>
      </c>
      <c r="X138" s="493">
        <v>142177362249990</v>
      </c>
      <c r="Y138" s="493">
        <v>71923257366027.297</v>
      </c>
      <c r="Z138" s="493">
        <v>16741412200909.6</v>
      </c>
    </row>
    <row r="139" spans="1:26" x14ac:dyDescent="0.25">
      <c r="A139" s="483"/>
      <c r="B139" s="493" t="s">
        <v>3483</v>
      </c>
      <c r="C139" s="493" t="s">
        <v>53</v>
      </c>
      <c r="D139" s="493" t="s">
        <v>171</v>
      </c>
      <c r="E139" s="493" t="s">
        <v>3671</v>
      </c>
      <c r="F139" s="493" t="s">
        <v>522</v>
      </c>
      <c r="G139" s="493">
        <v>0.24949287458917099</v>
      </c>
      <c r="H139" s="493">
        <v>0.14847776214359501</v>
      </c>
      <c r="J139" s="493" t="s">
        <v>3520</v>
      </c>
      <c r="K139" s="493" t="s">
        <v>3520</v>
      </c>
      <c r="L139" s="493" t="s">
        <v>3676</v>
      </c>
      <c r="M139" s="493">
        <v>0</v>
      </c>
      <c r="N139" s="493">
        <v>0</v>
      </c>
      <c r="O139" s="493">
        <v>0</v>
      </c>
      <c r="P139" s="493">
        <v>0</v>
      </c>
      <c r="Q139" s="493">
        <v>0</v>
      </c>
      <c r="R139" s="493">
        <v>0</v>
      </c>
      <c r="S139" s="493">
        <v>0</v>
      </c>
      <c r="T139" s="493">
        <v>0</v>
      </c>
      <c r="U139" s="493">
        <v>0</v>
      </c>
      <c r="V139" s="493">
        <v>0</v>
      </c>
      <c r="W139" s="493">
        <v>0</v>
      </c>
      <c r="X139" s="493">
        <v>0</v>
      </c>
      <c r="Y139" s="493">
        <v>0</v>
      </c>
      <c r="Z139" s="493">
        <v>0</v>
      </c>
    </row>
    <row r="140" spans="1:26" x14ac:dyDescent="0.25">
      <c r="A140" s="483"/>
      <c r="B140" s="493" t="s">
        <v>3483</v>
      </c>
      <c r="C140" s="493" t="s">
        <v>53</v>
      </c>
      <c r="D140" s="493" t="s">
        <v>171</v>
      </c>
      <c r="E140" s="493" t="s">
        <v>785</v>
      </c>
      <c r="F140" s="493" t="s">
        <v>522</v>
      </c>
      <c r="G140" s="493">
        <v>0.64678343980347197</v>
      </c>
      <c r="H140" s="493">
        <v>0.82568442100121398</v>
      </c>
      <c r="J140" s="493" t="s">
        <v>3522</v>
      </c>
      <c r="K140" s="493" t="s">
        <v>3522</v>
      </c>
      <c r="L140" s="493" t="s">
        <v>3666</v>
      </c>
      <c r="M140" s="493">
        <v>0</v>
      </c>
      <c r="N140" s="493">
        <v>0</v>
      </c>
      <c r="O140" s="493">
        <v>0</v>
      </c>
      <c r="P140" s="493">
        <v>0</v>
      </c>
      <c r="Q140" s="493">
        <v>36770707477017.398</v>
      </c>
      <c r="R140" s="493">
        <v>112969547043227</v>
      </c>
      <c r="S140" s="493">
        <v>12056955210599.1</v>
      </c>
      <c r="T140" s="493">
        <v>0</v>
      </c>
      <c r="U140" s="493">
        <v>8300841595807.79</v>
      </c>
      <c r="V140" s="493">
        <v>57357589981055.898</v>
      </c>
      <c r="W140" s="493">
        <v>26072978763473.301</v>
      </c>
      <c r="X140" s="493">
        <v>388618123483306</v>
      </c>
      <c r="Y140" s="493">
        <v>196590236800474</v>
      </c>
      <c r="Z140" s="493">
        <v>45759860015819.602</v>
      </c>
    </row>
    <row r="141" spans="1:26" x14ac:dyDescent="0.25">
      <c r="A141" s="483"/>
      <c r="B141" s="493" t="s">
        <v>3485</v>
      </c>
      <c r="C141" s="493" t="s">
        <v>53</v>
      </c>
      <c r="D141" s="493" t="s">
        <v>627</v>
      </c>
      <c r="E141" s="493" t="s">
        <v>122</v>
      </c>
      <c r="F141" s="493" t="s">
        <v>3672</v>
      </c>
      <c r="G141" s="493">
        <v>6.5953928091628505E-2</v>
      </c>
      <c r="H141" s="493">
        <v>8.5217338913260804E-2</v>
      </c>
      <c r="J141" s="493" t="s">
        <v>3522</v>
      </c>
      <c r="K141" s="493" t="s">
        <v>3522</v>
      </c>
      <c r="L141" s="493" t="s">
        <v>3676</v>
      </c>
      <c r="M141" s="493">
        <v>0</v>
      </c>
      <c r="N141" s="493">
        <v>0</v>
      </c>
      <c r="O141" s="493">
        <v>0</v>
      </c>
      <c r="P141" s="493">
        <v>0</v>
      </c>
      <c r="Q141" s="493">
        <v>0</v>
      </c>
      <c r="R141" s="493">
        <v>7751547043227.2002</v>
      </c>
      <c r="S141" s="493">
        <v>0</v>
      </c>
      <c r="T141" s="493">
        <v>0</v>
      </c>
      <c r="U141" s="493">
        <v>8215841595807.79</v>
      </c>
      <c r="V141" s="493">
        <v>11832589981055.9</v>
      </c>
      <c r="W141" s="493">
        <v>0</v>
      </c>
      <c r="X141" s="493">
        <v>76602123483306.297</v>
      </c>
      <c r="Y141" s="493">
        <v>23979236800474.5</v>
      </c>
      <c r="Z141" s="493">
        <v>0</v>
      </c>
    </row>
    <row r="142" spans="1:26" x14ac:dyDescent="0.25">
      <c r="A142" s="483"/>
      <c r="B142" s="493" t="s">
        <v>3485</v>
      </c>
      <c r="C142" s="493" t="s">
        <v>53</v>
      </c>
      <c r="D142" s="493" t="s">
        <v>627</v>
      </c>
      <c r="E142" s="493" t="s">
        <v>3690</v>
      </c>
      <c r="F142" s="493" t="s">
        <v>3672</v>
      </c>
      <c r="G142" s="493">
        <v>0.99998751787595297</v>
      </c>
      <c r="H142" s="493">
        <v>0.99996350359678599</v>
      </c>
      <c r="J142" s="493" t="s">
        <v>3524</v>
      </c>
      <c r="K142" s="493" t="s">
        <v>3524</v>
      </c>
      <c r="L142" s="493" t="s">
        <v>3666</v>
      </c>
      <c r="M142" s="493">
        <v>0</v>
      </c>
      <c r="N142" s="493">
        <v>0</v>
      </c>
      <c r="O142" s="493">
        <v>0</v>
      </c>
      <c r="P142" s="493">
        <v>0</v>
      </c>
      <c r="Q142" s="493">
        <v>36770707477017.398</v>
      </c>
      <c r="R142" s="493">
        <v>843674511513.89905</v>
      </c>
      <c r="S142" s="493">
        <v>1266388904949.8701</v>
      </c>
      <c r="T142" s="493">
        <v>0</v>
      </c>
      <c r="U142" s="493">
        <v>10781126051404.5</v>
      </c>
      <c r="V142" s="493">
        <v>41745992279706.797</v>
      </c>
      <c r="W142" s="493">
        <v>26072978763473.301</v>
      </c>
      <c r="X142" s="493">
        <v>127291807746551</v>
      </c>
      <c r="Y142" s="493">
        <v>183461868968852</v>
      </c>
      <c r="Z142" s="493">
        <v>57342486370617.797</v>
      </c>
    </row>
    <row r="143" spans="1:26" x14ac:dyDescent="0.25">
      <c r="A143" s="483"/>
      <c r="B143" s="493" t="s">
        <v>3485</v>
      </c>
      <c r="C143" s="493" t="s">
        <v>53</v>
      </c>
      <c r="D143" s="493" t="s">
        <v>627</v>
      </c>
      <c r="E143" s="493" t="s">
        <v>125</v>
      </c>
      <c r="F143" s="493" t="s">
        <v>3672</v>
      </c>
      <c r="G143" s="493">
        <v>1</v>
      </c>
      <c r="H143" s="493">
        <v>1</v>
      </c>
      <c r="J143" s="493" t="s">
        <v>3524</v>
      </c>
      <c r="K143" s="493" t="s">
        <v>3524</v>
      </c>
      <c r="L143" s="493" t="s">
        <v>3676</v>
      </c>
      <c r="M143" s="493">
        <v>0</v>
      </c>
      <c r="N143" s="493">
        <v>0</v>
      </c>
      <c r="O143" s="493">
        <v>0</v>
      </c>
      <c r="P143" s="493">
        <v>0</v>
      </c>
      <c r="Q143" s="493">
        <v>0</v>
      </c>
      <c r="R143" s="493">
        <v>0</v>
      </c>
      <c r="S143" s="493">
        <v>0</v>
      </c>
      <c r="T143" s="493">
        <v>0</v>
      </c>
      <c r="U143" s="493">
        <v>9435126051404.5898</v>
      </c>
      <c r="V143" s="493">
        <v>31728992279706.801</v>
      </c>
      <c r="W143" s="493">
        <v>0</v>
      </c>
      <c r="X143" s="493">
        <v>0</v>
      </c>
      <c r="Y143" s="493">
        <v>57782868968852.797</v>
      </c>
      <c r="Z143" s="493">
        <v>54262486370617.797</v>
      </c>
    </row>
    <row r="144" spans="1:26" x14ac:dyDescent="0.25">
      <c r="A144" s="483"/>
      <c r="B144" s="493" t="s">
        <v>3485</v>
      </c>
      <c r="C144" s="493" t="s">
        <v>53</v>
      </c>
      <c r="D144" s="493" t="s">
        <v>627</v>
      </c>
      <c r="E144" s="493" t="s">
        <v>3671</v>
      </c>
      <c r="F144" s="493" t="s">
        <v>3672</v>
      </c>
      <c r="G144" s="493">
        <v>0.46000051524485103</v>
      </c>
      <c r="H144" s="493">
        <v>0.32038330120049202</v>
      </c>
      <c r="J144" s="493" t="s">
        <v>3526</v>
      </c>
      <c r="K144" s="493" t="s">
        <v>3526</v>
      </c>
      <c r="L144" s="493" t="s">
        <v>3666</v>
      </c>
      <c r="M144" s="493">
        <v>0</v>
      </c>
      <c r="N144" s="493">
        <v>0</v>
      </c>
      <c r="O144" s="493">
        <v>0</v>
      </c>
      <c r="P144" s="493">
        <v>0</v>
      </c>
      <c r="Q144" s="493">
        <v>36770707477017.398</v>
      </c>
      <c r="R144" s="493">
        <v>0</v>
      </c>
      <c r="S144" s="493">
        <v>0</v>
      </c>
      <c r="T144" s="493">
        <v>0</v>
      </c>
      <c r="U144" s="493">
        <v>0</v>
      </c>
      <c r="V144" s="493">
        <v>0</v>
      </c>
      <c r="W144" s="493">
        <v>26072978763473.301</v>
      </c>
      <c r="X144" s="493">
        <v>0</v>
      </c>
      <c r="Y144" s="493">
        <v>0</v>
      </c>
      <c r="Z144" s="493">
        <v>0</v>
      </c>
    </row>
    <row r="145" spans="1:26" x14ac:dyDescent="0.25">
      <c r="A145" s="483"/>
      <c r="B145" s="493" t="s">
        <v>3485</v>
      </c>
      <c r="C145" s="493" t="s">
        <v>53</v>
      </c>
      <c r="D145" s="493" t="s">
        <v>627</v>
      </c>
      <c r="E145" s="493" t="s">
        <v>785</v>
      </c>
      <c r="F145" s="493" t="s">
        <v>3672</v>
      </c>
      <c r="G145" s="493">
        <v>1</v>
      </c>
      <c r="H145" s="493">
        <v>1</v>
      </c>
      <c r="J145" s="493" t="s">
        <v>3526</v>
      </c>
      <c r="K145" s="493" t="s">
        <v>3526</v>
      </c>
      <c r="L145" s="493" t="s">
        <v>3676</v>
      </c>
      <c r="M145" s="493">
        <v>0</v>
      </c>
      <c r="N145" s="493">
        <v>0</v>
      </c>
      <c r="O145" s="493">
        <v>0</v>
      </c>
      <c r="P145" s="493">
        <v>0</v>
      </c>
      <c r="Q145" s="493">
        <v>0</v>
      </c>
      <c r="R145" s="493">
        <v>0</v>
      </c>
      <c r="S145" s="493">
        <v>0</v>
      </c>
      <c r="T145" s="493">
        <v>0</v>
      </c>
      <c r="U145" s="493">
        <v>0</v>
      </c>
      <c r="V145" s="493">
        <v>0</v>
      </c>
      <c r="W145" s="493">
        <v>11330786679519.801</v>
      </c>
      <c r="X145" s="493">
        <v>0</v>
      </c>
      <c r="Y145" s="493">
        <v>0</v>
      </c>
      <c r="Z145" s="493">
        <v>0</v>
      </c>
    </row>
    <row r="146" spans="1:26" x14ac:dyDescent="0.25">
      <c r="A146" s="483"/>
      <c r="B146" s="493" t="s">
        <v>3485</v>
      </c>
      <c r="C146" s="493" t="s">
        <v>53</v>
      </c>
      <c r="D146" s="493" t="s">
        <v>627</v>
      </c>
      <c r="E146" s="493" t="s">
        <v>122</v>
      </c>
      <c r="F146" s="493" t="s">
        <v>3670</v>
      </c>
      <c r="G146" s="493">
        <v>6.5953928091628505E-2</v>
      </c>
      <c r="H146" s="493">
        <v>8.5217338913260804E-2</v>
      </c>
      <c r="J146" s="493" t="s">
        <v>3528</v>
      </c>
      <c r="K146" s="493" t="s">
        <v>3528</v>
      </c>
      <c r="L146" s="493" t="s">
        <v>3666</v>
      </c>
      <c r="M146" s="493">
        <v>0</v>
      </c>
      <c r="N146" s="493">
        <v>0</v>
      </c>
      <c r="O146" s="493">
        <v>0</v>
      </c>
      <c r="P146" s="493">
        <v>0</v>
      </c>
      <c r="Q146" s="493">
        <v>36770707477017.398</v>
      </c>
      <c r="R146" s="493">
        <v>6775731131922.6797</v>
      </c>
      <c r="S146" s="493">
        <v>0</v>
      </c>
      <c r="T146" s="493">
        <v>0</v>
      </c>
      <c r="U146" s="493">
        <v>9924454815869.7793</v>
      </c>
      <c r="V146" s="493">
        <v>109923019944354</v>
      </c>
      <c r="W146" s="493">
        <v>26072978763473.301</v>
      </c>
      <c r="X146" s="493">
        <v>200315028655106</v>
      </c>
      <c r="Y146" s="493">
        <v>156990428306205</v>
      </c>
      <c r="Z146" s="493">
        <v>24138989633774.102</v>
      </c>
    </row>
    <row r="147" spans="1:26" x14ac:dyDescent="0.25">
      <c r="A147" s="483"/>
      <c r="B147" s="493" t="s">
        <v>3485</v>
      </c>
      <c r="C147" s="493" t="s">
        <v>53</v>
      </c>
      <c r="D147" s="493" t="s">
        <v>627</v>
      </c>
      <c r="E147" s="493" t="s">
        <v>3690</v>
      </c>
      <c r="F147" s="493" t="s">
        <v>3670</v>
      </c>
      <c r="G147" s="493">
        <v>0.99998751787595197</v>
      </c>
      <c r="H147" s="493">
        <v>0.99996350359678599</v>
      </c>
      <c r="J147" s="493" t="s">
        <v>3528</v>
      </c>
      <c r="K147" s="493" t="s">
        <v>3528</v>
      </c>
      <c r="L147" s="493" t="s">
        <v>3676</v>
      </c>
      <c r="M147" s="493">
        <v>0</v>
      </c>
      <c r="N147" s="493">
        <v>0</v>
      </c>
      <c r="O147" s="493">
        <v>0</v>
      </c>
      <c r="P147" s="493">
        <v>0</v>
      </c>
      <c r="Q147" s="493">
        <v>13962707477017.4</v>
      </c>
      <c r="R147" s="493">
        <v>2147731131922.6799</v>
      </c>
      <c r="S147" s="493">
        <v>0</v>
      </c>
      <c r="T147" s="493">
        <v>0</v>
      </c>
      <c r="U147" s="493">
        <v>9924454815869.7793</v>
      </c>
      <c r="V147" s="493">
        <v>100294019944354</v>
      </c>
      <c r="W147" s="493">
        <v>16416242722316.199</v>
      </c>
      <c r="X147" s="493">
        <v>135642028655106</v>
      </c>
      <c r="Y147" s="493">
        <v>103837428306205</v>
      </c>
      <c r="Z147" s="493">
        <v>17113989633774.1</v>
      </c>
    </row>
    <row r="148" spans="1:26" x14ac:dyDescent="0.25">
      <c r="A148" s="483"/>
      <c r="B148" s="493" t="s">
        <v>3485</v>
      </c>
      <c r="C148" s="493" t="s">
        <v>53</v>
      </c>
      <c r="D148" s="493" t="s">
        <v>627</v>
      </c>
      <c r="E148" s="493" t="s">
        <v>125</v>
      </c>
      <c r="F148" s="493" t="s">
        <v>3670</v>
      </c>
      <c r="G148" s="493">
        <v>1</v>
      </c>
      <c r="H148" s="493">
        <v>1</v>
      </c>
      <c r="J148" s="493" t="s">
        <v>549</v>
      </c>
      <c r="K148" s="493" t="s">
        <v>549</v>
      </c>
      <c r="L148" s="493" t="s">
        <v>3666</v>
      </c>
      <c r="M148" s="493">
        <v>0</v>
      </c>
      <c r="N148" s="493">
        <v>0</v>
      </c>
      <c r="O148" s="493">
        <v>0</v>
      </c>
      <c r="P148" s="493">
        <v>0</v>
      </c>
      <c r="Q148" s="493">
        <v>36770707477017.398</v>
      </c>
      <c r="R148" s="493">
        <v>0</v>
      </c>
      <c r="S148" s="493">
        <v>0</v>
      </c>
      <c r="T148" s="493">
        <v>0</v>
      </c>
      <c r="U148" s="493">
        <v>0</v>
      </c>
      <c r="V148" s="493">
        <v>0</v>
      </c>
      <c r="W148" s="493">
        <v>26072978763473.301</v>
      </c>
      <c r="X148" s="493">
        <v>0</v>
      </c>
      <c r="Y148" s="493">
        <v>0</v>
      </c>
      <c r="Z148" s="493">
        <v>0</v>
      </c>
    </row>
    <row r="149" spans="1:26" x14ac:dyDescent="0.25">
      <c r="A149" s="483"/>
      <c r="B149" s="493" t="s">
        <v>3485</v>
      </c>
      <c r="C149" s="493" t="s">
        <v>53</v>
      </c>
      <c r="D149" s="493" t="s">
        <v>627</v>
      </c>
      <c r="E149" s="493" t="s">
        <v>3671</v>
      </c>
      <c r="F149" s="493" t="s">
        <v>3670</v>
      </c>
      <c r="G149" s="493">
        <v>0.46000051524485103</v>
      </c>
      <c r="H149" s="493">
        <v>0.32038330120049202</v>
      </c>
      <c r="J149" s="493" t="s">
        <v>549</v>
      </c>
      <c r="K149" s="493" t="s">
        <v>549</v>
      </c>
      <c r="L149" s="493" t="s">
        <v>3676</v>
      </c>
      <c r="M149" s="493">
        <v>0</v>
      </c>
      <c r="N149" s="493">
        <v>0</v>
      </c>
      <c r="O149" s="493">
        <v>0</v>
      </c>
      <c r="P149" s="493">
        <v>0</v>
      </c>
      <c r="Q149" s="493">
        <v>0</v>
      </c>
      <c r="R149" s="493">
        <v>0</v>
      </c>
      <c r="S149" s="493">
        <v>0</v>
      </c>
      <c r="T149" s="493">
        <v>0</v>
      </c>
      <c r="U149" s="493">
        <v>0</v>
      </c>
      <c r="V149" s="493">
        <v>0</v>
      </c>
      <c r="W149" s="493">
        <v>23310344871830.898</v>
      </c>
      <c r="X149" s="493">
        <v>0</v>
      </c>
      <c r="Y149" s="493">
        <v>0</v>
      </c>
      <c r="Z149" s="493">
        <v>0</v>
      </c>
    </row>
    <row r="150" spans="1:26" x14ac:dyDescent="0.25">
      <c r="A150" s="483"/>
      <c r="B150" s="493" t="s">
        <v>3485</v>
      </c>
      <c r="C150" s="493" t="s">
        <v>53</v>
      </c>
      <c r="D150" s="493" t="s">
        <v>627</v>
      </c>
      <c r="E150" s="493" t="s">
        <v>785</v>
      </c>
      <c r="F150" s="493" t="s">
        <v>3670</v>
      </c>
      <c r="G150" s="493">
        <v>1</v>
      </c>
      <c r="H150" s="493">
        <v>1</v>
      </c>
      <c r="J150" s="493" t="s">
        <v>3531</v>
      </c>
      <c r="K150" s="493" t="s">
        <v>3531</v>
      </c>
      <c r="L150" s="493" t="s">
        <v>3666</v>
      </c>
      <c r="M150" s="493">
        <v>0</v>
      </c>
      <c r="N150" s="493">
        <v>0</v>
      </c>
      <c r="O150" s="493">
        <v>0</v>
      </c>
      <c r="P150" s="493">
        <v>0</v>
      </c>
      <c r="Q150" s="493">
        <v>36770707477017.398</v>
      </c>
      <c r="R150" s="493">
        <v>0</v>
      </c>
      <c r="S150" s="493">
        <v>0</v>
      </c>
      <c r="T150" s="493">
        <v>0</v>
      </c>
      <c r="U150" s="493">
        <v>0</v>
      </c>
      <c r="V150" s="493">
        <v>0</v>
      </c>
      <c r="W150" s="493">
        <v>26072978763473.301</v>
      </c>
      <c r="X150" s="493">
        <v>0</v>
      </c>
      <c r="Y150" s="493">
        <v>0</v>
      </c>
      <c r="Z150" s="493">
        <v>0</v>
      </c>
    </row>
    <row r="151" spans="1:26" x14ac:dyDescent="0.25">
      <c r="A151" s="483"/>
      <c r="B151" s="493" t="s">
        <v>3485</v>
      </c>
      <c r="C151" s="493" t="s">
        <v>53</v>
      </c>
      <c r="D151" s="493" t="s">
        <v>171</v>
      </c>
      <c r="E151" s="493" t="s">
        <v>122</v>
      </c>
      <c r="F151" s="493" t="s">
        <v>522</v>
      </c>
      <c r="G151" s="493">
        <v>9.1294579645895997E-3</v>
      </c>
      <c r="H151" s="493">
        <v>1.11763762426004E-2</v>
      </c>
      <c r="J151" s="493" t="s">
        <v>3531</v>
      </c>
      <c r="K151" s="493" t="s">
        <v>3531</v>
      </c>
      <c r="L151" s="493" t="s">
        <v>3676</v>
      </c>
      <c r="M151" s="493">
        <v>0</v>
      </c>
      <c r="N151" s="493">
        <v>0</v>
      </c>
      <c r="O151" s="493">
        <v>0</v>
      </c>
      <c r="P151" s="493">
        <v>0</v>
      </c>
      <c r="Q151" s="493">
        <v>21060707477017.398</v>
      </c>
      <c r="R151" s="493">
        <v>0</v>
      </c>
      <c r="S151" s="493">
        <v>0</v>
      </c>
      <c r="T151" s="493">
        <v>0</v>
      </c>
      <c r="U151" s="493">
        <v>0</v>
      </c>
      <c r="V151" s="493">
        <v>0</v>
      </c>
      <c r="W151" s="493">
        <v>23909508692206.301</v>
      </c>
      <c r="X151" s="493">
        <v>0</v>
      </c>
      <c r="Y151" s="493">
        <v>0</v>
      </c>
      <c r="Z151" s="493">
        <v>0</v>
      </c>
    </row>
    <row r="152" spans="1:26" x14ac:dyDescent="0.25">
      <c r="A152" s="483"/>
      <c r="B152" s="493" t="s">
        <v>3485</v>
      </c>
      <c r="C152" s="493" t="s">
        <v>53</v>
      </c>
      <c r="D152" s="493" t="s">
        <v>171</v>
      </c>
      <c r="E152" s="493" t="s">
        <v>3690</v>
      </c>
      <c r="F152" s="493" t="s">
        <v>522</v>
      </c>
      <c r="G152" s="493">
        <v>0.99925804639253102</v>
      </c>
      <c r="H152" s="493">
        <v>0.99953795154974101</v>
      </c>
      <c r="J152" s="493" t="s">
        <v>3533</v>
      </c>
      <c r="K152" s="493" t="s">
        <v>3533</v>
      </c>
      <c r="L152" s="493" t="s">
        <v>3666</v>
      </c>
      <c r="M152" s="493">
        <v>0</v>
      </c>
      <c r="N152" s="493">
        <v>0</v>
      </c>
      <c r="O152" s="493">
        <v>0</v>
      </c>
      <c r="P152" s="493">
        <v>0</v>
      </c>
      <c r="Q152" s="493">
        <v>36770707477017.398</v>
      </c>
      <c r="R152" s="493">
        <v>0</v>
      </c>
      <c r="S152" s="493">
        <v>0</v>
      </c>
      <c r="T152" s="493">
        <v>0</v>
      </c>
      <c r="U152" s="493">
        <v>0</v>
      </c>
      <c r="V152" s="493">
        <v>0</v>
      </c>
      <c r="W152" s="493">
        <v>26072978763473.301</v>
      </c>
      <c r="X152" s="493">
        <v>0</v>
      </c>
      <c r="Y152" s="493">
        <v>0</v>
      </c>
      <c r="Z152" s="493">
        <v>0</v>
      </c>
    </row>
    <row r="153" spans="1:26" x14ac:dyDescent="0.25">
      <c r="A153" s="483"/>
      <c r="B153" s="493" t="s">
        <v>3485</v>
      </c>
      <c r="C153" s="493" t="s">
        <v>53</v>
      </c>
      <c r="D153" s="493" t="s">
        <v>171</v>
      </c>
      <c r="E153" s="493" t="s">
        <v>125</v>
      </c>
      <c r="F153" s="493" t="s">
        <v>522</v>
      </c>
      <c r="G153" s="493">
        <v>1</v>
      </c>
      <c r="H153" s="493">
        <v>1</v>
      </c>
      <c r="J153" s="493" t="s">
        <v>3533</v>
      </c>
      <c r="K153" s="493" t="s">
        <v>3533</v>
      </c>
      <c r="L153" s="493" t="s">
        <v>3676</v>
      </c>
      <c r="M153" s="493">
        <v>0</v>
      </c>
      <c r="N153" s="493">
        <v>0</v>
      </c>
      <c r="O153" s="493">
        <v>0</v>
      </c>
      <c r="P153" s="493">
        <v>0</v>
      </c>
      <c r="Q153" s="493">
        <v>0</v>
      </c>
      <c r="R153" s="493">
        <v>0</v>
      </c>
      <c r="S153" s="493">
        <v>0</v>
      </c>
      <c r="T153" s="493">
        <v>0</v>
      </c>
      <c r="U153" s="493">
        <v>0</v>
      </c>
      <c r="V153" s="493">
        <v>0</v>
      </c>
      <c r="W153" s="493">
        <v>5789052514646.7998</v>
      </c>
      <c r="X153" s="493">
        <v>0</v>
      </c>
      <c r="Y153" s="493">
        <v>0</v>
      </c>
      <c r="Z153" s="493">
        <v>0</v>
      </c>
    </row>
    <row r="154" spans="1:26" x14ac:dyDescent="0.25">
      <c r="A154" s="483"/>
      <c r="B154" s="493" t="s">
        <v>3485</v>
      </c>
      <c r="C154" s="493" t="s">
        <v>53</v>
      </c>
      <c r="D154" s="493" t="s">
        <v>171</v>
      </c>
      <c r="E154" s="493" t="s">
        <v>3671</v>
      </c>
      <c r="F154" s="493" t="s">
        <v>522</v>
      </c>
      <c r="G154" s="493">
        <v>0.44928608416659399</v>
      </c>
      <c r="H154" s="493">
        <v>0.26786861186424099</v>
      </c>
      <c r="J154" s="493" t="s">
        <v>3535</v>
      </c>
      <c r="K154" s="493" t="s">
        <v>3535</v>
      </c>
      <c r="L154" s="493" t="s">
        <v>3666</v>
      </c>
      <c r="M154" s="493">
        <v>0</v>
      </c>
      <c r="N154" s="493">
        <v>0</v>
      </c>
      <c r="O154" s="493">
        <v>0</v>
      </c>
      <c r="P154" s="493">
        <v>0</v>
      </c>
      <c r="Q154" s="493">
        <v>36770707477017.398</v>
      </c>
      <c r="R154" s="493">
        <v>16584512584166.301</v>
      </c>
      <c r="S154" s="493">
        <v>5207579593861.3203</v>
      </c>
      <c r="T154" s="493">
        <v>0</v>
      </c>
      <c r="U154" s="493">
        <v>35494820634610.398</v>
      </c>
      <c r="V154" s="493">
        <v>165549654745930</v>
      </c>
      <c r="W154" s="493">
        <v>26072978763473.301</v>
      </c>
      <c r="X154" s="493">
        <v>2795874212787600</v>
      </c>
      <c r="Y154" s="493">
        <v>274126851748861</v>
      </c>
      <c r="Z154" s="493">
        <v>93742590930271</v>
      </c>
    </row>
    <row r="155" spans="1:26" x14ac:dyDescent="0.25">
      <c r="A155" s="483"/>
      <c r="B155" s="493" t="s">
        <v>3485</v>
      </c>
      <c r="C155" s="493" t="s">
        <v>53</v>
      </c>
      <c r="D155" s="493" t="s">
        <v>171</v>
      </c>
      <c r="E155" s="493" t="s">
        <v>785</v>
      </c>
      <c r="F155" s="493" t="s">
        <v>522</v>
      </c>
      <c r="G155" s="493">
        <v>0.60648960928898998</v>
      </c>
      <c r="H155" s="493">
        <v>0.80599250832125902</v>
      </c>
      <c r="J155" s="493" t="s">
        <v>3535</v>
      </c>
      <c r="K155" s="493" t="s">
        <v>3535</v>
      </c>
      <c r="L155" s="493" t="s">
        <v>3676</v>
      </c>
      <c r="M155" s="493">
        <v>0</v>
      </c>
      <c r="N155" s="493">
        <v>0</v>
      </c>
      <c r="O155" s="493">
        <v>0</v>
      </c>
      <c r="P155" s="493">
        <v>0</v>
      </c>
      <c r="Q155" s="493">
        <v>0</v>
      </c>
      <c r="R155" s="493">
        <v>0</v>
      </c>
      <c r="S155" s="493">
        <v>2867579593861.3198</v>
      </c>
      <c r="T155" s="493">
        <v>0</v>
      </c>
      <c r="U155" s="493">
        <v>0</v>
      </c>
      <c r="V155" s="493">
        <v>158029654745930</v>
      </c>
      <c r="W155" s="493">
        <v>14497112506876.1</v>
      </c>
      <c r="X155" s="493">
        <v>2327246212787600</v>
      </c>
      <c r="Y155" s="493">
        <v>103971851748861</v>
      </c>
      <c r="Z155" s="493">
        <v>0</v>
      </c>
    </row>
    <row r="156" spans="1:26" x14ac:dyDescent="0.25">
      <c r="A156" s="483"/>
      <c r="B156" s="493" t="s">
        <v>3487</v>
      </c>
      <c r="C156" s="493" t="s">
        <v>53</v>
      </c>
      <c r="D156" s="493" t="s">
        <v>627</v>
      </c>
      <c r="E156" s="493" t="s">
        <v>122</v>
      </c>
      <c r="F156" s="493" t="s">
        <v>3672</v>
      </c>
      <c r="G156" s="493">
        <v>5.4445833781760399E-2</v>
      </c>
      <c r="H156" s="493">
        <v>0.121918465764992</v>
      </c>
      <c r="J156" s="493" t="s">
        <v>3537</v>
      </c>
      <c r="K156" s="493" t="s">
        <v>3537</v>
      </c>
      <c r="L156" s="493" t="s">
        <v>3666</v>
      </c>
      <c r="M156" s="493">
        <v>0</v>
      </c>
      <c r="N156" s="493">
        <v>0</v>
      </c>
      <c r="O156" s="493">
        <v>0</v>
      </c>
      <c r="P156" s="493">
        <v>0</v>
      </c>
      <c r="Q156" s="493">
        <v>36770707477017.398</v>
      </c>
      <c r="R156" s="493">
        <v>463039964458.79102</v>
      </c>
      <c r="S156" s="493">
        <v>695041352484.11694</v>
      </c>
      <c r="T156" s="493">
        <v>0</v>
      </c>
      <c r="U156" s="493">
        <v>5917083135189.4902</v>
      </c>
      <c r="V156" s="493">
        <v>22911753902350.699</v>
      </c>
      <c r="W156" s="493">
        <v>26072978763473.301</v>
      </c>
      <c r="X156" s="493">
        <v>69862480530665.602</v>
      </c>
      <c r="Y156" s="493">
        <v>100690700178254</v>
      </c>
      <c r="Z156" s="493">
        <v>31471690194106.5</v>
      </c>
    </row>
    <row r="157" spans="1:26" x14ac:dyDescent="0.25">
      <c r="A157" s="483"/>
      <c r="B157" s="493" t="s">
        <v>3487</v>
      </c>
      <c r="C157" s="493" t="s">
        <v>53</v>
      </c>
      <c r="D157" s="493" t="s">
        <v>627</v>
      </c>
      <c r="E157" s="493" t="s">
        <v>3690</v>
      </c>
      <c r="F157" s="493" t="s">
        <v>3672</v>
      </c>
      <c r="G157" s="493">
        <v>0.99998739279698501</v>
      </c>
      <c r="H157" s="493">
        <v>0.99999087624026395</v>
      </c>
      <c r="J157" s="493" t="s">
        <v>3537</v>
      </c>
      <c r="K157" s="493" t="s">
        <v>3537</v>
      </c>
      <c r="L157" s="493" t="s">
        <v>3676</v>
      </c>
      <c r="M157" s="493">
        <v>0</v>
      </c>
      <c r="N157" s="493">
        <v>0</v>
      </c>
      <c r="O157" s="493">
        <v>0</v>
      </c>
      <c r="P157" s="493">
        <v>0</v>
      </c>
      <c r="Q157" s="493">
        <v>13685707477017.4</v>
      </c>
      <c r="R157" s="493">
        <v>0</v>
      </c>
      <c r="S157" s="493">
        <v>0</v>
      </c>
      <c r="T157" s="493">
        <v>0</v>
      </c>
      <c r="U157" s="493">
        <v>5917083135189.4902</v>
      </c>
      <c r="V157" s="493">
        <v>15561753902350.699</v>
      </c>
      <c r="W157" s="493">
        <v>19149130892379.602</v>
      </c>
      <c r="X157" s="493">
        <v>0</v>
      </c>
      <c r="Y157" s="493">
        <v>0</v>
      </c>
      <c r="Z157" s="493">
        <v>26230690194106.5</v>
      </c>
    </row>
    <row r="158" spans="1:26" x14ac:dyDescent="0.25">
      <c r="A158" s="483"/>
      <c r="B158" s="493" t="s">
        <v>3487</v>
      </c>
      <c r="C158" s="493" t="s">
        <v>53</v>
      </c>
      <c r="D158" s="493" t="s">
        <v>627</v>
      </c>
      <c r="E158" s="493" t="s">
        <v>125</v>
      </c>
      <c r="F158" s="493" t="s">
        <v>3672</v>
      </c>
      <c r="G158" s="493">
        <v>1</v>
      </c>
      <c r="H158" s="493">
        <v>1</v>
      </c>
      <c r="J158" s="493" t="s">
        <v>3539</v>
      </c>
      <c r="K158" s="493" t="s">
        <v>3539</v>
      </c>
      <c r="L158" s="493" t="s">
        <v>3666</v>
      </c>
      <c r="M158" s="493">
        <v>0</v>
      </c>
      <c r="N158" s="493">
        <v>0</v>
      </c>
      <c r="O158" s="493">
        <v>0</v>
      </c>
      <c r="P158" s="493">
        <v>0</v>
      </c>
      <c r="Q158" s="493">
        <v>36770707477017.398</v>
      </c>
      <c r="R158" s="493">
        <v>0</v>
      </c>
      <c r="S158" s="493">
        <v>0</v>
      </c>
      <c r="T158" s="493">
        <v>0</v>
      </c>
      <c r="U158" s="493">
        <v>0</v>
      </c>
      <c r="V158" s="493">
        <v>0</v>
      </c>
      <c r="W158" s="493">
        <v>26072978763473.301</v>
      </c>
      <c r="X158" s="493">
        <v>0</v>
      </c>
      <c r="Y158" s="493">
        <v>0</v>
      </c>
      <c r="Z158" s="493">
        <v>0</v>
      </c>
    </row>
    <row r="159" spans="1:26" x14ac:dyDescent="0.25">
      <c r="A159" s="483"/>
      <c r="B159" s="493" t="s">
        <v>3487</v>
      </c>
      <c r="C159" s="493" t="s">
        <v>53</v>
      </c>
      <c r="D159" s="493" t="s">
        <v>627</v>
      </c>
      <c r="E159" s="493" t="s">
        <v>3671</v>
      </c>
      <c r="F159" s="493" t="s">
        <v>3672</v>
      </c>
      <c r="G159" s="493">
        <v>0.47406947630970903</v>
      </c>
      <c r="H159" s="493">
        <v>0.55897330362326403</v>
      </c>
      <c r="J159" s="493" t="s">
        <v>3539</v>
      </c>
      <c r="K159" s="493" t="s">
        <v>3539</v>
      </c>
      <c r="L159" s="493" t="s">
        <v>3676</v>
      </c>
      <c r="M159" s="493">
        <v>0</v>
      </c>
      <c r="N159" s="493">
        <v>0</v>
      </c>
      <c r="O159" s="493">
        <v>0</v>
      </c>
      <c r="P159" s="493">
        <v>0</v>
      </c>
      <c r="Q159" s="493">
        <v>0</v>
      </c>
      <c r="R159" s="493">
        <v>0</v>
      </c>
      <c r="S159" s="493">
        <v>0</v>
      </c>
      <c r="T159" s="493">
        <v>0</v>
      </c>
      <c r="U159" s="493">
        <v>0</v>
      </c>
      <c r="V159" s="493">
        <v>0</v>
      </c>
      <c r="W159" s="493">
        <v>0</v>
      </c>
      <c r="X159" s="493">
        <v>0</v>
      </c>
      <c r="Y159" s="493">
        <v>0</v>
      </c>
      <c r="Z159" s="493">
        <v>0</v>
      </c>
    </row>
    <row r="160" spans="1:26" x14ac:dyDescent="0.25">
      <c r="A160" s="483"/>
      <c r="B160" s="493" t="s">
        <v>3487</v>
      </c>
      <c r="C160" s="493" t="s">
        <v>53</v>
      </c>
      <c r="D160" s="493" t="s">
        <v>627</v>
      </c>
      <c r="E160" s="493" t="s">
        <v>785</v>
      </c>
      <c r="F160" s="493" t="s">
        <v>3672</v>
      </c>
      <c r="G160" s="493">
        <v>1</v>
      </c>
      <c r="H160" s="493">
        <v>1</v>
      </c>
      <c r="J160" s="493" t="s">
        <v>3541</v>
      </c>
      <c r="K160" s="493" t="s">
        <v>3541</v>
      </c>
      <c r="L160" s="493" t="s">
        <v>3666</v>
      </c>
      <c r="M160" s="493">
        <v>0</v>
      </c>
      <c r="N160" s="493">
        <v>0</v>
      </c>
      <c r="O160" s="493">
        <v>0</v>
      </c>
      <c r="P160" s="493">
        <v>0</v>
      </c>
      <c r="Q160" s="493">
        <v>36770707477017.398</v>
      </c>
      <c r="R160" s="493">
        <v>0</v>
      </c>
      <c r="S160" s="493">
        <v>0</v>
      </c>
      <c r="T160" s="493">
        <v>0</v>
      </c>
      <c r="U160" s="493">
        <v>0</v>
      </c>
      <c r="V160" s="493">
        <v>0</v>
      </c>
      <c r="W160" s="493">
        <v>26072978763473.301</v>
      </c>
      <c r="X160" s="493">
        <v>0</v>
      </c>
      <c r="Y160" s="493">
        <v>0</v>
      </c>
      <c r="Z160" s="493">
        <v>0</v>
      </c>
    </row>
    <row r="161" spans="1:26" x14ac:dyDescent="0.25">
      <c r="A161" s="483"/>
      <c r="B161" s="493" t="s">
        <v>3487</v>
      </c>
      <c r="C161" s="493" t="s">
        <v>53</v>
      </c>
      <c r="D161" s="493" t="s">
        <v>627</v>
      </c>
      <c r="E161" s="493" t="s">
        <v>122</v>
      </c>
      <c r="F161" s="493" t="s">
        <v>3670</v>
      </c>
      <c r="G161" s="493">
        <v>5.4445833781760399E-2</v>
      </c>
      <c r="H161" s="493">
        <v>0.121918465764992</v>
      </c>
      <c r="J161" s="493" t="s">
        <v>3541</v>
      </c>
      <c r="K161" s="493" t="s">
        <v>3541</v>
      </c>
      <c r="L161" s="493" t="s">
        <v>3676</v>
      </c>
      <c r="M161" s="493">
        <v>0</v>
      </c>
      <c r="N161" s="493">
        <v>0</v>
      </c>
      <c r="O161" s="493">
        <v>0</v>
      </c>
      <c r="P161" s="493">
        <v>0</v>
      </c>
      <c r="Q161" s="493">
        <v>0</v>
      </c>
      <c r="R161" s="493">
        <v>0</v>
      </c>
      <c r="S161" s="493">
        <v>0</v>
      </c>
      <c r="T161" s="493">
        <v>0</v>
      </c>
      <c r="U161" s="493">
        <v>0</v>
      </c>
      <c r="V161" s="493">
        <v>0</v>
      </c>
      <c r="W161" s="493">
        <v>0</v>
      </c>
      <c r="X161" s="493">
        <v>0</v>
      </c>
      <c r="Y161" s="493">
        <v>0</v>
      </c>
      <c r="Z161" s="493">
        <v>0</v>
      </c>
    </row>
    <row r="162" spans="1:26" x14ac:dyDescent="0.25">
      <c r="A162" s="483"/>
      <c r="B162" s="493" t="s">
        <v>3487</v>
      </c>
      <c r="C162" s="493" t="s">
        <v>53</v>
      </c>
      <c r="D162" s="493" t="s">
        <v>627</v>
      </c>
      <c r="E162" s="493" t="s">
        <v>3690</v>
      </c>
      <c r="F162" s="493" t="s">
        <v>3670</v>
      </c>
      <c r="G162" s="493">
        <v>0.99998739279698401</v>
      </c>
      <c r="H162" s="493">
        <v>0.99999087624026395</v>
      </c>
      <c r="J162" s="493" t="s">
        <v>3543</v>
      </c>
      <c r="K162" s="493" t="s">
        <v>3543</v>
      </c>
      <c r="L162" s="493" t="s">
        <v>3666</v>
      </c>
      <c r="M162" s="493">
        <v>0</v>
      </c>
      <c r="N162" s="493">
        <v>0</v>
      </c>
      <c r="O162" s="493">
        <v>0</v>
      </c>
      <c r="P162" s="493">
        <v>0</v>
      </c>
      <c r="Q162" s="493">
        <v>36770707477017.398</v>
      </c>
      <c r="R162" s="493">
        <v>26451406136950.699</v>
      </c>
      <c r="S162" s="493">
        <v>2823091951750.0498</v>
      </c>
      <c r="T162" s="493">
        <v>0</v>
      </c>
      <c r="U162" s="493">
        <v>1943611690725.72</v>
      </c>
      <c r="V162" s="493">
        <v>13430069849222.801</v>
      </c>
      <c r="W162" s="493">
        <v>26072978763473.301</v>
      </c>
      <c r="X162" s="493">
        <v>90993511839993.594</v>
      </c>
      <c r="Y162" s="493">
        <v>46030884714257.398</v>
      </c>
      <c r="Z162" s="493">
        <v>10714503808582.1</v>
      </c>
    </row>
    <row r="163" spans="1:26" x14ac:dyDescent="0.25">
      <c r="B163" s="493" t="s">
        <v>3487</v>
      </c>
      <c r="C163" s="493" t="s">
        <v>53</v>
      </c>
      <c r="D163" s="493" t="s">
        <v>627</v>
      </c>
      <c r="E163" s="493" t="s">
        <v>125</v>
      </c>
      <c r="F163" s="493" t="s">
        <v>3670</v>
      </c>
      <c r="G163" s="493">
        <v>1</v>
      </c>
      <c r="H163" s="493">
        <v>1</v>
      </c>
      <c r="J163" s="493" t="s">
        <v>3543</v>
      </c>
      <c r="K163" s="493" t="s">
        <v>3543</v>
      </c>
      <c r="L163" s="493" t="s">
        <v>3676</v>
      </c>
      <c r="M163" s="493">
        <v>0</v>
      </c>
      <c r="N163" s="493">
        <v>0</v>
      </c>
      <c r="O163" s="493">
        <v>0</v>
      </c>
      <c r="P163" s="493">
        <v>0</v>
      </c>
      <c r="Q163" s="493">
        <v>3907707477017.4702</v>
      </c>
      <c r="R163" s="493">
        <v>0</v>
      </c>
      <c r="S163" s="493">
        <v>137091951750.049</v>
      </c>
      <c r="T163" s="493">
        <v>0</v>
      </c>
      <c r="U163" s="493">
        <v>1943611690725.72</v>
      </c>
      <c r="V163" s="493">
        <v>2407069849222.8599</v>
      </c>
      <c r="W163" s="493">
        <v>24981417016246.801</v>
      </c>
      <c r="X163" s="493">
        <v>38023511839993.602</v>
      </c>
      <c r="Y163" s="493">
        <v>0</v>
      </c>
      <c r="Z163" s="493">
        <v>7646503808582.1602</v>
      </c>
    </row>
    <row r="164" spans="1:26" x14ac:dyDescent="0.25">
      <c r="B164" s="493" t="s">
        <v>3487</v>
      </c>
      <c r="C164" s="493" t="s">
        <v>53</v>
      </c>
      <c r="D164" s="493" t="s">
        <v>627</v>
      </c>
      <c r="E164" s="493" t="s">
        <v>3671</v>
      </c>
      <c r="F164" s="493" t="s">
        <v>3670</v>
      </c>
      <c r="G164" s="493">
        <v>0.47406947630970903</v>
      </c>
      <c r="H164" s="493">
        <v>0.55897330362326403</v>
      </c>
      <c r="J164" s="493" t="s">
        <v>3545</v>
      </c>
      <c r="K164" s="493" t="s">
        <v>3545</v>
      </c>
      <c r="L164" s="493" t="s">
        <v>3666</v>
      </c>
      <c r="M164" s="493">
        <v>0</v>
      </c>
      <c r="N164" s="493">
        <v>0</v>
      </c>
      <c r="O164" s="493">
        <v>0</v>
      </c>
      <c r="P164" s="493">
        <v>0</v>
      </c>
      <c r="Q164" s="493">
        <v>36770707477017.398</v>
      </c>
      <c r="R164" s="493">
        <v>165045752875349</v>
      </c>
      <c r="S164" s="493">
        <v>17614917490607</v>
      </c>
      <c r="T164" s="493">
        <v>0</v>
      </c>
      <c r="U164" s="493">
        <v>12127327111924</v>
      </c>
      <c r="V164" s="493">
        <v>83798039996713.406</v>
      </c>
      <c r="W164" s="493">
        <v>26072978763473.301</v>
      </c>
      <c r="X164" s="493">
        <v>567761599918293</v>
      </c>
      <c r="Y164" s="493">
        <v>287213541081668</v>
      </c>
      <c r="Z164" s="493">
        <v>66854039388965.703</v>
      </c>
    </row>
    <row r="165" spans="1:26" x14ac:dyDescent="0.25">
      <c r="B165" s="493" t="s">
        <v>3487</v>
      </c>
      <c r="C165" s="493" t="s">
        <v>53</v>
      </c>
      <c r="D165" s="493" t="s">
        <v>627</v>
      </c>
      <c r="E165" s="493" t="s">
        <v>785</v>
      </c>
      <c r="F165" s="493" t="s">
        <v>3670</v>
      </c>
      <c r="G165" s="493">
        <v>1</v>
      </c>
      <c r="H165" s="493">
        <v>1</v>
      </c>
      <c r="J165" s="493" t="s">
        <v>3545</v>
      </c>
      <c r="K165" s="493" t="s">
        <v>3545</v>
      </c>
      <c r="L165" s="493" t="s">
        <v>3676</v>
      </c>
      <c r="M165" s="493">
        <v>0</v>
      </c>
      <c r="N165" s="493">
        <v>0</v>
      </c>
      <c r="O165" s="493">
        <v>0</v>
      </c>
      <c r="P165" s="493">
        <v>0</v>
      </c>
      <c r="Q165" s="493">
        <v>0</v>
      </c>
      <c r="R165" s="493">
        <v>87862752875349</v>
      </c>
      <c r="S165" s="493">
        <v>10111917490607</v>
      </c>
      <c r="T165" s="493">
        <v>0</v>
      </c>
      <c r="U165" s="493">
        <v>9700327111924.0605</v>
      </c>
      <c r="V165" s="493">
        <v>55253039996713.398</v>
      </c>
      <c r="W165" s="493">
        <v>0</v>
      </c>
      <c r="X165" s="493">
        <v>0</v>
      </c>
      <c r="Y165" s="493">
        <v>0</v>
      </c>
      <c r="Z165" s="493">
        <v>34323039388965.699</v>
      </c>
    </row>
    <row r="166" spans="1:26" x14ac:dyDescent="0.25">
      <c r="B166" s="493" t="s">
        <v>3487</v>
      </c>
      <c r="C166" s="493" t="s">
        <v>53</v>
      </c>
      <c r="D166" s="493" t="s">
        <v>171</v>
      </c>
      <c r="E166" s="493" t="s">
        <v>122</v>
      </c>
      <c r="F166" s="493" t="s">
        <v>522</v>
      </c>
      <c r="G166" s="493">
        <v>2.5710829049795599E-2</v>
      </c>
      <c r="H166" s="493">
        <v>1.9522309804504701E-2</v>
      </c>
      <c r="J166" s="493" t="s">
        <v>3547</v>
      </c>
      <c r="K166" s="493" t="s">
        <v>3547</v>
      </c>
      <c r="L166" s="493" t="s">
        <v>3666</v>
      </c>
      <c r="M166" s="493">
        <v>0</v>
      </c>
      <c r="N166" s="493">
        <v>0</v>
      </c>
      <c r="O166" s="493">
        <v>0</v>
      </c>
      <c r="P166" s="493">
        <v>0</v>
      </c>
      <c r="Q166" s="493">
        <v>36770707477017.398</v>
      </c>
      <c r="R166" s="493">
        <v>1396418658917.8401</v>
      </c>
      <c r="S166" s="493">
        <v>2096079794025.3999</v>
      </c>
      <c r="T166" s="493">
        <v>0</v>
      </c>
      <c r="U166" s="493">
        <v>17844518682106.199</v>
      </c>
      <c r="V166" s="493">
        <v>69096413082123.102</v>
      </c>
      <c r="W166" s="493">
        <v>26072978763473.301</v>
      </c>
      <c r="X166" s="493">
        <v>210688663742734</v>
      </c>
      <c r="Y166" s="493">
        <v>303659259029097</v>
      </c>
      <c r="Z166" s="493">
        <v>94911149766735.094</v>
      </c>
    </row>
    <row r="167" spans="1:26" x14ac:dyDescent="0.25">
      <c r="B167" s="493" t="s">
        <v>3487</v>
      </c>
      <c r="C167" s="493" t="s">
        <v>53</v>
      </c>
      <c r="D167" s="493" t="s">
        <v>171</v>
      </c>
      <c r="E167" s="493" t="s">
        <v>3690</v>
      </c>
      <c r="F167" s="493" t="s">
        <v>522</v>
      </c>
      <c r="G167" s="493">
        <v>0.99983048927499396</v>
      </c>
      <c r="H167" s="493">
        <v>0.99994534372121402</v>
      </c>
      <c r="J167" s="493" t="s">
        <v>3547</v>
      </c>
      <c r="K167" s="493" t="s">
        <v>3547</v>
      </c>
      <c r="L167" s="493" t="s">
        <v>3676</v>
      </c>
      <c r="M167" s="493">
        <v>0</v>
      </c>
      <c r="N167" s="493">
        <v>0</v>
      </c>
      <c r="O167" s="493">
        <v>0</v>
      </c>
      <c r="P167" s="493">
        <v>0</v>
      </c>
      <c r="Q167" s="493">
        <v>0</v>
      </c>
      <c r="R167" s="493">
        <v>0</v>
      </c>
      <c r="S167" s="493">
        <v>0</v>
      </c>
      <c r="T167" s="493">
        <v>0</v>
      </c>
      <c r="U167" s="493">
        <v>15536518682106.199</v>
      </c>
      <c r="V167" s="493">
        <v>56474413082123.102</v>
      </c>
      <c r="W167" s="493">
        <v>10400701706578.9</v>
      </c>
      <c r="X167" s="493">
        <v>0</v>
      </c>
      <c r="Y167" s="493">
        <v>111972259029097</v>
      </c>
      <c r="Z167" s="493">
        <v>63482149766735.102</v>
      </c>
    </row>
    <row r="168" spans="1:26" x14ac:dyDescent="0.25">
      <c r="B168" s="493" t="s">
        <v>3487</v>
      </c>
      <c r="C168" s="493" t="s">
        <v>53</v>
      </c>
      <c r="D168" s="493" t="s">
        <v>171</v>
      </c>
      <c r="E168" s="493" t="s">
        <v>125</v>
      </c>
      <c r="F168" s="493" t="s">
        <v>522</v>
      </c>
      <c r="G168" s="493">
        <v>1</v>
      </c>
      <c r="H168" s="493">
        <v>1</v>
      </c>
      <c r="J168" s="493" t="s">
        <v>3549</v>
      </c>
      <c r="K168" s="493" t="s">
        <v>3549</v>
      </c>
      <c r="L168" s="493" t="s">
        <v>3666</v>
      </c>
      <c r="M168" s="493">
        <v>0</v>
      </c>
      <c r="N168" s="493">
        <v>0</v>
      </c>
      <c r="O168" s="493">
        <v>0</v>
      </c>
      <c r="P168" s="493">
        <v>0</v>
      </c>
      <c r="Q168" s="493">
        <v>36770707477017.398</v>
      </c>
      <c r="R168" s="493">
        <v>0</v>
      </c>
      <c r="S168" s="493">
        <v>0</v>
      </c>
      <c r="T168" s="493">
        <v>0</v>
      </c>
      <c r="U168" s="493">
        <v>0</v>
      </c>
      <c r="V168" s="493">
        <v>0</v>
      </c>
      <c r="W168" s="493">
        <v>26072978763473.301</v>
      </c>
      <c r="X168" s="493">
        <v>0</v>
      </c>
      <c r="Y168" s="493">
        <v>0</v>
      </c>
      <c r="Z168" s="493">
        <v>0</v>
      </c>
    </row>
    <row r="169" spans="1:26" x14ac:dyDescent="0.25">
      <c r="B169" s="493" t="s">
        <v>3487</v>
      </c>
      <c r="C169" s="493" t="s">
        <v>53</v>
      </c>
      <c r="D169" s="493" t="s">
        <v>171</v>
      </c>
      <c r="E169" s="493" t="s">
        <v>3671</v>
      </c>
      <c r="F169" s="493" t="s">
        <v>522</v>
      </c>
      <c r="G169" s="493">
        <v>0.33236832504477798</v>
      </c>
      <c r="H169" s="493">
        <v>0.18899889226609701</v>
      </c>
      <c r="J169" s="493" t="s">
        <v>3549</v>
      </c>
      <c r="K169" s="493" t="s">
        <v>3549</v>
      </c>
      <c r="L169" s="493" t="s">
        <v>3676</v>
      </c>
      <c r="M169" s="493">
        <v>0</v>
      </c>
      <c r="N169" s="493">
        <v>0</v>
      </c>
      <c r="O169" s="493">
        <v>0</v>
      </c>
      <c r="P169" s="493">
        <v>0</v>
      </c>
      <c r="Q169" s="493">
        <v>0</v>
      </c>
      <c r="R169" s="493">
        <v>0</v>
      </c>
      <c r="S169" s="493">
        <v>0</v>
      </c>
      <c r="T169" s="493">
        <v>0</v>
      </c>
      <c r="U169" s="493">
        <v>0</v>
      </c>
      <c r="V169" s="493">
        <v>0</v>
      </c>
      <c r="W169" s="493">
        <v>0</v>
      </c>
      <c r="X169" s="493">
        <v>0</v>
      </c>
      <c r="Y169" s="493">
        <v>0</v>
      </c>
      <c r="Z169" s="493">
        <v>0</v>
      </c>
    </row>
    <row r="170" spans="1:26" x14ac:dyDescent="0.25">
      <c r="B170" s="493" t="s">
        <v>3487</v>
      </c>
      <c r="C170" s="493" t="s">
        <v>53</v>
      </c>
      <c r="D170" s="493" t="s">
        <v>171</v>
      </c>
      <c r="E170" s="493" t="s">
        <v>785</v>
      </c>
      <c r="F170" s="493" t="s">
        <v>522</v>
      </c>
      <c r="G170" s="493">
        <v>0.64842027123012702</v>
      </c>
      <c r="H170" s="493">
        <v>0.82758022658284702</v>
      </c>
      <c r="J170" s="493" t="s">
        <v>3551</v>
      </c>
      <c r="K170" s="493" t="s">
        <v>3551</v>
      </c>
      <c r="L170" s="493" t="s">
        <v>3666</v>
      </c>
      <c r="M170" s="493">
        <v>0</v>
      </c>
      <c r="N170" s="493">
        <v>0</v>
      </c>
      <c r="O170" s="493">
        <v>0</v>
      </c>
      <c r="P170" s="493">
        <v>0</v>
      </c>
      <c r="Q170" s="493">
        <v>36770707477017.398</v>
      </c>
      <c r="R170" s="493">
        <v>12922996818830.801</v>
      </c>
      <c r="S170" s="493">
        <v>4057854228982.8501</v>
      </c>
      <c r="T170" s="493">
        <v>0</v>
      </c>
      <c r="U170" s="493">
        <v>27658301793202.898</v>
      </c>
      <c r="V170" s="493">
        <v>128999730970854</v>
      </c>
      <c r="W170" s="493">
        <v>26072978763473.301</v>
      </c>
      <c r="X170" s="493">
        <v>2178603282691630</v>
      </c>
      <c r="Y170" s="493">
        <v>213605339025086</v>
      </c>
      <c r="Z170" s="493">
        <v>73046174750860.5</v>
      </c>
    </row>
    <row r="171" spans="1:26" x14ac:dyDescent="0.25">
      <c r="B171" s="493" t="s">
        <v>513</v>
      </c>
      <c r="C171" s="493" t="s">
        <v>53</v>
      </c>
      <c r="D171" s="493" t="s">
        <v>627</v>
      </c>
      <c r="E171" s="493" t="s">
        <v>122</v>
      </c>
      <c r="F171" s="493" t="s">
        <v>3672</v>
      </c>
      <c r="G171" s="493">
        <v>7.9945498314140107E-2</v>
      </c>
      <c r="H171" s="493">
        <v>0.12140553844248</v>
      </c>
      <c r="J171" s="493" t="s">
        <v>3551</v>
      </c>
      <c r="K171" s="493" t="s">
        <v>3551</v>
      </c>
      <c r="L171" s="493" t="s">
        <v>3676</v>
      </c>
      <c r="M171" s="493">
        <v>0</v>
      </c>
      <c r="N171" s="493">
        <v>0</v>
      </c>
      <c r="O171" s="493">
        <v>0</v>
      </c>
      <c r="P171" s="493">
        <v>0</v>
      </c>
      <c r="Q171" s="493">
        <v>0</v>
      </c>
      <c r="R171" s="493">
        <v>0</v>
      </c>
      <c r="S171" s="493">
        <v>0</v>
      </c>
      <c r="T171" s="493">
        <v>0</v>
      </c>
      <c r="U171" s="493">
        <v>25845301793202.898</v>
      </c>
      <c r="V171" s="493">
        <v>94286730970854.797</v>
      </c>
      <c r="W171" s="493">
        <v>0</v>
      </c>
      <c r="X171" s="493">
        <v>1592611282691630</v>
      </c>
      <c r="Y171" s="493">
        <v>0</v>
      </c>
      <c r="Z171" s="493">
        <v>0</v>
      </c>
    </row>
    <row r="172" spans="1:26" x14ac:dyDescent="0.25">
      <c r="B172" s="493" t="s">
        <v>513</v>
      </c>
      <c r="C172" s="493" t="s">
        <v>53</v>
      </c>
      <c r="D172" s="493" t="s">
        <v>627</v>
      </c>
      <c r="E172" s="493" t="s">
        <v>3690</v>
      </c>
      <c r="F172" s="493" t="s">
        <v>3672</v>
      </c>
      <c r="G172" s="493">
        <v>0.99995481746739601</v>
      </c>
      <c r="H172" s="493">
        <v>0.99994292638332605</v>
      </c>
      <c r="J172" s="493" t="s">
        <v>3553</v>
      </c>
      <c r="K172" s="493" t="s">
        <v>3553</v>
      </c>
      <c r="L172" s="493" t="s">
        <v>3666</v>
      </c>
      <c r="M172" s="493">
        <v>0</v>
      </c>
      <c r="N172" s="493">
        <v>0</v>
      </c>
      <c r="O172" s="493">
        <v>0</v>
      </c>
      <c r="P172" s="493">
        <v>0</v>
      </c>
      <c r="Q172" s="493">
        <v>36770707477017.398</v>
      </c>
      <c r="R172" s="493">
        <v>0</v>
      </c>
      <c r="S172" s="493">
        <v>0</v>
      </c>
      <c r="T172" s="493">
        <v>0</v>
      </c>
      <c r="U172" s="493">
        <v>0</v>
      </c>
      <c r="V172" s="493">
        <v>0</v>
      </c>
      <c r="W172" s="493">
        <v>26072978763473.301</v>
      </c>
      <c r="X172" s="493">
        <v>0</v>
      </c>
      <c r="Y172" s="493">
        <v>0</v>
      </c>
      <c r="Z172" s="493">
        <v>0</v>
      </c>
    </row>
    <row r="173" spans="1:26" x14ac:dyDescent="0.25">
      <c r="B173" s="493" t="s">
        <v>513</v>
      </c>
      <c r="C173" s="493" t="s">
        <v>53</v>
      </c>
      <c r="D173" s="493" t="s">
        <v>627</v>
      </c>
      <c r="E173" s="493" t="s">
        <v>125</v>
      </c>
      <c r="F173" s="493" t="s">
        <v>3672</v>
      </c>
      <c r="G173" s="493">
        <v>1</v>
      </c>
      <c r="H173" s="493">
        <v>1</v>
      </c>
      <c r="J173" s="493" t="s">
        <v>3553</v>
      </c>
      <c r="K173" s="493" t="s">
        <v>3553</v>
      </c>
      <c r="L173" s="493" t="s">
        <v>3676</v>
      </c>
      <c r="M173" s="493">
        <v>0</v>
      </c>
      <c r="N173" s="493">
        <v>0</v>
      </c>
      <c r="O173" s="493">
        <v>0</v>
      </c>
      <c r="P173" s="493">
        <v>0</v>
      </c>
      <c r="Q173" s="493">
        <v>29450707477017.398</v>
      </c>
      <c r="R173" s="493">
        <v>0</v>
      </c>
      <c r="S173" s="493">
        <v>0</v>
      </c>
      <c r="T173" s="493">
        <v>0</v>
      </c>
      <c r="U173" s="493">
        <v>0</v>
      </c>
      <c r="V173" s="493">
        <v>0</v>
      </c>
      <c r="W173" s="493">
        <v>24157566763230.602</v>
      </c>
      <c r="X173" s="493">
        <v>0</v>
      </c>
      <c r="Y173" s="493">
        <v>0</v>
      </c>
      <c r="Z173" s="493">
        <v>0</v>
      </c>
    </row>
    <row r="174" spans="1:26" x14ac:dyDescent="0.25">
      <c r="B174" s="493" t="s">
        <v>513</v>
      </c>
      <c r="C174" s="493" t="s">
        <v>53</v>
      </c>
      <c r="D174" s="493" t="s">
        <v>627</v>
      </c>
      <c r="E174" s="493" t="s">
        <v>3671</v>
      </c>
      <c r="F174" s="493" t="s">
        <v>3672</v>
      </c>
      <c r="G174" s="493">
        <v>0.74231481615444395</v>
      </c>
      <c r="H174" s="493">
        <v>0.77495081246300801</v>
      </c>
      <c r="J174" s="493" t="s">
        <v>3555</v>
      </c>
      <c r="K174" s="493" t="s">
        <v>3555</v>
      </c>
      <c r="L174" s="493" t="s">
        <v>3666</v>
      </c>
      <c r="M174" s="493">
        <v>0</v>
      </c>
      <c r="N174" s="493">
        <v>0</v>
      </c>
      <c r="O174" s="493">
        <v>0</v>
      </c>
      <c r="P174" s="493">
        <v>0</v>
      </c>
      <c r="Q174" s="493">
        <v>36770707477017.398</v>
      </c>
      <c r="R174" s="493">
        <v>0</v>
      </c>
      <c r="S174" s="493">
        <v>0</v>
      </c>
      <c r="T174" s="493">
        <v>0</v>
      </c>
      <c r="U174" s="493">
        <v>0</v>
      </c>
      <c r="V174" s="493">
        <v>0</v>
      </c>
      <c r="W174" s="493">
        <v>26072978763473.301</v>
      </c>
      <c r="X174" s="493">
        <v>0</v>
      </c>
      <c r="Y174" s="493">
        <v>0</v>
      </c>
      <c r="Z174" s="493">
        <v>0</v>
      </c>
    </row>
    <row r="175" spans="1:26" x14ac:dyDescent="0.25">
      <c r="B175" s="493" t="s">
        <v>513</v>
      </c>
      <c r="C175" s="493" t="s">
        <v>53</v>
      </c>
      <c r="D175" s="493" t="s">
        <v>627</v>
      </c>
      <c r="E175" s="493" t="s">
        <v>785</v>
      </c>
      <c r="F175" s="493" t="s">
        <v>3672</v>
      </c>
      <c r="G175" s="493">
        <v>1</v>
      </c>
      <c r="H175" s="493">
        <v>1</v>
      </c>
      <c r="J175" s="493" t="s">
        <v>3555</v>
      </c>
      <c r="K175" s="493" t="s">
        <v>3555</v>
      </c>
      <c r="L175" s="493" t="s">
        <v>3676</v>
      </c>
      <c r="M175" s="493">
        <v>0</v>
      </c>
      <c r="N175" s="493">
        <v>0</v>
      </c>
      <c r="O175" s="493">
        <v>0</v>
      </c>
      <c r="P175" s="493">
        <v>0</v>
      </c>
      <c r="Q175" s="493">
        <v>0</v>
      </c>
      <c r="R175" s="493">
        <v>0</v>
      </c>
      <c r="S175" s="493">
        <v>0</v>
      </c>
      <c r="T175" s="493">
        <v>0</v>
      </c>
      <c r="U175" s="493">
        <v>0</v>
      </c>
      <c r="V175" s="493">
        <v>0</v>
      </c>
      <c r="W175" s="493">
        <v>0</v>
      </c>
      <c r="X175" s="493">
        <v>0</v>
      </c>
      <c r="Y175" s="493">
        <v>0</v>
      </c>
      <c r="Z175" s="493">
        <v>0</v>
      </c>
    </row>
    <row r="176" spans="1:26" x14ac:dyDescent="0.25">
      <c r="B176" s="493" t="s">
        <v>513</v>
      </c>
      <c r="C176" s="493" t="s">
        <v>53</v>
      </c>
      <c r="D176" s="493" t="s">
        <v>627</v>
      </c>
      <c r="E176" s="493" t="s">
        <v>122</v>
      </c>
      <c r="F176" s="493" t="s">
        <v>3670</v>
      </c>
      <c r="G176" s="493">
        <v>7.9945498314140204E-2</v>
      </c>
      <c r="H176" s="493">
        <v>0.12140553844248</v>
      </c>
      <c r="J176" s="493" t="s">
        <v>3557</v>
      </c>
      <c r="K176" s="493" t="s">
        <v>3557</v>
      </c>
      <c r="L176" s="493" t="s">
        <v>3666</v>
      </c>
      <c r="M176" s="493">
        <v>0</v>
      </c>
      <c r="N176" s="493">
        <v>0</v>
      </c>
      <c r="O176" s="493">
        <v>0</v>
      </c>
      <c r="P176" s="493">
        <v>0</v>
      </c>
      <c r="Q176" s="493">
        <v>36770707477017.398</v>
      </c>
      <c r="R176" s="493">
        <v>0</v>
      </c>
      <c r="S176" s="493">
        <v>0</v>
      </c>
      <c r="T176" s="493">
        <v>0</v>
      </c>
      <c r="U176" s="493">
        <v>0</v>
      </c>
      <c r="V176" s="493">
        <v>0</v>
      </c>
      <c r="W176" s="493">
        <v>26072978763473.301</v>
      </c>
      <c r="X176" s="493">
        <v>0</v>
      </c>
      <c r="Y176" s="493">
        <v>0</v>
      </c>
      <c r="Z176" s="493">
        <v>0</v>
      </c>
    </row>
    <row r="177" spans="2:26" x14ac:dyDescent="0.25">
      <c r="B177" s="493" t="s">
        <v>513</v>
      </c>
      <c r="C177" s="493" t="s">
        <v>53</v>
      </c>
      <c r="D177" s="493" t="s">
        <v>627</v>
      </c>
      <c r="E177" s="493" t="s">
        <v>3690</v>
      </c>
      <c r="F177" s="493" t="s">
        <v>3670</v>
      </c>
      <c r="G177" s="493">
        <v>0.99995481746739601</v>
      </c>
      <c r="H177" s="493">
        <v>0.99994292638332605</v>
      </c>
      <c r="J177" s="493" t="s">
        <v>3557</v>
      </c>
      <c r="K177" s="493" t="s">
        <v>3557</v>
      </c>
      <c r="L177" s="493" t="s">
        <v>3676</v>
      </c>
      <c r="M177" s="493">
        <v>0</v>
      </c>
      <c r="N177" s="493">
        <v>0</v>
      </c>
      <c r="O177" s="493">
        <v>0</v>
      </c>
      <c r="P177" s="493">
        <v>0</v>
      </c>
      <c r="Q177" s="493">
        <v>0</v>
      </c>
      <c r="R177" s="493">
        <v>0</v>
      </c>
      <c r="S177" s="493">
        <v>0</v>
      </c>
      <c r="T177" s="493">
        <v>0</v>
      </c>
      <c r="U177" s="493">
        <v>0</v>
      </c>
      <c r="V177" s="493">
        <v>0</v>
      </c>
      <c r="W177" s="493">
        <v>24136319819245.602</v>
      </c>
      <c r="X177" s="493">
        <v>0</v>
      </c>
      <c r="Y177" s="493">
        <v>0</v>
      </c>
      <c r="Z177" s="493">
        <v>0</v>
      </c>
    </row>
    <row r="178" spans="2:26" x14ac:dyDescent="0.25">
      <c r="B178" s="493" t="s">
        <v>513</v>
      </c>
      <c r="C178" s="493" t="s">
        <v>53</v>
      </c>
      <c r="D178" s="493" t="s">
        <v>627</v>
      </c>
      <c r="E178" s="493" t="s">
        <v>125</v>
      </c>
      <c r="F178" s="493" t="s">
        <v>3670</v>
      </c>
      <c r="G178" s="493">
        <v>1</v>
      </c>
      <c r="H178" s="493">
        <v>1</v>
      </c>
      <c r="J178" s="493" t="s">
        <v>3559</v>
      </c>
      <c r="K178" s="493" t="s">
        <v>3559</v>
      </c>
      <c r="L178" s="493" t="s">
        <v>3666</v>
      </c>
      <c r="M178" s="493">
        <v>0</v>
      </c>
      <c r="N178" s="493">
        <v>0</v>
      </c>
      <c r="O178" s="493">
        <v>0</v>
      </c>
      <c r="P178" s="493">
        <v>0</v>
      </c>
      <c r="Q178" s="493">
        <v>36770707477017.398</v>
      </c>
      <c r="R178" s="493">
        <v>69986012070682.203</v>
      </c>
      <c r="S178" s="493">
        <v>7469430789005.3301</v>
      </c>
      <c r="T178" s="493">
        <v>0</v>
      </c>
      <c r="U178" s="493">
        <v>5142472598378.4805</v>
      </c>
      <c r="V178" s="493">
        <v>35533726476068.797</v>
      </c>
      <c r="W178" s="493">
        <v>26072978763473.301</v>
      </c>
      <c r="X178" s="493">
        <v>240753666743316</v>
      </c>
      <c r="Y178" s="493">
        <v>121790049139806</v>
      </c>
      <c r="Z178" s="493">
        <v>28348791326873.602</v>
      </c>
    </row>
    <row r="179" spans="2:26" x14ac:dyDescent="0.25">
      <c r="B179" s="493" t="s">
        <v>513</v>
      </c>
      <c r="C179" s="493" t="s">
        <v>53</v>
      </c>
      <c r="D179" s="493" t="s">
        <v>627</v>
      </c>
      <c r="E179" s="493" t="s">
        <v>3671</v>
      </c>
      <c r="F179" s="493" t="s">
        <v>3670</v>
      </c>
      <c r="G179" s="493">
        <v>0.74231481615444395</v>
      </c>
      <c r="H179" s="493">
        <v>0.77495081246300901</v>
      </c>
      <c r="J179" s="493" t="s">
        <v>3559</v>
      </c>
      <c r="K179" s="493" t="s">
        <v>3559</v>
      </c>
      <c r="L179" s="493" t="s">
        <v>3676</v>
      </c>
      <c r="M179" s="493">
        <v>0</v>
      </c>
      <c r="N179" s="493">
        <v>0</v>
      </c>
      <c r="O179" s="493">
        <v>0</v>
      </c>
      <c r="P179" s="493">
        <v>0</v>
      </c>
      <c r="Q179" s="493">
        <v>0</v>
      </c>
      <c r="R179" s="493">
        <v>27227012070682.199</v>
      </c>
      <c r="S179" s="493">
        <v>2956430789005.3301</v>
      </c>
      <c r="T179" s="493">
        <v>0</v>
      </c>
      <c r="U179" s="493">
        <v>4876472598378.4805</v>
      </c>
      <c r="V179" s="493">
        <v>24755726476068.801</v>
      </c>
      <c r="W179" s="493">
        <v>0</v>
      </c>
      <c r="X179" s="493">
        <v>0</v>
      </c>
      <c r="Y179" s="493">
        <v>0</v>
      </c>
      <c r="Z179" s="493">
        <v>0</v>
      </c>
    </row>
    <row r="180" spans="2:26" x14ac:dyDescent="0.25">
      <c r="B180" s="493" t="s">
        <v>513</v>
      </c>
      <c r="C180" s="493" t="s">
        <v>53</v>
      </c>
      <c r="D180" s="493" t="s">
        <v>627</v>
      </c>
      <c r="E180" s="493" t="s">
        <v>785</v>
      </c>
      <c r="F180" s="493" t="s">
        <v>3670</v>
      </c>
      <c r="G180" s="493">
        <v>1</v>
      </c>
      <c r="H180" s="493">
        <v>1</v>
      </c>
      <c r="J180" s="493" t="s">
        <v>3561</v>
      </c>
      <c r="K180" s="493" t="s">
        <v>3561</v>
      </c>
      <c r="L180" s="493" t="s">
        <v>3666</v>
      </c>
      <c r="M180" s="493">
        <v>0</v>
      </c>
      <c r="N180" s="493">
        <v>0</v>
      </c>
      <c r="O180" s="493">
        <v>0</v>
      </c>
      <c r="P180" s="524">
        <v>6.3E+20</v>
      </c>
      <c r="Q180" s="493">
        <v>36770707477017.398</v>
      </c>
      <c r="R180" s="493">
        <v>16130703494071.1</v>
      </c>
      <c r="S180" s="493">
        <v>24212825746355.699</v>
      </c>
      <c r="T180" s="493">
        <v>0</v>
      </c>
      <c r="U180" s="493">
        <v>206130617073345</v>
      </c>
      <c r="V180" s="493">
        <v>798165897321459</v>
      </c>
      <c r="W180" s="493">
        <v>26072978763473.301</v>
      </c>
      <c r="X180" s="493">
        <v>2433766079171290</v>
      </c>
      <c r="Y180" s="493">
        <v>3507714136692800</v>
      </c>
      <c r="Z180" s="493">
        <v>1096364335574700</v>
      </c>
    </row>
    <row r="181" spans="2:26" x14ac:dyDescent="0.25">
      <c r="B181" s="493" t="s">
        <v>513</v>
      </c>
      <c r="C181" s="493" t="s">
        <v>53</v>
      </c>
      <c r="D181" s="493" t="s">
        <v>171</v>
      </c>
      <c r="E181" s="493" t="s">
        <v>122</v>
      </c>
      <c r="F181" s="493" t="s">
        <v>522</v>
      </c>
      <c r="G181" s="493">
        <v>7.4252061025569301E-3</v>
      </c>
      <c r="H181" s="493">
        <v>5.8481200188358401E-3</v>
      </c>
      <c r="J181" s="493" t="s">
        <v>3561</v>
      </c>
      <c r="K181" s="493" t="s">
        <v>3561</v>
      </c>
      <c r="L181" s="493" t="s">
        <v>3676</v>
      </c>
      <c r="M181" s="493">
        <v>0</v>
      </c>
      <c r="N181" s="493">
        <v>0</v>
      </c>
      <c r="O181" s="493">
        <v>0</v>
      </c>
      <c r="P181" s="524">
        <v>6.2999956876600004E+20</v>
      </c>
      <c r="Q181" s="493">
        <v>0</v>
      </c>
      <c r="R181" s="493">
        <v>0</v>
      </c>
      <c r="S181" s="493">
        <v>0</v>
      </c>
      <c r="T181" s="493">
        <v>0</v>
      </c>
      <c r="U181" s="493">
        <v>46671617073345.797</v>
      </c>
      <c r="V181" s="493">
        <v>470519897321459</v>
      </c>
      <c r="W181" s="493">
        <v>0</v>
      </c>
      <c r="X181" s="493">
        <v>672244079171291</v>
      </c>
      <c r="Y181" s="493">
        <v>2367875136692800</v>
      </c>
      <c r="Z181" s="493">
        <v>766180335574708</v>
      </c>
    </row>
    <row r="182" spans="2:26" x14ac:dyDescent="0.25">
      <c r="B182" s="493" t="s">
        <v>513</v>
      </c>
      <c r="C182" s="493" t="s">
        <v>53</v>
      </c>
      <c r="D182" s="493" t="s">
        <v>171</v>
      </c>
      <c r="E182" s="493" t="s">
        <v>3690</v>
      </c>
      <c r="F182" s="493" t="s">
        <v>522</v>
      </c>
      <c r="G182" s="493">
        <v>0.99999736191526101</v>
      </c>
      <c r="H182" s="493">
        <v>0.99999938651922504</v>
      </c>
      <c r="J182" s="493" t="s">
        <v>3563</v>
      </c>
      <c r="K182" s="493" t="s">
        <v>3563</v>
      </c>
      <c r="L182" s="493" t="s">
        <v>3666</v>
      </c>
      <c r="M182" s="493">
        <v>0</v>
      </c>
      <c r="N182" s="493">
        <v>0</v>
      </c>
      <c r="O182" s="493">
        <v>0</v>
      </c>
      <c r="P182" s="493">
        <v>0</v>
      </c>
      <c r="Q182" s="493">
        <v>36770707477017.398</v>
      </c>
      <c r="R182" s="493">
        <v>8494356812614.4404</v>
      </c>
      <c r="S182" s="493">
        <v>0</v>
      </c>
      <c r="T182" s="493">
        <v>0</v>
      </c>
      <c r="U182" s="493">
        <v>12441736358087.4</v>
      </c>
      <c r="V182" s="493">
        <v>137804369026449</v>
      </c>
      <c r="W182" s="493">
        <v>26072978763473.301</v>
      </c>
      <c r="X182" s="493">
        <v>251123796856256</v>
      </c>
      <c r="Y182" s="493">
        <v>196810157934893</v>
      </c>
      <c r="Z182" s="493">
        <v>30261707121057.898</v>
      </c>
    </row>
    <row r="183" spans="2:26" x14ac:dyDescent="0.25">
      <c r="B183" s="493" t="s">
        <v>513</v>
      </c>
      <c r="C183" s="493" t="s">
        <v>53</v>
      </c>
      <c r="D183" s="493" t="s">
        <v>171</v>
      </c>
      <c r="E183" s="493" t="s">
        <v>125</v>
      </c>
      <c r="F183" s="493" t="s">
        <v>522</v>
      </c>
      <c r="G183" s="493">
        <v>1</v>
      </c>
      <c r="H183" s="493">
        <v>1</v>
      </c>
      <c r="J183" s="493" t="s">
        <v>3563</v>
      </c>
      <c r="K183" s="493" t="s">
        <v>3563</v>
      </c>
      <c r="L183" s="493" t="s">
        <v>3676</v>
      </c>
      <c r="M183" s="493">
        <v>0</v>
      </c>
      <c r="N183" s="493">
        <v>0</v>
      </c>
      <c r="O183" s="493">
        <v>0</v>
      </c>
      <c r="P183" s="493">
        <v>0</v>
      </c>
      <c r="Q183" s="493">
        <v>19919707477017.398</v>
      </c>
      <c r="R183" s="493">
        <v>0</v>
      </c>
      <c r="S183" s="493">
        <v>0</v>
      </c>
      <c r="T183" s="493">
        <v>0</v>
      </c>
      <c r="U183" s="493">
        <v>12421736358087.4</v>
      </c>
      <c r="V183" s="493">
        <v>132696369026449</v>
      </c>
      <c r="W183" s="493">
        <v>22942241567291.801</v>
      </c>
      <c r="X183" s="493">
        <v>101247796856256</v>
      </c>
      <c r="Y183" s="493">
        <v>106393157934893</v>
      </c>
      <c r="Z183" s="493">
        <v>0</v>
      </c>
    </row>
    <row r="184" spans="2:26" x14ac:dyDescent="0.25">
      <c r="B184" s="493" t="s">
        <v>513</v>
      </c>
      <c r="C184" s="493" t="s">
        <v>53</v>
      </c>
      <c r="D184" s="493" t="s">
        <v>171</v>
      </c>
      <c r="E184" s="493" t="s">
        <v>3671</v>
      </c>
      <c r="F184" s="493" t="s">
        <v>522</v>
      </c>
      <c r="G184" s="493">
        <v>0.55737934687170299</v>
      </c>
      <c r="H184" s="493">
        <v>0.370405625864835</v>
      </c>
      <c r="J184" s="493" t="s">
        <v>3565</v>
      </c>
      <c r="K184" s="493" t="s">
        <v>3565</v>
      </c>
      <c r="L184" s="493" t="s">
        <v>3666</v>
      </c>
      <c r="M184" s="493">
        <v>0</v>
      </c>
      <c r="N184" s="493">
        <v>0</v>
      </c>
      <c r="O184" s="493">
        <v>0</v>
      </c>
      <c r="P184" s="493">
        <v>0</v>
      </c>
      <c r="Q184" s="493">
        <v>36770707477017.398</v>
      </c>
      <c r="R184" s="493">
        <v>0</v>
      </c>
      <c r="S184" s="493">
        <v>0</v>
      </c>
      <c r="T184" s="493">
        <v>0</v>
      </c>
      <c r="U184" s="493">
        <v>0</v>
      </c>
      <c r="V184" s="493">
        <v>0</v>
      </c>
      <c r="W184" s="493">
        <v>26072978763473.301</v>
      </c>
      <c r="X184" s="493">
        <v>0</v>
      </c>
      <c r="Y184" s="493">
        <v>0</v>
      </c>
      <c r="Z184" s="493">
        <v>0</v>
      </c>
    </row>
    <row r="185" spans="2:26" x14ac:dyDescent="0.25">
      <c r="B185" s="493" t="s">
        <v>513</v>
      </c>
      <c r="C185" s="493" t="s">
        <v>53</v>
      </c>
      <c r="D185" s="493" t="s">
        <v>171</v>
      </c>
      <c r="E185" s="493" t="s">
        <v>785</v>
      </c>
      <c r="F185" s="493" t="s">
        <v>522</v>
      </c>
      <c r="G185" s="493">
        <v>0.75874018616855499</v>
      </c>
      <c r="H185" s="493">
        <v>0.87014525641129703</v>
      </c>
      <c r="J185" s="493" t="s">
        <v>3565</v>
      </c>
      <c r="K185" s="493" t="s">
        <v>3565</v>
      </c>
      <c r="L185" s="493" t="s">
        <v>3676</v>
      </c>
      <c r="M185" s="493">
        <v>0</v>
      </c>
      <c r="N185" s="493">
        <v>0</v>
      </c>
      <c r="O185" s="493">
        <v>0</v>
      </c>
      <c r="P185" s="493">
        <v>0</v>
      </c>
      <c r="Q185" s="493">
        <v>9755707477017.4707</v>
      </c>
      <c r="R185" s="493">
        <v>0</v>
      </c>
      <c r="S185" s="493">
        <v>0</v>
      </c>
      <c r="T185" s="493">
        <v>0</v>
      </c>
      <c r="U185" s="493">
        <v>0</v>
      </c>
      <c r="V185" s="493">
        <v>0</v>
      </c>
      <c r="W185" s="493">
        <v>13180333153409.199</v>
      </c>
      <c r="X185" s="493">
        <v>0</v>
      </c>
      <c r="Y185" s="493">
        <v>0</v>
      </c>
      <c r="Z185" s="493">
        <v>0</v>
      </c>
    </row>
    <row r="186" spans="2:26" x14ac:dyDescent="0.25">
      <c r="B186" s="493" t="s">
        <v>3490</v>
      </c>
      <c r="C186" s="493" t="s">
        <v>53</v>
      </c>
      <c r="D186" s="493" t="s">
        <v>627</v>
      </c>
      <c r="E186" s="493" t="s">
        <v>122</v>
      </c>
      <c r="F186" s="493" t="s">
        <v>3672</v>
      </c>
      <c r="G186" s="493">
        <v>5.4298053861345202E-2</v>
      </c>
      <c r="H186" s="493">
        <v>0.142835101295543</v>
      </c>
      <c r="J186" s="493" t="s">
        <v>3567</v>
      </c>
      <c r="K186" s="493" t="s">
        <v>3567</v>
      </c>
      <c r="L186" s="493" t="s">
        <v>3666</v>
      </c>
      <c r="M186" s="493">
        <v>0</v>
      </c>
      <c r="N186" s="493">
        <v>0</v>
      </c>
      <c r="O186" s="493">
        <v>0</v>
      </c>
      <c r="P186" s="493">
        <v>0</v>
      </c>
      <c r="Q186" s="493">
        <v>36770707477017.398</v>
      </c>
      <c r="R186" s="493">
        <v>0</v>
      </c>
      <c r="S186" s="493">
        <v>0</v>
      </c>
      <c r="T186" s="493">
        <v>0</v>
      </c>
      <c r="U186" s="493">
        <v>0</v>
      </c>
      <c r="V186" s="493">
        <v>0</v>
      </c>
      <c r="W186" s="493">
        <v>26072978763473.301</v>
      </c>
      <c r="X186" s="493">
        <v>0</v>
      </c>
      <c r="Y186" s="493">
        <v>0</v>
      </c>
      <c r="Z186" s="493">
        <v>0</v>
      </c>
    </row>
    <row r="187" spans="2:26" x14ac:dyDescent="0.25">
      <c r="B187" s="493" t="s">
        <v>3490</v>
      </c>
      <c r="C187" s="493" t="s">
        <v>53</v>
      </c>
      <c r="D187" s="493" t="s">
        <v>627</v>
      </c>
      <c r="E187" s="493" t="s">
        <v>3690</v>
      </c>
      <c r="F187" s="493" t="s">
        <v>3672</v>
      </c>
      <c r="G187" s="493">
        <v>0.99999999998971201</v>
      </c>
      <c r="H187" s="493">
        <v>0.99999999999506395</v>
      </c>
      <c r="J187" s="493" t="s">
        <v>3567</v>
      </c>
      <c r="K187" s="493" t="s">
        <v>3567</v>
      </c>
      <c r="L187" s="493" t="s">
        <v>3676</v>
      </c>
      <c r="M187" s="493">
        <v>0</v>
      </c>
      <c r="N187" s="493">
        <v>0</v>
      </c>
      <c r="O187" s="493">
        <v>0</v>
      </c>
      <c r="P187" s="493">
        <v>0</v>
      </c>
      <c r="Q187" s="493">
        <v>0</v>
      </c>
      <c r="R187" s="493">
        <v>0</v>
      </c>
      <c r="S187" s="493">
        <v>0</v>
      </c>
      <c r="T187" s="493">
        <v>0</v>
      </c>
      <c r="U187" s="493">
        <v>0</v>
      </c>
      <c r="V187" s="493">
        <v>0</v>
      </c>
      <c r="W187" s="493">
        <v>0</v>
      </c>
      <c r="X187" s="493">
        <v>0</v>
      </c>
      <c r="Y187" s="493">
        <v>0</v>
      </c>
      <c r="Z187" s="493">
        <v>0</v>
      </c>
    </row>
    <row r="188" spans="2:26" x14ac:dyDescent="0.25">
      <c r="B188" s="493" t="s">
        <v>3490</v>
      </c>
      <c r="C188" s="493" t="s">
        <v>53</v>
      </c>
      <c r="D188" s="493" t="s">
        <v>627</v>
      </c>
      <c r="E188" s="493" t="s">
        <v>125</v>
      </c>
      <c r="F188" s="493" t="s">
        <v>3672</v>
      </c>
      <c r="G188" s="493">
        <v>1</v>
      </c>
      <c r="H188" s="493">
        <v>1</v>
      </c>
      <c r="J188" s="493" t="s">
        <v>3569</v>
      </c>
      <c r="K188" s="493" t="s">
        <v>3569</v>
      </c>
      <c r="L188" s="493" t="s">
        <v>3666</v>
      </c>
      <c r="M188" s="493">
        <v>0</v>
      </c>
      <c r="N188" s="493">
        <v>0</v>
      </c>
      <c r="O188" s="493">
        <v>0</v>
      </c>
      <c r="P188" s="493">
        <v>0</v>
      </c>
      <c r="Q188" s="493">
        <v>36770707477017.398</v>
      </c>
      <c r="R188" s="493">
        <v>4073752539475.6699</v>
      </c>
      <c r="S188" s="493">
        <v>2870589696205.96</v>
      </c>
      <c r="T188" s="493">
        <v>0</v>
      </c>
      <c r="U188" s="493">
        <v>43496291166125.602</v>
      </c>
      <c r="V188" s="493">
        <v>4363698954929.3701</v>
      </c>
      <c r="W188" s="493">
        <v>26072978763473.301</v>
      </c>
      <c r="X188" s="493">
        <v>487339777684575</v>
      </c>
      <c r="Y188" s="493">
        <v>206240433817723</v>
      </c>
      <c r="Z188" s="493">
        <v>157387525446439</v>
      </c>
    </row>
    <row r="189" spans="2:26" x14ac:dyDescent="0.25">
      <c r="B189" s="493" t="s">
        <v>3490</v>
      </c>
      <c r="C189" s="493" t="s">
        <v>53</v>
      </c>
      <c r="D189" s="493" t="s">
        <v>627</v>
      </c>
      <c r="E189" s="493" t="s">
        <v>3671</v>
      </c>
      <c r="F189" s="493" t="s">
        <v>3672</v>
      </c>
      <c r="G189" s="493">
        <v>0.76500765813719795</v>
      </c>
      <c r="H189" s="493">
        <v>0.84128530869954299</v>
      </c>
      <c r="J189" s="493" t="s">
        <v>3569</v>
      </c>
      <c r="K189" s="493" t="s">
        <v>3569</v>
      </c>
      <c r="L189" s="493" t="s">
        <v>3676</v>
      </c>
      <c r="M189" s="493">
        <v>0</v>
      </c>
      <c r="N189" s="493">
        <v>0</v>
      </c>
      <c r="O189" s="493">
        <v>0</v>
      </c>
      <c r="P189" s="493">
        <v>0</v>
      </c>
      <c r="Q189" s="493">
        <v>0</v>
      </c>
      <c r="R189" s="493">
        <v>0</v>
      </c>
      <c r="S189" s="493">
        <v>0</v>
      </c>
      <c r="T189" s="493">
        <v>0</v>
      </c>
      <c r="U189" s="493">
        <v>0</v>
      </c>
      <c r="V189" s="493">
        <v>0</v>
      </c>
      <c r="W189" s="493">
        <v>0</v>
      </c>
      <c r="X189" s="493">
        <v>133836777684575</v>
      </c>
      <c r="Y189" s="493">
        <v>41590433817723.5</v>
      </c>
      <c r="Z189" s="493">
        <v>49585525446439.203</v>
      </c>
    </row>
    <row r="190" spans="2:26" x14ac:dyDescent="0.25">
      <c r="B190" s="493" t="s">
        <v>3490</v>
      </c>
      <c r="C190" s="493" t="s">
        <v>53</v>
      </c>
      <c r="D190" s="493" t="s">
        <v>627</v>
      </c>
      <c r="E190" s="493" t="s">
        <v>785</v>
      </c>
      <c r="F190" s="493" t="s">
        <v>3672</v>
      </c>
      <c r="G190" s="493">
        <v>1</v>
      </c>
      <c r="H190" s="493">
        <v>1</v>
      </c>
      <c r="J190" s="493" t="s">
        <v>3571</v>
      </c>
      <c r="K190" s="493" t="s">
        <v>3571</v>
      </c>
      <c r="L190" s="493" t="s">
        <v>3666</v>
      </c>
      <c r="M190" s="493">
        <v>0</v>
      </c>
      <c r="N190" s="493">
        <v>0</v>
      </c>
      <c r="O190" s="493">
        <v>0</v>
      </c>
      <c r="P190" s="493">
        <v>0</v>
      </c>
      <c r="Q190" s="493">
        <v>36770707477017.398</v>
      </c>
      <c r="R190" s="493">
        <v>0</v>
      </c>
      <c r="S190" s="493">
        <v>0</v>
      </c>
      <c r="T190" s="493">
        <v>0</v>
      </c>
      <c r="U190" s="493">
        <v>0</v>
      </c>
      <c r="V190" s="493">
        <v>0</v>
      </c>
      <c r="W190" s="493">
        <v>26072978763473.301</v>
      </c>
      <c r="X190" s="493">
        <v>0</v>
      </c>
      <c r="Y190" s="493">
        <v>0</v>
      </c>
      <c r="Z190" s="493">
        <v>0</v>
      </c>
    </row>
    <row r="191" spans="2:26" x14ac:dyDescent="0.25">
      <c r="B191" s="493" t="s">
        <v>3490</v>
      </c>
      <c r="C191" s="493" t="s">
        <v>53</v>
      </c>
      <c r="D191" s="493" t="s">
        <v>627</v>
      </c>
      <c r="E191" s="493" t="s">
        <v>122</v>
      </c>
      <c r="F191" s="493" t="s">
        <v>3670</v>
      </c>
      <c r="G191" s="493">
        <v>5.4298053861345202E-2</v>
      </c>
      <c r="H191" s="493">
        <v>0.142835101295543</v>
      </c>
      <c r="J191" s="493" t="s">
        <v>3571</v>
      </c>
      <c r="K191" s="493" t="s">
        <v>3571</v>
      </c>
      <c r="L191" s="493" t="s">
        <v>3676</v>
      </c>
      <c r="M191" s="493">
        <v>0</v>
      </c>
      <c r="N191" s="493">
        <v>0</v>
      </c>
      <c r="O191" s="493">
        <v>0</v>
      </c>
      <c r="P191" s="493">
        <v>0</v>
      </c>
      <c r="Q191" s="493">
        <v>16176707477017.4</v>
      </c>
      <c r="R191" s="493">
        <v>0</v>
      </c>
      <c r="S191" s="493">
        <v>0</v>
      </c>
      <c r="T191" s="493">
        <v>0</v>
      </c>
      <c r="U191" s="493">
        <v>0</v>
      </c>
      <c r="V191" s="493">
        <v>0</v>
      </c>
      <c r="W191" s="493">
        <v>19525201800913.102</v>
      </c>
      <c r="X191" s="493">
        <v>0</v>
      </c>
      <c r="Y191" s="493">
        <v>0</v>
      </c>
      <c r="Z191" s="493">
        <v>0</v>
      </c>
    </row>
    <row r="192" spans="2:26" x14ac:dyDescent="0.25">
      <c r="B192" s="493" t="s">
        <v>3490</v>
      </c>
      <c r="C192" s="493" t="s">
        <v>53</v>
      </c>
      <c r="D192" s="493" t="s">
        <v>627</v>
      </c>
      <c r="E192" s="493" t="s">
        <v>3690</v>
      </c>
      <c r="F192" s="493" t="s">
        <v>3670</v>
      </c>
      <c r="G192" s="493">
        <v>0.99999999998971201</v>
      </c>
      <c r="H192" s="493">
        <v>0.99999999999506395</v>
      </c>
      <c r="J192" s="493" t="s">
        <v>3573</v>
      </c>
      <c r="K192" s="493" t="s">
        <v>3573</v>
      </c>
      <c r="L192" s="493" t="s">
        <v>3666</v>
      </c>
      <c r="M192" s="493">
        <v>0</v>
      </c>
      <c r="N192" s="493">
        <v>0</v>
      </c>
      <c r="O192" s="493">
        <v>0</v>
      </c>
      <c r="P192" s="493">
        <v>0</v>
      </c>
      <c r="Q192" s="493">
        <v>36770707477017.398</v>
      </c>
      <c r="R192" s="493">
        <v>9368206340170.0605</v>
      </c>
      <c r="S192" s="493">
        <v>999845066244.80896</v>
      </c>
      <c r="T192" s="493">
        <v>0</v>
      </c>
      <c r="U192" s="493">
        <v>688362473798.69495</v>
      </c>
      <c r="V192" s="493">
        <v>4756483071599.7598</v>
      </c>
      <c r="W192" s="493">
        <v>26072978763473.301</v>
      </c>
      <c r="X192" s="493">
        <v>32226868776664.398</v>
      </c>
      <c r="Y192" s="493">
        <v>16302605002966.1</v>
      </c>
      <c r="Z192" s="493">
        <v>3794720098872.8398</v>
      </c>
    </row>
    <row r="193" spans="2:26" x14ac:dyDescent="0.25">
      <c r="B193" s="493" t="s">
        <v>3490</v>
      </c>
      <c r="C193" s="493" t="s">
        <v>53</v>
      </c>
      <c r="D193" s="493" t="s">
        <v>627</v>
      </c>
      <c r="E193" s="493" t="s">
        <v>125</v>
      </c>
      <c r="F193" s="493" t="s">
        <v>3670</v>
      </c>
      <c r="G193" s="493">
        <v>1</v>
      </c>
      <c r="H193" s="493">
        <v>1</v>
      </c>
      <c r="J193" s="493" t="s">
        <v>3573</v>
      </c>
      <c r="K193" s="493" t="s">
        <v>3573</v>
      </c>
      <c r="L193" s="493" t="s">
        <v>3676</v>
      </c>
      <c r="M193" s="493">
        <v>0</v>
      </c>
      <c r="N193" s="493">
        <v>0</v>
      </c>
      <c r="O193" s="493">
        <v>0</v>
      </c>
      <c r="P193" s="493">
        <v>0</v>
      </c>
      <c r="Q193" s="493">
        <v>0</v>
      </c>
      <c r="R193" s="493">
        <v>0</v>
      </c>
      <c r="S193" s="493">
        <v>0</v>
      </c>
      <c r="T193" s="493">
        <v>0</v>
      </c>
      <c r="U193" s="493">
        <v>0</v>
      </c>
      <c r="V193" s="493">
        <v>0</v>
      </c>
      <c r="W193" s="493">
        <v>0</v>
      </c>
      <c r="X193" s="493">
        <v>0</v>
      </c>
      <c r="Y193" s="493">
        <v>0</v>
      </c>
      <c r="Z193" s="493">
        <v>0</v>
      </c>
    </row>
    <row r="194" spans="2:26" x14ac:dyDescent="0.25">
      <c r="B194" s="493" t="s">
        <v>3490</v>
      </c>
      <c r="C194" s="493" t="s">
        <v>53</v>
      </c>
      <c r="D194" s="493" t="s">
        <v>627</v>
      </c>
      <c r="E194" s="493" t="s">
        <v>3671</v>
      </c>
      <c r="F194" s="493" t="s">
        <v>3670</v>
      </c>
      <c r="G194" s="493">
        <v>0.76500765813719795</v>
      </c>
      <c r="H194" s="493">
        <v>0.84128530869954299</v>
      </c>
      <c r="J194" s="493" t="s">
        <v>3575</v>
      </c>
      <c r="K194" s="493" t="s">
        <v>3575</v>
      </c>
      <c r="L194" s="493" t="s">
        <v>3666</v>
      </c>
      <c r="M194" s="493">
        <v>0</v>
      </c>
      <c r="N194" s="493">
        <v>0</v>
      </c>
      <c r="O194" s="493">
        <v>0</v>
      </c>
      <c r="P194" s="524">
        <v>2.0115000000000001E+21</v>
      </c>
      <c r="Q194" s="493">
        <v>36770707477017.398</v>
      </c>
      <c r="R194" s="493">
        <v>4148406815462.8599</v>
      </c>
      <c r="S194" s="493">
        <v>0</v>
      </c>
      <c r="T194" s="493">
        <v>0</v>
      </c>
      <c r="U194" s="493">
        <v>6076196826042.7197</v>
      </c>
      <c r="V194" s="493">
        <v>67299808129196.297</v>
      </c>
      <c r="W194" s="493">
        <v>26072978763473.301</v>
      </c>
      <c r="X194" s="493">
        <v>122641854278636</v>
      </c>
      <c r="Y194" s="493">
        <v>96116588758901.297</v>
      </c>
      <c r="Z194" s="493">
        <v>14778973245167.801</v>
      </c>
    </row>
    <row r="195" spans="2:26" x14ac:dyDescent="0.25">
      <c r="B195" s="493" t="s">
        <v>3490</v>
      </c>
      <c r="C195" s="493" t="s">
        <v>53</v>
      </c>
      <c r="D195" s="493" t="s">
        <v>627</v>
      </c>
      <c r="E195" s="493" t="s">
        <v>785</v>
      </c>
      <c r="F195" s="493" t="s">
        <v>3670</v>
      </c>
      <c r="G195" s="493">
        <v>1</v>
      </c>
      <c r="H195" s="493">
        <v>1</v>
      </c>
      <c r="J195" s="493" t="s">
        <v>3575</v>
      </c>
      <c r="K195" s="493" t="s">
        <v>3575</v>
      </c>
      <c r="L195" s="493" t="s">
        <v>3676</v>
      </c>
      <c r="M195" s="493">
        <v>0</v>
      </c>
      <c r="N195" s="493">
        <v>0</v>
      </c>
      <c r="O195" s="493">
        <v>0</v>
      </c>
      <c r="P195" s="524">
        <v>2.0115000000000001E+21</v>
      </c>
      <c r="Q195" s="493">
        <v>28402707477017.398</v>
      </c>
      <c r="R195" s="493">
        <v>681406815462.86902</v>
      </c>
      <c r="S195" s="493">
        <v>0</v>
      </c>
      <c r="T195" s="493">
        <v>0</v>
      </c>
      <c r="U195" s="493">
        <v>6076196826042.7197</v>
      </c>
      <c r="V195" s="493">
        <v>61977808129196.297</v>
      </c>
      <c r="W195" s="493">
        <v>23469696951718</v>
      </c>
      <c r="X195" s="493">
        <v>82944854278636.797</v>
      </c>
      <c r="Y195" s="493">
        <v>7142588758901.3096</v>
      </c>
      <c r="Z195" s="493">
        <v>12831973245167.801</v>
      </c>
    </row>
    <row r="196" spans="2:26" x14ac:dyDescent="0.25">
      <c r="B196" s="493" t="s">
        <v>3490</v>
      </c>
      <c r="C196" s="493" t="s">
        <v>53</v>
      </c>
      <c r="D196" s="493" t="s">
        <v>171</v>
      </c>
      <c r="E196" s="493" t="s">
        <v>122</v>
      </c>
      <c r="F196" s="493" t="s">
        <v>522</v>
      </c>
      <c r="G196" s="493">
        <v>2.63558513825023E-3</v>
      </c>
      <c r="H196" s="493">
        <v>1.1988702472560001E-3</v>
      </c>
    </row>
    <row r="197" spans="2:26" x14ac:dyDescent="0.25">
      <c r="B197" s="493" t="s">
        <v>3490</v>
      </c>
      <c r="C197" s="493" t="s">
        <v>53</v>
      </c>
      <c r="D197" s="493" t="s">
        <v>171</v>
      </c>
      <c r="E197" s="493" t="s">
        <v>3690</v>
      </c>
      <c r="F197" s="493" t="s">
        <v>522</v>
      </c>
      <c r="G197" s="493">
        <v>0.99969551407233004</v>
      </c>
      <c r="H197" s="493">
        <v>0.999116096076057</v>
      </c>
    </row>
    <row r="198" spans="2:26" x14ac:dyDescent="0.25">
      <c r="B198" s="493" t="s">
        <v>3490</v>
      </c>
      <c r="C198" s="493" t="s">
        <v>53</v>
      </c>
      <c r="D198" s="493" t="s">
        <v>171</v>
      </c>
      <c r="E198" s="493" t="s">
        <v>125</v>
      </c>
      <c r="F198" s="493" t="s">
        <v>522</v>
      </c>
      <c r="G198" s="493">
        <v>1</v>
      </c>
      <c r="H198" s="493">
        <v>1</v>
      </c>
    </row>
    <row r="199" spans="2:26" x14ac:dyDescent="0.25">
      <c r="B199" s="493" t="s">
        <v>3490</v>
      </c>
      <c r="C199" s="493" t="s">
        <v>53</v>
      </c>
      <c r="D199" s="493" t="s">
        <v>171</v>
      </c>
      <c r="E199" s="493" t="s">
        <v>3671</v>
      </c>
      <c r="F199" s="493" t="s">
        <v>522</v>
      </c>
      <c r="G199" s="493">
        <v>0.80428858930033398</v>
      </c>
      <c r="H199" s="493">
        <v>0.55385911645069996</v>
      </c>
    </row>
    <row r="200" spans="2:26" x14ac:dyDescent="0.25">
      <c r="B200" s="493" t="s">
        <v>3490</v>
      </c>
      <c r="C200" s="493" t="s">
        <v>53</v>
      </c>
      <c r="D200" s="493" t="s">
        <v>171</v>
      </c>
      <c r="E200" s="493" t="s">
        <v>785</v>
      </c>
      <c r="F200" s="493" t="s">
        <v>522</v>
      </c>
      <c r="G200" s="493">
        <v>0.86744159368999896</v>
      </c>
      <c r="H200" s="493">
        <v>0.95140448823170398</v>
      </c>
    </row>
    <row r="201" spans="2:26" x14ac:dyDescent="0.25">
      <c r="B201" s="493" t="s">
        <v>3492</v>
      </c>
      <c r="C201" s="493" t="s">
        <v>53</v>
      </c>
      <c r="D201" s="493" t="s">
        <v>627</v>
      </c>
      <c r="E201" s="493" t="s">
        <v>122</v>
      </c>
      <c r="F201" s="493" t="s">
        <v>3672</v>
      </c>
      <c r="G201" s="493">
        <v>9.1070279622060504E-2</v>
      </c>
      <c r="H201" s="493">
        <v>7.7790638489451197E-2</v>
      </c>
    </row>
    <row r="202" spans="2:26" x14ac:dyDescent="0.25">
      <c r="B202" s="493" t="s">
        <v>3492</v>
      </c>
      <c r="C202" s="493" t="s">
        <v>53</v>
      </c>
      <c r="D202" s="493" t="s">
        <v>627</v>
      </c>
      <c r="E202" s="493" t="s">
        <v>3690</v>
      </c>
      <c r="F202" s="493" t="s">
        <v>3672</v>
      </c>
      <c r="G202" s="493">
        <v>0.99983985307560796</v>
      </c>
      <c r="H202" s="493">
        <v>0.99972519418089101</v>
      </c>
    </row>
    <row r="203" spans="2:26" x14ac:dyDescent="0.25">
      <c r="B203" s="493" t="s">
        <v>3492</v>
      </c>
      <c r="C203" s="493" t="s">
        <v>53</v>
      </c>
      <c r="D203" s="493" t="s">
        <v>627</v>
      </c>
      <c r="E203" s="493" t="s">
        <v>125</v>
      </c>
      <c r="F203" s="493" t="s">
        <v>3672</v>
      </c>
      <c r="G203" s="493">
        <v>1</v>
      </c>
      <c r="H203" s="493">
        <v>1</v>
      </c>
    </row>
    <row r="204" spans="2:26" x14ac:dyDescent="0.25">
      <c r="B204" s="493" t="s">
        <v>3492</v>
      </c>
      <c r="C204" s="493" t="s">
        <v>53</v>
      </c>
      <c r="D204" s="493" t="s">
        <v>627</v>
      </c>
      <c r="E204" s="493" t="s">
        <v>3671</v>
      </c>
      <c r="F204" s="493" t="s">
        <v>3672</v>
      </c>
      <c r="G204" s="493">
        <v>0.73838163307904703</v>
      </c>
      <c r="H204" s="493">
        <v>0.65440441697433605</v>
      </c>
    </row>
    <row r="205" spans="2:26" x14ac:dyDescent="0.25">
      <c r="B205" s="493" t="s">
        <v>3492</v>
      </c>
      <c r="C205" s="493" t="s">
        <v>53</v>
      </c>
      <c r="D205" s="493" t="s">
        <v>627</v>
      </c>
      <c r="E205" s="493" t="s">
        <v>785</v>
      </c>
      <c r="F205" s="493" t="s">
        <v>3672</v>
      </c>
      <c r="G205" s="493">
        <v>1</v>
      </c>
      <c r="H205" s="493">
        <v>1</v>
      </c>
    </row>
    <row r="206" spans="2:26" x14ac:dyDescent="0.25">
      <c r="B206" s="493" t="s">
        <v>3492</v>
      </c>
      <c r="C206" s="493" t="s">
        <v>53</v>
      </c>
      <c r="D206" s="493" t="s">
        <v>627</v>
      </c>
      <c r="E206" s="493" t="s">
        <v>122</v>
      </c>
      <c r="F206" s="493" t="s">
        <v>3670</v>
      </c>
      <c r="G206" s="493">
        <v>9.1070279622060504E-2</v>
      </c>
      <c r="H206" s="493">
        <v>7.7790638489451197E-2</v>
      </c>
    </row>
    <row r="207" spans="2:26" x14ac:dyDescent="0.25">
      <c r="B207" s="493" t="s">
        <v>3492</v>
      </c>
      <c r="C207" s="493" t="s">
        <v>53</v>
      </c>
      <c r="D207" s="493" t="s">
        <v>627</v>
      </c>
      <c r="E207" s="493" t="s">
        <v>3690</v>
      </c>
      <c r="F207" s="493" t="s">
        <v>3670</v>
      </c>
      <c r="G207" s="493">
        <v>0.99983985307560796</v>
      </c>
      <c r="H207" s="493">
        <v>0.99972519418089101</v>
      </c>
    </row>
    <row r="208" spans="2:26" x14ac:dyDescent="0.25">
      <c r="B208" s="493" t="s">
        <v>3492</v>
      </c>
      <c r="C208" s="493" t="s">
        <v>53</v>
      </c>
      <c r="D208" s="493" t="s">
        <v>627</v>
      </c>
      <c r="E208" s="493" t="s">
        <v>125</v>
      </c>
      <c r="F208" s="493" t="s">
        <v>3670</v>
      </c>
      <c r="G208" s="493">
        <v>1</v>
      </c>
      <c r="H208" s="493">
        <v>1</v>
      </c>
    </row>
    <row r="209" spans="2:8" x14ac:dyDescent="0.25">
      <c r="B209" s="493" t="s">
        <v>3492</v>
      </c>
      <c r="C209" s="493" t="s">
        <v>53</v>
      </c>
      <c r="D209" s="493" t="s">
        <v>627</v>
      </c>
      <c r="E209" s="493" t="s">
        <v>3671</v>
      </c>
      <c r="F209" s="493" t="s">
        <v>3670</v>
      </c>
      <c r="G209" s="493">
        <v>0.73838163307904703</v>
      </c>
      <c r="H209" s="493">
        <v>0.65440441697433605</v>
      </c>
    </row>
    <row r="210" spans="2:8" x14ac:dyDescent="0.25">
      <c r="B210" s="493" t="s">
        <v>3492</v>
      </c>
      <c r="C210" s="493" t="s">
        <v>53</v>
      </c>
      <c r="D210" s="493" t="s">
        <v>627</v>
      </c>
      <c r="E210" s="493" t="s">
        <v>785</v>
      </c>
      <c r="F210" s="493" t="s">
        <v>3670</v>
      </c>
      <c r="G210" s="493">
        <v>1</v>
      </c>
      <c r="H210" s="493">
        <v>1</v>
      </c>
    </row>
    <row r="211" spans="2:8" x14ac:dyDescent="0.25">
      <c r="B211" s="493" t="s">
        <v>3492</v>
      </c>
      <c r="C211" s="493" t="s">
        <v>53</v>
      </c>
      <c r="D211" s="493" t="s">
        <v>171</v>
      </c>
      <c r="E211" s="493" t="s">
        <v>122</v>
      </c>
      <c r="F211" s="493" t="s">
        <v>522</v>
      </c>
      <c r="G211" s="493">
        <v>9.33218667834536E-3</v>
      </c>
      <c r="H211" s="493">
        <v>7.8061928454367397E-3</v>
      </c>
    </row>
    <row r="212" spans="2:8" x14ac:dyDescent="0.25">
      <c r="B212" s="493" t="s">
        <v>3492</v>
      </c>
      <c r="C212" s="493" t="s">
        <v>53</v>
      </c>
      <c r="D212" s="493" t="s">
        <v>171</v>
      </c>
      <c r="E212" s="493" t="s">
        <v>3690</v>
      </c>
      <c r="F212" s="493" t="s">
        <v>522</v>
      </c>
      <c r="G212" s="493">
        <v>0.99954035980156497</v>
      </c>
      <c r="H212" s="493">
        <v>0.99991088835709596</v>
      </c>
    </row>
    <row r="213" spans="2:8" x14ac:dyDescent="0.25">
      <c r="B213" s="493" t="s">
        <v>3492</v>
      </c>
      <c r="C213" s="493" t="s">
        <v>53</v>
      </c>
      <c r="D213" s="493" t="s">
        <v>171</v>
      </c>
      <c r="E213" s="493" t="s">
        <v>125</v>
      </c>
      <c r="F213" s="493" t="s">
        <v>522</v>
      </c>
      <c r="G213" s="493">
        <v>1</v>
      </c>
      <c r="H213" s="493">
        <v>1</v>
      </c>
    </row>
    <row r="214" spans="2:8" x14ac:dyDescent="0.25">
      <c r="B214" s="493" t="s">
        <v>3492</v>
      </c>
      <c r="C214" s="493" t="s">
        <v>53</v>
      </c>
      <c r="D214" s="493" t="s">
        <v>171</v>
      </c>
      <c r="E214" s="493" t="s">
        <v>3671</v>
      </c>
      <c r="F214" s="493" t="s">
        <v>522</v>
      </c>
      <c r="G214" s="493">
        <v>0.51469297692439198</v>
      </c>
      <c r="H214" s="493">
        <v>0.30594943668147101</v>
      </c>
    </row>
    <row r="215" spans="2:8" x14ac:dyDescent="0.25">
      <c r="B215" s="493" t="s">
        <v>3492</v>
      </c>
      <c r="C215" s="493" t="s">
        <v>53</v>
      </c>
      <c r="D215" s="493" t="s">
        <v>171</v>
      </c>
      <c r="E215" s="493" t="s">
        <v>785</v>
      </c>
      <c r="F215" s="493" t="s">
        <v>522</v>
      </c>
      <c r="G215" s="493">
        <v>0.75541724217295902</v>
      </c>
      <c r="H215" s="493">
        <v>0.91139490285524605</v>
      </c>
    </row>
    <row r="216" spans="2:8" x14ac:dyDescent="0.25">
      <c r="B216" s="493" t="s">
        <v>3494</v>
      </c>
      <c r="C216" s="493" t="s">
        <v>53</v>
      </c>
      <c r="D216" s="493" t="s">
        <v>627</v>
      </c>
      <c r="E216" s="493" t="s">
        <v>122</v>
      </c>
      <c r="F216" s="493" t="s">
        <v>3672</v>
      </c>
      <c r="G216" s="493">
        <v>1.42872607794768E-2</v>
      </c>
      <c r="H216" s="493">
        <v>1.6896862873626899E-2</v>
      </c>
    </row>
    <row r="217" spans="2:8" x14ac:dyDescent="0.25">
      <c r="B217" s="493" t="s">
        <v>3494</v>
      </c>
      <c r="C217" s="493" t="s">
        <v>53</v>
      </c>
      <c r="D217" s="493" t="s">
        <v>627</v>
      </c>
      <c r="E217" s="493" t="s">
        <v>3690</v>
      </c>
      <c r="F217" s="493" t="s">
        <v>3672</v>
      </c>
      <c r="G217" s="493">
        <v>0.99897636385958399</v>
      </c>
      <c r="H217" s="493">
        <v>0.99860234327216102</v>
      </c>
    </row>
    <row r="218" spans="2:8" x14ac:dyDescent="0.25">
      <c r="B218" s="493" t="s">
        <v>3494</v>
      </c>
      <c r="C218" s="493" t="s">
        <v>53</v>
      </c>
      <c r="D218" s="493" t="s">
        <v>627</v>
      </c>
      <c r="E218" s="493" t="s">
        <v>125</v>
      </c>
      <c r="F218" s="493" t="s">
        <v>3672</v>
      </c>
      <c r="G218" s="493">
        <v>1</v>
      </c>
      <c r="H218" s="493">
        <v>1</v>
      </c>
    </row>
    <row r="219" spans="2:8" x14ac:dyDescent="0.25">
      <c r="B219" s="493" t="s">
        <v>3494</v>
      </c>
      <c r="C219" s="493" t="s">
        <v>53</v>
      </c>
      <c r="D219" s="493" t="s">
        <v>627</v>
      </c>
      <c r="E219" s="493" t="s">
        <v>3671</v>
      </c>
      <c r="F219" s="493" t="s">
        <v>3672</v>
      </c>
      <c r="G219" s="493">
        <v>0.31541971127989499</v>
      </c>
      <c r="H219" s="493">
        <v>0.27846575435682402</v>
      </c>
    </row>
    <row r="220" spans="2:8" x14ac:dyDescent="0.25">
      <c r="B220" s="493" t="s">
        <v>3494</v>
      </c>
      <c r="C220" s="493" t="s">
        <v>53</v>
      </c>
      <c r="D220" s="493" t="s">
        <v>627</v>
      </c>
      <c r="E220" s="493" t="s">
        <v>785</v>
      </c>
      <c r="F220" s="493" t="s">
        <v>3672</v>
      </c>
      <c r="G220" s="493">
        <v>1</v>
      </c>
      <c r="H220" s="493">
        <v>1</v>
      </c>
    </row>
    <row r="221" spans="2:8" x14ac:dyDescent="0.25">
      <c r="B221" s="493" t="s">
        <v>3494</v>
      </c>
      <c r="C221" s="493" t="s">
        <v>53</v>
      </c>
      <c r="D221" s="493" t="s">
        <v>627</v>
      </c>
      <c r="E221" s="493" t="s">
        <v>122</v>
      </c>
      <c r="F221" s="493" t="s">
        <v>3670</v>
      </c>
      <c r="G221" s="493">
        <v>1.42872607794768E-2</v>
      </c>
      <c r="H221" s="493">
        <v>1.6896862873626899E-2</v>
      </c>
    </row>
    <row r="222" spans="2:8" x14ac:dyDescent="0.25">
      <c r="B222" s="493" t="s">
        <v>3494</v>
      </c>
      <c r="C222" s="493" t="s">
        <v>53</v>
      </c>
      <c r="D222" s="493" t="s">
        <v>627</v>
      </c>
      <c r="E222" s="493" t="s">
        <v>3690</v>
      </c>
      <c r="F222" s="493" t="s">
        <v>3670</v>
      </c>
      <c r="G222" s="493">
        <v>0.99897636385958399</v>
      </c>
      <c r="H222" s="493">
        <v>0.99860234327216102</v>
      </c>
    </row>
    <row r="223" spans="2:8" x14ac:dyDescent="0.25">
      <c r="B223" s="493" t="s">
        <v>3494</v>
      </c>
      <c r="C223" s="493" t="s">
        <v>53</v>
      </c>
      <c r="D223" s="493" t="s">
        <v>627</v>
      </c>
      <c r="E223" s="493" t="s">
        <v>125</v>
      </c>
      <c r="F223" s="493" t="s">
        <v>3670</v>
      </c>
      <c r="G223" s="493">
        <v>1</v>
      </c>
      <c r="H223" s="493">
        <v>1</v>
      </c>
    </row>
    <row r="224" spans="2:8" x14ac:dyDescent="0.25">
      <c r="B224" s="493" t="s">
        <v>3494</v>
      </c>
      <c r="C224" s="493" t="s">
        <v>53</v>
      </c>
      <c r="D224" s="493" t="s">
        <v>627</v>
      </c>
      <c r="E224" s="493" t="s">
        <v>3671</v>
      </c>
      <c r="F224" s="493" t="s">
        <v>3670</v>
      </c>
      <c r="G224" s="493">
        <v>0.31541971127989499</v>
      </c>
      <c r="H224" s="493">
        <v>0.27846575435682402</v>
      </c>
    </row>
    <row r="225" spans="2:8" x14ac:dyDescent="0.25">
      <c r="B225" s="493" t="s">
        <v>3494</v>
      </c>
      <c r="C225" s="493" t="s">
        <v>53</v>
      </c>
      <c r="D225" s="493" t="s">
        <v>627</v>
      </c>
      <c r="E225" s="493" t="s">
        <v>785</v>
      </c>
      <c r="F225" s="493" t="s">
        <v>3670</v>
      </c>
      <c r="G225" s="493">
        <v>1</v>
      </c>
      <c r="H225" s="493">
        <v>1</v>
      </c>
    </row>
    <row r="226" spans="2:8" x14ac:dyDescent="0.25">
      <c r="B226" s="493" t="s">
        <v>3494</v>
      </c>
      <c r="C226" s="493" t="s">
        <v>53</v>
      </c>
      <c r="D226" s="493" t="s">
        <v>171</v>
      </c>
      <c r="E226" s="493" t="s">
        <v>122</v>
      </c>
      <c r="F226" s="493" t="s">
        <v>522</v>
      </c>
      <c r="G226" s="493">
        <v>2.95572015477686E-3</v>
      </c>
      <c r="H226" s="493">
        <v>2.2812584087877098E-3</v>
      </c>
    </row>
    <row r="227" spans="2:8" x14ac:dyDescent="0.25">
      <c r="B227" s="493" t="s">
        <v>3494</v>
      </c>
      <c r="C227" s="493" t="s">
        <v>53</v>
      </c>
      <c r="D227" s="493" t="s">
        <v>171</v>
      </c>
      <c r="E227" s="493" t="s">
        <v>3690</v>
      </c>
      <c r="F227" s="493" t="s">
        <v>522</v>
      </c>
      <c r="G227" s="493">
        <v>0.99532602650133795</v>
      </c>
      <c r="H227" s="493">
        <v>0.99833888447312003</v>
      </c>
    </row>
    <row r="228" spans="2:8" x14ac:dyDescent="0.25">
      <c r="B228" s="493" t="s">
        <v>3494</v>
      </c>
      <c r="C228" s="493" t="s">
        <v>53</v>
      </c>
      <c r="D228" s="493" t="s">
        <v>171</v>
      </c>
      <c r="E228" s="493" t="s">
        <v>125</v>
      </c>
      <c r="F228" s="493" t="s">
        <v>522</v>
      </c>
      <c r="G228" s="493">
        <v>1</v>
      </c>
      <c r="H228" s="493">
        <v>1</v>
      </c>
    </row>
    <row r="229" spans="2:8" x14ac:dyDescent="0.25">
      <c r="B229" s="493" t="s">
        <v>3494</v>
      </c>
      <c r="C229" s="493" t="s">
        <v>53</v>
      </c>
      <c r="D229" s="493" t="s">
        <v>171</v>
      </c>
      <c r="E229" s="493" t="s">
        <v>3671</v>
      </c>
      <c r="F229" s="493" t="s">
        <v>522</v>
      </c>
      <c r="G229" s="493">
        <v>0.27504129818081802</v>
      </c>
      <c r="H229" s="493">
        <v>0.163449098410272</v>
      </c>
    </row>
    <row r="230" spans="2:8" x14ac:dyDescent="0.25">
      <c r="B230" s="493" t="s">
        <v>3494</v>
      </c>
      <c r="C230" s="493" t="s">
        <v>53</v>
      </c>
      <c r="D230" s="493" t="s">
        <v>171</v>
      </c>
      <c r="E230" s="493" t="s">
        <v>785</v>
      </c>
      <c r="F230" s="493" t="s">
        <v>522</v>
      </c>
      <c r="G230" s="493">
        <v>0.51621990074156299</v>
      </c>
      <c r="H230" s="493">
        <v>0.78257081852510102</v>
      </c>
    </row>
    <row r="231" spans="2:8" x14ac:dyDescent="0.25">
      <c r="B231" s="493" t="s">
        <v>3496</v>
      </c>
      <c r="C231" s="493" t="s">
        <v>53</v>
      </c>
      <c r="D231" s="493" t="s">
        <v>627</v>
      </c>
      <c r="E231" s="493" t="s">
        <v>122</v>
      </c>
      <c r="F231" s="493" t="s">
        <v>3672</v>
      </c>
      <c r="G231" s="493">
        <v>5.4131096088364097E-2</v>
      </c>
      <c r="H231" s="493">
        <v>4.9646710216036997E-2</v>
      </c>
    </row>
    <row r="232" spans="2:8" x14ac:dyDescent="0.25">
      <c r="B232" s="493" t="s">
        <v>3496</v>
      </c>
      <c r="C232" s="493" t="s">
        <v>53</v>
      </c>
      <c r="D232" s="493" t="s">
        <v>627</v>
      </c>
      <c r="E232" s="493" t="s">
        <v>3690</v>
      </c>
      <c r="F232" s="493" t="s">
        <v>3672</v>
      </c>
      <c r="G232" s="493">
        <v>0.99972836134471399</v>
      </c>
      <c r="H232" s="493">
        <v>0.99955632296561003</v>
      </c>
    </row>
    <row r="233" spans="2:8" x14ac:dyDescent="0.25">
      <c r="B233" s="493" t="s">
        <v>3496</v>
      </c>
      <c r="C233" s="493" t="s">
        <v>53</v>
      </c>
      <c r="D233" s="493" t="s">
        <v>627</v>
      </c>
      <c r="E233" s="493" t="s">
        <v>125</v>
      </c>
      <c r="F233" s="493" t="s">
        <v>3672</v>
      </c>
      <c r="G233" s="493">
        <v>1</v>
      </c>
      <c r="H233" s="493">
        <v>1</v>
      </c>
    </row>
    <row r="234" spans="2:8" x14ac:dyDescent="0.25">
      <c r="B234" s="493" t="s">
        <v>3496</v>
      </c>
      <c r="C234" s="493" t="s">
        <v>53</v>
      </c>
      <c r="D234" s="493" t="s">
        <v>627</v>
      </c>
      <c r="E234" s="493" t="s">
        <v>3671</v>
      </c>
      <c r="F234" s="493" t="s">
        <v>3672</v>
      </c>
      <c r="G234" s="493">
        <v>0.62811345838070998</v>
      </c>
      <c r="H234" s="493">
        <v>0.54264304584017098</v>
      </c>
    </row>
    <row r="235" spans="2:8" x14ac:dyDescent="0.25">
      <c r="B235" s="493" t="s">
        <v>3496</v>
      </c>
      <c r="C235" s="493" t="s">
        <v>53</v>
      </c>
      <c r="D235" s="493" t="s">
        <v>627</v>
      </c>
      <c r="E235" s="493" t="s">
        <v>785</v>
      </c>
      <c r="F235" s="493" t="s">
        <v>3672</v>
      </c>
      <c r="G235" s="493">
        <v>1</v>
      </c>
      <c r="H235" s="493">
        <v>1</v>
      </c>
    </row>
    <row r="236" spans="2:8" x14ac:dyDescent="0.25">
      <c r="B236" s="493" t="s">
        <v>3496</v>
      </c>
      <c r="C236" s="493" t="s">
        <v>53</v>
      </c>
      <c r="D236" s="493" t="s">
        <v>627</v>
      </c>
      <c r="E236" s="493" t="s">
        <v>122</v>
      </c>
      <c r="F236" s="493" t="s">
        <v>3670</v>
      </c>
      <c r="G236" s="493">
        <v>5.4131096088364097E-2</v>
      </c>
      <c r="H236" s="493">
        <v>4.9646710216036997E-2</v>
      </c>
    </row>
    <row r="237" spans="2:8" x14ac:dyDescent="0.25">
      <c r="B237" s="493" t="s">
        <v>3496</v>
      </c>
      <c r="C237" s="493" t="s">
        <v>53</v>
      </c>
      <c r="D237" s="493" t="s">
        <v>627</v>
      </c>
      <c r="E237" s="493" t="s">
        <v>3690</v>
      </c>
      <c r="F237" s="493" t="s">
        <v>3670</v>
      </c>
      <c r="G237" s="493">
        <v>0.99972836134471399</v>
      </c>
      <c r="H237" s="493">
        <v>0.99955632296561003</v>
      </c>
    </row>
    <row r="238" spans="2:8" x14ac:dyDescent="0.25">
      <c r="B238" s="493" t="s">
        <v>3496</v>
      </c>
      <c r="C238" s="493" t="s">
        <v>53</v>
      </c>
      <c r="D238" s="493" t="s">
        <v>627</v>
      </c>
      <c r="E238" s="493" t="s">
        <v>125</v>
      </c>
      <c r="F238" s="493" t="s">
        <v>3670</v>
      </c>
      <c r="G238" s="493">
        <v>1</v>
      </c>
      <c r="H238" s="493">
        <v>1</v>
      </c>
    </row>
    <row r="239" spans="2:8" x14ac:dyDescent="0.25">
      <c r="B239" s="493" t="s">
        <v>3496</v>
      </c>
      <c r="C239" s="493" t="s">
        <v>53</v>
      </c>
      <c r="D239" s="493" t="s">
        <v>627</v>
      </c>
      <c r="E239" s="493" t="s">
        <v>3671</v>
      </c>
      <c r="F239" s="493" t="s">
        <v>3670</v>
      </c>
      <c r="G239" s="493">
        <v>0.62811345838070998</v>
      </c>
      <c r="H239" s="493">
        <v>0.54264304584017098</v>
      </c>
    </row>
    <row r="240" spans="2:8" x14ac:dyDescent="0.25">
      <c r="B240" s="493" t="s">
        <v>3496</v>
      </c>
      <c r="C240" s="493" t="s">
        <v>53</v>
      </c>
      <c r="D240" s="493" t="s">
        <v>627</v>
      </c>
      <c r="E240" s="493" t="s">
        <v>785</v>
      </c>
      <c r="F240" s="493" t="s">
        <v>3670</v>
      </c>
      <c r="G240" s="493">
        <v>1</v>
      </c>
      <c r="H240" s="493">
        <v>1</v>
      </c>
    </row>
    <row r="241" spans="2:8" x14ac:dyDescent="0.25">
      <c r="B241" s="493" t="s">
        <v>3496</v>
      </c>
      <c r="C241" s="493" t="s">
        <v>53</v>
      </c>
      <c r="D241" s="493" t="s">
        <v>171</v>
      </c>
      <c r="E241" s="493" t="s">
        <v>122</v>
      </c>
      <c r="F241" s="493" t="s">
        <v>522</v>
      </c>
      <c r="G241" s="493">
        <v>6.4152815489895397E-3</v>
      </c>
      <c r="H241" s="493">
        <v>5.1420779382121001E-3</v>
      </c>
    </row>
    <row r="242" spans="2:8" x14ac:dyDescent="0.25">
      <c r="B242" s="493" t="s">
        <v>3496</v>
      </c>
      <c r="C242" s="493" t="s">
        <v>53</v>
      </c>
      <c r="D242" s="493" t="s">
        <v>171</v>
      </c>
      <c r="E242" s="493" t="s">
        <v>3690</v>
      </c>
      <c r="F242" s="493" t="s">
        <v>522</v>
      </c>
      <c r="G242" s="493">
        <v>0.99882644111241303</v>
      </c>
      <c r="H242" s="493">
        <v>0.99964411206829196</v>
      </c>
    </row>
    <row r="243" spans="2:8" x14ac:dyDescent="0.25">
      <c r="B243" s="493" t="s">
        <v>3496</v>
      </c>
      <c r="C243" s="493" t="s">
        <v>53</v>
      </c>
      <c r="D243" s="493" t="s">
        <v>171</v>
      </c>
      <c r="E243" s="493" t="s">
        <v>125</v>
      </c>
      <c r="F243" s="493" t="s">
        <v>522</v>
      </c>
      <c r="G243" s="493">
        <v>1</v>
      </c>
      <c r="H243" s="493">
        <v>1</v>
      </c>
    </row>
    <row r="244" spans="2:8" x14ac:dyDescent="0.25">
      <c r="B244" s="493" t="s">
        <v>3496</v>
      </c>
      <c r="C244" s="493" t="s">
        <v>53</v>
      </c>
      <c r="D244" s="493" t="s">
        <v>171</v>
      </c>
      <c r="E244" s="493" t="s">
        <v>3671</v>
      </c>
      <c r="F244" s="493" t="s">
        <v>522</v>
      </c>
      <c r="G244" s="493">
        <v>0.42841441724707702</v>
      </c>
      <c r="H244" s="493">
        <v>0.25064198421749301</v>
      </c>
    </row>
    <row r="245" spans="2:8" x14ac:dyDescent="0.25">
      <c r="B245" s="493" t="s">
        <v>3496</v>
      </c>
      <c r="C245" s="493" t="s">
        <v>53</v>
      </c>
      <c r="D245" s="493" t="s">
        <v>171</v>
      </c>
      <c r="E245" s="493" t="s">
        <v>785</v>
      </c>
      <c r="F245" s="493" t="s">
        <v>522</v>
      </c>
      <c r="G245" s="493">
        <v>0.68411479303539702</v>
      </c>
      <c r="H245" s="493">
        <v>0.87841437775288</v>
      </c>
    </row>
    <row r="246" spans="2:8" x14ac:dyDescent="0.25">
      <c r="B246" s="493" t="s">
        <v>3498</v>
      </c>
      <c r="C246" s="493" t="s">
        <v>53</v>
      </c>
      <c r="D246" s="493" t="s">
        <v>627</v>
      </c>
      <c r="E246" s="493" t="s">
        <v>122</v>
      </c>
      <c r="F246" s="493" t="s">
        <v>3672</v>
      </c>
      <c r="G246" s="493">
        <v>1.8785734190099001E-2</v>
      </c>
      <c r="H246" s="493">
        <v>3.4909776946514398E-2</v>
      </c>
    </row>
    <row r="247" spans="2:8" x14ac:dyDescent="0.25">
      <c r="B247" s="493" t="s">
        <v>3498</v>
      </c>
      <c r="C247" s="493" t="s">
        <v>53</v>
      </c>
      <c r="D247" s="493" t="s">
        <v>627</v>
      </c>
      <c r="E247" s="493" t="s">
        <v>3690</v>
      </c>
      <c r="F247" s="493" t="s">
        <v>3672</v>
      </c>
      <c r="G247" s="493">
        <v>0.99994150394830195</v>
      </c>
      <c r="H247" s="493">
        <v>0.99995840843016204</v>
      </c>
    </row>
    <row r="248" spans="2:8" x14ac:dyDescent="0.25">
      <c r="B248" s="493" t="s">
        <v>3498</v>
      </c>
      <c r="C248" s="493" t="s">
        <v>53</v>
      </c>
      <c r="D248" s="493" t="s">
        <v>627</v>
      </c>
      <c r="E248" s="493" t="s">
        <v>125</v>
      </c>
      <c r="F248" s="493" t="s">
        <v>3672</v>
      </c>
      <c r="G248" s="493">
        <v>1</v>
      </c>
      <c r="H248" s="493">
        <v>1</v>
      </c>
    </row>
    <row r="249" spans="2:8" x14ac:dyDescent="0.25">
      <c r="B249" s="493" t="s">
        <v>3498</v>
      </c>
      <c r="C249" s="493" t="s">
        <v>53</v>
      </c>
      <c r="D249" s="493" t="s">
        <v>627</v>
      </c>
      <c r="E249" s="493" t="s">
        <v>3671</v>
      </c>
      <c r="F249" s="493" t="s">
        <v>3672</v>
      </c>
      <c r="G249" s="493">
        <v>0.15817719372893899</v>
      </c>
      <c r="H249" s="493">
        <v>0.217702273123732</v>
      </c>
    </row>
    <row r="250" spans="2:8" x14ac:dyDescent="0.25">
      <c r="B250" s="493" t="s">
        <v>3498</v>
      </c>
      <c r="C250" s="493" t="s">
        <v>53</v>
      </c>
      <c r="D250" s="493" t="s">
        <v>627</v>
      </c>
      <c r="E250" s="493" t="s">
        <v>785</v>
      </c>
      <c r="F250" s="493" t="s">
        <v>3672</v>
      </c>
      <c r="G250" s="493">
        <v>1</v>
      </c>
      <c r="H250" s="493">
        <v>1</v>
      </c>
    </row>
    <row r="251" spans="2:8" x14ac:dyDescent="0.25">
      <c r="B251" s="493" t="s">
        <v>3498</v>
      </c>
      <c r="C251" s="493" t="s">
        <v>53</v>
      </c>
      <c r="D251" s="493" t="s">
        <v>627</v>
      </c>
      <c r="E251" s="493" t="s">
        <v>122</v>
      </c>
      <c r="F251" s="493" t="s">
        <v>3670</v>
      </c>
      <c r="G251" s="493">
        <v>1.8785734190099001E-2</v>
      </c>
      <c r="H251" s="493">
        <v>3.4909776946514398E-2</v>
      </c>
    </row>
    <row r="252" spans="2:8" x14ac:dyDescent="0.25">
      <c r="B252" s="493" t="s">
        <v>3498</v>
      </c>
      <c r="C252" s="493" t="s">
        <v>53</v>
      </c>
      <c r="D252" s="493" t="s">
        <v>627</v>
      </c>
      <c r="E252" s="493" t="s">
        <v>3690</v>
      </c>
      <c r="F252" s="493" t="s">
        <v>3670</v>
      </c>
      <c r="G252" s="493">
        <v>0.99994150394830195</v>
      </c>
      <c r="H252" s="493">
        <v>0.99995840843016204</v>
      </c>
    </row>
    <row r="253" spans="2:8" x14ac:dyDescent="0.25">
      <c r="B253" s="493" t="s">
        <v>3498</v>
      </c>
      <c r="C253" s="493" t="s">
        <v>53</v>
      </c>
      <c r="D253" s="493" t="s">
        <v>627</v>
      </c>
      <c r="E253" s="493" t="s">
        <v>125</v>
      </c>
      <c r="F253" s="493" t="s">
        <v>3670</v>
      </c>
      <c r="G253" s="493">
        <v>1</v>
      </c>
      <c r="H253" s="493">
        <v>1</v>
      </c>
    </row>
    <row r="254" spans="2:8" x14ac:dyDescent="0.25">
      <c r="B254" s="493" t="s">
        <v>3498</v>
      </c>
      <c r="C254" s="493" t="s">
        <v>53</v>
      </c>
      <c r="D254" s="493" t="s">
        <v>627</v>
      </c>
      <c r="E254" s="493" t="s">
        <v>3671</v>
      </c>
      <c r="F254" s="493" t="s">
        <v>3670</v>
      </c>
      <c r="G254" s="493">
        <v>0.15817719372893899</v>
      </c>
      <c r="H254" s="493">
        <v>0.217702273123732</v>
      </c>
    </row>
    <row r="255" spans="2:8" x14ac:dyDescent="0.25">
      <c r="B255" s="493" t="s">
        <v>3498</v>
      </c>
      <c r="C255" s="493" t="s">
        <v>53</v>
      </c>
      <c r="D255" s="493" t="s">
        <v>627</v>
      </c>
      <c r="E255" s="493" t="s">
        <v>785</v>
      </c>
      <c r="F255" s="493" t="s">
        <v>3670</v>
      </c>
      <c r="G255" s="493">
        <v>1</v>
      </c>
      <c r="H255" s="493">
        <v>1</v>
      </c>
    </row>
    <row r="256" spans="2:8" x14ac:dyDescent="0.25">
      <c r="B256" s="493" t="s">
        <v>3498</v>
      </c>
      <c r="C256" s="493" t="s">
        <v>53</v>
      </c>
      <c r="D256" s="493" t="s">
        <v>171</v>
      </c>
      <c r="E256" s="493" t="s">
        <v>122</v>
      </c>
      <c r="F256" s="493" t="s">
        <v>522</v>
      </c>
      <c r="G256" s="493">
        <v>5.5692989418690698E-4</v>
      </c>
      <c r="H256" s="493">
        <v>5.1758463899959203E-4</v>
      </c>
    </row>
    <row r="257" spans="2:8" x14ac:dyDescent="0.25">
      <c r="B257" s="493" t="s">
        <v>3498</v>
      </c>
      <c r="C257" s="493" t="s">
        <v>53</v>
      </c>
      <c r="D257" s="493" t="s">
        <v>171</v>
      </c>
      <c r="E257" s="493" t="s">
        <v>3690</v>
      </c>
      <c r="F257" s="493" t="s">
        <v>522</v>
      </c>
      <c r="G257" s="493">
        <v>0.99764375115778303</v>
      </c>
      <c r="H257" s="493">
        <v>0.99768725965199001</v>
      </c>
    </row>
    <row r="258" spans="2:8" x14ac:dyDescent="0.25">
      <c r="B258" s="493" t="s">
        <v>3498</v>
      </c>
      <c r="C258" s="493" t="s">
        <v>53</v>
      </c>
      <c r="D258" s="493" t="s">
        <v>171</v>
      </c>
      <c r="E258" s="493" t="s">
        <v>125</v>
      </c>
      <c r="F258" s="493" t="s">
        <v>522</v>
      </c>
      <c r="G258" s="493">
        <v>1</v>
      </c>
      <c r="H258" s="493">
        <v>1</v>
      </c>
    </row>
    <row r="259" spans="2:8" x14ac:dyDescent="0.25">
      <c r="B259" s="493" t="s">
        <v>3498</v>
      </c>
      <c r="C259" s="493" t="s">
        <v>53</v>
      </c>
      <c r="D259" s="493" t="s">
        <v>171</v>
      </c>
      <c r="E259" s="493" t="s">
        <v>3671</v>
      </c>
      <c r="F259" s="493" t="s">
        <v>522</v>
      </c>
      <c r="G259" s="493">
        <v>0.154359149912599</v>
      </c>
      <c r="H259" s="493">
        <v>0.10597932065148399</v>
      </c>
    </row>
    <row r="260" spans="2:8" x14ac:dyDescent="0.25">
      <c r="B260" s="493" t="s">
        <v>3498</v>
      </c>
      <c r="C260" s="493" t="s">
        <v>53</v>
      </c>
      <c r="D260" s="493" t="s">
        <v>171</v>
      </c>
      <c r="E260" s="493" t="s">
        <v>785</v>
      </c>
      <c r="F260" s="493" t="s">
        <v>522</v>
      </c>
      <c r="G260" s="493">
        <v>0.49510382086729698</v>
      </c>
      <c r="H260" s="493">
        <v>0.76491347902760998</v>
      </c>
    </row>
    <row r="261" spans="2:8" x14ac:dyDescent="0.25">
      <c r="B261" s="493" t="s">
        <v>3500</v>
      </c>
      <c r="C261" s="493" t="s">
        <v>53</v>
      </c>
      <c r="D261" s="493" t="s">
        <v>627</v>
      </c>
      <c r="E261" s="493" t="s">
        <v>122</v>
      </c>
      <c r="F261" s="493" t="s">
        <v>3672</v>
      </c>
      <c r="G261" s="493">
        <v>7.8341475607513394E-2</v>
      </c>
      <c r="H261" s="493">
        <v>0.119249110020856</v>
      </c>
    </row>
    <row r="262" spans="2:8" x14ac:dyDescent="0.25">
      <c r="B262" s="493" t="s">
        <v>3500</v>
      </c>
      <c r="C262" s="493" t="s">
        <v>53</v>
      </c>
      <c r="D262" s="493" t="s">
        <v>627</v>
      </c>
      <c r="E262" s="493" t="s">
        <v>3690</v>
      </c>
      <c r="F262" s="493" t="s">
        <v>3672</v>
      </c>
      <c r="G262" s="493">
        <v>0.99995405791914405</v>
      </c>
      <c r="H262" s="493">
        <v>0.99994155472080604</v>
      </c>
    </row>
    <row r="263" spans="2:8" x14ac:dyDescent="0.25">
      <c r="B263" s="493" t="s">
        <v>3500</v>
      </c>
      <c r="C263" s="493" t="s">
        <v>53</v>
      </c>
      <c r="D263" s="493" t="s">
        <v>627</v>
      </c>
      <c r="E263" s="493" t="s">
        <v>125</v>
      </c>
      <c r="F263" s="493" t="s">
        <v>3672</v>
      </c>
      <c r="G263" s="493">
        <v>1</v>
      </c>
      <c r="H263" s="493">
        <v>1</v>
      </c>
    </row>
    <row r="264" spans="2:8" x14ac:dyDescent="0.25">
      <c r="B264" s="493" t="s">
        <v>3500</v>
      </c>
      <c r="C264" s="493" t="s">
        <v>53</v>
      </c>
      <c r="D264" s="493" t="s">
        <v>627</v>
      </c>
      <c r="E264" s="493" t="s">
        <v>3671</v>
      </c>
      <c r="F264" s="493" t="s">
        <v>3672</v>
      </c>
      <c r="G264" s="493">
        <v>0.740758054153973</v>
      </c>
      <c r="H264" s="493">
        <v>0.77372657180910998</v>
      </c>
    </row>
    <row r="265" spans="2:8" x14ac:dyDescent="0.25">
      <c r="B265" s="493" t="s">
        <v>3500</v>
      </c>
      <c r="C265" s="493" t="s">
        <v>53</v>
      </c>
      <c r="D265" s="493" t="s">
        <v>627</v>
      </c>
      <c r="E265" s="493" t="s">
        <v>785</v>
      </c>
      <c r="F265" s="493" t="s">
        <v>3672</v>
      </c>
      <c r="G265" s="493">
        <v>1</v>
      </c>
      <c r="H265" s="493">
        <v>1</v>
      </c>
    </row>
    <row r="266" spans="2:8" x14ac:dyDescent="0.25">
      <c r="B266" s="493" t="s">
        <v>3500</v>
      </c>
      <c r="C266" s="493" t="s">
        <v>53</v>
      </c>
      <c r="D266" s="493" t="s">
        <v>627</v>
      </c>
      <c r="E266" s="493" t="s">
        <v>122</v>
      </c>
      <c r="F266" s="493" t="s">
        <v>3670</v>
      </c>
      <c r="G266" s="493">
        <v>7.8341475607513394E-2</v>
      </c>
      <c r="H266" s="493">
        <v>0.119249110020856</v>
      </c>
    </row>
    <row r="267" spans="2:8" x14ac:dyDescent="0.25">
      <c r="B267" s="493" t="s">
        <v>3500</v>
      </c>
      <c r="C267" s="493" t="s">
        <v>53</v>
      </c>
      <c r="D267" s="493" t="s">
        <v>627</v>
      </c>
      <c r="E267" s="493" t="s">
        <v>3690</v>
      </c>
      <c r="F267" s="493" t="s">
        <v>3670</v>
      </c>
      <c r="G267" s="493">
        <v>0.99995405791914405</v>
      </c>
      <c r="H267" s="493">
        <v>0.99994155472080604</v>
      </c>
    </row>
    <row r="268" spans="2:8" x14ac:dyDescent="0.25">
      <c r="B268" s="493" t="s">
        <v>3500</v>
      </c>
      <c r="C268" s="493" t="s">
        <v>53</v>
      </c>
      <c r="D268" s="493" t="s">
        <v>627</v>
      </c>
      <c r="E268" s="493" t="s">
        <v>125</v>
      </c>
      <c r="F268" s="493" t="s">
        <v>3670</v>
      </c>
      <c r="G268" s="493">
        <v>1</v>
      </c>
      <c r="H268" s="493">
        <v>1</v>
      </c>
    </row>
    <row r="269" spans="2:8" x14ac:dyDescent="0.25">
      <c r="B269" s="493" t="s">
        <v>3500</v>
      </c>
      <c r="C269" s="493" t="s">
        <v>53</v>
      </c>
      <c r="D269" s="493" t="s">
        <v>627</v>
      </c>
      <c r="E269" s="493" t="s">
        <v>3671</v>
      </c>
      <c r="F269" s="493" t="s">
        <v>3670</v>
      </c>
      <c r="G269" s="493">
        <v>0.740758054153973</v>
      </c>
      <c r="H269" s="493">
        <v>0.77372657180910998</v>
      </c>
    </row>
    <row r="270" spans="2:8" x14ac:dyDescent="0.25">
      <c r="B270" s="493" t="s">
        <v>3500</v>
      </c>
      <c r="C270" s="493" t="s">
        <v>53</v>
      </c>
      <c r="D270" s="493" t="s">
        <v>627</v>
      </c>
      <c r="E270" s="493" t="s">
        <v>785</v>
      </c>
      <c r="F270" s="493" t="s">
        <v>3670</v>
      </c>
      <c r="G270" s="493">
        <v>1</v>
      </c>
      <c r="H270" s="493">
        <v>1</v>
      </c>
    </row>
    <row r="271" spans="2:8" x14ac:dyDescent="0.25">
      <c r="B271" s="493" t="s">
        <v>3500</v>
      </c>
      <c r="C271" s="493" t="s">
        <v>53</v>
      </c>
      <c r="D271" s="493" t="s">
        <v>171</v>
      </c>
      <c r="E271" s="493" t="s">
        <v>122</v>
      </c>
      <c r="F271" s="493" t="s">
        <v>522</v>
      </c>
      <c r="G271" s="493">
        <v>7.6039536883200304E-3</v>
      </c>
      <c r="H271" s="493">
        <v>5.8206087444847704E-3</v>
      </c>
    </row>
    <row r="272" spans="2:8" x14ac:dyDescent="0.25">
      <c r="B272" s="493" t="s">
        <v>3500</v>
      </c>
      <c r="C272" s="493" t="s">
        <v>53</v>
      </c>
      <c r="D272" s="493" t="s">
        <v>171</v>
      </c>
      <c r="E272" s="493" t="s">
        <v>3690</v>
      </c>
      <c r="F272" s="493" t="s">
        <v>522</v>
      </c>
      <c r="G272" s="493">
        <v>0.99999465895849504</v>
      </c>
      <c r="H272" s="493">
        <v>0.99999798007479901</v>
      </c>
    </row>
    <row r="273" spans="2:8" x14ac:dyDescent="0.25">
      <c r="B273" s="493" t="s">
        <v>3500</v>
      </c>
      <c r="C273" s="493" t="s">
        <v>53</v>
      </c>
      <c r="D273" s="493" t="s">
        <v>171</v>
      </c>
      <c r="E273" s="493" t="s">
        <v>125</v>
      </c>
      <c r="F273" s="493" t="s">
        <v>522</v>
      </c>
      <c r="G273" s="493">
        <v>1</v>
      </c>
      <c r="H273" s="493">
        <v>1</v>
      </c>
    </row>
    <row r="274" spans="2:8" x14ac:dyDescent="0.25">
      <c r="B274" s="493" t="s">
        <v>3500</v>
      </c>
      <c r="C274" s="493" t="s">
        <v>53</v>
      </c>
      <c r="D274" s="493" t="s">
        <v>171</v>
      </c>
      <c r="E274" s="493" t="s">
        <v>3671</v>
      </c>
      <c r="F274" s="493" t="s">
        <v>522</v>
      </c>
      <c r="G274" s="493">
        <v>0.54733982159327998</v>
      </c>
      <c r="H274" s="493">
        <v>0.36275747233972</v>
      </c>
    </row>
    <row r="275" spans="2:8" x14ac:dyDescent="0.25">
      <c r="B275" s="493" t="s">
        <v>3500</v>
      </c>
      <c r="C275" s="493" t="s">
        <v>53</v>
      </c>
      <c r="D275" s="493" t="s">
        <v>171</v>
      </c>
      <c r="E275" s="493" t="s">
        <v>785</v>
      </c>
      <c r="F275" s="493" t="s">
        <v>522</v>
      </c>
      <c r="G275" s="493">
        <v>0.75525812875926901</v>
      </c>
      <c r="H275" s="493">
        <v>0.86883851344673302</v>
      </c>
    </row>
    <row r="276" spans="2:8" x14ac:dyDescent="0.25">
      <c r="B276" s="493" t="s">
        <v>3502</v>
      </c>
      <c r="C276" s="493" t="s">
        <v>53</v>
      </c>
      <c r="D276" s="493" t="s">
        <v>627</v>
      </c>
      <c r="E276" s="493" t="s">
        <v>122</v>
      </c>
      <c r="F276" s="493" t="s">
        <v>3672</v>
      </c>
      <c r="G276" s="493">
        <v>7.1723756108245204E-2</v>
      </c>
      <c r="H276" s="493">
        <v>8.6477636128984403E-2</v>
      </c>
    </row>
    <row r="277" spans="2:8" x14ac:dyDescent="0.25">
      <c r="B277" s="493" t="s">
        <v>3502</v>
      </c>
      <c r="C277" s="493" t="s">
        <v>53</v>
      </c>
      <c r="D277" s="493" t="s">
        <v>627</v>
      </c>
      <c r="E277" s="493" t="s">
        <v>3690</v>
      </c>
      <c r="F277" s="493" t="s">
        <v>3672</v>
      </c>
      <c r="G277" s="493">
        <v>0.99999986366762805</v>
      </c>
      <c r="H277" s="493">
        <v>0.99999983096737499</v>
      </c>
    </row>
    <row r="278" spans="2:8" x14ac:dyDescent="0.25">
      <c r="B278" s="493" t="s">
        <v>3502</v>
      </c>
      <c r="C278" s="493" t="s">
        <v>53</v>
      </c>
      <c r="D278" s="493" t="s">
        <v>627</v>
      </c>
      <c r="E278" s="493" t="s">
        <v>125</v>
      </c>
      <c r="F278" s="493" t="s">
        <v>3672</v>
      </c>
      <c r="G278" s="493">
        <v>1</v>
      </c>
      <c r="H278" s="493">
        <v>1</v>
      </c>
    </row>
    <row r="279" spans="2:8" x14ac:dyDescent="0.25">
      <c r="B279" s="493" t="s">
        <v>3502</v>
      </c>
      <c r="C279" s="493" t="s">
        <v>53</v>
      </c>
      <c r="D279" s="493" t="s">
        <v>627</v>
      </c>
      <c r="E279" s="493" t="s">
        <v>3671</v>
      </c>
      <c r="F279" s="493" t="s">
        <v>3672</v>
      </c>
      <c r="G279" s="493">
        <v>0.763057311643626</v>
      </c>
      <c r="H279" s="493">
        <v>0.69059433466658104</v>
      </c>
    </row>
    <row r="280" spans="2:8" x14ac:dyDescent="0.25">
      <c r="B280" s="493" t="s">
        <v>3502</v>
      </c>
      <c r="C280" s="493" t="s">
        <v>53</v>
      </c>
      <c r="D280" s="493" t="s">
        <v>627</v>
      </c>
      <c r="E280" s="493" t="s">
        <v>785</v>
      </c>
      <c r="F280" s="493" t="s">
        <v>3672</v>
      </c>
      <c r="G280" s="493">
        <v>1</v>
      </c>
      <c r="H280" s="493">
        <v>1</v>
      </c>
    </row>
    <row r="281" spans="2:8" x14ac:dyDescent="0.25">
      <c r="B281" s="493" t="s">
        <v>3502</v>
      </c>
      <c r="C281" s="493" t="s">
        <v>53</v>
      </c>
      <c r="D281" s="493" t="s">
        <v>627</v>
      </c>
      <c r="E281" s="493" t="s">
        <v>122</v>
      </c>
      <c r="F281" s="493" t="s">
        <v>3670</v>
      </c>
      <c r="G281" s="493">
        <v>7.1723756108245093E-2</v>
      </c>
      <c r="H281" s="493">
        <v>8.64776361289845E-2</v>
      </c>
    </row>
    <row r="282" spans="2:8" x14ac:dyDescent="0.25">
      <c r="B282" s="493" t="s">
        <v>3502</v>
      </c>
      <c r="C282" s="493" t="s">
        <v>53</v>
      </c>
      <c r="D282" s="493" t="s">
        <v>627</v>
      </c>
      <c r="E282" s="493" t="s">
        <v>3690</v>
      </c>
      <c r="F282" s="493" t="s">
        <v>3670</v>
      </c>
      <c r="G282" s="493">
        <v>0.99999986366762805</v>
      </c>
      <c r="H282" s="493">
        <v>0.99999983096737499</v>
      </c>
    </row>
    <row r="283" spans="2:8" x14ac:dyDescent="0.25">
      <c r="B283" s="493" t="s">
        <v>3502</v>
      </c>
      <c r="C283" s="493" t="s">
        <v>53</v>
      </c>
      <c r="D283" s="493" t="s">
        <v>627</v>
      </c>
      <c r="E283" s="493" t="s">
        <v>125</v>
      </c>
      <c r="F283" s="493" t="s">
        <v>3670</v>
      </c>
      <c r="G283" s="493">
        <v>1</v>
      </c>
      <c r="H283" s="493">
        <v>1</v>
      </c>
    </row>
    <row r="284" spans="2:8" x14ac:dyDescent="0.25">
      <c r="B284" s="493" t="s">
        <v>3502</v>
      </c>
      <c r="C284" s="493" t="s">
        <v>53</v>
      </c>
      <c r="D284" s="493" t="s">
        <v>627</v>
      </c>
      <c r="E284" s="493" t="s">
        <v>3671</v>
      </c>
      <c r="F284" s="493" t="s">
        <v>3670</v>
      </c>
      <c r="G284" s="493">
        <v>0.763057311643626</v>
      </c>
      <c r="H284" s="493">
        <v>0.69059433466658104</v>
      </c>
    </row>
    <row r="285" spans="2:8" x14ac:dyDescent="0.25">
      <c r="B285" s="493" t="s">
        <v>3502</v>
      </c>
      <c r="C285" s="493" t="s">
        <v>53</v>
      </c>
      <c r="D285" s="493" t="s">
        <v>627</v>
      </c>
      <c r="E285" s="493" t="s">
        <v>785</v>
      </c>
      <c r="F285" s="493" t="s">
        <v>3670</v>
      </c>
      <c r="G285" s="493">
        <v>1</v>
      </c>
      <c r="H285" s="493">
        <v>1</v>
      </c>
    </row>
    <row r="286" spans="2:8" x14ac:dyDescent="0.25">
      <c r="B286" s="493" t="s">
        <v>3502</v>
      </c>
      <c r="C286" s="493" t="s">
        <v>53</v>
      </c>
      <c r="D286" s="493" t="s">
        <v>171</v>
      </c>
      <c r="E286" s="493" t="s">
        <v>122</v>
      </c>
      <c r="F286" s="493" t="s">
        <v>522</v>
      </c>
      <c r="G286" s="493">
        <v>4.4160172488300299E-3</v>
      </c>
      <c r="H286" s="493">
        <v>3.9433124489493604E-3</v>
      </c>
    </row>
    <row r="287" spans="2:8" x14ac:dyDescent="0.25">
      <c r="B287" s="493" t="s">
        <v>3502</v>
      </c>
      <c r="C287" s="493" t="s">
        <v>53</v>
      </c>
      <c r="D287" s="493" t="s">
        <v>171</v>
      </c>
      <c r="E287" s="493" t="s">
        <v>3690</v>
      </c>
      <c r="F287" s="493" t="s">
        <v>522</v>
      </c>
      <c r="G287" s="493">
        <v>0.99995425975580299</v>
      </c>
      <c r="H287" s="493">
        <v>0.99973660734782699</v>
      </c>
    </row>
    <row r="288" spans="2:8" x14ac:dyDescent="0.25">
      <c r="B288" s="493" t="s">
        <v>3502</v>
      </c>
      <c r="C288" s="493" t="s">
        <v>53</v>
      </c>
      <c r="D288" s="493" t="s">
        <v>171</v>
      </c>
      <c r="E288" s="493" t="s">
        <v>125</v>
      </c>
      <c r="F288" s="493" t="s">
        <v>522</v>
      </c>
      <c r="G288" s="493">
        <v>1</v>
      </c>
      <c r="H288" s="493">
        <v>1</v>
      </c>
    </row>
    <row r="289" spans="2:8" x14ac:dyDescent="0.25">
      <c r="B289" s="493" t="s">
        <v>3502</v>
      </c>
      <c r="C289" s="493" t="s">
        <v>53</v>
      </c>
      <c r="D289" s="493" t="s">
        <v>171</v>
      </c>
      <c r="E289" s="493" t="s">
        <v>3671</v>
      </c>
      <c r="F289" s="493" t="s">
        <v>522</v>
      </c>
      <c r="G289" s="493">
        <v>0.59678784007474694</v>
      </c>
      <c r="H289" s="493">
        <v>0.36261895321209497</v>
      </c>
    </row>
    <row r="290" spans="2:8" x14ac:dyDescent="0.25">
      <c r="B290" s="493" t="s">
        <v>3502</v>
      </c>
      <c r="C290" s="493" t="s">
        <v>53</v>
      </c>
      <c r="D290" s="493" t="s">
        <v>171</v>
      </c>
      <c r="E290" s="493" t="s">
        <v>785</v>
      </c>
      <c r="F290" s="493" t="s">
        <v>522</v>
      </c>
      <c r="G290" s="493">
        <v>0.80111417478012104</v>
      </c>
      <c r="H290" s="493">
        <v>0.86396910234625701</v>
      </c>
    </row>
    <row r="291" spans="2:8" x14ac:dyDescent="0.25">
      <c r="B291" s="493" t="s">
        <v>3504</v>
      </c>
      <c r="C291" s="493" t="s">
        <v>53</v>
      </c>
      <c r="D291" s="493" t="s">
        <v>627</v>
      </c>
      <c r="E291" s="493" t="s">
        <v>122</v>
      </c>
      <c r="F291" s="493" t="s">
        <v>3672</v>
      </c>
      <c r="G291" s="493">
        <v>6.9409621066694793E-2</v>
      </c>
      <c r="H291" s="493">
        <v>8.3948152957738498E-2</v>
      </c>
    </row>
    <row r="292" spans="2:8" x14ac:dyDescent="0.25">
      <c r="B292" s="493" t="s">
        <v>3504</v>
      </c>
      <c r="C292" s="493" t="s">
        <v>53</v>
      </c>
      <c r="D292" s="493" t="s">
        <v>627</v>
      </c>
      <c r="E292" s="493" t="s">
        <v>3690</v>
      </c>
      <c r="F292" s="493" t="s">
        <v>3672</v>
      </c>
      <c r="G292" s="493">
        <v>0.99999984600539504</v>
      </c>
      <c r="H292" s="493">
        <v>0.99999980950345302</v>
      </c>
    </row>
    <row r="293" spans="2:8" x14ac:dyDescent="0.25">
      <c r="B293" s="493" t="s">
        <v>3504</v>
      </c>
      <c r="C293" s="493" t="s">
        <v>53</v>
      </c>
      <c r="D293" s="493" t="s">
        <v>627</v>
      </c>
      <c r="E293" s="493" t="s">
        <v>125</v>
      </c>
      <c r="F293" s="493" t="s">
        <v>3672</v>
      </c>
      <c r="G293" s="493">
        <v>1</v>
      </c>
      <c r="H293" s="493">
        <v>1</v>
      </c>
    </row>
    <row r="294" spans="2:8" x14ac:dyDescent="0.25">
      <c r="B294" s="493" t="s">
        <v>3504</v>
      </c>
      <c r="C294" s="493" t="s">
        <v>53</v>
      </c>
      <c r="D294" s="493" t="s">
        <v>627</v>
      </c>
      <c r="E294" s="493" t="s">
        <v>3671</v>
      </c>
      <c r="F294" s="493" t="s">
        <v>3672</v>
      </c>
      <c r="G294" s="493">
        <v>0.74023121488836396</v>
      </c>
      <c r="H294" s="493">
        <v>0.66457564610955899</v>
      </c>
    </row>
    <row r="295" spans="2:8" x14ac:dyDescent="0.25">
      <c r="B295" s="493" t="s">
        <v>3504</v>
      </c>
      <c r="C295" s="493" t="s">
        <v>53</v>
      </c>
      <c r="D295" s="493" t="s">
        <v>627</v>
      </c>
      <c r="E295" s="493" t="s">
        <v>785</v>
      </c>
      <c r="F295" s="493" t="s">
        <v>3672</v>
      </c>
      <c r="G295" s="493">
        <v>1</v>
      </c>
      <c r="H295" s="493">
        <v>1</v>
      </c>
    </row>
    <row r="296" spans="2:8" x14ac:dyDescent="0.25">
      <c r="B296" s="493" t="s">
        <v>3504</v>
      </c>
      <c r="C296" s="493" t="s">
        <v>53</v>
      </c>
      <c r="D296" s="493" t="s">
        <v>627</v>
      </c>
      <c r="E296" s="493" t="s">
        <v>122</v>
      </c>
      <c r="F296" s="493" t="s">
        <v>3670</v>
      </c>
      <c r="G296" s="493">
        <v>6.9409621066694793E-2</v>
      </c>
      <c r="H296" s="493">
        <v>8.3948152957738498E-2</v>
      </c>
    </row>
    <row r="297" spans="2:8" x14ac:dyDescent="0.25">
      <c r="B297" s="493" t="s">
        <v>3504</v>
      </c>
      <c r="C297" s="493" t="s">
        <v>53</v>
      </c>
      <c r="D297" s="493" t="s">
        <v>627</v>
      </c>
      <c r="E297" s="493" t="s">
        <v>3690</v>
      </c>
      <c r="F297" s="493" t="s">
        <v>3670</v>
      </c>
      <c r="G297" s="493">
        <v>0.99999984600539504</v>
      </c>
      <c r="H297" s="493">
        <v>0.99999980950345302</v>
      </c>
    </row>
    <row r="298" spans="2:8" x14ac:dyDescent="0.25">
      <c r="B298" s="493" t="s">
        <v>3504</v>
      </c>
      <c r="C298" s="493" t="s">
        <v>53</v>
      </c>
      <c r="D298" s="493" t="s">
        <v>627</v>
      </c>
      <c r="E298" s="493" t="s">
        <v>125</v>
      </c>
      <c r="F298" s="493" t="s">
        <v>3670</v>
      </c>
      <c r="G298" s="493">
        <v>1</v>
      </c>
      <c r="H298" s="493">
        <v>1</v>
      </c>
    </row>
    <row r="299" spans="2:8" x14ac:dyDescent="0.25">
      <c r="B299" s="493" t="s">
        <v>3504</v>
      </c>
      <c r="C299" s="493" t="s">
        <v>53</v>
      </c>
      <c r="D299" s="493" t="s">
        <v>627</v>
      </c>
      <c r="E299" s="493" t="s">
        <v>3671</v>
      </c>
      <c r="F299" s="493" t="s">
        <v>3670</v>
      </c>
      <c r="G299" s="493">
        <v>0.74023121488836396</v>
      </c>
      <c r="H299" s="493">
        <v>0.66457564610955899</v>
      </c>
    </row>
    <row r="300" spans="2:8" x14ac:dyDescent="0.25">
      <c r="B300" s="493" t="s">
        <v>3504</v>
      </c>
      <c r="C300" s="493" t="s">
        <v>53</v>
      </c>
      <c r="D300" s="493" t="s">
        <v>627</v>
      </c>
      <c r="E300" s="493" t="s">
        <v>785</v>
      </c>
      <c r="F300" s="493" t="s">
        <v>3670</v>
      </c>
      <c r="G300" s="493">
        <v>1</v>
      </c>
      <c r="H300" s="493">
        <v>1</v>
      </c>
    </row>
    <row r="301" spans="2:8" x14ac:dyDescent="0.25">
      <c r="B301" s="493" t="s">
        <v>3504</v>
      </c>
      <c r="C301" s="493" t="s">
        <v>53</v>
      </c>
      <c r="D301" s="493" t="s">
        <v>171</v>
      </c>
      <c r="E301" s="493" t="s">
        <v>122</v>
      </c>
      <c r="F301" s="493" t="s">
        <v>522</v>
      </c>
      <c r="G301" s="493">
        <v>4.0641530696028704E-3</v>
      </c>
      <c r="H301" s="493">
        <v>3.8439395785001399E-3</v>
      </c>
    </row>
    <row r="302" spans="2:8" x14ac:dyDescent="0.25">
      <c r="B302" s="493" t="s">
        <v>3504</v>
      </c>
      <c r="C302" s="493" t="s">
        <v>53</v>
      </c>
      <c r="D302" s="493" t="s">
        <v>171</v>
      </c>
      <c r="E302" s="493" t="s">
        <v>3690</v>
      </c>
      <c r="F302" s="493" t="s">
        <v>522</v>
      </c>
      <c r="G302" s="493">
        <v>0.99994613426095003</v>
      </c>
      <c r="H302" s="493">
        <v>0.99968726039684297</v>
      </c>
    </row>
    <row r="303" spans="2:8" x14ac:dyDescent="0.25">
      <c r="B303" s="493" t="s">
        <v>3504</v>
      </c>
      <c r="C303" s="493" t="s">
        <v>53</v>
      </c>
      <c r="D303" s="493" t="s">
        <v>171</v>
      </c>
      <c r="E303" s="493" t="s">
        <v>125</v>
      </c>
      <c r="F303" s="493" t="s">
        <v>522</v>
      </c>
      <c r="G303" s="493">
        <v>1</v>
      </c>
      <c r="H303" s="493">
        <v>1</v>
      </c>
    </row>
    <row r="304" spans="2:8" x14ac:dyDescent="0.25">
      <c r="B304" s="493" t="s">
        <v>3504</v>
      </c>
      <c r="C304" s="493" t="s">
        <v>53</v>
      </c>
      <c r="D304" s="493" t="s">
        <v>171</v>
      </c>
      <c r="E304" s="493" t="s">
        <v>3671</v>
      </c>
      <c r="F304" s="493" t="s">
        <v>522</v>
      </c>
      <c r="G304" s="493">
        <v>0.57123740013469704</v>
      </c>
      <c r="H304" s="493">
        <v>0.33912817910606002</v>
      </c>
    </row>
    <row r="305" spans="2:8" x14ac:dyDescent="0.25">
      <c r="B305" s="493" t="s">
        <v>3504</v>
      </c>
      <c r="C305" s="493" t="s">
        <v>53</v>
      </c>
      <c r="D305" s="493" t="s">
        <v>171</v>
      </c>
      <c r="E305" s="493" t="s">
        <v>785</v>
      </c>
      <c r="F305" s="493" t="s">
        <v>522</v>
      </c>
      <c r="G305" s="493">
        <v>0.79092035971047403</v>
      </c>
      <c r="H305" s="493">
        <v>0.86165639482472201</v>
      </c>
    </row>
    <row r="306" spans="2:8" x14ac:dyDescent="0.25">
      <c r="B306" s="493" t="s">
        <v>3506</v>
      </c>
      <c r="C306" s="493" t="s">
        <v>53</v>
      </c>
      <c r="D306" s="493" t="s">
        <v>627</v>
      </c>
      <c r="E306" s="493" t="s">
        <v>122</v>
      </c>
      <c r="F306" s="493" t="s">
        <v>3672</v>
      </c>
      <c r="G306" s="493">
        <v>6.5466617132141594E-2</v>
      </c>
      <c r="H306" s="493">
        <v>8.2393114919560001E-2</v>
      </c>
    </row>
    <row r="307" spans="2:8" x14ac:dyDescent="0.25">
      <c r="B307" s="493" t="s">
        <v>3506</v>
      </c>
      <c r="C307" s="493" t="s">
        <v>53</v>
      </c>
      <c r="D307" s="493" t="s">
        <v>627</v>
      </c>
      <c r="E307" s="493" t="s">
        <v>3690</v>
      </c>
      <c r="F307" s="493" t="s">
        <v>3672</v>
      </c>
      <c r="G307" s="493">
        <v>0.99998338419092403</v>
      </c>
      <c r="H307" s="493">
        <v>0.999971971247264</v>
      </c>
    </row>
    <row r="308" spans="2:8" x14ac:dyDescent="0.25">
      <c r="B308" s="493" t="s">
        <v>3506</v>
      </c>
      <c r="C308" s="493" t="s">
        <v>53</v>
      </c>
      <c r="D308" s="493" t="s">
        <v>627</v>
      </c>
      <c r="E308" s="493" t="s">
        <v>125</v>
      </c>
      <c r="F308" s="493" t="s">
        <v>3672</v>
      </c>
      <c r="G308" s="493">
        <v>1</v>
      </c>
      <c r="H308" s="493">
        <v>1</v>
      </c>
    </row>
    <row r="309" spans="2:8" x14ac:dyDescent="0.25">
      <c r="B309" s="493" t="s">
        <v>3506</v>
      </c>
      <c r="C309" s="493" t="s">
        <v>53</v>
      </c>
      <c r="D309" s="493" t="s">
        <v>627</v>
      </c>
      <c r="E309" s="493" t="s">
        <v>3671</v>
      </c>
      <c r="F309" s="493" t="s">
        <v>3672</v>
      </c>
      <c r="G309" s="493">
        <v>0.73450763000050001</v>
      </c>
      <c r="H309" s="493">
        <v>0.65691380819495704</v>
      </c>
    </row>
    <row r="310" spans="2:8" x14ac:dyDescent="0.25">
      <c r="B310" s="493" t="s">
        <v>3506</v>
      </c>
      <c r="C310" s="493" t="s">
        <v>53</v>
      </c>
      <c r="D310" s="493" t="s">
        <v>627</v>
      </c>
      <c r="E310" s="493" t="s">
        <v>785</v>
      </c>
      <c r="F310" s="493" t="s">
        <v>3672</v>
      </c>
      <c r="G310" s="493">
        <v>1</v>
      </c>
      <c r="H310" s="493">
        <v>1</v>
      </c>
    </row>
    <row r="311" spans="2:8" x14ac:dyDescent="0.25">
      <c r="B311" s="493" t="s">
        <v>3506</v>
      </c>
      <c r="C311" s="493" t="s">
        <v>53</v>
      </c>
      <c r="D311" s="493" t="s">
        <v>627</v>
      </c>
      <c r="E311" s="493" t="s">
        <v>122</v>
      </c>
      <c r="F311" s="493" t="s">
        <v>3670</v>
      </c>
      <c r="G311" s="493">
        <v>6.5466617132141594E-2</v>
      </c>
      <c r="H311" s="493">
        <v>8.2393114919560001E-2</v>
      </c>
    </row>
    <row r="312" spans="2:8" x14ac:dyDescent="0.25">
      <c r="B312" s="493" t="s">
        <v>3506</v>
      </c>
      <c r="C312" s="493" t="s">
        <v>53</v>
      </c>
      <c r="D312" s="493" t="s">
        <v>627</v>
      </c>
      <c r="E312" s="493" t="s">
        <v>3690</v>
      </c>
      <c r="F312" s="493" t="s">
        <v>3670</v>
      </c>
      <c r="G312" s="493">
        <v>0.99998338419092403</v>
      </c>
      <c r="H312" s="493">
        <v>0.999971971247264</v>
      </c>
    </row>
    <row r="313" spans="2:8" x14ac:dyDescent="0.25">
      <c r="B313" s="493" t="s">
        <v>3506</v>
      </c>
      <c r="C313" s="493" t="s">
        <v>53</v>
      </c>
      <c r="D313" s="493" t="s">
        <v>627</v>
      </c>
      <c r="E313" s="493" t="s">
        <v>125</v>
      </c>
      <c r="F313" s="493" t="s">
        <v>3670</v>
      </c>
      <c r="G313" s="493">
        <v>1</v>
      </c>
      <c r="H313" s="493">
        <v>1</v>
      </c>
    </row>
    <row r="314" spans="2:8" x14ac:dyDescent="0.25">
      <c r="B314" s="493" t="s">
        <v>3506</v>
      </c>
      <c r="C314" s="493" t="s">
        <v>53</v>
      </c>
      <c r="D314" s="493" t="s">
        <v>627</v>
      </c>
      <c r="E314" s="493" t="s">
        <v>3671</v>
      </c>
      <c r="F314" s="493" t="s">
        <v>3670</v>
      </c>
      <c r="G314" s="493">
        <v>0.73450763000050001</v>
      </c>
      <c r="H314" s="493">
        <v>0.65691380819495704</v>
      </c>
    </row>
    <row r="315" spans="2:8" x14ac:dyDescent="0.25">
      <c r="B315" s="493" t="s">
        <v>3506</v>
      </c>
      <c r="C315" s="493" t="s">
        <v>53</v>
      </c>
      <c r="D315" s="493" t="s">
        <v>627</v>
      </c>
      <c r="E315" s="493" t="s">
        <v>785</v>
      </c>
      <c r="F315" s="493" t="s">
        <v>3670</v>
      </c>
      <c r="G315" s="493">
        <v>1</v>
      </c>
      <c r="H315" s="493">
        <v>1</v>
      </c>
    </row>
    <row r="316" spans="2:8" x14ac:dyDescent="0.25">
      <c r="B316" s="493" t="s">
        <v>3506</v>
      </c>
      <c r="C316" s="493" t="s">
        <v>53</v>
      </c>
      <c r="D316" s="493" t="s">
        <v>171</v>
      </c>
      <c r="E316" s="493" t="s">
        <v>122</v>
      </c>
      <c r="F316" s="493" t="s">
        <v>522</v>
      </c>
      <c r="G316" s="493">
        <v>8.4632068005549201E-3</v>
      </c>
      <c r="H316" s="493">
        <v>5.1513044756648398E-3</v>
      </c>
    </row>
    <row r="317" spans="2:8" x14ac:dyDescent="0.25">
      <c r="B317" s="493" t="s">
        <v>3506</v>
      </c>
      <c r="C317" s="493" t="s">
        <v>53</v>
      </c>
      <c r="D317" s="493" t="s">
        <v>171</v>
      </c>
      <c r="E317" s="493" t="s">
        <v>3690</v>
      </c>
      <c r="F317" s="493" t="s">
        <v>522</v>
      </c>
      <c r="G317" s="493">
        <v>0.99999070613331498</v>
      </c>
      <c r="H317" s="493">
        <v>0.99999412140694199</v>
      </c>
    </row>
    <row r="318" spans="2:8" x14ac:dyDescent="0.25">
      <c r="B318" s="493" t="s">
        <v>3506</v>
      </c>
      <c r="C318" s="493" t="s">
        <v>53</v>
      </c>
      <c r="D318" s="493" t="s">
        <v>171</v>
      </c>
      <c r="E318" s="493" t="s">
        <v>125</v>
      </c>
      <c r="F318" s="493" t="s">
        <v>522</v>
      </c>
      <c r="G318" s="493">
        <v>1</v>
      </c>
      <c r="H318" s="493">
        <v>1</v>
      </c>
    </row>
    <row r="319" spans="2:8" x14ac:dyDescent="0.25">
      <c r="B319" s="493" t="s">
        <v>3506</v>
      </c>
      <c r="C319" s="493" t="s">
        <v>53</v>
      </c>
      <c r="D319" s="493" t="s">
        <v>171</v>
      </c>
      <c r="E319" s="493" t="s">
        <v>3671</v>
      </c>
      <c r="F319" s="493" t="s">
        <v>522</v>
      </c>
      <c r="G319" s="493">
        <v>0.69615100168335897</v>
      </c>
      <c r="H319" s="493">
        <v>0.45240079266912903</v>
      </c>
    </row>
    <row r="320" spans="2:8" x14ac:dyDescent="0.25">
      <c r="B320" s="493" t="s">
        <v>3506</v>
      </c>
      <c r="C320" s="493" t="s">
        <v>53</v>
      </c>
      <c r="D320" s="493" t="s">
        <v>171</v>
      </c>
      <c r="E320" s="493" t="s">
        <v>785</v>
      </c>
      <c r="F320" s="493" t="s">
        <v>522</v>
      </c>
      <c r="G320" s="493">
        <v>0.81561489651365204</v>
      </c>
      <c r="H320" s="493">
        <v>0.92644001560604095</v>
      </c>
    </row>
    <row r="321" spans="2:8" x14ac:dyDescent="0.25">
      <c r="B321" s="493" t="s">
        <v>3508</v>
      </c>
      <c r="C321" s="493" t="s">
        <v>53</v>
      </c>
      <c r="D321" s="493" t="s">
        <v>627</v>
      </c>
      <c r="E321" s="493" t="s">
        <v>122</v>
      </c>
      <c r="F321" s="493" t="s">
        <v>3672</v>
      </c>
      <c r="G321" s="493">
        <v>5.0813581953815599E-2</v>
      </c>
      <c r="H321" s="493">
        <v>6.5142294070512405E-2</v>
      </c>
    </row>
    <row r="322" spans="2:8" x14ac:dyDescent="0.25">
      <c r="B322" s="493" t="s">
        <v>3508</v>
      </c>
      <c r="C322" s="493" t="s">
        <v>53</v>
      </c>
      <c r="D322" s="493" t="s">
        <v>627</v>
      </c>
      <c r="E322" s="493" t="s">
        <v>3690</v>
      </c>
      <c r="F322" s="493" t="s">
        <v>3672</v>
      </c>
      <c r="G322" s="493">
        <v>0.999972768629668</v>
      </c>
      <c r="H322" s="493">
        <v>0.99995530485338102</v>
      </c>
    </row>
    <row r="323" spans="2:8" x14ac:dyDescent="0.25">
      <c r="B323" s="493" t="s">
        <v>3508</v>
      </c>
      <c r="C323" s="493" t="s">
        <v>53</v>
      </c>
      <c r="D323" s="493" t="s">
        <v>627</v>
      </c>
      <c r="E323" s="493" t="s">
        <v>125</v>
      </c>
      <c r="F323" s="493" t="s">
        <v>3672</v>
      </c>
      <c r="G323" s="493">
        <v>1</v>
      </c>
      <c r="H323" s="493">
        <v>1</v>
      </c>
    </row>
    <row r="324" spans="2:8" x14ac:dyDescent="0.25">
      <c r="B324" s="493" t="s">
        <v>3508</v>
      </c>
      <c r="C324" s="493" t="s">
        <v>53</v>
      </c>
      <c r="D324" s="493" t="s">
        <v>627</v>
      </c>
      <c r="E324" s="493" t="s">
        <v>3671</v>
      </c>
      <c r="F324" s="493" t="s">
        <v>3672</v>
      </c>
      <c r="G324" s="493">
        <v>0.62823739998766504</v>
      </c>
      <c r="H324" s="493">
        <v>0.55016227857704203</v>
      </c>
    </row>
    <row r="325" spans="2:8" x14ac:dyDescent="0.25">
      <c r="B325" s="493" t="s">
        <v>3508</v>
      </c>
      <c r="C325" s="493" t="s">
        <v>53</v>
      </c>
      <c r="D325" s="493" t="s">
        <v>627</v>
      </c>
      <c r="E325" s="493" t="s">
        <v>785</v>
      </c>
      <c r="F325" s="493" t="s">
        <v>3672</v>
      </c>
      <c r="G325" s="493">
        <v>1</v>
      </c>
      <c r="H325" s="493">
        <v>1</v>
      </c>
    </row>
    <row r="326" spans="2:8" x14ac:dyDescent="0.25">
      <c r="B326" s="493" t="s">
        <v>3508</v>
      </c>
      <c r="C326" s="493" t="s">
        <v>53</v>
      </c>
      <c r="D326" s="493" t="s">
        <v>627</v>
      </c>
      <c r="E326" s="493" t="s">
        <v>122</v>
      </c>
      <c r="F326" s="493" t="s">
        <v>3670</v>
      </c>
      <c r="G326" s="493">
        <v>5.0813581953815599E-2</v>
      </c>
      <c r="H326" s="493">
        <v>6.5142294070512405E-2</v>
      </c>
    </row>
    <row r="327" spans="2:8" x14ac:dyDescent="0.25">
      <c r="B327" s="493" t="s">
        <v>3508</v>
      </c>
      <c r="C327" s="493" t="s">
        <v>53</v>
      </c>
      <c r="D327" s="493" t="s">
        <v>627</v>
      </c>
      <c r="E327" s="493" t="s">
        <v>3690</v>
      </c>
      <c r="F327" s="493" t="s">
        <v>3670</v>
      </c>
      <c r="G327" s="493">
        <v>0.999972768629668</v>
      </c>
      <c r="H327" s="493">
        <v>0.99995530485338102</v>
      </c>
    </row>
    <row r="328" spans="2:8" x14ac:dyDescent="0.25">
      <c r="B328" s="493" t="s">
        <v>3508</v>
      </c>
      <c r="C328" s="493" t="s">
        <v>53</v>
      </c>
      <c r="D328" s="493" t="s">
        <v>627</v>
      </c>
      <c r="E328" s="493" t="s">
        <v>125</v>
      </c>
      <c r="F328" s="493" t="s">
        <v>3670</v>
      </c>
      <c r="G328" s="493">
        <v>1</v>
      </c>
      <c r="H328" s="493">
        <v>1</v>
      </c>
    </row>
    <row r="329" spans="2:8" x14ac:dyDescent="0.25">
      <c r="B329" s="493" t="s">
        <v>3508</v>
      </c>
      <c r="C329" s="493" t="s">
        <v>53</v>
      </c>
      <c r="D329" s="493" t="s">
        <v>627</v>
      </c>
      <c r="E329" s="493" t="s">
        <v>3671</v>
      </c>
      <c r="F329" s="493" t="s">
        <v>3670</v>
      </c>
      <c r="G329" s="493">
        <v>0.62823739998766504</v>
      </c>
      <c r="H329" s="493">
        <v>0.55016227857704203</v>
      </c>
    </row>
    <row r="330" spans="2:8" x14ac:dyDescent="0.25">
      <c r="B330" s="493" t="s">
        <v>3508</v>
      </c>
      <c r="C330" s="493" t="s">
        <v>53</v>
      </c>
      <c r="D330" s="493" t="s">
        <v>627</v>
      </c>
      <c r="E330" s="493" t="s">
        <v>785</v>
      </c>
      <c r="F330" s="493" t="s">
        <v>3670</v>
      </c>
      <c r="G330" s="493">
        <v>1</v>
      </c>
      <c r="H330" s="493">
        <v>1</v>
      </c>
    </row>
    <row r="331" spans="2:8" x14ac:dyDescent="0.25">
      <c r="B331" s="493" t="s">
        <v>3508</v>
      </c>
      <c r="C331" s="493" t="s">
        <v>53</v>
      </c>
      <c r="D331" s="493" t="s">
        <v>171</v>
      </c>
      <c r="E331" s="493" t="s">
        <v>122</v>
      </c>
      <c r="F331" s="493" t="s">
        <v>522</v>
      </c>
      <c r="G331" s="493">
        <v>5.9712620482741501E-3</v>
      </c>
      <c r="H331" s="493">
        <v>5.4186945484561797E-3</v>
      </c>
    </row>
    <row r="332" spans="2:8" x14ac:dyDescent="0.25">
      <c r="B332" s="493" t="s">
        <v>3508</v>
      </c>
      <c r="C332" s="493" t="s">
        <v>53</v>
      </c>
      <c r="D332" s="493" t="s">
        <v>171</v>
      </c>
      <c r="E332" s="493" t="s">
        <v>3690</v>
      </c>
      <c r="F332" s="493" t="s">
        <v>522</v>
      </c>
      <c r="G332" s="493">
        <v>0.99996841810725601</v>
      </c>
      <c r="H332" s="493">
        <v>0.99997781447172096</v>
      </c>
    </row>
    <row r="333" spans="2:8" x14ac:dyDescent="0.25">
      <c r="B333" s="493" t="s">
        <v>3508</v>
      </c>
      <c r="C333" s="493" t="s">
        <v>53</v>
      </c>
      <c r="D333" s="493" t="s">
        <v>171</v>
      </c>
      <c r="E333" s="493" t="s">
        <v>125</v>
      </c>
      <c r="F333" s="493" t="s">
        <v>522</v>
      </c>
      <c r="G333" s="493">
        <v>1</v>
      </c>
      <c r="H333" s="493">
        <v>1</v>
      </c>
    </row>
    <row r="334" spans="2:8" x14ac:dyDescent="0.25">
      <c r="B334" s="493" t="s">
        <v>3508</v>
      </c>
      <c r="C334" s="493" t="s">
        <v>53</v>
      </c>
      <c r="D334" s="493" t="s">
        <v>171</v>
      </c>
      <c r="E334" s="493" t="s">
        <v>3671</v>
      </c>
      <c r="F334" s="493" t="s">
        <v>522</v>
      </c>
      <c r="G334" s="493">
        <v>0.59649747325028202</v>
      </c>
      <c r="H334" s="493">
        <v>0.347155039629714</v>
      </c>
    </row>
    <row r="335" spans="2:8" x14ac:dyDescent="0.25">
      <c r="B335" s="493" t="s">
        <v>3508</v>
      </c>
      <c r="C335" s="493" t="s">
        <v>53</v>
      </c>
      <c r="D335" s="493" t="s">
        <v>171</v>
      </c>
      <c r="E335" s="493" t="s">
        <v>785</v>
      </c>
      <c r="F335" s="493" t="s">
        <v>522</v>
      </c>
      <c r="G335" s="493">
        <v>0.75941699643664295</v>
      </c>
      <c r="H335" s="493">
        <v>0.90015316547819402</v>
      </c>
    </row>
    <row r="336" spans="2:8" x14ac:dyDescent="0.25">
      <c r="B336" s="493" t="s">
        <v>3510</v>
      </c>
      <c r="C336" s="493" t="s">
        <v>53</v>
      </c>
      <c r="D336" s="493" t="s">
        <v>627</v>
      </c>
      <c r="E336" s="493" t="s">
        <v>122</v>
      </c>
      <c r="F336" s="493" t="s">
        <v>3672</v>
      </c>
      <c r="G336" s="493">
        <v>7.0581332447061607E-2</v>
      </c>
      <c r="H336" s="493">
        <v>6.5932857958603E-2</v>
      </c>
    </row>
    <row r="337" spans="2:8" x14ac:dyDescent="0.25">
      <c r="B337" s="493" t="s">
        <v>3510</v>
      </c>
      <c r="C337" s="493" t="s">
        <v>53</v>
      </c>
      <c r="D337" s="493" t="s">
        <v>627</v>
      </c>
      <c r="E337" s="493" t="s">
        <v>3690</v>
      </c>
      <c r="F337" s="493" t="s">
        <v>3672</v>
      </c>
      <c r="G337" s="493">
        <v>0.99980855370695298</v>
      </c>
      <c r="H337" s="493">
        <v>0.99955929494333196</v>
      </c>
    </row>
    <row r="338" spans="2:8" x14ac:dyDescent="0.25">
      <c r="B338" s="493" t="s">
        <v>3510</v>
      </c>
      <c r="C338" s="493" t="s">
        <v>53</v>
      </c>
      <c r="D338" s="493" t="s">
        <v>627</v>
      </c>
      <c r="E338" s="493" t="s">
        <v>125</v>
      </c>
      <c r="F338" s="493" t="s">
        <v>3672</v>
      </c>
      <c r="G338" s="493">
        <v>1</v>
      </c>
      <c r="H338" s="493">
        <v>1</v>
      </c>
    </row>
    <row r="339" spans="2:8" x14ac:dyDescent="0.25">
      <c r="B339" s="493" t="s">
        <v>3510</v>
      </c>
      <c r="C339" s="493" t="s">
        <v>53</v>
      </c>
      <c r="D339" s="493" t="s">
        <v>627</v>
      </c>
      <c r="E339" s="493" t="s">
        <v>3671</v>
      </c>
      <c r="F339" s="493" t="s">
        <v>3672</v>
      </c>
      <c r="G339" s="493">
        <v>0.71005261817236398</v>
      </c>
      <c r="H339" s="493">
        <v>0.579744420755124</v>
      </c>
    </row>
    <row r="340" spans="2:8" x14ac:dyDescent="0.25">
      <c r="B340" s="493" t="s">
        <v>3510</v>
      </c>
      <c r="C340" s="493" t="s">
        <v>53</v>
      </c>
      <c r="D340" s="493" t="s">
        <v>627</v>
      </c>
      <c r="E340" s="493" t="s">
        <v>785</v>
      </c>
      <c r="F340" s="493" t="s">
        <v>3672</v>
      </c>
      <c r="G340" s="493">
        <v>1</v>
      </c>
      <c r="H340" s="493">
        <v>1</v>
      </c>
    </row>
    <row r="341" spans="2:8" x14ac:dyDescent="0.25">
      <c r="B341" s="493" t="s">
        <v>3510</v>
      </c>
      <c r="C341" s="493" t="s">
        <v>53</v>
      </c>
      <c r="D341" s="493" t="s">
        <v>627</v>
      </c>
      <c r="E341" s="493" t="s">
        <v>122</v>
      </c>
      <c r="F341" s="493" t="s">
        <v>3670</v>
      </c>
      <c r="G341" s="493">
        <v>7.0581332447061607E-2</v>
      </c>
      <c r="H341" s="493">
        <v>6.5932857958603E-2</v>
      </c>
    </row>
    <row r="342" spans="2:8" x14ac:dyDescent="0.25">
      <c r="B342" s="493" t="s">
        <v>3510</v>
      </c>
      <c r="C342" s="493" t="s">
        <v>53</v>
      </c>
      <c r="D342" s="493" t="s">
        <v>627</v>
      </c>
      <c r="E342" s="493" t="s">
        <v>3690</v>
      </c>
      <c r="F342" s="493" t="s">
        <v>3670</v>
      </c>
      <c r="G342" s="493">
        <v>0.99980855370695298</v>
      </c>
      <c r="H342" s="493">
        <v>0.99955929494333196</v>
      </c>
    </row>
    <row r="343" spans="2:8" x14ac:dyDescent="0.25">
      <c r="B343" s="493" t="s">
        <v>3510</v>
      </c>
      <c r="C343" s="493" t="s">
        <v>53</v>
      </c>
      <c r="D343" s="493" t="s">
        <v>627</v>
      </c>
      <c r="E343" s="493" t="s">
        <v>125</v>
      </c>
      <c r="F343" s="493" t="s">
        <v>3670</v>
      </c>
      <c r="G343" s="493">
        <v>1</v>
      </c>
      <c r="H343" s="493">
        <v>1</v>
      </c>
    </row>
    <row r="344" spans="2:8" x14ac:dyDescent="0.25">
      <c r="B344" s="493" t="s">
        <v>3510</v>
      </c>
      <c r="C344" s="493" t="s">
        <v>53</v>
      </c>
      <c r="D344" s="493" t="s">
        <v>627</v>
      </c>
      <c r="E344" s="493" t="s">
        <v>3671</v>
      </c>
      <c r="F344" s="493" t="s">
        <v>3670</v>
      </c>
      <c r="G344" s="493">
        <v>0.71005261817236398</v>
      </c>
      <c r="H344" s="493">
        <v>0.579744420755124</v>
      </c>
    </row>
    <row r="345" spans="2:8" x14ac:dyDescent="0.25">
      <c r="B345" s="493" t="s">
        <v>3510</v>
      </c>
      <c r="C345" s="493" t="s">
        <v>53</v>
      </c>
      <c r="D345" s="493" t="s">
        <v>627</v>
      </c>
      <c r="E345" s="493" t="s">
        <v>785</v>
      </c>
      <c r="F345" s="493" t="s">
        <v>3670</v>
      </c>
      <c r="G345" s="493">
        <v>1</v>
      </c>
      <c r="H345" s="493">
        <v>1</v>
      </c>
    </row>
    <row r="346" spans="2:8" x14ac:dyDescent="0.25">
      <c r="B346" s="493" t="s">
        <v>3510</v>
      </c>
      <c r="C346" s="493" t="s">
        <v>53</v>
      </c>
      <c r="D346" s="493" t="s">
        <v>171</v>
      </c>
      <c r="E346" s="493" t="s">
        <v>122</v>
      </c>
      <c r="F346" s="493" t="s">
        <v>522</v>
      </c>
      <c r="G346" s="493">
        <v>1.0894256900010901E-2</v>
      </c>
      <c r="H346" s="493">
        <v>1.1120349922879901E-2</v>
      </c>
    </row>
    <row r="347" spans="2:8" x14ac:dyDescent="0.25">
      <c r="B347" s="493" t="s">
        <v>3510</v>
      </c>
      <c r="C347" s="493" t="s">
        <v>53</v>
      </c>
      <c r="D347" s="493" t="s">
        <v>171</v>
      </c>
      <c r="E347" s="493" t="s">
        <v>3690</v>
      </c>
      <c r="F347" s="493" t="s">
        <v>522</v>
      </c>
      <c r="G347" s="493">
        <v>0.999737632539344</v>
      </c>
      <c r="H347" s="493">
        <v>0.99994555349913905</v>
      </c>
    </row>
    <row r="348" spans="2:8" x14ac:dyDescent="0.25">
      <c r="B348" s="493" t="s">
        <v>3510</v>
      </c>
      <c r="C348" s="493" t="s">
        <v>53</v>
      </c>
      <c r="D348" s="493" t="s">
        <v>171</v>
      </c>
      <c r="E348" s="493" t="s">
        <v>125</v>
      </c>
      <c r="F348" s="493" t="s">
        <v>522</v>
      </c>
      <c r="G348" s="493">
        <v>1</v>
      </c>
      <c r="H348" s="493">
        <v>1</v>
      </c>
    </row>
    <row r="349" spans="2:8" x14ac:dyDescent="0.25">
      <c r="B349" s="493" t="s">
        <v>3510</v>
      </c>
      <c r="C349" s="493" t="s">
        <v>53</v>
      </c>
      <c r="D349" s="493" t="s">
        <v>171</v>
      </c>
      <c r="E349" s="493" t="s">
        <v>3671</v>
      </c>
      <c r="F349" s="493" t="s">
        <v>522</v>
      </c>
      <c r="G349" s="493">
        <v>0.55525906407848702</v>
      </c>
      <c r="H349" s="493">
        <v>0.342015729094309</v>
      </c>
    </row>
    <row r="350" spans="2:8" x14ac:dyDescent="0.25">
      <c r="B350" s="493" t="s">
        <v>3510</v>
      </c>
      <c r="C350" s="493" t="s">
        <v>53</v>
      </c>
      <c r="D350" s="493" t="s">
        <v>171</v>
      </c>
      <c r="E350" s="493" t="s">
        <v>785</v>
      </c>
      <c r="F350" s="493" t="s">
        <v>522</v>
      </c>
      <c r="G350" s="493">
        <v>0.73402546953689995</v>
      </c>
      <c r="H350" s="493">
        <v>0.81772605676507104</v>
      </c>
    </row>
    <row r="351" spans="2:8" x14ac:dyDescent="0.25">
      <c r="B351" s="493" t="s">
        <v>3512</v>
      </c>
      <c r="C351" s="493" t="s">
        <v>53</v>
      </c>
      <c r="D351" s="493" t="s">
        <v>627</v>
      </c>
      <c r="E351" s="493" t="s">
        <v>122</v>
      </c>
      <c r="F351" s="493" t="s">
        <v>3672</v>
      </c>
      <c r="G351" s="493">
        <v>3.7071967965521001E-2</v>
      </c>
      <c r="H351" s="493">
        <v>5.1597506395099302E-2</v>
      </c>
    </row>
    <row r="352" spans="2:8" x14ac:dyDescent="0.25">
      <c r="B352" s="493" t="s">
        <v>3512</v>
      </c>
      <c r="C352" s="493" t="s">
        <v>53</v>
      </c>
      <c r="D352" s="493" t="s">
        <v>627</v>
      </c>
      <c r="E352" s="493" t="s">
        <v>3690</v>
      </c>
      <c r="F352" s="493" t="s">
        <v>3672</v>
      </c>
      <c r="G352" s="493">
        <v>0.99997690489398905</v>
      </c>
      <c r="H352" s="493">
        <v>0.99993937713113201</v>
      </c>
    </row>
    <row r="353" spans="2:8" x14ac:dyDescent="0.25">
      <c r="B353" s="493" t="s">
        <v>3512</v>
      </c>
      <c r="C353" s="493" t="s">
        <v>53</v>
      </c>
      <c r="D353" s="493" t="s">
        <v>627</v>
      </c>
      <c r="E353" s="493" t="s">
        <v>125</v>
      </c>
      <c r="F353" s="493" t="s">
        <v>3672</v>
      </c>
      <c r="G353" s="493">
        <v>1</v>
      </c>
      <c r="H353" s="493">
        <v>1</v>
      </c>
    </row>
    <row r="354" spans="2:8" x14ac:dyDescent="0.25">
      <c r="B354" s="493" t="s">
        <v>3512</v>
      </c>
      <c r="C354" s="493" t="s">
        <v>53</v>
      </c>
      <c r="D354" s="493" t="s">
        <v>627</v>
      </c>
      <c r="E354" s="493" t="s">
        <v>3671</v>
      </c>
      <c r="F354" s="493" t="s">
        <v>3672</v>
      </c>
      <c r="G354" s="493">
        <v>0.31164443233047501</v>
      </c>
      <c r="H354" s="493">
        <v>0.21900559422377</v>
      </c>
    </row>
    <row r="355" spans="2:8" x14ac:dyDescent="0.25">
      <c r="B355" s="493" t="s">
        <v>3512</v>
      </c>
      <c r="C355" s="493" t="s">
        <v>53</v>
      </c>
      <c r="D355" s="493" t="s">
        <v>627</v>
      </c>
      <c r="E355" s="493" t="s">
        <v>785</v>
      </c>
      <c r="F355" s="493" t="s">
        <v>3672</v>
      </c>
      <c r="G355" s="493">
        <v>1</v>
      </c>
      <c r="H355" s="493">
        <v>1</v>
      </c>
    </row>
    <row r="356" spans="2:8" x14ac:dyDescent="0.25">
      <c r="B356" s="493" t="s">
        <v>3512</v>
      </c>
      <c r="C356" s="493" t="s">
        <v>53</v>
      </c>
      <c r="D356" s="493" t="s">
        <v>627</v>
      </c>
      <c r="E356" s="493" t="s">
        <v>122</v>
      </c>
      <c r="F356" s="493" t="s">
        <v>3670</v>
      </c>
      <c r="G356" s="493">
        <v>3.7071967965521001E-2</v>
      </c>
      <c r="H356" s="493">
        <v>5.1597506395099399E-2</v>
      </c>
    </row>
    <row r="357" spans="2:8" x14ac:dyDescent="0.25">
      <c r="B357" s="493" t="s">
        <v>3512</v>
      </c>
      <c r="C357" s="493" t="s">
        <v>53</v>
      </c>
      <c r="D357" s="493" t="s">
        <v>627</v>
      </c>
      <c r="E357" s="493" t="s">
        <v>3690</v>
      </c>
      <c r="F357" s="493" t="s">
        <v>3670</v>
      </c>
      <c r="G357" s="493">
        <v>0.99997690489398905</v>
      </c>
      <c r="H357" s="493">
        <v>0.99993937713113201</v>
      </c>
    </row>
    <row r="358" spans="2:8" x14ac:dyDescent="0.25">
      <c r="B358" s="493" t="s">
        <v>3512</v>
      </c>
      <c r="C358" s="493" t="s">
        <v>53</v>
      </c>
      <c r="D358" s="493" t="s">
        <v>627</v>
      </c>
      <c r="E358" s="493" t="s">
        <v>125</v>
      </c>
      <c r="F358" s="493" t="s">
        <v>3670</v>
      </c>
      <c r="G358" s="493">
        <v>1</v>
      </c>
      <c r="H358" s="493">
        <v>1</v>
      </c>
    </row>
    <row r="359" spans="2:8" x14ac:dyDescent="0.25">
      <c r="B359" s="493" t="s">
        <v>3512</v>
      </c>
      <c r="C359" s="493" t="s">
        <v>53</v>
      </c>
      <c r="D359" s="493" t="s">
        <v>627</v>
      </c>
      <c r="E359" s="493" t="s">
        <v>3671</v>
      </c>
      <c r="F359" s="493" t="s">
        <v>3670</v>
      </c>
      <c r="G359" s="493">
        <v>0.31164443233047501</v>
      </c>
      <c r="H359" s="493">
        <v>0.21900559422377</v>
      </c>
    </row>
    <row r="360" spans="2:8" x14ac:dyDescent="0.25">
      <c r="B360" s="493" t="s">
        <v>3512</v>
      </c>
      <c r="C360" s="493" t="s">
        <v>53</v>
      </c>
      <c r="D360" s="493" t="s">
        <v>627</v>
      </c>
      <c r="E360" s="493" t="s">
        <v>785</v>
      </c>
      <c r="F360" s="493" t="s">
        <v>3670</v>
      </c>
      <c r="G360" s="493">
        <v>1</v>
      </c>
      <c r="H360" s="493">
        <v>1</v>
      </c>
    </row>
    <row r="361" spans="2:8" x14ac:dyDescent="0.25">
      <c r="B361" s="493" t="s">
        <v>3512</v>
      </c>
      <c r="C361" s="493" t="s">
        <v>53</v>
      </c>
      <c r="D361" s="493" t="s">
        <v>171</v>
      </c>
      <c r="E361" s="493" t="s">
        <v>122</v>
      </c>
      <c r="F361" s="493" t="s">
        <v>522</v>
      </c>
      <c r="G361" s="493">
        <v>5.0498712285255501E-3</v>
      </c>
      <c r="H361" s="493">
        <v>6.2587897567006204E-3</v>
      </c>
    </row>
    <row r="362" spans="2:8" x14ac:dyDescent="0.25">
      <c r="B362" s="493" t="s">
        <v>3512</v>
      </c>
      <c r="C362" s="493" t="s">
        <v>53</v>
      </c>
      <c r="D362" s="493" t="s">
        <v>171</v>
      </c>
      <c r="E362" s="493" t="s">
        <v>3690</v>
      </c>
      <c r="F362" s="493" t="s">
        <v>522</v>
      </c>
      <c r="G362" s="493">
        <v>0.99815951435558303</v>
      </c>
      <c r="H362" s="493">
        <v>0.99890393219892704</v>
      </c>
    </row>
    <row r="363" spans="2:8" x14ac:dyDescent="0.25">
      <c r="B363" s="493" t="s">
        <v>3512</v>
      </c>
      <c r="C363" s="493" t="s">
        <v>53</v>
      </c>
      <c r="D363" s="493" t="s">
        <v>171</v>
      </c>
      <c r="E363" s="493" t="s">
        <v>125</v>
      </c>
      <c r="F363" s="493" t="s">
        <v>522</v>
      </c>
      <c r="G363" s="493">
        <v>1</v>
      </c>
      <c r="H363" s="493">
        <v>1</v>
      </c>
    </row>
    <row r="364" spans="2:8" x14ac:dyDescent="0.25">
      <c r="B364" s="493" t="s">
        <v>3512</v>
      </c>
      <c r="C364" s="493" t="s">
        <v>53</v>
      </c>
      <c r="D364" s="493" t="s">
        <v>171</v>
      </c>
      <c r="E364" s="493" t="s">
        <v>3671</v>
      </c>
      <c r="F364" s="493" t="s">
        <v>522</v>
      </c>
      <c r="G364" s="493">
        <v>0.31694943824969601</v>
      </c>
      <c r="H364" s="493">
        <v>0.18874787652171601</v>
      </c>
    </row>
    <row r="365" spans="2:8" x14ac:dyDescent="0.25">
      <c r="B365" s="493" t="s">
        <v>3512</v>
      </c>
      <c r="C365" s="493" t="s">
        <v>53</v>
      </c>
      <c r="D365" s="493" t="s">
        <v>171</v>
      </c>
      <c r="E365" s="493" t="s">
        <v>785</v>
      </c>
      <c r="F365" s="493" t="s">
        <v>522</v>
      </c>
      <c r="G365" s="493">
        <v>0.56664882310287001</v>
      </c>
      <c r="H365" s="493">
        <v>0.79080511411490295</v>
      </c>
    </row>
    <row r="366" spans="2:8" x14ac:dyDescent="0.25">
      <c r="B366" s="493" t="s">
        <v>3514</v>
      </c>
      <c r="C366" s="493" t="s">
        <v>53</v>
      </c>
      <c r="D366" s="493" t="s">
        <v>627</v>
      </c>
      <c r="E366" s="493" t="s">
        <v>122</v>
      </c>
      <c r="F366" s="493" t="s">
        <v>3672</v>
      </c>
      <c r="G366" s="493">
        <v>6.5531675425399102E-2</v>
      </c>
      <c r="H366" s="493">
        <v>0.174558741665501</v>
      </c>
    </row>
    <row r="367" spans="2:8" x14ac:dyDescent="0.25">
      <c r="B367" s="493" t="s">
        <v>3514</v>
      </c>
      <c r="C367" s="493" t="s">
        <v>53</v>
      </c>
      <c r="D367" s="493" t="s">
        <v>627</v>
      </c>
      <c r="E367" s="493" t="s">
        <v>3690</v>
      </c>
      <c r="F367" s="493" t="s">
        <v>3672</v>
      </c>
      <c r="G367" s="493">
        <v>0.99999999999183398</v>
      </c>
      <c r="H367" s="493">
        <v>0.99999999999612299</v>
      </c>
    </row>
    <row r="368" spans="2:8" x14ac:dyDescent="0.25">
      <c r="B368" s="493" t="s">
        <v>3514</v>
      </c>
      <c r="C368" s="493" t="s">
        <v>53</v>
      </c>
      <c r="D368" s="493" t="s">
        <v>627</v>
      </c>
      <c r="E368" s="493" t="s">
        <v>125</v>
      </c>
      <c r="F368" s="493" t="s">
        <v>3672</v>
      </c>
      <c r="G368" s="493">
        <v>1</v>
      </c>
      <c r="H368" s="493">
        <v>1</v>
      </c>
    </row>
    <row r="369" spans="2:8" x14ac:dyDescent="0.25">
      <c r="B369" s="493" t="s">
        <v>3514</v>
      </c>
      <c r="C369" s="493" t="s">
        <v>53</v>
      </c>
      <c r="D369" s="493" t="s">
        <v>627</v>
      </c>
      <c r="E369" s="493" t="s">
        <v>3671</v>
      </c>
      <c r="F369" s="493" t="s">
        <v>3672</v>
      </c>
      <c r="G369" s="493">
        <v>0.81112307128308803</v>
      </c>
      <c r="H369" s="493">
        <v>0.873302019319666</v>
      </c>
    </row>
    <row r="370" spans="2:8" x14ac:dyDescent="0.25">
      <c r="B370" s="493" t="s">
        <v>3514</v>
      </c>
      <c r="C370" s="493" t="s">
        <v>53</v>
      </c>
      <c r="D370" s="493" t="s">
        <v>627</v>
      </c>
      <c r="E370" s="493" t="s">
        <v>785</v>
      </c>
      <c r="F370" s="493" t="s">
        <v>3672</v>
      </c>
      <c r="G370" s="493">
        <v>1</v>
      </c>
      <c r="H370" s="493">
        <v>1</v>
      </c>
    </row>
    <row r="371" spans="2:8" x14ac:dyDescent="0.25">
      <c r="B371" s="493" t="s">
        <v>3514</v>
      </c>
      <c r="C371" s="493" t="s">
        <v>53</v>
      </c>
      <c r="D371" s="493" t="s">
        <v>627</v>
      </c>
      <c r="E371" s="493" t="s">
        <v>122</v>
      </c>
      <c r="F371" s="493" t="s">
        <v>3670</v>
      </c>
      <c r="G371" s="493">
        <v>6.5531675425399102E-2</v>
      </c>
      <c r="H371" s="493">
        <v>0.174558741665501</v>
      </c>
    </row>
    <row r="372" spans="2:8" x14ac:dyDescent="0.25">
      <c r="B372" s="493" t="s">
        <v>3514</v>
      </c>
      <c r="C372" s="493" t="s">
        <v>53</v>
      </c>
      <c r="D372" s="493" t="s">
        <v>627</v>
      </c>
      <c r="E372" s="493" t="s">
        <v>3690</v>
      </c>
      <c r="F372" s="493" t="s">
        <v>3670</v>
      </c>
      <c r="G372" s="493">
        <v>0.99999999999183398</v>
      </c>
      <c r="H372" s="493">
        <v>0.99999999999612299</v>
      </c>
    </row>
    <row r="373" spans="2:8" x14ac:dyDescent="0.25">
      <c r="B373" s="493" t="s">
        <v>3514</v>
      </c>
      <c r="C373" s="493" t="s">
        <v>53</v>
      </c>
      <c r="D373" s="493" t="s">
        <v>627</v>
      </c>
      <c r="E373" s="493" t="s">
        <v>125</v>
      </c>
      <c r="F373" s="493" t="s">
        <v>3670</v>
      </c>
      <c r="G373" s="493">
        <v>1</v>
      </c>
      <c r="H373" s="493">
        <v>1</v>
      </c>
    </row>
    <row r="374" spans="2:8" x14ac:dyDescent="0.25">
      <c r="B374" s="493" t="s">
        <v>3514</v>
      </c>
      <c r="C374" s="493" t="s">
        <v>53</v>
      </c>
      <c r="D374" s="493" t="s">
        <v>627</v>
      </c>
      <c r="E374" s="493" t="s">
        <v>3671</v>
      </c>
      <c r="F374" s="493" t="s">
        <v>3670</v>
      </c>
      <c r="G374" s="493">
        <v>0.81112307128308803</v>
      </c>
      <c r="H374" s="493">
        <v>0.873302019319666</v>
      </c>
    </row>
    <row r="375" spans="2:8" x14ac:dyDescent="0.25">
      <c r="B375" s="493" t="s">
        <v>3514</v>
      </c>
      <c r="C375" s="493" t="s">
        <v>53</v>
      </c>
      <c r="D375" s="493" t="s">
        <v>627</v>
      </c>
      <c r="E375" s="493" t="s">
        <v>785</v>
      </c>
      <c r="F375" s="493" t="s">
        <v>3670</v>
      </c>
      <c r="G375" s="493">
        <v>1</v>
      </c>
      <c r="H375" s="493">
        <v>1</v>
      </c>
    </row>
    <row r="376" spans="2:8" x14ac:dyDescent="0.25">
      <c r="B376" s="493" t="s">
        <v>3514</v>
      </c>
      <c r="C376" s="493" t="s">
        <v>53</v>
      </c>
      <c r="D376" s="493" t="s">
        <v>171</v>
      </c>
      <c r="E376" s="493" t="s">
        <v>122</v>
      </c>
      <c r="F376" s="493" t="s">
        <v>522</v>
      </c>
      <c r="G376" s="493">
        <v>4.5435501259958799E-3</v>
      </c>
      <c r="H376" s="493">
        <v>1.80880059659837E-3</v>
      </c>
    </row>
    <row r="377" spans="2:8" x14ac:dyDescent="0.25">
      <c r="B377" s="493" t="s">
        <v>3514</v>
      </c>
      <c r="C377" s="493" t="s">
        <v>53</v>
      </c>
      <c r="D377" s="493" t="s">
        <v>171</v>
      </c>
      <c r="E377" s="493" t="s">
        <v>3690</v>
      </c>
      <c r="F377" s="493" t="s">
        <v>522</v>
      </c>
      <c r="G377" s="493">
        <v>0.99995269707797696</v>
      </c>
      <c r="H377" s="493">
        <v>0.99988719021883399</v>
      </c>
    </row>
    <row r="378" spans="2:8" x14ac:dyDescent="0.25">
      <c r="B378" s="493" t="s">
        <v>3514</v>
      </c>
      <c r="C378" s="493" t="s">
        <v>53</v>
      </c>
      <c r="D378" s="493" t="s">
        <v>171</v>
      </c>
      <c r="E378" s="493" t="s">
        <v>125</v>
      </c>
      <c r="F378" s="493" t="s">
        <v>522</v>
      </c>
      <c r="G378" s="493">
        <v>1</v>
      </c>
      <c r="H378" s="493">
        <v>1</v>
      </c>
    </row>
    <row r="379" spans="2:8" x14ac:dyDescent="0.25">
      <c r="B379" s="493" t="s">
        <v>3514</v>
      </c>
      <c r="C379" s="493" t="s">
        <v>53</v>
      </c>
      <c r="D379" s="493" t="s">
        <v>171</v>
      </c>
      <c r="E379" s="493" t="s">
        <v>3671</v>
      </c>
      <c r="F379" s="493" t="s">
        <v>522</v>
      </c>
      <c r="G379" s="493">
        <v>0.84552443509694397</v>
      </c>
      <c r="H379" s="493">
        <v>0.61187358144900195</v>
      </c>
    </row>
    <row r="380" spans="2:8" x14ac:dyDescent="0.25">
      <c r="B380" s="493" t="s">
        <v>3514</v>
      </c>
      <c r="C380" s="493" t="s">
        <v>53</v>
      </c>
      <c r="D380" s="493" t="s">
        <v>171</v>
      </c>
      <c r="E380" s="493" t="s">
        <v>785</v>
      </c>
      <c r="F380" s="493" t="s">
        <v>522</v>
      </c>
      <c r="G380" s="493">
        <v>0.89768063396444797</v>
      </c>
      <c r="H380" s="493">
        <v>0.96170032190002197</v>
      </c>
    </row>
    <row r="381" spans="2:8" x14ac:dyDescent="0.25">
      <c r="B381" s="493" t="s">
        <v>3516</v>
      </c>
      <c r="C381" s="493" t="s">
        <v>53</v>
      </c>
      <c r="D381" s="493" t="s">
        <v>627</v>
      </c>
      <c r="E381" s="493" t="s">
        <v>122</v>
      </c>
      <c r="F381" s="493" t="s">
        <v>3672</v>
      </c>
      <c r="G381" s="493">
        <v>0.11013757811256</v>
      </c>
      <c r="H381" s="493">
        <v>9.4346728658425597E-2</v>
      </c>
    </row>
    <row r="382" spans="2:8" x14ac:dyDescent="0.25">
      <c r="B382" s="493" t="s">
        <v>3516</v>
      </c>
      <c r="C382" s="493" t="s">
        <v>53</v>
      </c>
      <c r="D382" s="493" t="s">
        <v>627</v>
      </c>
      <c r="E382" s="493" t="s">
        <v>3690</v>
      </c>
      <c r="F382" s="493" t="s">
        <v>3672</v>
      </c>
      <c r="G382" s="493">
        <v>0.99987129707920497</v>
      </c>
      <c r="H382" s="493">
        <v>0.99978154407534603</v>
      </c>
    </row>
    <row r="383" spans="2:8" x14ac:dyDescent="0.25">
      <c r="B383" s="493" t="s">
        <v>3516</v>
      </c>
      <c r="C383" s="493" t="s">
        <v>53</v>
      </c>
      <c r="D383" s="493" t="s">
        <v>627</v>
      </c>
      <c r="E383" s="493" t="s">
        <v>125</v>
      </c>
      <c r="F383" s="493" t="s">
        <v>3672</v>
      </c>
      <c r="G383" s="493">
        <v>1</v>
      </c>
      <c r="H383" s="493">
        <v>1</v>
      </c>
    </row>
    <row r="384" spans="2:8" x14ac:dyDescent="0.25">
      <c r="B384" s="493" t="s">
        <v>3516</v>
      </c>
      <c r="C384" s="493" t="s">
        <v>53</v>
      </c>
      <c r="D384" s="493" t="s">
        <v>627</v>
      </c>
      <c r="E384" s="493" t="s">
        <v>3671</v>
      </c>
      <c r="F384" s="493" t="s">
        <v>3672</v>
      </c>
      <c r="G384" s="493">
        <v>0.77742599305438698</v>
      </c>
      <c r="H384" s="493">
        <v>0.70386015297530102</v>
      </c>
    </row>
    <row r="385" spans="2:8" x14ac:dyDescent="0.25">
      <c r="B385" s="493" t="s">
        <v>3516</v>
      </c>
      <c r="C385" s="493" t="s">
        <v>53</v>
      </c>
      <c r="D385" s="493" t="s">
        <v>627</v>
      </c>
      <c r="E385" s="493" t="s">
        <v>785</v>
      </c>
      <c r="F385" s="493" t="s">
        <v>3672</v>
      </c>
      <c r="G385" s="493">
        <v>1</v>
      </c>
      <c r="H385" s="493">
        <v>1</v>
      </c>
    </row>
    <row r="386" spans="2:8" x14ac:dyDescent="0.25">
      <c r="B386" s="493" t="s">
        <v>3516</v>
      </c>
      <c r="C386" s="493" t="s">
        <v>53</v>
      </c>
      <c r="D386" s="493" t="s">
        <v>627</v>
      </c>
      <c r="E386" s="493" t="s">
        <v>122</v>
      </c>
      <c r="F386" s="493" t="s">
        <v>3670</v>
      </c>
      <c r="G386" s="493">
        <v>0.11013757811256</v>
      </c>
      <c r="H386" s="493">
        <v>9.4346728658425597E-2</v>
      </c>
    </row>
    <row r="387" spans="2:8" x14ac:dyDescent="0.25">
      <c r="B387" s="493" t="s">
        <v>3516</v>
      </c>
      <c r="C387" s="493" t="s">
        <v>53</v>
      </c>
      <c r="D387" s="493" t="s">
        <v>627</v>
      </c>
      <c r="E387" s="493" t="s">
        <v>3690</v>
      </c>
      <c r="F387" s="493" t="s">
        <v>3670</v>
      </c>
      <c r="G387" s="493">
        <v>0.99987129707920497</v>
      </c>
      <c r="H387" s="493">
        <v>0.99978154407534603</v>
      </c>
    </row>
    <row r="388" spans="2:8" x14ac:dyDescent="0.25">
      <c r="B388" s="493" t="s">
        <v>3516</v>
      </c>
      <c r="C388" s="493" t="s">
        <v>53</v>
      </c>
      <c r="D388" s="493" t="s">
        <v>627</v>
      </c>
      <c r="E388" s="493" t="s">
        <v>125</v>
      </c>
      <c r="F388" s="493" t="s">
        <v>3670</v>
      </c>
      <c r="G388" s="493">
        <v>1</v>
      </c>
      <c r="H388" s="493">
        <v>1</v>
      </c>
    </row>
    <row r="389" spans="2:8" x14ac:dyDescent="0.25">
      <c r="B389" s="493" t="s">
        <v>3516</v>
      </c>
      <c r="C389" s="493" t="s">
        <v>53</v>
      </c>
      <c r="D389" s="493" t="s">
        <v>627</v>
      </c>
      <c r="E389" s="493" t="s">
        <v>3671</v>
      </c>
      <c r="F389" s="493" t="s">
        <v>3670</v>
      </c>
      <c r="G389" s="493">
        <v>0.77742599305438698</v>
      </c>
      <c r="H389" s="493">
        <v>0.70386015297530102</v>
      </c>
    </row>
    <row r="390" spans="2:8" x14ac:dyDescent="0.25">
      <c r="B390" s="493" t="s">
        <v>3516</v>
      </c>
      <c r="C390" s="493" t="s">
        <v>53</v>
      </c>
      <c r="D390" s="493" t="s">
        <v>627</v>
      </c>
      <c r="E390" s="493" t="s">
        <v>785</v>
      </c>
      <c r="F390" s="493" t="s">
        <v>3670</v>
      </c>
      <c r="G390" s="493">
        <v>1</v>
      </c>
      <c r="H390" s="493">
        <v>1</v>
      </c>
    </row>
    <row r="391" spans="2:8" x14ac:dyDescent="0.25">
      <c r="B391" s="493" t="s">
        <v>3516</v>
      </c>
      <c r="C391" s="493" t="s">
        <v>53</v>
      </c>
      <c r="D391" s="493" t="s">
        <v>171</v>
      </c>
      <c r="E391" s="493" t="s">
        <v>122</v>
      </c>
      <c r="F391" s="493" t="s">
        <v>522</v>
      </c>
      <c r="G391" s="493">
        <v>1.07141298283375E-2</v>
      </c>
      <c r="H391" s="493">
        <v>9.1385637319263292E-3</v>
      </c>
    </row>
    <row r="392" spans="2:8" x14ac:dyDescent="0.25">
      <c r="B392" s="493" t="s">
        <v>3516</v>
      </c>
      <c r="C392" s="493" t="s">
        <v>53</v>
      </c>
      <c r="D392" s="493" t="s">
        <v>171</v>
      </c>
      <c r="E392" s="493" t="s">
        <v>3690</v>
      </c>
      <c r="F392" s="493" t="s">
        <v>522</v>
      </c>
      <c r="G392" s="493">
        <v>0.99949384956788301</v>
      </c>
      <c r="H392" s="493">
        <v>0.99989388309944405</v>
      </c>
    </row>
    <row r="393" spans="2:8" x14ac:dyDescent="0.25">
      <c r="B393" s="493" t="s">
        <v>3516</v>
      </c>
      <c r="C393" s="493" t="s">
        <v>53</v>
      </c>
      <c r="D393" s="493" t="s">
        <v>171</v>
      </c>
      <c r="E393" s="493" t="s">
        <v>125</v>
      </c>
      <c r="F393" s="493" t="s">
        <v>522</v>
      </c>
      <c r="G393" s="493">
        <v>1</v>
      </c>
      <c r="H393" s="493">
        <v>1</v>
      </c>
    </row>
    <row r="394" spans="2:8" x14ac:dyDescent="0.25">
      <c r="B394" s="493" t="s">
        <v>3516</v>
      </c>
      <c r="C394" s="493" t="s">
        <v>53</v>
      </c>
      <c r="D394" s="493" t="s">
        <v>171</v>
      </c>
      <c r="E394" s="493" t="s">
        <v>3671</v>
      </c>
      <c r="F394" s="493" t="s">
        <v>522</v>
      </c>
      <c r="G394" s="493">
        <v>0.54903692045139996</v>
      </c>
      <c r="H394" s="493">
        <v>0.33447825009007098</v>
      </c>
    </row>
    <row r="395" spans="2:8" x14ac:dyDescent="0.25">
      <c r="B395" s="493" t="s">
        <v>3516</v>
      </c>
      <c r="C395" s="493" t="s">
        <v>53</v>
      </c>
      <c r="D395" s="493" t="s">
        <v>171</v>
      </c>
      <c r="E395" s="493" t="s">
        <v>785</v>
      </c>
      <c r="F395" s="493" t="s">
        <v>522</v>
      </c>
      <c r="G395" s="493">
        <v>0.779694677463596</v>
      </c>
      <c r="H395" s="493">
        <v>0.92406253420588402</v>
      </c>
    </row>
    <row r="396" spans="2:8" x14ac:dyDescent="0.25">
      <c r="B396" s="493" t="s">
        <v>3518</v>
      </c>
      <c r="C396" s="493" t="s">
        <v>53</v>
      </c>
      <c r="D396" s="493" t="s">
        <v>627</v>
      </c>
      <c r="E396" s="493" t="s">
        <v>122</v>
      </c>
      <c r="F396" s="493" t="s">
        <v>3672</v>
      </c>
      <c r="G396" s="493">
        <v>5.5925238360321698E-2</v>
      </c>
      <c r="H396" s="493">
        <v>0.14795655537333299</v>
      </c>
    </row>
    <row r="397" spans="2:8" x14ac:dyDescent="0.25">
      <c r="B397" s="493" t="s">
        <v>3518</v>
      </c>
      <c r="C397" s="493" t="s">
        <v>53</v>
      </c>
      <c r="D397" s="493" t="s">
        <v>627</v>
      </c>
      <c r="E397" s="493" t="s">
        <v>3690</v>
      </c>
      <c r="F397" s="493" t="s">
        <v>3672</v>
      </c>
      <c r="G397" s="493">
        <v>0.99999999999046996</v>
      </c>
      <c r="H397" s="493">
        <v>0.99999999999543998</v>
      </c>
    </row>
    <row r="398" spans="2:8" x14ac:dyDescent="0.25">
      <c r="B398" s="493" t="s">
        <v>3518</v>
      </c>
      <c r="C398" s="493" t="s">
        <v>53</v>
      </c>
      <c r="D398" s="493" t="s">
        <v>627</v>
      </c>
      <c r="E398" s="493" t="s">
        <v>125</v>
      </c>
      <c r="F398" s="493" t="s">
        <v>3672</v>
      </c>
      <c r="G398" s="493">
        <v>1</v>
      </c>
      <c r="H398" s="493">
        <v>1</v>
      </c>
    </row>
    <row r="399" spans="2:8" x14ac:dyDescent="0.25">
      <c r="B399" s="493" t="s">
        <v>3518</v>
      </c>
      <c r="C399" s="493" t="s">
        <v>53</v>
      </c>
      <c r="D399" s="493" t="s">
        <v>627</v>
      </c>
      <c r="E399" s="493" t="s">
        <v>3671</v>
      </c>
      <c r="F399" s="493" t="s">
        <v>3672</v>
      </c>
      <c r="G399" s="493">
        <v>0.77859106288334601</v>
      </c>
      <c r="H399" s="493">
        <v>0.85122234376517503</v>
      </c>
    </row>
    <row r="400" spans="2:8" x14ac:dyDescent="0.25">
      <c r="B400" s="493" t="s">
        <v>3518</v>
      </c>
      <c r="C400" s="493" t="s">
        <v>53</v>
      </c>
      <c r="D400" s="493" t="s">
        <v>627</v>
      </c>
      <c r="E400" s="493" t="s">
        <v>785</v>
      </c>
      <c r="F400" s="493" t="s">
        <v>3672</v>
      </c>
      <c r="G400" s="493">
        <v>1</v>
      </c>
      <c r="H400" s="493">
        <v>1</v>
      </c>
    </row>
    <row r="401" spans="2:8" x14ac:dyDescent="0.25">
      <c r="B401" s="493" t="s">
        <v>3518</v>
      </c>
      <c r="C401" s="493" t="s">
        <v>53</v>
      </c>
      <c r="D401" s="493" t="s">
        <v>627</v>
      </c>
      <c r="E401" s="493" t="s">
        <v>122</v>
      </c>
      <c r="F401" s="493" t="s">
        <v>3670</v>
      </c>
      <c r="G401" s="493">
        <v>5.5925238360321601E-2</v>
      </c>
      <c r="H401" s="493">
        <v>0.14795655537333399</v>
      </c>
    </row>
    <row r="402" spans="2:8" x14ac:dyDescent="0.25">
      <c r="B402" s="493" t="s">
        <v>3518</v>
      </c>
      <c r="C402" s="493" t="s">
        <v>53</v>
      </c>
      <c r="D402" s="493" t="s">
        <v>627</v>
      </c>
      <c r="E402" s="493" t="s">
        <v>3690</v>
      </c>
      <c r="F402" s="493" t="s">
        <v>3670</v>
      </c>
      <c r="G402" s="493">
        <v>0.99999999999046996</v>
      </c>
      <c r="H402" s="493">
        <v>0.99999999999543998</v>
      </c>
    </row>
    <row r="403" spans="2:8" x14ac:dyDescent="0.25">
      <c r="B403" s="493" t="s">
        <v>3518</v>
      </c>
      <c r="C403" s="493" t="s">
        <v>53</v>
      </c>
      <c r="D403" s="493" t="s">
        <v>627</v>
      </c>
      <c r="E403" s="493" t="s">
        <v>125</v>
      </c>
      <c r="F403" s="493" t="s">
        <v>3670</v>
      </c>
      <c r="G403" s="493">
        <v>1</v>
      </c>
      <c r="H403" s="493">
        <v>1</v>
      </c>
    </row>
    <row r="404" spans="2:8" x14ac:dyDescent="0.25">
      <c r="B404" s="493" t="s">
        <v>3518</v>
      </c>
      <c r="C404" s="493" t="s">
        <v>53</v>
      </c>
      <c r="D404" s="493" t="s">
        <v>627</v>
      </c>
      <c r="E404" s="493" t="s">
        <v>3671</v>
      </c>
      <c r="F404" s="493" t="s">
        <v>3670</v>
      </c>
      <c r="G404" s="493">
        <v>0.77859106288334601</v>
      </c>
      <c r="H404" s="493">
        <v>0.85122234376517503</v>
      </c>
    </row>
    <row r="405" spans="2:8" x14ac:dyDescent="0.25">
      <c r="B405" s="493" t="s">
        <v>3518</v>
      </c>
      <c r="C405" s="493" t="s">
        <v>53</v>
      </c>
      <c r="D405" s="493" t="s">
        <v>627</v>
      </c>
      <c r="E405" s="493" t="s">
        <v>785</v>
      </c>
      <c r="F405" s="493" t="s">
        <v>3670</v>
      </c>
      <c r="G405" s="493">
        <v>1</v>
      </c>
      <c r="H405" s="493">
        <v>1</v>
      </c>
    </row>
    <row r="406" spans="2:8" x14ac:dyDescent="0.25">
      <c r="B406" s="493" t="s">
        <v>3518</v>
      </c>
      <c r="C406" s="493" t="s">
        <v>53</v>
      </c>
      <c r="D406" s="493" t="s">
        <v>171</v>
      </c>
      <c r="E406" s="493" t="s">
        <v>122</v>
      </c>
      <c r="F406" s="493" t="s">
        <v>522</v>
      </c>
      <c r="G406" s="493">
        <v>2.7961673643311499E-3</v>
      </c>
      <c r="H406" s="493">
        <v>1.26174744070619E-3</v>
      </c>
    </row>
    <row r="407" spans="2:8" x14ac:dyDescent="0.25">
      <c r="B407" s="493" t="s">
        <v>3518</v>
      </c>
      <c r="C407" s="493" t="s">
        <v>53</v>
      </c>
      <c r="D407" s="493" t="s">
        <v>171</v>
      </c>
      <c r="E407" s="493" t="s">
        <v>3690</v>
      </c>
      <c r="F407" s="493" t="s">
        <v>522</v>
      </c>
      <c r="G407" s="493">
        <v>0.99975560725219603</v>
      </c>
      <c r="H407" s="493">
        <v>0.99930843761262</v>
      </c>
    </row>
    <row r="408" spans="2:8" x14ac:dyDescent="0.25">
      <c r="B408" s="493" t="s">
        <v>3518</v>
      </c>
      <c r="C408" s="493" t="s">
        <v>53</v>
      </c>
      <c r="D408" s="493" t="s">
        <v>171</v>
      </c>
      <c r="E408" s="493" t="s">
        <v>125</v>
      </c>
      <c r="F408" s="493" t="s">
        <v>522</v>
      </c>
      <c r="G408" s="493">
        <v>1</v>
      </c>
      <c r="H408" s="493">
        <v>1</v>
      </c>
    </row>
    <row r="409" spans="2:8" x14ac:dyDescent="0.25">
      <c r="B409" s="493" t="s">
        <v>3518</v>
      </c>
      <c r="C409" s="493" t="s">
        <v>53</v>
      </c>
      <c r="D409" s="493" t="s">
        <v>171</v>
      </c>
      <c r="E409" s="493" t="s">
        <v>3671</v>
      </c>
      <c r="F409" s="493" t="s">
        <v>522</v>
      </c>
      <c r="G409" s="493">
        <v>0.81068551514927001</v>
      </c>
      <c r="H409" s="493">
        <v>0.56190353769851598</v>
      </c>
    </row>
    <row r="410" spans="2:8" x14ac:dyDescent="0.25">
      <c r="B410" s="493" t="s">
        <v>3518</v>
      </c>
      <c r="C410" s="493" t="s">
        <v>53</v>
      </c>
      <c r="D410" s="493" t="s">
        <v>171</v>
      </c>
      <c r="E410" s="493" t="s">
        <v>785</v>
      </c>
      <c r="F410" s="493" t="s">
        <v>522</v>
      </c>
      <c r="G410" s="493">
        <v>0.87221739051480296</v>
      </c>
      <c r="H410" s="493">
        <v>0.95294744614495197</v>
      </c>
    </row>
    <row r="411" spans="2:8" x14ac:dyDescent="0.25">
      <c r="B411" s="493" t="s">
        <v>3520</v>
      </c>
      <c r="C411" s="493" t="s">
        <v>53</v>
      </c>
      <c r="D411" s="493" t="s">
        <v>627</v>
      </c>
      <c r="E411" s="493" t="s">
        <v>122</v>
      </c>
      <c r="F411" s="493" t="s">
        <v>3672</v>
      </c>
      <c r="G411" s="493">
        <v>7.7599558136351901E-2</v>
      </c>
      <c r="H411" s="493">
        <v>9.2081732958024104E-2</v>
      </c>
    </row>
    <row r="412" spans="2:8" x14ac:dyDescent="0.25">
      <c r="B412" s="493" t="s">
        <v>3520</v>
      </c>
      <c r="C412" s="493" t="s">
        <v>53</v>
      </c>
      <c r="D412" s="493" t="s">
        <v>627</v>
      </c>
      <c r="E412" s="493" t="s">
        <v>3690</v>
      </c>
      <c r="F412" s="493" t="s">
        <v>3672</v>
      </c>
      <c r="G412" s="493">
        <v>0.99999988173958598</v>
      </c>
      <c r="H412" s="493">
        <v>0.99999985152357695</v>
      </c>
    </row>
    <row r="413" spans="2:8" x14ac:dyDescent="0.25">
      <c r="B413" s="493" t="s">
        <v>3520</v>
      </c>
      <c r="C413" s="493" t="s">
        <v>53</v>
      </c>
      <c r="D413" s="493" t="s">
        <v>627</v>
      </c>
      <c r="E413" s="493" t="s">
        <v>125</v>
      </c>
      <c r="F413" s="493" t="s">
        <v>3672</v>
      </c>
      <c r="G413" s="493">
        <v>1</v>
      </c>
      <c r="H413" s="493">
        <v>1</v>
      </c>
    </row>
    <row r="414" spans="2:8" x14ac:dyDescent="0.25">
      <c r="B414" s="493" t="s">
        <v>3520</v>
      </c>
      <c r="C414" s="493" t="s">
        <v>53</v>
      </c>
      <c r="D414" s="493" t="s">
        <v>627</v>
      </c>
      <c r="E414" s="493" t="s">
        <v>3671</v>
      </c>
      <c r="F414" s="493" t="s">
        <v>3672</v>
      </c>
      <c r="G414" s="493">
        <v>0.78772114745268995</v>
      </c>
      <c r="H414" s="493">
        <v>0.717003834433809</v>
      </c>
    </row>
    <row r="415" spans="2:8" x14ac:dyDescent="0.25">
      <c r="B415" s="493" t="s">
        <v>3520</v>
      </c>
      <c r="C415" s="493" t="s">
        <v>53</v>
      </c>
      <c r="D415" s="493" t="s">
        <v>627</v>
      </c>
      <c r="E415" s="493" t="s">
        <v>785</v>
      </c>
      <c r="F415" s="493" t="s">
        <v>3672</v>
      </c>
      <c r="G415" s="493">
        <v>1</v>
      </c>
      <c r="H415" s="493">
        <v>1</v>
      </c>
    </row>
    <row r="416" spans="2:8" x14ac:dyDescent="0.25">
      <c r="B416" s="493" t="s">
        <v>3520</v>
      </c>
      <c r="C416" s="493" t="s">
        <v>53</v>
      </c>
      <c r="D416" s="493" t="s">
        <v>627</v>
      </c>
      <c r="E416" s="493" t="s">
        <v>122</v>
      </c>
      <c r="F416" s="493" t="s">
        <v>3670</v>
      </c>
      <c r="G416" s="493">
        <v>7.7599558136351901E-2</v>
      </c>
      <c r="H416" s="493">
        <v>9.2081732958024104E-2</v>
      </c>
    </row>
    <row r="417" spans="2:8" x14ac:dyDescent="0.25">
      <c r="B417" s="493" t="s">
        <v>3520</v>
      </c>
      <c r="C417" s="493" t="s">
        <v>53</v>
      </c>
      <c r="D417" s="493" t="s">
        <v>627</v>
      </c>
      <c r="E417" s="493" t="s">
        <v>3690</v>
      </c>
      <c r="F417" s="493" t="s">
        <v>3670</v>
      </c>
      <c r="G417" s="493">
        <v>0.99999988173958598</v>
      </c>
      <c r="H417" s="493">
        <v>0.99999985152357695</v>
      </c>
    </row>
    <row r="418" spans="2:8" x14ac:dyDescent="0.25">
      <c r="B418" s="493" t="s">
        <v>3520</v>
      </c>
      <c r="C418" s="493" t="s">
        <v>53</v>
      </c>
      <c r="D418" s="493" t="s">
        <v>627</v>
      </c>
      <c r="E418" s="493" t="s">
        <v>125</v>
      </c>
      <c r="F418" s="493" t="s">
        <v>3670</v>
      </c>
      <c r="G418" s="493">
        <v>1</v>
      </c>
      <c r="H418" s="493">
        <v>1</v>
      </c>
    </row>
    <row r="419" spans="2:8" x14ac:dyDescent="0.25">
      <c r="B419" s="493" t="s">
        <v>3520</v>
      </c>
      <c r="C419" s="493" t="s">
        <v>53</v>
      </c>
      <c r="D419" s="493" t="s">
        <v>627</v>
      </c>
      <c r="E419" s="493" t="s">
        <v>3671</v>
      </c>
      <c r="F419" s="493" t="s">
        <v>3670</v>
      </c>
      <c r="G419" s="493">
        <v>0.78772114745268995</v>
      </c>
      <c r="H419" s="493">
        <v>0.717003834433809</v>
      </c>
    </row>
    <row r="420" spans="2:8" x14ac:dyDescent="0.25">
      <c r="B420" s="493" t="s">
        <v>3520</v>
      </c>
      <c r="C420" s="493" t="s">
        <v>53</v>
      </c>
      <c r="D420" s="493" t="s">
        <v>627</v>
      </c>
      <c r="E420" s="493" t="s">
        <v>785</v>
      </c>
      <c r="F420" s="493" t="s">
        <v>3670</v>
      </c>
      <c r="G420" s="493">
        <v>1</v>
      </c>
      <c r="H420" s="493">
        <v>1</v>
      </c>
    </row>
    <row r="421" spans="2:8" x14ac:dyDescent="0.25">
      <c r="B421" s="493" t="s">
        <v>3520</v>
      </c>
      <c r="C421" s="493" t="s">
        <v>53</v>
      </c>
      <c r="D421" s="493" t="s">
        <v>171</v>
      </c>
      <c r="E421" s="493" t="s">
        <v>122</v>
      </c>
      <c r="F421" s="493" t="s">
        <v>522</v>
      </c>
      <c r="G421" s="493">
        <v>5.1469463374537797E-3</v>
      </c>
      <c r="H421" s="493">
        <v>4.0999288106969003E-3</v>
      </c>
    </row>
    <row r="422" spans="2:8" x14ac:dyDescent="0.25">
      <c r="B422" s="493" t="s">
        <v>3520</v>
      </c>
      <c r="C422" s="493" t="s">
        <v>53</v>
      </c>
      <c r="D422" s="493" t="s">
        <v>171</v>
      </c>
      <c r="E422" s="493" t="s">
        <v>3690</v>
      </c>
      <c r="F422" s="493" t="s">
        <v>522</v>
      </c>
      <c r="G422" s="493">
        <v>0.99997815536407497</v>
      </c>
      <c r="H422" s="493">
        <v>0.999891070818826</v>
      </c>
    </row>
    <row r="423" spans="2:8" x14ac:dyDescent="0.25">
      <c r="B423" s="493" t="s">
        <v>3520</v>
      </c>
      <c r="C423" s="493" t="s">
        <v>53</v>
      </c>
      <c r="D423" s="493" t="s">
        <v>171</v>
      </c>
      <c r="E423" s="493" t="s">
        <v>125</v>
      </c>
      <c r="F423" s="493" t="s">
        <v>522</v>
      </c>
      <c r="G423" s="493">
        <v>1</v>
      </c>
      <c r="H423" s="493">
        <v>1</v>
      </c>
    </row>
    <row r="424" spans="2:8" x14ac:dyDescent="0.25">
      <c r="B424" s="493" t="s">
        <v>3520</v>
      </c>
      <c r="C424" s="493" t="s">
        <v>53</v>
      </c>
      <c r="D424" s="493" t="s">
        <v>171</v>
      </c>
      <c r="E424" s="493" t="s">
        <v>3671</v>
      </c>
      <c r="F424" s="493" t="s">
        <v>522</v>
      </c>
      <c r="G424" s="493">
        <v>0.63690055353368402</v>
      </c>
      <c r="H424" s="493">
        <v>0.39804537301017001</v>
      </c>
    </row>
    <row r="425" spans="2:8" x14ac:dyDescent="0.25">
      <c r="B425" s="493" t="s">
        <v>3520</v>
      </c>
      <c r="C425" s="493" t="s">
        <v>53</v>
      </c>
      <c r="D425" s="493" t="s">
        <v>171</v>
      </c>
      <c r="E425" s="493" t="s">
        <v>785</v>
      </c>
      <c r="F425" s="493" t="s">
        <v>522</v>
      </c>
      <c r="G425" s="493">
        <v>0.82007206626398998</v>
      </c>
      <c r="H425" s="493">
        <v>0.870273983851517</v>
      </c>
    </row>
    <row r="426" spans="2:8" x14ac:dyDescent="0.25">
      <c r="B426" s="493" t="s">
        <v>3522</v>
      </c>
      <c r="C426" s="493" t="s">
        <v>53</v>
      </c>
      <c r="D426" s="493" t="s">
        <v>627</v>
      </c>
      <c r="E426" s="493" t="s">
        <v>122</v>
      </c>
      <c r="F426" s="493" t="s">
        <v>3672</v>
      </c>
      <c r="G426" s="493">
        <v>7.9418080813231803E-2</v>
      </c>
      <c r="H426" s="493">
        <v>9.7850910532413196E-2</v>
      </c>
    </row>
    <row r="427" spans="2:8" x14ac:dyDescent="0.25">
      <c r="B427" s="493" t="s">
        <v>3522</v>
      </c>
      <c r="C427" s="493" t="s">
        <v>53</v>
      </c>
      <c r="D427" s="493" t="s">
        <v>627</v>
      </c>
      <c r="E427" s="493" t="s">
        <v>3690</v>
      </c>
      <c r="F427" s="493" t="s">
        <v>3672</v>
      </c>
      <c r="G427" s="493">
        <v>0.99998854158244599</v>
      </c>
      <c r="H427" s="493">
        <v>0.99998027806822998</v>
      </c>
    </row>
    <row r="428" spans="2:8" x14ac:dyDescent="0.25">
      <c r="B428" s="493" t="s">
        <v>3522</v>
      </c>
      <c r="C428" s="493" t="s">
        <v>53</v>
      </c>
      <c r="D428" s="493" t="s">
        <v>627</v>
      </c>
      <c r="E428" s="493" t="s">
        <v>125</v>
      </c>
      <c r="F428" s="493" t="s">
        <v>3672</v>
      </c>
      <c r="G428" s="493">
        <v>1</v>
      </c>
      <c r="H428" s="493">
        <v>1</v>
      </c>
    </row>
    <row r="429" spans="2:8" x14ac:dyDescent="0.25">
      <c r="B429" s="493" t="s">
        <v>3522</v>
      </c>
      <c r="C429" s="493" t="s">
        <v>53</v>
      </c>
      <c r="D429" s="493" t="s">
        <v>627</v>
      </c>
      <c r="E429" s="493" t="s">
        <v>3671</v>
      </c>
      <c r="F429" s="493" t="s">
        <v>3672</v>
      </c>
      <c r="G429" s="493">
        <v>0.79975778210506299</v>
      </c>
      <c r="H429" s="493">
        <v>0.72737149959593606</v>
      </c>
    </row>
    <row r="430" spans="2:8" x14ac:dyDescent="0.25">
      <c r="B430" s="493" t="s">
        <v>3522</v>
      </c>
      <c r="C430" s="493" t="s">
        <v>53</v>
      </c>
      <c r="D430" s="493" t="s">
        <v>627</v>
      </c>
      <c r="E430" s="493" t="s">
        <v>785</v>
      </c>
      <c r="F430" s="493" t="s">
        <v>3672</v>
      </c>
      <c r="G430" s="493">
        <v>1</v>
      </c>
      <c r="H430" s="493">
        <v>1</v>
      </c>
    </row>
    <row r="431" spans="2:8" x14ac:dyDescent="0.25">
      <c r="B431" s="493" t="s">
        <v>3522</v>
      </c>
      <c r="C431" s="493" t="s">
        <v>53</v>
      </c>
      <c r="D431" s="493" t="s">
        <v>627</v>
      </c>
      <c r="E431" s="493" t="s">
        <v>122</v>
      </c>
      <c r="F431" s="493" t="s">
        <v>3670</v>
      </c>
      <c r="G431" s="493">
        <v>7.9418080813231803E-2</v>
      </c>
      <c r="H431" s="493">
        <v>9.7850910532413099E-2</v>
      </c>
    </row>
    <row r="432" spans="2:8" x14ac:dyDescent="0.25">
      <c r="B432" s="493" t="s">
        <v>3522</v>
      </c>
      <c r="C432" s="493" t="s">
        <v>53</v>
      </c>
      <c r="D432" s="493" t="s">
        <v>627</v>
      </c>
      <c r="E432" s="493" t="s">
        <v>3690</v>
      </c>
      <c r="F432" s="493" t="s">
        <v>3670</v>
      </c>
      <c r="G432" s="493">
        <v>0.99998854158244599</v>
      </c>
      <c r="H432" s="493">
        <v>0.99998027806823098</v>
      </c>
    </row>
    <row r="433" spans="2:8" x14ac:dyDescent="0.25">
      <c r="B433" s="493" t="s">
        <v>3522</v>
      </c>
      <c r="C433" s="493" t="s">
        <v>53</v>
      </c>
      <c r="D433" s="493" t="s">
        <v>627</v>
      </c>
      <c r="E433" s="493" t="s">
        <v>125</v>
      </c>
      <c r="F433" s="493" t="s">
        <v>3670</v>
      </c>
      <c r="G433" s="493">
        <v>1</v>
      </c>
      <c r="H433" s="493">
        <v>1</v>
      </c>
    </row>
    <row r="434" spans="2:8" x14ac:dyDescent="0.25">
      <c r="B434" s="493" t="s">
        <v>3522</v>
      </c>
      <c r="C434" s="493" t="s">
        <v>53</v>
      </c>
      <c r="D434" s="493" t="s">
        <v>627</v>
      </c>
      <c r="E434" s="493" t="s">
        <v>3671</v>
      </c>
      <c r="F434" s="493" t="s">
        <v>3670</v>
      </c>
      <c r="G434" s="493">
        <v>0.79975778210506299</v>
      </c>
      <c r="H434" s="493">
        <v>0.72737149959593606</v>
      </c>
    </row>
    <row r="435" spans="2:8" x14ac:dyDescent="0.25">
      <c r="B435" s="493" t="s">
        <v>3522</v>
      </c>
      <c r="C435" s="493" t="s">
        <v>53</v>
      </c>
      <c r="D435" s="493" t="s">
        <v>627</v>
      </c>
      <c r="E435" s="493" t="s">
        <v>785</v>
      </c>
      <c r="F435" s="493" t="s">
        <v>3670</v>
      </c>
      <c r="G435" s="493">
        <v>1</v>
      </c>
      <c r="H435" s="493">
        <v>1</v>
      </c>
    </row>
    <row r="436" spans="2:8" x14ac:dyDescent="0.25">
      <c r="B436" s="493" t="s">
        <v>3522</v>
      </c>
      <c r="C436" s="493" t="s">
        <v>53</v>
      </c>
      <c r="D436" s="493" t="s">
        <v>171</v>
      </c>
      <c r="E436" s="493" t="s">
        <v>122</v>
      </c>
      <c r="F436" s="493" t="s">
        <v>522</v>
      </c>
      <c r="G436" s="493">
        <v>1.2264182969183499E-2</v>
      </c>
      <c r="H436" s="493">
        <v>6.7070878975554202E-3</v>
      </c>
    </row>
    <row r="437" spans="2:8" x14ac:dyDescent="0.25">
      <c r="B437" s="493" t="s">
        <v>3522</v>
      </c>
      <c r="C437" s="493" t="s">
        <v>53</v>
      </c>
      <c r="D437" s="493" t="s">
        <v>171</v>
      </c>
      <c r="E437" s="493" t="s">
        <v>3690</v>
      </c>
      <c r="F437" s="493" t="s">
        <v>522</v>
      </c>
      <c r="G437" s="493">
        <v>0.99999789656674298</v>
      </c>
      <c r="H437" s="493">
        <v>0.99999909268262699</v>
      </c>
    </row>
    <row r="438" spans="2:8" x14ac:dyDescent="0.25">
      <c r="B438" s="493" t="s">
        <v>3522</v>
      </c>
      <c r="C438" s="493" t="s">
        <v>53</v>
      </c>
      <c r="D438" s="493" t="s">
        <v>171</v>
      </c>
      <c r="E438" s="493" t="s">
        <v>125</v>
      </c>
      <c r="F438" s="493" t="s">
        <v>522</v>
      </c>
      <c r="G438" s="493">
        <v>1</v>
      </c>
      <c r="H438" s="493">
        <v>1</v>
      </c>
    </row>
    <row r="439" spans="2:8" x14ac:dyDescent="0.25">
      <c r="B439" s="493" t="s">
        <v>3522</v>
      </c>
      <c r="C439" s="493" t="s">
        <v>53</v>
      </c>
      <c r="D439" s="493" t="s">
        <v>171</v>
      </c>
      <c r="E439" s="493" t="s">
        <v>3671</v>
      </c>
      <c r="F439" s="493" t="s">
        <v>522</v>
      </c>
      <c r="G439" s="493">
        <v>0.752754234744891</v>
      </c>
      <c r="H439" s="493">
        <v>0.51548443734706295</v>
      </c>
    </row>
    <row r="440" spans="2:8" x14ac:dyDescent="0.25">
      <c r="B440" s="493" t="s">
        <v>3522</v>
      </c>
      <c r="C440" s="493" t="s">
        <v>53</v>
      </c>
      <c r="D440" s="493" t="s">
        <v>171</v>
      </c>
      <c r="E440" s="493" t="s">
        <v>785</v>
      </c>
      <c r="F440" s="493" t="s">
        <v>522</v>
      </c>
      <c r="G440" s="493">
        <v>0.84659796107602903</v>
      </c>
      <c r="H440" s="493">
        <v>0.93995309880554401</v>
      </c>
    </row>
    <row r="441" spans="2:8" x14ac:dyDescent="0.25">
      <c r="B441" s="493" t="s">
        <v>3524</v>
      </c>
      <c r="C441" s="493" t="s">
        <v>53</v>
      </c>
      <c r="D441" s="493" t="s">
        <v>627</v>
      </c>
      <c r="E441" s="493" t="s">
        <v>122</v>
      </c>
      <c r="F441" s="493" t="s">
        <v>3672</v>
      </c>
      <c r="G441" s="493">
        <v>3.60205760096627E-2</v>
      </c>
      <c r="H441" s="493">
        <v>3.72769118984956E-2</v>
      </c>
    </row>
    <row r="442" spans="2:8" x14ac:dyDescent="0.25">
      <c r="B442" s="493" t="s">
        <v>3524</v>
      </c>
      <c r="C442" s="493" t="s">
        <v>53</v>
      </c>
      <c r="D442" s="493" t="s">
        <v>627</v>
      </c>
      <c r="E442" s="493" t="s">
        <v>3690</v>
      </c>
      <c r="F442" s="493" t="s">
        <v>3672</v>
      </c>
      <c r="G442" s="493">
        <v>0.99958375465205496</v>
      </c>
      <c r="H442" s="493">
        <v>0.99912535518769596</v>
      </c>
    </row>
    <row r="443" spans="2:8" x14ac:dyDescent="0.25">
      <c r="B443" s="493" t="s">
        <v>3524</v>
      </c>
      <c r="C443" s="493" t="s">
        <v>53</v>
      </c>
      <c r="D443" s="493" t="s">
        <v>627</v>
      </c>
      <c r="E443" s="493" t="s">
        <v>125</v>
      </c>
      <c r="F443" s="493" t="s">
        <v>3672</v>
      </c>
      <c r="G443" s="493">
        <v>1</v>
      </c>
      <c r="H443" s="493">
        <v>1</v>
      </c>
    </row>
    <row r="444" spans="2:8" x14ac:dyDescent="0.25">
      <c r="B444" s="493" t="s">
        <v>3524</v>
      </c>
      <c r="C444" s="493" t="s">
        <v>53</v>
      </c>
      <c r="D444" s="493" t="s">
        <v>627</v>
      </c>
      <c r="E444" s="493" t="s">
        <v>3671</v>
      </c>
      <c r="F444" s="493" t="s">
        <v>3672</v>
      </c>
      <c r="G444" s="493">
        <v>0.54690940397087795</v>
      </c>
      <c r="H444" s="493">
        <v>0.42189963772949102</v>
      </c>
    </row>
    <row r="445" spans="2:8" x14ac:dyDescent="0.25">
      <c r="B445" s="493" t="s">
        <v>3524</v>
      </c>
      <c r="C445" s="493" t="s">
        <v>53</v>
      </c>
      <c r="D445" s="493" t="s">
        <v>627</v>
      </c>
      <c r="E445" s="493" t="s">
        <v>785</v>
      </c>
      <c r="F445" s="493" t="s">
        <v>3672</v>
      </c>
      <c r="G445" s="493">
        <v>1</v>
      </c>
      <c r="H445" s="493">
        <v>1</v>
      </c>
    </row>
    <row r="446" spans="2:8" x14ac:dyDescent="0.25">
      <c r="B446" s="493" t="s">
        <v>3524</v>
      </c>
      <c r="C446" s="493" t="s">
        <v>53</v>
      </c>
      <c r="D446" s="493" t="s">
        <v>627</v>
      </c>
      <c r="E446" s="493" t="s">
        <v>122</v>
      </c>
      <c r="F446" s="493" t="s">
        <v>3670</v>
      </c>
      <c r="G446" s="493">
        <v>3.60205760096627E-2</v>
      </c>
      <c r="H446" s="493">
        <v>3.72769118984956E-2</v>
      </c>
    </row>
    <row r="447" spans="2:8" x14ac:dyDescent="0.25">
      <c r="B447" s="493" t="s">
        <v>3524</v>
      </c>
      <c r="C447" s="493" t="s">
        <v>53</v>
      </c>
      <c r="D447" s="493" t="s">
        <v>627</v>
      </c>
      <c r="E447" s="493" t="s">
        <v>3690</v>
      </c>
      <c r="F447" s="493" t="s">
        <v>3670</v>
      </c>
      <c r="G447" s="493">
        <v>0.99958375465205496</v>
      </c>
      <c r="H447" s="493">
        <v>0.99912535518769596</v>
      </c>
    </row>
    <row r="448" spans="2:8" x14ac:dyDescent="0.25">
      <c r="B448" s="493" t="s">
        <v>3524</v>
      </c>
      <c r="C448" s="493" t="s">
        <v>53</v>
      </c>
      <c r="D448" s="493" t="s">
        <v>627</v>
      </c>
      <c r="E448" s="493" t="s">
        <v>125</v>
      </c>
      <c r="F448" s="493" t="s">
        <v>3670</v>
      </c>
      <c r="G448" s="493">
        <v>1</v>
      </c>
      <c r="H448" s="493">
        <v>1</v>
      </c>
    </row>
    <row r="449" spans="2:8" x14ac:dyDescent="0.25">
      <c r="B449" s="493" t="s">
        <v>3524</v>
      </c>
      <c r="C449" s="493" t="s">
        <v>53</v>
      </c>
      <c r="D449" s="493" t="s">
        <v>627</v>
      </c>
      <c r="E449" s="493" t="s">
        <v>3671</v>
      </c>
      <c r="F449" s="493" t="s">
        <v>3670</v>
      </c>
      <c r="G449" s="493">
        <v>0.54690940397087795</v>
      </c>
      <c r="H449" s="493">
        <v>0.42189963772949102</v>
      </c>
    </row>
    <row r="450" spans="2:8" x14ac:dyDescent="0.25">
      <c r="B450" s="493" t="s">
        <v>3524</v>
      </c>
      <c r="C450" s="493" t="s">
        <v>53</v>
      </c>
      <c r="D450" s="493" t="s">
        <v>627</v>
      </c>
      <c r="E450" s="493" t="s">
        <v>785</v>
      </c>
      <c r="F450" s="493" t="s">
        <v>3670</v>
      </c>
      <c r="G450" s="493">
        <v>1</v>
      </c>
      <c r="H450" s="493">
        <v>1</v>
      </c>
    </row>
    <row r="451" spans="2:8" x14ac:dyDescent="0.25">
      <c r="B451" s="493" t="s">
        <v>3524</v>
      </c>
      <c r="C451" s="493" t="s">
        <v>53</v>
      </c>
      <c r="D451" s="493" t="s">
        <v>171</v>
      </c>
      <c r="E451" s="493" t="s">
        <v>122</v>
      </c>
      <c r="F451" s="493" t="s">
        <v>522</v>
      </c>
      <c r="G451" s="493">
        <v>6.3641118222548801E-3</v>
      </c>
      <c r="H451" s="493">
        <v>6.3259663393647903E-3</v>
      </c>
    </row>
    <row r="452" spans="2:8" x14ac:dyDescent="0.25">
      <c r="B452" s="493" t="s">
        <v>3524</v>
      </c>
      <c r="C452" s="493" t="s">
        <v>53</v>
      </c>
      <c r="D452" s="493" t="s">
        <v>171</v>
      </c>
      <c r="E452" s="493" t="s">
        <v>3690</v>
      </c>
      <c r="F452" s="493" t="s">
        <v>522</v>
      </c>
      <c r="G452" s="493">
        <v>0.99924119717785898</v>
      </c>
      <c r="H452" s="493">
        <v>0.99981791897386596</v>
      </c>
    </row>
    <row r="453" spans="2:8" x14ac:dyDescent="0.25">
      <c r="B453" s="493" t="s">
        <v>3524</v>
      </c>
      <c r="C453" s="493" t="s">
        <v>53</v>
      </c>
      <c r="D453" s="493" t="s">
        <v>171</v>
      </c>
      <c r="E453" s="493" t="s">
        <v>125</v>
      </c>
      <c r="F453" s="493" t="s">
        <v>522</v>
      </c>
      <c r="G453" s="493">
        <v>1</v>
      </c>
      <c r="H453" s="493">
        <v>1</v>
      </c>
    </row>
    <row r="454" spans="2:8" x14ac:dyDescent="0.25">
      <c r="B454" s="493" t="s">
        <v>3524</v>
      </c>
      <c r="C454" s="493" t="s">
        <v>53</v>
      </c>
      <c r="D454" s="493" t="s">
        <v>171</v>
      </c>
      <c r="E454" s="493" t="s">
        <v>3671</v>
      </c>
      <c r="F454" s="493" t="s">
        <v>522</v>
      </c>
      <c r="G454" s="493">
        <v>0.42495193301897199</v>
      </c>
      <c r="H454" s="493">
        <v>0.25329478371268499</v>
      </c>
    </row>
    <row r="455" spans="2:8" x14ac:dyDescent="0.25">
      <c r="B455" s="493" t="s">
        <v>3524</v>
      </c>
      <c r="C455" s="493" t="s">
        <v>53</v>
      </c>
      <c r="D455" s="493" t="s">
        <v>171</v>
      </c>
      <c r="E455" s="493" t="s">
        <v>785</v>
      </c>
      <c r="F455" s="493" t="s">
        <v>522</v>
      </c>
      <c r="G455" s="493">
        <v>0.64123719686337399</v>
      </c>
      <c r="H455" s="493">
        <v>0.79689691711303601</v>
      </c>
    </row>
    <row r="456" spans="2:8" x14ac:dyDescent="0.25">
      <c r="B456" s="493" t="s">
        <v>3526</v>
      </c>
      <c r="C456" s="493" t="s">
        <v>53</v>
      </c>
      <c r="D456" s="493" t="s">
        <v>627</v>
      </c>
      <c r="E456" s="493" t="s">
        <v>122</v>
      </c>
      <c r="F456" s="493" t="s">
        <v>3672</v>
      </c>
      <c r="G456" s="493">
        <v>5.42891584083217E-2</v>
      </c>
      <c r="H456" s="493">
        <v>7.0143627519530599E-2</v>
      </c>
    </row>
    <row r="457" spans="2:8" x14ac:dyDescent="0.25">
      <c r="B457" s="493" t="s">
        <v>3526</v>
      </c>
      <c r="C457" s="493" t="s">
        <v>53</v>
      </c>
      <c r="D457" s="493" t="s">
        <v>627</v>
      </c>
      <c r="E457" s="493" t="s">
        <v>3690</v>
      </c>
      <c r="F457" s="493" t="s">
        <v>3672</v>
      </c>
      <c r="G457" s="493">
        <v>0.999978748656703</v>
      </c>
      <c r="H457" s="493">
        <v>0.99996490556638296</v>
      </c>
    </row>
    <row r="458" spans="2:8" x14ac:dyDescent="0.25">
      <c r="B458" s="493" t="s">
        <v>3526</v>
      </c>
      <c r="C458" s="493" t="s">
        <v>53</v>
      </c>
      <c r="D458" s="493" t="s">
        <v>627</v>
      </c>
      <c r="E458" s="493" t="s">
        <v>125</v>
      </c>
      <c r="F458" s="493" t="s">
        <v>3672</v>
      </c>
      <c r="G458" s="493">
        <v>1</v>
      </c>
      <c r="H458" s="493">
        <v>1</v>
      </c>
    </row>
    <row r="459" spans="2:8" x14ac:dyDescent="0.25">
      <c r="B459" s="493" t="s">
        <v>3526</v>
      </c>
      <c r="C459" s="493" t="s">
        <v>53</v>
      </c>
      <c r="D459" s="493" t="s">
        <v>627</v>
      </c>
      <c r="E459" s="493" t="s">
        <v>3671</v>
      </c>
      <c r="F459" s="493" t="s">
        <v>3672</v>
      </c>
      <c r="G459" s="493">
        <v>0.684818796451787</v>
      </c>
      <c r="H459" s="493">
        <v>0.60959138568083504</v>
      </c>
    </row>
    <row r="460" spans="2:8" x14ac:dyDescent="0.25">
      <c r="B460" s="493" t="s">
        <v>3526</v>
      </c>
      <c r="C460" s="493" t="s">
        <v>53</v>
      </c>
      <c r="D460" s="493" t="s">
        <v>627</v>
      </c>
      <c r="E460" s="493" t="s">
        <v>785</v>
      </c>
      <c r="F460" s="493" t="s">
        <v>3672</v>
      </c>
      <c r="G460" s="493">
        <v>1</v>
      </c>
      <c r="H460" s="493">
        <v>1</v>
      </c>
    </row>
    <row r="461" spans="2:8" x14ac:dyDescent="0.25">
      <c r="B461" s="493" t="s">
        <v>3526</v>
      </c>
      <c r="C461" s="493" t="s">
        <v>53</v>
      </c>
      <c r="D461" s="493" t="s">
        <v>627</v>
      </c>
      <c r="E461" s="493" t="s">
        <v>122</v>
      </c>
      <c r="F461" s="493" t="s">
        <v>3670</v>
      </c>
      <c r="G461" s="493">
        <v>5.42891584083217E-2</v>
      </c>
      <c r="H461" s="493">
        <v>7.0143627519530599E-2</v>
      </c>
    </row>
    <row r="462" spans="2:8" x14ac:dyDescent="0.25">
      <c r="B462" s="493" t="s">
        <v>3526</v>
      </c>
      <c r="C462" s="493" t="s">
        <v>53</v>
      </c>
      <c r="D462" s="493" t="s">
        <v>627</v>
      </c>
      <c r="E462" s="493" t="s">
        <v>3690</v>
      </c>
      <c r="F462" s="493" t="s">
        <v>3670</v>
      </c>
      <c r="G462" s="493">
        <v>0.999978748656703</v>
      </c>
      <c r="H462" s="493">
        <v>0.99996490556638296</v>
      </c>
    </row>
    <row r="463" spans="2:8" x14ac:dyDescent="0.25">
      <c r="B463" s="493" t="s">
        <v>3526</v>
      </c>
      <c r="C463" s="493" t="s">
        <v>53</v>
      </c>
      <c r="D463" s="493" t="s">
        <v>627</v>
      </c>
      <c r="E463" s="493" t="s">
        <v>125</v>
      </c>
      <c r="F463" s="493" t="s">
        <v>3670</v>
      </c>
      <c r="G463" s="493">
        <v>1</v>
      </c>
      <c r="H463" s="493">
        <v>1</v>
      </c>
    </row>
    <row r="464" spans="2:8" x14ac:dyDescent="0.25">
      <c r="B464" s="493" t="s">
        <v>3526</v>
      </c>
      <c r="C464" s="493" t="s">
        <v>53</v>
      </c>
      <c r="D464" s="493" t="s">
        <v>627</v>
      </c>
      <c r="E464" s="493" t="s">
        <v>3671</v>
      </c>
      <c r="F464" s="493" t="s">
        <v>3670</v>
      </c>
      <c r="G464" s="493">
        <v>0.684818796451787</v>
      </c>
      <c r="H464" s="493">
        <v>0.60959138568083504</v>
      </c>
    </row>
    <row r="465" spans="2:8" x14ac:dyDescent="0.25">
      <c r="B465" s="493" t="s">
        <v>3526</v>
      </c>
      <c r="C465" s="493" t="s">
        <v>53</v>
      </c>
      <c r="D465" s="493" t="s">
        <v>627</v>
      </c>
      <c r="E465" s="493" t="s">
        <v>785</v>
      </c>
      <c r="F465" s="493" t="s">
        <v>3670</v>
      </c>
      <c r="G465" s="493">
        <v>1</v>
      </c>
      <c r="H465" s="493">
        <v>1</v>
      </c>
    </row>
    <row r="466" spans="2:8" x14ac:dyDescent="0.25">
      <c r="B466" s="493" t="s">
        <v>3526</v>
      </c>
      <c r="C466" s="493" t="s">
        <v>53</v>
      </c>
      <c r="D466" s="493" t="s">
        <v>171</v>
      </c>
      <c r="E466" s="493" t="s">
        <v>122</v>
      </c>
      <c r="F466" s="493" t="s">
        <v>522</v>
      </c>
      <c r="G466" s="493">
        <v>7.7898520679309602E-3</v>
      </c>
      <c r="H466" s="493">
        <v>6.9880986469068804E-3</v>
      </c>
    </row>
    <row r="467" spans="2:8" x14ac:dyDescent="0.25">
      <c r="B467" s="493" t="s">
        <v>3526</v>
      </c>
      <c r="C467" s="493" t="s">
        <v>53</v>
      </c>
      <c r="D467" s="493" t="s">
        <v>171</v>
      </c>
      <c r="E467" s="493" t="s">
        <v>3690</v>
      </c>
      <c r="F467" s="493" t="s">
        <v>522</v>
      </c>
      <c r="G467" s="493">
        <v>0.99997484713567197</v>
      </c>
      <c r="H467" s="493">
        <v>0.999982699188396</v>
      </c>
    </row>
    <row r="468" spans="2:8" x14ac:dyDescent="0.25">
      <c r="B468" s="493" t="s">
        <v>3526</v>
      </c>
      <c r="C468" s="493" t="s">
        <v>53</v>
      </c>
      <c r="D468" s="493" t="s">
        <v>171</v>
      </c>
      <c r="E468" s="493" t="s">
        <v>125</v>
      </c>
      <c r="F468" s="493" t="s">
        <v>522</v>
      </c>
      <c r="G468" s="493">
        <v>1</v>
      </c>
      <c r="H468" s="493">
        <v>1</v>
      </c>
    </row>
    <row r="469" spans="2:8" x14ac:dyDescent="0.25">
      <c r="B469" s="493" t="s">
        <v>3526</v>
      </c>
      <c r="C469" s="493" t="s">
        <v>53</v>
      </c>
      <c r="D469" s="493" t="s">
        <v>171</v>
      </c>
      <c r="E469" s="493" t="s">
        <v>3671</v>
      </c>
      <c r="F469" s="493" t="s">
        <v>522</v>
      </c>
      <c r="G469" s="493">
        <v>0.65817221240233603</v>
      </c>
      <c r="H469" s="493">
        <v>0.403894289332352</v>
      </c>
    </row>
    <row r="470" spans="2:8" x14ac:dyDescent="0.25">
      <c r="B470" s="493" t="s">
        <v>3526</v>
      </c>
      <c r="C470" s="493" t="s">
        <v>53</v>
      </c>
      <c r="D470" s="493" t="s">
        <v>171</v>
      </c>
      <c r="E470" s="493" t="s">
        <v>785</v>
      </c>
      <c r="F470" s="493" t="s">
        <v>522</v>
      </c>
      <c r="G470" s="493">
        <v>0.79181434896819702</v>
      </c>
      <c r="H470" s="493">
        <v>0.91696473174980997</v>
      </c>
    </row>
    <row r="471" spans="2:8" x14ac:dyDescent="0.25">
      <c r="B471" s="493" t="s">
        <v>3528</v>
      </c>
      <c r="C471" s="493" t="s">
        <v>53</v>
      </c>
      <c r="D471" s="493" t="s">
        <v>627</v>
      </c>
      <c r="E471" s="493" t="s">
        <v>122</v>
      </c>
      <c r="F471" s="493" t="s">
        <v>3672</v>
      </c>
      <c r="G471" s="493">
        <v>8.3675759150612997E-2</v>
      </c>
      <c r="H471" s="493">
        <v>0.12535734220776601</v>
      </c>
    </row>
    <row r="472" spans="2:8" x14ac:dyDescent="0.25">
      <c r="B472" s="493" t="s">
        <v>3528</v>
      </c>
      <c r="C472" s="493" t="s">
        <v>53</v>
      </c>
      <c r="D472" s="493" t="s">
        <v>627</v>
      </c>
      <c r="E472" s="493" t="s">
        <v>3690</v>
      </c>
      <c r="F472" s="493" t="s">
        <v>3672</v>
      </c>
      <c r="G472" s="493">
        <v>0.99995839539380504</v>
      </c>
      <c r="H472" s="493">
        <v>0.99994727517068305</v>
      </c>
    </row>
    <row r="473" spans="2:8" x14ac:dyDescent="0.25">
      <c r="B473" s="493" t="s">
        <v>3528</v>
      </c>
      <c r="C473" s="493" t="s">
        <v>53</v>
      </c>
      <c r="D473" s="493" t="s">
        <v>627</v>
      </c>
      <c r="E473" s="493" t="s">
        <v>125</v>
      </c>
      <c r="F473" s="493" t="s">
        <v>3672</v>
      </c>
      <c r="G473" s="493">
        <v>1</v>
      </c>
      <c r="H473" s="493">
        <v>1</v>
      </c>
    </row>
    <row r="474" spans="2:8" x14ac:dyDescent="0.25">
      <c r="B474" s="493" t="s">
        <v>3528</v>
      </c>
      <c r="C474" s="493" t="s">
        <v>53</v>
      </c>
      <c r="D474" s="493" t="s">
        <v>627</v>
      </c>
      <c r="E474" s="493" t="s">
        <v>3671</v>
      </c>
      <c r="F474" s="493" t="s">
        <v>3672</v>
      </c>
      <c r="G474" s="493">
        <v>0.75423408745793996</v>
      </c>
      <c r="H474" s="493">
        <v>0.784753052267398</v>
      </c>
    </row>
    <row r="475" spans="2:8" x14ac:dyDescent="0.25">
      <c r="B475" s="493" t="s">
        <v>3528</v>
      </c>
      <c r="C475" s="493" t="s">
        <v>53</v>
      </c>
      <c r="D475" s="493" t="s">
        <v>627</v>
      </c>
      <c r="E475" s="493" t="s">
        <v>785</v>
      </c>
      <c r="F475" s="493" t="s">
        <v>3672</v>
      </c>
      <c r="G475" s="493">
        <v>1</v>
      </c>
      <c r="H475" s="493">
        <v>1</v>
      </c>
    </row>
    <row r="476" spans="2:8" x14ac:dyDescent="0.25">
      <c r="B476" s="493" t="s">
        <v>3528</v>
      </c>
      <c r="C476" s="493" t="s">
        <v>53</v>
      </c>
      <c r="D476" s="493" t="s">
        <v>627</v>
      </c>
      <c r="E476" s="493" t="s">
        <v>122</v>
      </c>
      <c r="F476" s="493" t="s">
        <v>3670</v>
      </c>
      <c r="G476" s="493">
        <v>8.3675759150612997E-2</v>
      </c>
      <c r="H476" s="493">
        <v>0.12535734220776601</v>
      </c>
    </row>
    <row r="477" spans="2:8" x14ac:dyDescent="0.25">
      <c r="B477" s="493" t="s">
        <v>3528</v>
      </c>
      <c r="C477" s="493" t="s">
        <v>53</v>
      </c>
      <c r="D477" s="493" t="s">
        <v>627</v>
      </c>
      <c r="E477" s="493" t="s">
        <v>3690</v>
      </c>
      <c r="F477" s="493" t="s">
        <v>3670</v>
      </c>
      <c r="G477" s="493">
        <v>0.99995839539380504</v>
      </c>
      <c r="H477" s="493">
        <v>0.99994727517068305</v>
      </c>
    </row>
    <row r="478" spans="2:8" x14ac:dyDescent="0.25">
      <c r="B478" s="493" t="s">
        <v>3528</v>
      </c>
      <c r="C478" s="493" t="s">
        <v>53</v>
      </c>
      <c r="D478" s="493" t="s">
        <v>627</v>
      </c>
      <c r="E478" s="493" t="s">
        <v>125</v>
      </c>
      <c r="F478" s="493" t="s">
        <v>3670</v>
      </c>
      <c r="G478" s="493">
        <v>1</v>
      </c>
      <c r="H478" s="493">
        <v>1</v>
      </c>
    </row>
    <row r="479" spans="2:8" x14ac:dyDescent="0.25">
      <c r="B479" s="493" t="s">
        <v>3528</v>
      </c>
      <c r="C479" s="493" t="s">
        <v>53</v>
      </c>
      <c r="D479" s="493" t="s">
        <v>627</v>
      </c>
      <c r="E479" s="493" t="s">
        <v>3671</v>
      </c>
      <c r="F479" s="493" t="s">
        <v>3670</v>
      </c>
      <c r="G479" s="493">
        <v>0.75423408745793996</v>
      </c>
      <c r="H479" s="493">
        <v>0.784753052267397</v>
      </c>
    </row>
    <row r="480" spans="2:8" x14ac:dyDescent="0.25">
      <c r="B480" s="493" t="s">
        <v>3528</v>
      </c>
      <c r="C480" s="493" t="s">
        <v>53</v>
      </c>
      <c r="D480" s="493" t="s">
        <v>627</v>
      </c>
      <c r="E480" s="493" t="s">
        <v>785</v>
      </c>
      <c r="F480" s="493" t="s">
        <v>3670</v>
      </c>
      <c r="G480" s="493">
        <v>1</v>
      </c>
      <c r="H480" s="493">
        <v>1</v>
      </c>
    </row>
    <row r="481" spans="2:8" x14ac:dyDescent="0.25">
      <c r="B481" s="493" t="s">
        <v>3528</v>
      </c>
      <c r="C481" s="493" t="s">
        <v>53</v>
      </c>
      <c r="D481" s="493" t="s">
        <v>171</v>
      </c>
      <c r="E481" s="493" t="s">
        <v>122</v>
      </c>
      <c r="F481" s="493" t="s">
        <v>522</v>
      </c>
      <c r="G481" s="493">
        <v>1.09595247577166E-2</v>
      </c>
      <c r="H481" s="493">
        <v>7.3705331299360197E-3</v>
      </c>
    </row>
    <row r="482" spans="2:8" x14ac:dyDescent="0.25">
      <c r="B482" s="493" t="s">
        <v>3528</v>
      </c>
      <c r="C482" s="493" t="s">
        <v>53</v>
      </c>
      <c r="D482" s="493" t="s">
        <v>171</v>
      </c>
      <c r="E482" s="493" t="s">
        <v>3690</v>
      </c>
      <c r="F482" s="493" t="s">
        <v>522</v>
      </c>
      <c r="G482" s="493">
        <v>0.99999953387899998</v>
      </c>
      <c r="H482" s="493">
        <v>0.99999999984136101</v>
      </c>
    </row>
    <row r="483" spans="2:8" x14ac:dyDescent="0.25">
      <c r="B483" s="493" t="s">
        <v>3528</v>
      </c>
      <c r="C483" s="493" t="s">
        <v>53</v>
      </c>
      <c r="D483" s="493" t="s">
        <v>171</v>
      </c>
      <c r="E483" s="493" t="s">
        <v>125</v>
      </c>
      <c r="F483" s="493" t="s">
        <v>522</v>
      </c>
      <c r="G483" s="493">
        <v>1</v>
      </c>
      <c r="H483" s="493">
        <v>1</v>
      </c>
    </row>
    <row r="484" spans="2:8" x14ac:dyDescent="0.25">
      <c r="B484" s="493" t="s">
        <v>3528</v>
      </c>
      <c r="C484" s="493" t="s">
        <v>53</v>
      </c>
      <c r="D484" s="493" t="s">
        <v>171</v>
      </c>
      <c r="E484" s="493" t="s">
        <v>3671</v>
      </c>
      <c r="F484" s="493" t="s">
        <v>522</v>
      </c>
      <c r="G484" s="493">
        <v>0.59032035459868004</v>
      </c>
      <c r="H484" s="493">
        <v>0.40179824007876602</v>
      </c>
    </row>
    <row r="485" spans="2:8" x14ac:dyDescent="0.25">
      <c r="B485" s="493" t="s">
        <v>3528</v>
      </c>
      <c r="C485" s="493" t="s">
        <v>53</v>
      </c>
      <c r="D485" s="493" t="s">
        <v>171</v>
      </c>
      <c r="E485" s="493" t="s">
        <v>785</v>
      </c>
      <c r="F485" s="493" t="s">
        <v>522</v>
      </c>
      <c r="G485" s="493">
        <v>0.76332728700403796</v>
      </c>
      <c r="H485" s="493">
        <v>0.87187239606058198</v>
      </c>
    </row>
    <row r="486" spans="2:8" x14ac:dyDescent="0.25">
      <c r="B486" s="493" t="s">
        <v>549</v>
      </c>
      <c r="C486" s="493" t="s">
        <v>53</v>
      </c>
      <c r="D486" s="493" t="s">
        <v>627</v>
      </c>
      <c r="E486" s="493" t="s">
        <v>122</v>
      </c>
      <c r="F486" s="493" t="s">
        <v>3672</v>
      </c>
      <c r="G486" s="493">
        <v>6.1527294203126498E-2</v>
      </c>
      <c r="H486" s="493">
        <v>7.8299201130010404E-2</v>
      </c>
    </row>
    <row r="487" spans="2:8" x14ac:dyDescent="0.25">
      <c r="B487" s="493" t="s">
        <v>549</v>
      </c>
      <c r="C487" s="493" t="s">
        <v>53</v>
      </c>
      <c r="D487" s="493" t="s">
        <v>627</v>
      </c>
      <c r="E487" s="493" t="s">
        <v>3690</v>
      </c>
      <c r="F487" s="493" t="s">
        <v>3672</v>
      </c>
      <c r="G487" s="493">
        <v>0.99998163110696803</v>
      </c>
      <c r="H487" s="493">
        <v>0.99996938980601502</v>
      </c>
    </row>
    <row r="488" spans="2:8" x14ac:dyDescent="0.25">
      <c r="B488" s="493" t="s">
        <v>549</v>
      </c>
      <c r="C488" s="493" t="s">
        <v>53</v>
      </c>
      <c r="D488" s="493" t="s">
        <v>627</v>
      </c>
      <c r="E488" s="493" t="s">
        <v>125</v>
      </c>
      <c r="F488" s="493" t="s">
        <v>3672</v>
      </c>
      <c r="G488" s="493">
        <v>1</v>
      </c>
      <c r="H488" s="493">
        <v>1</v>
      </c>
    </row>
    <row r="489" spans="2:8" x14ac:dyDescent="0.25">
      <c r="B489" s="493" t="s">
        <v>549</v>
      </c>
      <c r="C489" s="493" t="s">
        <v>53</v>
      </c>
      <c r="D489" s="493" t="s">
        <v>627</v>
      </c>
      <c r="E489" s="493" t="s">
        <v>3671</v>
      </c>
      <c r="F489" s="493" t="s">
        <v>3672</v>
      </c>
      <c r="G489" s="493">
        <v>0.71475176922252903</v>
      </c>
      <c r="H489" s="493">
        <v>0.63728087085044505</v>
      </c>
    </row>
    <row r="490" spans="2:8" x14ac:dyDescent="0.25">
      <c r="B490" s="493" t="s">
        <v>549</v>
      </c>
      <c r="C490" s="493" t="s">
        <v>53</v>
      </c>
      <c r="D490" s="493" t="s">
        <v>627</v>
      </c>
      <c r="E490" s="493" t="s">
        <v>785</v>
      </c>
      <c r="F490" s="493" t="s">
        <v>3672</v>
      </c>
      <c r="G490" s="493">
        <v>1</v>
      </c>
      <c r="H490" s="493">
        <v>1</v>
      </c>
    </row>
    <row r="491" spans="2:8" x14ac:dyDescent="0.25">
      <c r="B491" s="493" t="s">
        <v>549</v>
      </c>
      <c r="C491" s="493" t="s">
        <v>53</v>
      </c>
      <c r="D491" s="493" t="s">
        <v>627</v>
      </c>
      <c r="E491" s="493" t="s">
        <v>122</v>
      </c>
      <c r="F491" s="493" t="s">
        <v>3670</v>
      </c>
      <c r="G491" s="493">
        <v>6.1527294203126498E-2</v>
      </c>
      <c r="H491" s="493">
        <v>7.8299201130010404E-2</v>
      </c>
    </row>
    <row r="492" spans="2:8" x14ac:dyDescent="0.25">
      <c r="B492" s="493" t="s">
        <v>549</v>
      </c>
      <c r="C492" s="493" t="s">
        <v>53</v>
      </c>
      <c r="D492" s="493" t="s">
        <v>627</v>
      </c>
      <c r="E492" s="493" t="s">
        <v>3690</v>
      </c>
      <c r="F492" s="493" t="s">
        <v>3670</v>
      </c>
      <c r="G492" s="493">
        <v>0.99998163110696803</v>
      </c>
      <c r="H492" s="493">
        <v>0.99996938980601502</v>
      </c>
    </row>
    <row r="493" spans="2:8" x14ac:dyDescent="0.25">
      <c r="B493" s="493" t="s">
        <v>549</v>
      </c>
      <c r="C493" s="493" t="s">
        <v>53</v>
      </c>
      <c r="D493" s="493" t="s">
        <v>627</v>
      </c>
      <c r="E493" s="493" t="s">
        <v>125</v>
      </c>
      <c r="F493" s="493" t="s">
        <v>3670</v>
      </c>
      <c r="G493" s="493">
        <v>1</v>
      </c>
      <c r="H493" s="493">
        <v>1</v>
      </c>
    </row>
    <row r="494" spans="2:8" x14ac:dyDescent="0.25">
      <c r="B494" s="493" t="s">
        <v>549</v>
      </c>
      <c r="C494" s="493" t="s">
        <v>53</v>
      </c>
      <c r="D494" s="493" t="s">
        <v>627</v>
      </c>
      <c r="E494" s="493" t="s">
        <v>3671</v>
      </c>
      <c r="F494" s="493" t="s">
        <v>3670</v>
      </c>
      <c r="G494" s="493">
        <v>0.71475176922252903</v>
      </c>
      <c r="H494" s="493">
        <v>0.63728087085044505</v>
      </c>
    </row>
    <row r="495" spans="2:8" x14ac:dyDescent="0.25">
      <c r="B495" s="493" t="s">
        <v>549</v>
      </c>
      <c r="C495" s="493" t="s">
        <v>53</v>
      </c>
      <c r="D495" s="493" t="s">
        <v>627</v>
      </c>
      <c r="E495" s="493" t="s">
        <v>785</v>
      </c>
      <c r="F495" s="493" t="s">
        <v>3670</v>
      </c>
      <c r="G495" s="493">
        <v>1</v>
      </c>
      <c r="H495" s="493">
        <v>1</v>
      </c>
    </row>
    <row r="496" spans="2:8" x14ac:dyDescent="0.25">
      <c r="B496" s="493" t="s">
        <v>549</v>
      </c>
      <c r="C496" s="493" t="s">
        <v>53</v>
      </c>
      <c r="D496" s="493" t="s">
        <v>171</v>
      </c>
      <c r="E496" s="493" t="s">
        <v>122</v>
      </c>
      <c r="F496" s="493" t="s">
        <v>522</v>
      </c>
      <c r="G496" s="493">
        <v>7.3491696523379103E-3</v>
      </c>
      <c r="H496" s="493">
        <v>4.6215001963129197E-3</v>
      </c>
    </row>
    <row r="497" spans="2:8" x14ac:dyDescent="0.25">
      <c r="B497" s="493" t="s">
        <v>549</v>
      </c>
      <c r="C497" s="493" t="s">
        <v>53</v>
      </c>
      <c r="D497" s="493" t="s">
        <v>171</v>
      </c>
      <c r="E497" s="493" t="s">
        <v>3690</v>
      </c>
      <c r="F497" s="493" t="s">
        <v>522</v>
      </c>
      <c r="G497" s="493">
        <v>0.99998594234159299</v>
      </c>
      <c r="H497" s="493">
        <v>0.999990316822568</v>
      </c>
    </row>
    <row r="498" spans="2:8" x14ac:dyDescent="0.25">
      <c r="B498" s="493" t="s">
        <v>549</v>
      </c>
      <c r="C498" s="493" t="s">
        <v>53</v>
      </c>
      <c r="D498" s="493" t="s">
        <v>171</v>
      </c>
      <c r="E498" s="493" t="s">
        <v>125</v>
      </c>
      <c r="F498" s="493" t="s">
        <v>522</v>
      </c>
      <c r="G498" s="493">
        <v>1</v>
      </c>
      <c r="H498" s="493">
        <v>1</v>
      </c>
    </row>
    <row r="499" spans="2:8" x14ac:dyDescent="0.25">
      <c r="B499" s="493" t="s">
        <v>549</v>
      </c>
      <c r="C499" s="493" t="s">
        <v>53</v>
      </c>
      <c r="D499" s="493" t="s">
        <v>171</v>
      </c>
      <c r="E499" s="493" t="s">
        <v>3671</v>
      </c>
      <c r="F499" s="493" t="s">
        <v>522</v>
      </c>
      <c r="G499" s="493">
        <v>0.67344414744382397</v>
      </c>
      <c r="H499" s="493">
        <v>0.429951833055772</v>
      </c>
    </row>
    <row r="500" spans="2:8" x14ac:dyDescent="0.25">
      <c r="B500" s="493" t="s">
        <v>549</v>
      </c>
      <c r="C500" s="493" t="s">
        <v>53</v>
      </c>
      <c r="D500" s="493" t="s">
        <v>171</v>
      </c>
      <c r="E500" s="493" t="s">
        <v>785</v>
      </c>
      <c r="F500" s="493" t="s">
        <v>522</v>
      </c>
      <c r="G500" s="493">
        <v>0.80271701809404705</v>
      </c>
      <c r="H500" s="493">
        <v>0.92094622750578703</v>
      </c>
    </row>
    <row r="501" spans="2:8" x14ac:dyDescent="0.25">
      <c r="B501" s="493" t="s">
        <v>3531</v>
      </c>
      <c r="C501" s="493" t="s">
        <v>53</v>
      </c>
      <c r="D501" s="493" t="s">
        <v>627</v>
      </c>
      <c r="E501" s="493" t="s">
        <v>122</v>
      </c>
      <c r="F501" s="493" t="s">
        <v>3672</v>
      </c>
      <c r="G501" s="493">
        <v>4.2236159564672401E-2</v>
      </c>
      <c r="H501" s="493">
        <v>8.0434690991280103E-2</v>
      </c>
    </row>
    <row r="502" spans="2:8" x14ac:dyDescent="0.25">
      <c r="B502" s="493" t="s">
        <v>3531</v>
      </c>
      <c r="C502" s="493" t="s">
        <v>53</v>
      </c>
      <c r="D502" s="493" t="s">
        <v>627</v>
      </c>
      <c r="E502" s="493" t="s">
        <v>3690</v>
      </c>
      <c r="F502" s="493" t="s">
        <v>3672</v>
      </c>
      <c r="G502" s="493">
        <v>0.99987449224359004</v>
      </c>
      <c r="H502" s="493">
        <v>0.99984866639334102</v>
      </c>
    </row>
    <row r="503" spans="2:8" x14ac:dyDescent="0.25">
      <c r="B503" s="493" t="s">
        <v>3531</v>
      </c>
      <c r="C503" s="493" t="s">
        <v>53</v>
      </c>
      <c r="D503" s="493" t="s">
        <v>627</v>
      </c>
      <c r="E503" s="493" t="s">
        <v>125</v>
      </c>
      <c r="F503" s="493" t="s">
        <v>3672</v>
      </c>
      <c r="G503" s="493">
        <v>1</v>
      </c>
      <c r="H503" s="493">
        <v>1</v>
      </c>
    </row>
    <row r="504" spans="2:8" x14ac:dyDescent="0.25">
      <c r="B504" s="493" t="s">
        <v>3531</v>
      </c>
      <c r="C504" s="493" t="s">
        <v>53</v>
      </c>
      <c r="D504" s="493" t="s">
        <v>627</v>
      </c>
      <c r="E504" s="493" t="s">
        <v>3671</v>
      </c>
      <c r="F504" s="493" t="s">
        <v>3672</v>
      </c>
      <c r="G504" s="493">
        <v>0.51216488947136196</v>
      </c>
      <c r="H504" s="493">
        <v>0.57209836576831097</v>
      </c>
    </row>
    <row r="505" spans="2:8" x14ac:dyDescent="0.25">
      <c r="B505" s="493" t="s">
        <v>3531</v>
      </c>
      <c r="C505" s="493" t="s">
        <v>53</v>
      </c>
      <c r="D505" s="493" t="s">
        <v>627</v>
      </c>
      <c r="E505" s="493" t="s">
        <v>785</v>
      </c>
      <c r="F505" s="493" t="s">
        <v>3672</v>
      </c>
      <c r="G505" s="493">
        <v>1</v>
      </c>
      <c r="H505" s="493">
        <v>1</v>
      </c>
    </row>
    <row r="506" spans="2:8" x14ac:dyDescent="0.25">
      <c r="B506" s="493" t="s">
        <v>3531</v>
      </c>
      <c r="C506" s="493" t="s">
        <v>53</v>
      </c>
      <c r="D506" s="493" t="s">
        <v>627</v>
      </c>
      <c r="E506" s="493" t="s">
        <v>122</v>
      </c>
      <c r="F506" s="493" t="s">
        <v>3670</v>
      </c>
      <c r="G506" s="493">
        <v>4.2236159564672401E-2</v>
      </c>
      <c r="H506" s="493">
        <v>8.0434690991280103E-2</v>
      </c>
    </row>
    <row r="507" spans="2:8" x14ac:dyDescent="0.25">
      <c r="B507" s="493" t="s">
        <v>3531</v>
      </c>
      <c r="C507" s="493" t="s">
        <v>53</v>
      </c>
      <c r="D507" s="493" t="s">
        <v>627</v>
      </c>
      <c r="E507" s="493" t="s">
        <v>3690</v>
      </c>
      <c r="F507" s="493" t="s">
        <v>3670</v>
      </c>
      <c r="G507" s="493">
        <v>0.99987449224359004</v>
      </c>
      <c r="H507" s="493">
        <v>0.99984866639334102</v>
      </c>
    </row>
    <row r="508" spans="2:8" x14ac:dyDescent="0.25">
      <c r="B508" s="493" t="s">
        <v>3531</v>
      </c>
      <c r="C508" s="493" t="s">
        <v>53</v>
      </c>
      <c r="D508" s="493" t="s">
        <v>627</v>
      </c>
      <c r="E508" s="493" t="s">
        <v>125</v>
      </c>
      <c r="F508" s="493" t="s">
        <v>3670</v>
      </c>
      <c r="G508" s="493">
        <v>1</v>
      </c>
      <c r="H508" s="493">
        <v>1</v>
      </c>
    </row>
    <row r="509" spans="2:8" x14ac:dyDescent="0.25">
      <c r="B509" s="493" t="s">
        <v>3531</v>
      </c>
      <c r="C509" s="493" t="s">
        <v>53</v>
      </c>
      <c r="D509" s="493" t="s">
        <v>627</v>
      </c>
      <c r="E509" s="493" t="s">
        <v>3671</v>
      </c>
      <c r="F509" s="493" t="s">
        <v>3670</v>
      </c>
      <c r="G509" s="493">
        <v>0.51216488947136196</v>
      </c>
      <c r="H509" s="493">
        <v>0.57209836576831097</v>
      </c>
    </row>
    <row r="510" spans="2:8" x14ac:dyDescent="0.25">
      <c r="B510" s="493" t="s">
        <v>3531</v>
      </c>
      <c r="C510" s="493" t="s">
        <v>53</v>
      </c>
      <c r="D510" s="493" t="s">
        <v>627</v>
      </c>
      <c r="E510" s="493" t="s">
        <v>785</v>
      </c>
      <c r="F510" s="493" t="s">
        <v>3670</v>
      </c>
      <c r="G510" s="493">
        <v>1</v>
      </c>
      <c r="H510" s="493">
        <v>1</v>
      </c>
    </row>
    <row r="511" spans="2:8" x14ac:dyDescent="0.25">
      <c r="B511" s="493" t="s">
        <v>3531</v>
      </c>
      <c r="C511" s="493" t="s">
        <v>53</v>
      </c>
      <c r="D511" s="493" t="s">
        <v>171</v>
      </c>
      <c r="E511" s="493" t="s">
        <v>122</v>
      </c>
      <c r="F511" s="493" t="s">
        <v>522</v>
      </c>
      <c r="G511" s="493">
        <v>3.8086961588558298E-3</v>
      </c>
      <c r="H511" s="493">
        <v>4.5694647771587502E-3</v>
      </c>
    </row>
    <row r="512" spans="2:8" x14ac:dyDescent="0.25">
      <c r="B512" s="493" t="s">
        <v>3531</v>
      </c>
      <c r="C512" s="493" t="s">
        <v>53</v>
      </c>
      <c r="D512" s="493" t="s">
        <v>171</v>
      </c>
      <c r="E512" s="493" t="s">
        <v>3690</v>
      </c>
      <c r="F512" s="493" t="s">
        <v>522</v>
      </c>
      <c r="G512" s="493">
        <v>0.99987905762629004</v>
      </c>
      <c r="H512" s="493">
        <v>0.99989200197671202</v>
      </c>
    </row>
    <row r="513" spans="2:8" x14ac:dyDescent="0.25">
      <c r="B513" s="493" t="s">
        <v>3531</v>
      </c>
      <c r="C513" s="493" t="s">
        <v>53</v>
      </c>
      <c r="D513" s="493" t="s">
        <v>171</v>
      </c>
      <c r="E513" s="493" t="s">
        <v>125</v>
      </c>
      <c r="F513" s="493" t="s">
        <v>522</v>
      </c>
      <c r="G513" s="493">
        <v>1</v>
      </c>
      <c r="H513" s="493">
        <v>1</v>
      </c>
    </row>
    <row r="514" spans="2:8" x14ac:dyDescent="0.25">
      <c r="B514" s="493" t="s">
        <v>3531</v>
      </c>
      <c r="C514" s="493" t="s">
        <v>53</v>
      </c>
      <c r="D514" s="493" t="s">
        <v>171</v>
      </c>
      <c r="E514" s="493" t="s">
        <v>3671</v>
      </c>
      <c r="F514" s="493" t="s">
        <v>522</v>
      </c>
      <c r="G514" s="493">
        <v>0.36812694095964299</v>
      </c>
      <c r="H514" s="493">
        <v>0.22259583211072001</v>
      </c>
    </row>
    <row r="515" spans="2:8" x14ac:dyDescent="0.25">
      <c r="B515" s="493" t="s">
        <v>3531</v>
      </c>
      <c r="C515" s="493" t="s">
        <v>53</v>
      </c>
      <c r="D515" s="493" t="s">
        <v>171</v>
      </c>
      <c r="E515" s="493" t="s">
        <v>785</v>
      </c>
      <c r="F515" s="493" t="s">
        <v>522</v>
      </c>
      <c r="G515" s="493">
        <v>0.70032793080887601</v>
      </c>
      <c r="H515" s="493">
        <v>0.84700796208840601</v>
      </c>
    </row>
    <row r="516" spans="2:8" x14ac:dyDescent="0.25">
      <c r="B516" s="493" t="s">
        <v>3533</v>
      </c>
      <c r="C516" s="493" t="s">
        <v>53</v>
      </c>
      <c r="D516" s="493" t="s">
        <v>627</v>
      </c>
      <c r="E516" s="493" t="s">
        <v>122</v>
      </c>
      <c r="F516" s="493" t="s">
        <v>3672</v>
      </c>
      <c r="G516" s="493">
        <v>6.2892613054781998E-2</v>
      </c>
      <c r="H516" s="493">
        <v>0.16848334227056599</v>
      </c>
    </row>
    <row r="517" spans="2:8" x14ac:dyDescent="0.25">
      <c r="B517" s="493" t="s">
        <v>3533</v>
      </c>
      <c r="C517" s="493" t="s">
        <v>53</v>
      </c>
      <c r="D517" s="493" t="s">
        <v>627</v>
      </c>
      <c r="E517" s="493" t="s">
        <v>3690</v>
      </c>
      <c r="F517" s="493" t="s">
        <v>3672</v>
      </c>
      <c r="G517" s="493">
        <v>0.99999999999225697</v>
      </c>
      <c r="H517" s="493">
        <v>0.99999999999630795</v>
      </c>
    </row>
    <row r="518" spans="2:8" x14ac:dyDescent="0.25">
      <c r="B518" s="493" t="s">
        <v>3533</v>
      </c>
      <c r="C518" s="493" t="s">
        <v>53</v>
      </c>
      <c r="D518" s="493" t="s">
        <v>627</v>
      </c>
      <c r="E518" s="493" t="s">
        <v>125</v>
      </c>
      <c r="F518" s="493" t="s">
        <v>3672</v>
      </c>
      <c r="G518" s="493">
        <v>1</v>
      </c>
      <c r="H518" s="493">
        <v>1</v>
      </c>
    </row>
    <row r="519" spans="2:8" x14ac:dyDescent="0.25">
      <c r="B519" s="493" t="s">
        <v>3533</v>
      </c>
      <c r="C519" s="493" t="s">
        <v>53</v>
      </c>
      <c r="D519" s="493" t="s">
        <v>627</v>
      </c>
      <c r="E519" s="493" t="s">
        <v>3671</v>
      </c>
      <c r="F519" s="493" t="s">
        <v>3672</v>
      </c>
      <c r="G519" s="493">
        <v>0.81416293354610603</v>
      </c>
      <c r="H519" s="493">
        <v>0.87612037897339401</v>
      </c>
    </row>
    <row r="520" spans="2:8" x14ac:dyDescent="0.25">
      <c r="B520" s="493" t="s">
        <v>3533</v>
      </c>
      <c r="C520" s="493" t="s">
        <v>53</v>
      </c>
      <c r="D520" s="493" t="s">
        <v>627</v>
      </c>
      <c r="E520" s="493" t="s">
        <v>785</v>
      </c>
      <c r="F520" s="493" t="s">
        <v>3672</v>
      </c>
      <c r="G520" s="493">
        <v>1</v>
      </c>
      <c r="H520" s="493">
        <v>1</v>
      </c>
    </row>
    <row r="521" spans="2:8" x14ac:dyDescent="0.25">
      <c r="B521" s="493" t="s">
        <v>3533</v>
      </c>
      <c r="C521" s="493" t="s">
        <v>53</v>
      </c>
      <c r="D521" s="493" t="s">
        <v>627</v>
      </c>
      <c r="E521" s="493" t="s">
        <v>122</v>
      </c>
      <c r="F521" s="493" t="s">
        <v>3670</v>
      </c>
      <c r="G521" s="493">
        <v>6.2892613054781998E-2</v>
      </c>
      <c r="H521" s="493">
        <v>0.16848334227056599</v>
      </c>
    </row>
    <row r="522" spans="2:8" x14ac:dyDescent="0.25">
      <c r="B522" s="493" t="s">
        <v>3533</v>
      </c>
      <c r="C522" s="493" t="s">
        <v>53</v>
      </c>
      <c r="D522" s="493" t="s">
        <v>627</v>
      </c>
      <c r="E522" s="493" t="s">
        <v>3690</v>
      </c>
      <c r="F522" s="493" t="s">
        <v>3670</v>
      </c>
      <c r="G522" s="493">
        <v>0.99999999999225697</v>
      </c>
      <c r="H522" s="493">
        <v>0.99999999999630795</v>
      </c>
    </row>
    <row r="523" spans="2:8" x14ac:dyDescent="0.25">
      <c r="B523" s="493" t="s">
        <v>3533</v>
      </c>
      <c r="C523" s="493" t="s">
        <v>53</v>
      </c>
      <c r="D523" s="493" t="s">
        <v>627</v>
      </c>
      <c r="E523" s="493" t="s">
        <v>125</v>
      </c>
      <c r="F523" s="493" t="s">
        <v>3670</v>
      </c>
      <c r="G523" s="493">
        <v>1</v>
      </c>
      <c r="H523" s="493">
        <v>1</v>
      </c>
    </row>
    <row r="524" spans="2:8" x14ac:dyDescent="0.25">
      <c r="B524" s="493" t="s">
        <v>3533</v>
      </c>
      <c r="C524" s="493" t="s">
        <v>53</v>
      </c>
      <c r="D524" s="493" t="s">
        <v>627</v>
      </c>
      <c r="E524" s="493" t="s">
        <v>3671</v>
      </c>
      <c r="F524" s="493" t="s">
        <v>3670</v>
      </c>
      <c r="G524" s="493">
        <v>0.81416293354610503</v>
      </c>
      <c r="H524" s="493">
        <v>0.87612037897339401</v>
      </c>
    </row>
    <row r="525" spans="2:8" x14ac:dyDescent="0.25">
      <c r="B525" s="493" t="s">
        <v>3533</v>
      </c>
      <c r="C525" s="493" t="s">
        <v>53</v>
      </c>
      <c r="D525" s="493" t="s">
        <v>627</v>
      </c>
      <c r="E525" s="493" t="s">
        <v>785</v>
      </c>
      <c r="F525" s="493" t="s">
        <v>3670</v>
      </c>
      <c r="G525" s="493">
        <v>1</v>
      </c>
      <c r="H525" s="493">
        <v>1</v>
      </c>
    </row>
    <row r="526" spans="2:8" x14ac:dyDescent="0.25">
      <c r="B526" s="493" t="s">
        <v>3533</v>
      </c>
      <c r="C526" s="493" t="s">
        <v>53</v>
      </c>
      <c r="D526" s="493" t="s">
        <v>171</v>
      </c>
      <c r="E526" s="493" t="s">
        <v>122</v>
      </c>
      <c r="F526" s="493" t="s">
        <v>522</v>
      </c>
      <c r="G526" s="493">
        <v>3.8362166643313199E-3</v>
      </c>
      <c r="H526" s="493">
        <v>1.6358516281650499E-3</v>
      </c>
    </row>
    <row r="527" spans="2:8" x14ac:dyDescent="0.25">
      <c r="B527" s="493" t="s">
        <v>3533</v>
      </c>
      <c r="C527" s="493" t="s">
        <v>53</v>
      </c>
      <c r="D527" s="493" t="s">
        <v>171</v>
      </c>
      <c r="E527" s="493" t="s">
        <v>3690</v>
      </c>
      <c r="F527" s="493" t="s">
        <v>522</v>
      </c>
      <c r="G527" s="493">
        <v>0.99992099819029401</v>
      </c>
      <c r="H527" s="493">
        <v>0.99980155853181296</v>
      </c>
    </row>
    <row r="528" spans="2:8" x14ac:dyDescent="0.25">
      <c r="B528" s="493" t="s">
        <v>3533</v>
      </c>
      <c r="C528" s="493" t="s">
        <v>53</v>
      </c>
      <c r="D528" s="493" t="s">
        <v>171</v>
      </c>
      <c r="E528" s="493" t="s">
        <v>125</v>
      </c>
      <c r="F528" s="493" t="s">
        <v>522</v>
      </c>
      <c r="G528" s="493">
        <v>1</v>
      </c>
      <c r="H528" s="493">
        <v>1</v>
      </c>
    </row>
    <row r="529" spans="2:8" x14ac:dyDescent="0.25">
      <c r="B529" s="493" t="s">
        <v>3533</v>
      </c>
      <c r="C529" s="493" t="s">
        <v>53</v>
      </c>
      <c r="D529" s="493" t="s">
        <v>171</v>
      </c>
      <c r="E529" s="493" t="s">
        <v>3671</v>
      </c>
      <c r="F529" s="493" t="s">
        <v>522</v>
      </c>
      <c r="G529" s="493">
        <v>0.83785294692322398</v>
      </c>
      <c r="H529" s="493">
        <v>0.60003395159602801</v>
      </c>
    </row>
    <row r="530" spans="2:8" x14ac:dyDescent="0.25">
      <c r="B530" s="493" t="s">
        <v>3533</v>
      </c>
      <c r="C530" s="493" t="s">
        <v>53</v>
      </c>
      <c r="D530" s="493" t="s">
        <v>171</v>
      </c>
      <c r="E530" s="493" t="s">
        <v>785</v>
      </c>
      <c r="F530" s="493" t="s">
        <v>522</v>
      </c>
      <c r="G530" s="493">
        <v>0.89215705882457896</v>
      </c>
      <c r="H530" s="493">
        <v>0.95970571910541702</v>
      </c>
    </row>
    <row r="531" spans="2:8" x14ac:dyDescent="0.25">
      <c r="B531" s="493" t="s">
        <v>3535</v>
      </c>
      <c r="C531" s="493" t="s">
        <v>53</v>
      </c>
      <c r="D531" s="493" t="s">
        <v>627</v>
      </c>
      <c r="E531" s="493" t="s">
        <v>122</v>
      </c>
      <c r="F531" s="493" t="s">
        <v>3672</v>
      </c>
      <c r="G531" s="493">
        <v>5.7877484325482703E-2</v>
      </c>
      <c r="H531" s="493">
        <v>0.113225223163303</v>
      </c>
    </row>
    <row r="532" spans="2:8" x14ac:dyDescent="0.25">
      <c r="B532" s="493" t="s">
        <v>3535</v>
      </c>
      <c r="C532" s="493" t="s">
        <v>53</v>
      </c>
      <c r="D532" s="493" t="s">
        <v>627</v>
      </c>
      <c r="E532" s="493" t="s">
        <v>3690</v>
      </c>
      <c r="F532" s="493" t="s">
        <v>3672</v>
      </c>
      <c r="G532" s="493">
        <v>0.99999895195882504</v>
      </c>
      <c r="H532" s="493">
        <v>0.99999610501786895</v>
      </c>
    </row>
    <row r="533" spans="2:8" x14ac:dyDescent="0.25">
      <c r="B533" s="493" t="s">
        <v>3535</v>
      </c>
      <c r="C533" s="493" t="s">
        <v>53</v>
      </c>
      <c r="D533" s="493" t="s">
        <v>627</v>
      </c>
      <c r="E533" s="493" t="s">
        <v>125</v>
      </c>
      <c r="F533" s="493" t="s">
        <v>3672</v>
      </c>
      <c r="G533" s="493">
        <v>1</v>
      </c>
      <c r="H533" s="493">
        <v>1</v>
      </c>
    </row>
    <row r="534" spans="2:8" x14ac:dyDescent="0.25">
      <c r="B534" s="493" t="s">
        <v>3535</v>
      </c>
      <c r="C534" s="493" t="s">
        <v>53</v>
      </c>
      <c r="D534" s="493" t="s">
        <v>627</v>
      </c>
      <c r="E534" s="493" t="s">
        <v>3671</v>
      </c>
      <c r="F534" s="493" t="s">
        <v>3672</v>
      </c>
      <c r="G534" s="493">
        <v>0.71321761398805095</v>
      </c>
      <c r="H534" s="493">
        <v>0.70101307602963403</v>
      </c>
    </row>
    <row r="535" spans="2:8" x14ac:dyDescent="0.25">
      <c r="B535" s="493" t="s">
        <v>3535</v>
      </c>
      <c r="C535" s="493" t="s">
        <v>53</v>
      </c>
      <c r="D535" s="493" t="s">
        <v>627</v>
      </c>
      <c r="E535" s="493" t="s">
        <v>785</v>
      </c>
      <c r="F535" s="493" t="s">
        <v>3672</v>
      </c>
      <c r="G535" s="493">
        <v>1</v>
      </c>
      <c r="H535" s="493">
        <v>1</v>
      </c>
    </row>
    <row r="536" spans="2:8" x14ac:dyDescent="0.25">
      <c r="B536" s="493" t="s">
        <v>3535</v>
      </c>
      <c r="C536" s="493" t="s">
        <v>53</v>
      </c>
      <c r="D536" s="493" t="s">
        <v>627</v>
      </c>
      <c r="E536" s="493" t="s">
        <v>122</v>
      </c>
      <c r="F536" s="493" t="s">
        <v>3670</v>
      </c>
      <c r="G536" s="493">
        <v>5.7877484325482703E-2</v>
      </c>
      <c r="H536" s="493">
        <v>0.113225223163303</v>
      </c>
    </row>
    <row r="537" spans="2:8" x14ac:dyDescent="0.25">
      <c r="B537" s="493" t="s">
        <v>3535</v>
      </c>
      <c r="C537" s="493" t="s">
        <v>53</v>
      </c>
      <c r="D537" s="493" t="s">
        <v>627</v>
      </c>
      <c r="E537" s="493" t="s">
        <v>3690</v>
      </c>
      <c r="F537" s="493" t="s">
        <v>3670</v>
      </c>
      <c r="G537" s="493">
        <v>0.99999895195882504</v>
      </c>
      <c r="H537" s="493">
        <v>0.99999610501786895</v>
      </c>
    </row>
    <row r="538" spans="2:8" x14ac:dyDescent="0.25">
      <c r="B538" s="493" t="s">
        <v>3535</v>
      </c>
      <c r="C538" s="493" t="s">
        <v>53</v>
      </c>
      <c r="D538" s="493" t="s">
        <v>627</v>
      </c>
      <c r="E538" s="493" t="s">
        <v>125</v>
      </c>
      <c r="F538" s="493" t="s">
        <v>3670</v>
      </c>
      <c r="G538" s="493">
        <v>1</v>
      </c>
      <c r="H538" s="493">
        <v>1</v>
      </c>
    </row>
    <row r="539" spans="2:8" x14ac:dyDescent="0.25">
      <c r="B539" s="493" t="s">
        <v>3535</v>
      </c>
      <c r="C539" s="493" t="s">
        <v>53</v>
      </c>
      <c r="D539" s="493" t="s">
        <v>627</v>
      </c>
      <c r="E539" s="493" t="s">
        <v>3671</v>
      </c>
      <c r="F539" s="493" t="s">
        <v>3670</v>
      </c>
      <c r="G539" s="493">
        <v>0.71321761398805095</v>
      </c>
      <c r="H539" s="493">
        <v>0.70101307602963403</v>
      </c>
    </row>
    <row r="540" spans="2:8" x14ac:dyDescent="0.25">
      <c r="B540" s="493" t="s">
        <v>3535</v>
      </c>
      <c r="C540" s="493" t="s">
        <v>53</v>
      </c>
      <c r="D540" s="493" t="s">
        <v>627</v>
      </c>
      <c r="E540" s="493" t="s">
        <v>785</v>
      </c>
      <c r="F540" s="493" t="s">
        <v>3670</v>
      </c>
      <c r="G540" s="493">
        <v>1</v>
      </c>
      <c r="H540" s="493">
        <v>1</v>
      </c>
    </row>
    <row r="541" spans="2:8" x14ac:dyDescent="0.25">
      <c r="B541" s="493" t="s">
        <v>3535</v>
      </c>
      <c r="C541" s="493" t="s">
        <v>53</v>
      </c>
      <c r="D541" s="493" t="s">
        <v>171</v>
      </c>
      <c r="E541" s="493" t="s">
        <v>122</v>
      </c>
      <c r="F541" s="493" t="s">
        <v>522</v>
      </c>
      <c r="G541" s="493">
        <v>3.0606736352630001E-3</v>
      </c>
      <c r="H541" s="493">
        <v>2.3676852744734002E-3</v>
      </c>
    </row>
    <row r="542" spans="2:8" x14ac:dyDescent="0.25">
      <c r="B542" s="493" t="s">
        <v>3535</v>
      </c>
      <c r="C542" s="493" t="s">
        <v>53</v>
      </c>
      <c r="D542" s="493" t="s">
        <v>171</v>
      </c>
      <c r="E542" s="493" t="s">
        <v>3690</v>
      </c>
      <c r="F542" s="493" t="s">
        <v>522</v>
      </c>
      <c r="G542" s="493">
        <v>0.99975436002486995</v>
      </c>
      <c r="H542" s="493">
        <v>0.99895644702660003</v>
      </c>
    </row>
    <row r="543" spans="2:8" x14ac:dyDescent="0.25">
      <c r="B543" s="493" t="s">
        <v>3535</v>
      </c>
      <c r="C543" s="493" t="s">
        <v>53</v>
      </c>
      <c r="D543" s="493" t="s">
        <v>171</v>
      </c>
      <c r="E543" s="493" t="s">
        <v>125</v>
      </c>
      <c r="F543" s="493" t="s">
        <v>522</v>
      </c>
      <c r="G543" s="493">
        <v>1</v>
      </c>
      <c r="H543" s="493">
        <v>1</v>
      </c>
    </row>
    <row r="544" spans="2:8" x14ac:dyDescent="0.25">
      <c r="B544" s="493" t="s">
        <v>3535</v>
      </c>
      <c r="C544" s="493" t="s">
        <v>53</v>
      </c>
      <c r="D544" s="493" t="s">
        <v>171</v>
      </c>
      <c r="E544" s="493" t="s">
        <v>3671</v>
      </c>
      <c r="F544" s="493" t="s">
        <v>522</v>
      </c>
      <c r="G544" s="493">
        <v>0.44021701512078298</v>
      </c>
      <c r="H544" s="493">
        <v>0.24067753843992201</v>
      </c>
    </row>
    <row r="545" spans="2:8" x14ac:dyDescent="0.25">
      <c r="B545" s="493" t="s">
        <v>3535</v>
      </c>
      <c r="C545" s="493" t="s">
        <v>53</v>
      </c>
      <c r="D545" s="493" t="s">
        <v>171</v>
      </c>
      <c r="E545" s="493" t="s">
        <v>785</v>
      </c>
      <c r="F545" s="493" t="s">
        <v>522</v>
      </c>
      <c r="G545" s="493">
        <v>0.93700735994626405</v>
      </c>
      <c r="H545" s="493">
        <v>0.97829587157322895</v>
      </c>
    </row>
    <row r="546" spans="2:8" x14ac:dyDescent="0.25">
      <c r="B546" s="493" t="s">
        <v>3537</v>
      </c>
      <c r="C546" s="493" t="s">
        <v>53</v>
      </c>
      <c r="D546" s="493" t="s">
        <v>627</v>
      </c>
      <c r="E546" s="493" t="s">
        <v>122</v>
      </c>
      <c r="F546" s="493" t="s">
        <v>3672</v>
      </c>
      <c r="G546" s="493">
        <v>5.56114496170226E-2</v>
      </c>
      <c r="H546" s="493">
        <v>9.9519231021711702E-2</v>
      </c>
    </row>
    <row r="547" spans="2:8" x14ac:dyDescent="0.25">
      <c r="B547" s="493" t="s">
        <v>3537</v>
      </c>
      <c r="C547" s="493" t="s">
        <v>53</v>
      </c>
      <c r="D547" s="493" t="s">
        <v>627</v>
      </c>
      <c r="E547" s="493" t="s">
        <v>3690</v>
      </c>
      <c r="F547" s="493" t="s">
        <v>3672</v>
      </c>
      <c r="G547" s="493">
        <v>0.99991337309216299</v>
      </c>
      <c r="H547" s="493">
        <v>0.99989315627945496</v>
      </c>
    </row>
    <row r="548" spans="2:8" x14ac:dyDescent="0.25">
      <c r="B548" s="493" t="s">
        <v>3537</v>
      </c>
      <c r="C548" s="493" t="s">
        <v>53</v>
      </c>
      <c r="D548" s="493" t="s">
        <v>627</v>
      </c>
      <c r="E548" s="493" t="s">
        <v>125</v>
      </c>
      <c r="F548" s="493" t="s">
        <v>3672</v>
      </c>
      <c r="G548" s="493">
        <v>1</v>
      </c>
      <c r="H548" s="493">
        <v>1</v>
      </c>
    </row>
    <row r="549" spans="2:8" x14ac:dyDescent="0.25">
      <c r="B549" s="493" t="s">
        <v>3537</v>
      </c>
      <c r="C549" s="493" t="s">
        <v>53</v>
      </c>
      <c r="D549" s="493" t="s">
        <v>627</v>
      </c>
      <c r="E549" s="493" t="s">
        <v>3671</v>
      </c>
      <c r="F549" s="493" t="s">
        <v>3672</v>
      </c>
      <c r="G549" s="493">
        <v>0.60270143821321698</v>
      </c>
      <c r="H549" s="493">
        <v>0.65325029591384298</v>
      </c>
    </row>
    <row r="550" spans="2:8" x14ac:dyDescent="0.25">
      <c r="B550" s="493" t="s">
        <v>3537</v>
      </c>
      <c r="C550" s="493" t="s">
        <v>53</v>
      </c>
      <c r="D550" s="493" t="s">
        <v>627</v>
      </c>
      <c r="E550" s="493" t="s">
        <v>785</v>
      </c>
      <c r="F550" s="493" t="s">
        <v>3672</v>
      </c>
      <c r="G550" s="493">
        <v>1</v>
      </c>
      <c r="H550" s="493">
        <v>1</v>
      </c>
    </row>
    <row r="551" spans="2:8" x14ac:dyDescent="0.25">
      <c r="B551" s="493" t="s">
        <v>3537</v>
      </c>
      <c r="C551" s="493" t="s">
        <v>53</v>
      </c>
      <c r="D551" s="493" t="s">
        <v>627</v>
      </c>
      <c r="E551" s="493" t="s">
        <v>122</v>
      </c>
      <c r="F551" s="493" t="s">
        <v>3670</v>
      </c>
      <c r="G551" s="493">
        <v>5.56114496170226E-2</v>
      </c>
      <c r="H551" s="493">
        <v>9.9519231021711799E-2</v>
      </c>
    </row>
    <row r="552" spans="2:8" x14ac:dyDescent="0.25">
      <c r="B552" s="493" t="s">
        <v>3537</v>
      </c>
      <c r="C552" s="493" t="s">
        <v>53</v>
      </c>
      <c r="D552" s="493" t="s">
        <v>627</v>
      </c>
      <c r="E552" s="493" t="s">
        <v>3690</v>
      </c>
      <c r="F552" s="493" t="s">
        <v>3670</v>
      </c>
      <c r="G552" s="493">
        <v>0.99991337309216299</v>
      </c>
      <c r="H552" s="493">
        <v>0.99989315627945496</v>
      </c>
    </row>
    <row r="553" spans="2:8" x14ac:dyDescent="0.25">
      <c r="B553" s="493" t="s">
        <v>3537</v>
      </c>
      <c r="C553" s="493" t="s">
        <v>53</v>
      </c>
      <c r="D553" s="493" t="s">
        <v>627</v>
      </c>
      <c r="E553" s="493" t="s">
        <v>125</v>
      </c>
      <c r="F553" s="493" t="s">
        <v>3670</v>
      </c>
      <c r="G553" s="493">
        <v>1</v>
      </c>
      <c r="H553" s="493">
        <v>1</v>
      </c>
    </row>
    <row r="554" spans="2:8" x14ac:dyDescent="0.25">
      <c r="B554" s="493" t="s">
        <v>3537</v>
      </c>
      <c r="C554" s="493" t="s">
        <v>53</v>
      </c>
      <c r="D554" s="493" t="s">
        <v>627</v>
      </c>
      <c r="E554" s="493" t="s">
        <v>3671</v>
      </c>
      <c r="F554" s="493" t="s">
        <v>3670</v>
      </c>
      <c r="G554" s="493">
        <v>0.60270143821321698</v>
      </c>
      <c r="H554" s="493">
        <v>0.65325029591384298</v>
      </c>
    </row>
    <row r="555" spans="2:8" x14ac:dyDescent="0.25">
      <c r="B555" s="493" t="s">
        <v>3537</v>
      </c>
      <c r="C555" s="493" t="s">
        <v>53</v>
      </c>
      <c r="D555" s="493" t="s">
        <v>627</v>
      </c>
      <c r="E555" s="493" t="s">
        <v>785</v>
      </c>
      <c r="F555" s="493" t="s">
        <v>3670</v>
      </c>
      <c r="G555" s="493">
        <v>1</v>
      </c>
      <c r="H555" s="493">
        <v>1</v>
      </c>
    </row>
    <row r="556" spans="2:8" x14ac:dyDescent="0.25">
      <c r="B556" s="493" t="s">
        <v>3537</v>
      </c>
      <c r="C556" s="493" t="s">
        <v>53</v>
      </c>
      <c r="D556" s="493" t="s">
        <v>171</v>
      </c>
      <c r="E556" s="493" t="s">
        <v>122</v>
      </c>
      <c r="F556" s="493" t="s">
        <v>522</v>
      </c>
      <c r="G556" s="493">
        <v>4.96341217100518E-3</v>
      </c>
      <c r="H556" s="493">
        <v>5.6399374019683998E-3</v>
      </c>
    </row>
    <row r="557" spans="2:8" x14ac:dyDescent="0.25">
      <c r="B557" s="493" t="s">
        <v>3537</v>
      </c>
      <c r="C557" s="493" t="s">
        <v>53</v>
      </c>
      <c r="D557" s="493" t="s">
        <v>171</v>
      </c>
      <c r="E557" s="493" t="s">
        <v>3690</v>
      </c>
      <c r="F557" s="493" t="s">
        <v>522</v>
      </c>
      <c r="G557" s="493">
        <v>0.99996279216888695</v>
      </c>
      <c r="H557" s="493">
        <v>0.99997676722739404</v>
      </c>
    </row>
    <row r="558" spans="2:8" x14ac:dyDescent="0.25">
      <c r="B558" s="493" t="s">
        <v>3537</v>
      </c>
      <c r="C558" s="493" t="s">
        <v>53</v>
      </c>
      <c r="D558" s="493" t="s">
        <v>171</v>
      </c>
      <c r="E558" s="493" t="s">
        <v>125</v>
      </c>
      <c r="F558" s="493" t="s">
        <v>522</v>
      </c>
      <c r="G558" s="493">
        <v>1</v>
      </c>
      <c r="H558" s="493">
        <v>1</v>
      </c>
    </row>
    <row r="559" spans="2:8" x14ac:dyDescent="0.25">
      <c r="B559" s="493" t="s">
        <v>3537</v>
      </c>
      <c r="C559" s="493" t="s">
        <v>53</v>
      </c>
      <c r="D559" s="493" t="s">
        <v>171</v>
      </c>
      <c r="E559" s="493" t="s">
        <v>3671</v>
      </c>
      <c r="F559" s="493" t="s">
        <v>522</v>
      </c>
      <c r="G559" s="493">
        <v>0.432529351719317</v>
      </c>
      <c r="H559" s="493">
        <v>0.263342461218802</v>
      </c>
    </row>
    <row r="560" spans="2:8" x14ac:dyDescent="0.25">
      <c r="B560" s="493" t="s">
        <v>3537</v>
      </c>
      <c r="C560" s="493" t="s">
        <v>53</v>
      </c>
      <c r="D560" s="493" t="s">
        <v>171</v>
      </c>
      <c r="E560" s="493" t="s">
        <v>785</v>
      </c>
      <c r="F560" s="493" t="s">
        <v>522</v>
      </c>
      <c r="G560" s="493">
        <v>0.72980224300868102</v>
      </c>
      <c r="H560" s="493">
        <v>0.85850201613625698</v>
      </c>
    </row>
    <row r="561" spans="2:8" x14ac:dyDescent="0.25">
      <c r="B561" s="493" t="s">
        <v>3539</v>
      </c>
      <c r="C561" s="493" t="s">
        <v>53</v>
      </c>
      <c r="D561" s="493" t="s">
        <v>627</v>
      </c>
      <c r="E561" s="493" t="s">
        <v>122</v>
      </c>
      <c r="F561" s="493" t="s">
        <v>3672</v>
      </c>
      <c r="G561" s="493">
        <v>6.6505067595431594E-2</v>
      </c>
      <c r="H561" s="493">
        <v>0.13224922424732699</v>
      </c>
    </row>
    <row r="562" spans="2:8" x14ac:dyDescent="0.25">
      <c r="B562" s="493" t="s">
        <v>3539</v>
      </c>
      <c r="C562" s="493" t="s">
        <v>53</v>
      </c>
      <c r="D562" s="493" t="s">
        <v>627</v>
      </c>
      <c r="E562" s="493" t="s">
        <v>3690</v>
      </c>
      <c r="F562" s="493" t="s">
        <v>3672</v>
      </c>
      <c r="G562" s="493">
        <v>0.99999916434080605</v>
      </c>
      <c r="H562" s="493">
        <v>0.999997006853377</v>
      </c>
    </row>
    <row r="563" spans="2:8" x14ac:dyDescent="0.25">
      <c r="B563" s="493" t="s">
        <v>3539</v>
      </c>
      <c r="C563" s="493" t="s">
        <v>53</v>
      </c>
      <c r="D563" s="493" t="s">
        <v>627</v>
      </c>
      <c r="E563" s="493" t="s">
        <v>125</v>
      </c>
      <c r="F563" s="493" t="s">
        <v>3672</v>
      </c>
      <c r="G563" s="493">
        <v>1</v>
      </c>
      <c r="H563" s="493">
        <v>1</v>
      </c>
    </row>
    <row r="564" spans="2:8" x14ac:dyDescent="0.25">
      <c r="B564" s="493" t="s">
        <v>3539</v>
      </c>
      <c r="C564" s="493" t="s">
        <v>53</v>
      </c>
      <c r="D564" s="493" t="s">
        <v>627</v>
      </c>
      <c r="E564" s="493" t="s">
        <v>3671</v>
      </c>
      <c r="F564" s="493" t="s">
        <v>3672</v>
      </c>
      <c r="G564" s="493">
        <v>0.75593584892919496</v>
      </c>
      <c r="H564" s="493">
        <v>0.74920404481511105</v>
      </c>
    </row>
    <row r="565" spans="2:8" x14ac:dyDescent="0.25">
      <c r="B565" s="493" t="s">
        <v>3539</v>
      </c>
      <c r="C565" s="493" t="s">
        <v>53</v>
      </c>
      <c r="D565" s="493" t="s">
        <v>627</v>
      </c>
      <c r="E565" s="493" t="s">
        <v>785</v>
      </c>
      <c r="F565" s="493" t="s">
        <v>3672</v>
      </c>
      <c r="G565" s="493">
        <v>1</v>
      </c>
      <c r="H565" s="493">
        <v>1</v>
      </c>
    </row>
    <row r="566" spans="2:8" x14ac:dyDescent="0.25">
      <c r="B566" s="493" t="s">
        <v>3539</v>
      </c>
      <c r="C566" s="493" t="s">
        <v>53</v>
      </c>
      <c r="D566" s="493" t="s">
        <v>627</v>
      </c>
      <c r="E566" s="493" t="s">
        <v>122</v>
      </c>
      <c r="F566" s="493" t="s">
        <v>3670</v>
      </c>
      <c r="G566" s="493">
        <v>6.6505067595431594E-2</v>
      </c>
      <c r="H566" s="493">
        <v>0.13224922424732699</v>
      </c>
    </row>
    <row r="567" spans="2:8" x14ac:dyDescent="0.25">
      <c r="B567" s="493" t="s">
        <v>3539</v>
      </c>
      <c r="C567" s="493" t="s">
        <v>53</v>
      </c>
      <c r="D567" s="493" t="s">
        <v>627</v>
      </c>
      <c r="E567" s="493" t="s">
        <v>3690</v>
      </c>
      <c r="F567" s="493" t="s">
        <v>3670</v>
      </c>
      <c r="G567" s="493">
        <v>0.99999916434080605</v>
      </c>
      <c r="H567" s="493">
        <v>0.999997006853378</v>
      </c>
    </row>
    <row r="568" spans="2:8" x14ac:dyDescent="0.25">
      <c r="B568" s="493" t="s">
        <v>3539</v>
      </c>
      <c r="C568" s="493" t="s">
        <v>53</v>
      </c>
      <c r="D568" s="493" t="s">
        <v>627</v>
      </c>
      <c r="E568" s="493" t="s">
        <v>125</v>
      </c>
      <c r="F568" s="493" t="s">
        <v>3670</v>
      </c>
      <c r="G568" s="493">
        <v>1</v>
      </c>
      <c r="H568" s="493">
        <v>1</v>
      </c>
    </row>
    <row r="569" spans="2:8" x14ac:dyDescent="0.25">
      <c r="B569" s="493" t="s">
        <v>3539</v>
      </c>
      <c r="C569" s="493" t="s">
        <v>53</v>
      </c>
      <c r="D569" s="493" t="s">
        <v>627</v>
      </c>
      <c r="E569" s="493" t="s">
        <v>3671</v>
      </c>
      <c r="F569" s="493" t="s">
        <v>3670</v>
      </c>
      <c r="G569" s="493">
        <v>0.75593584892919496</v>
      </c>
      <c r="H569" s="493">
        <v>0.74920404481511105</v>
      </c>
    </row>
    <row r="570" spans="2:8" x14ac:dyDescent="0.25">
      <c r="B570" s="493" t="s">
        <v>3539</v>
      </c>
      <c r="C570" s="493" t="s">
        <v>53</v>
      </c>
      <c r="D570" s="493" t="s">
        <v>627</v>
      </c>
      <c r="E570" s="493" t="s">
        <v>785</v>
      </c>
      <c r="F570" s="493" t="s">
        <v>3670</v>
      </c>
      <c r="G570" s="493">
        <v>1</v>
      </c>
      <c r="H570" s="493">
        <v>1</v>
      </c>
    </row>
    <row r="571" spans="2:8" x14ac:dyDescent="0.25">
      <c r="B571" s="493" t="s">
        <v>3539</v>
      </c>
      <c r="C571" s="493" t="s">
        <v>53</v>
      </c>
      <c r="D571" s="493" t="s">
        <v>171</v>
      </c>
      <c r="E571" s="493" t="s">
        <v>122</v>
      </c>
      <c r="F571" s="493" t="s">
        <v>522</v>
      </c>
      <c r="G571" s="493">
        <v>4.0331622823496296E-3</v>
      </c>
      <c r="H571" s="493">
        <v>2.9876666958034898E-3</v>
      </c>
    </row>
    <row r="572" spans="2:8" x14ac:dyDescent="0.25">
      <c r="B572" s="493" t="s">
        <v>3539</v>
      </c>
      <c r="C572" s="493" t="s">
        <v>53</v>
      </c>
      <c r="D572" s="493" t="s">
        <v>171</v>
      </c>
      <c r="E572" s="493" t="s">
        <v>3690</v>
      </c>
      <c r="F572" s="493" t="s">
        <v>522</v>
      </c>
      <c r="G572" s="493">
        <v>0.99987851093163804</v>
      </c>
      <c r="H572" s="493">
        <v>0.99953708438572397</v>
      </c>
    </row>
    <row r="573" spans="2:8" x14ac:dyDescent="0.25">
      <c r="B573" s="493" t="s">
        <v>3539</v>
      </c>
      <c r="C573" s="493" t="s">
        <v>53</v>
      </c>
      <c r="D573" s="493" t="s">
        <v>171</v>
      </c>
      <c r="E573" s="493" t="s">
        <v>125</v>
      </c>
      <c r="F573" s="493" t="s">
        <v>522</v>
      </c>
      <c r="G573" s="493">
        <v>1</v>
      </c>
      <c r="H573" s="493">
        <v>1</v>
      </c>
    </row>
    <row r="574" spans="2:8" x14ac:dyDescent="0.25">
      <c r="B574" s="493" t="s">
        <v>3539</v>
      </c>
      <c r="C574" s="493" t="s">
        <v>53</v>
      </c>
      <c r="D574" s="493" t="s">
        <v>171</v>
      </c>
      <c r="E574" s="493" t="s">
        <v>3671</v>
      </c>
      <c r="F574" s="493" t="s">
        <v>522</v>
      </c>
      <c r="G574" s="493">
        <v>0.49321229538066302</v>
      </c>
      <c r="H574" s="493">
        <v>0.27313734672983198</v>
      </c>
    </row>
    <row r="575" spans="2:8" x14ac:dyDescent="0.25">
      <c r="B575" s="493" t="s">
        <v>3539</v>
      </c>
      <c r="C575" s="493" t="s">
        <v>53</v>
      </c>
      <c r="D575" s="493" t="s">
        <v>171</v>
      </c>
      <c r="E575" s="493" t="s">
        <v>785</v>
      </c>
      <c r="F575" s="493" t="s">
        <v>522</v>
      </c>
      <c r="G575" s="493">
        <v>0.94964746926518395</v>
      </c>
      <c r="H575" s="493">
        <v>0.98216731653557898</v>
      </c>
    </row>
    <row r="576" spans="2:8" x14ac:dyDescent="0.25">
      <c r="B576" s="493" t="s">
        <v>3541</v>
      </c>
      <c r="C576" s="493" t="s">
        <v>53</v>
      </c>
      <c r="D576" s="493" t="s">
        <v>627</v>
      </c>
      <c r="E576" s="493" t="s">
        <v>122</v>
      </c>
      <c r="F576" s="493" t="s">
        <v>3672</v>
      </c>
      <c r="G576" s="493">
        <v>6.4975002086756106E-2</v>
      </c>
      <c r="H576" s="493">
        <v>5.7727766545145602E-2</v>
      </c>
    </row>
    <row r="577" spans="2:8" x14ac:dyDescent="0.25">
      <c r="B577" s="493" t="s">
        <v>3541</v>
      </c>
      <c r="C577" s="493" t="s">
        <v>53</v>
      </c>
      <c r="D577" s="493" t="s">
        <v>627</v>
      </c>
      <c r="E577" s="493" t="s">
        <v>3690</v>
      </c>
      <c r="F577" s="493" t="s">
        <v>3672</v>
      </c>
      <c r="G577" s="493">
        <v>0.99977109761518201</v>
      </c>
      <c r="H577" s="493">
        <v>0.99961757333288004</v>
      </c>
    </row>
    <row r="578" spans="2:8" x14ac:dyDescent="0.25">
      <c r="B578" s="493" t="s">
        <v>3541</v>
      </c>
      <c r="C578" s="493" t="s">
        <v>53</v>
      </c>
      <c r="D578" s="493" t="s">
        <v>627</v>
      </c>
      <c r="E578" s="493" t="s">
        <v>125</v>
      </c>
      <c r="F578" s="493" t="s">
        <v>3672</v>
      </c>
      <c r="G578" s="493">
        <v>1</v>
      </c>
      <c r="H578" s="493">
        <v>1</v>
      </c>
    </row>
    <row r="579" spans="2:8" x14ac:dyDescent="0.25">
      <c r="B579" s="493" t="s">
        <v>3541</v>
      </c>
      <c r="C579" s="493" t="s">
        <v>53</v>
      </c>
      <c r="D579" s="493" t="s">
        <v>627</v>
      </c>
      <c r="E579" s="493" t="s">
        <v>3671</v>
      </c>
      <c r="F579" s="493" t="s">
        <v>3672</v>
      </c>
      <c r="G579" s="493">
        <v>0.66614625302040797</v>
      </c>
      <c r="H579" s="493">
        <v>0.57809960856005504</v>
      </c>
    </row>
    <row r="580" spans="2:8" x14ac:dyDescent="0.25">
      <c r="B580" s="493" t="s">
        <v>3541</v>
      </c>
      <c r="C580" s="493" t="s">
        <v>53</v>
      </c>
      <c r="D580" s="493" t="s">
        <v>627</v>
      </c>
      <c r="E580" s="493" t="s">
        <v>785</v>
      </c>
      <c r="F580" s="493" t="s">
        <v>3672</v>
      </c>
      <c r="G580" s="493">
        <v>1</v>
      </c>
      <c r="H580" s="493">
        <v>1</v>
      </c>
    </row>
    <row r="581" spans="2:8" x14ac:dyDescent="0.25">
      <c r="B581" s="493" t="s">
        <v>3541</v>
      </c>
      <c r="C581" s="493" t="s">
        <v>53</v>
      </c>
      <c r="D581" s="493" t="s">
        <v>627</v>
      </c>
      <c r="E581" s="493" t="s">
        <v>122</v>
      </c>
      <c r="F581" s="493" t="s">
        <v>3670</v>
      </c>
      <c r="G581" s="493">
        <v>6.4975002086756106E-2</v>
      </c>
      <c r="H581" s="493">
        <v>5.7727766545145602E-2</v>
      </c>
    </row>
    <row r="582" spans="2:8" x14ac:dyDescent="0.25">
      <c r="B582" s="493" t="s">
        <v>3541</v>
      </c>
      <c r="C582" s="493" t="s">
        <v>53</v>
      </c>
      <c r="D582" s="493" t="s">
        <v>627</v>
      </c>
      <c r="E582" s="493" t="s">
        <v>3690</v>
      </c>
      <c r="F582" s="493" t="s">
        <v>3670</v>
      </c>
      <c r="G582" s="493">
        <v>0.99977109761518201</v>
      </c>
      <c r="H582" s="493">
        <v>0.99961757333288004</v>
      </c>
    </row>
    <row r="583" spans="2:8" x14ac:dyDescent="0.25">
      <c r="B583" s="493" t="s">
        <v>3541</v>
      </c>
      <c r="C583" s="493" t="s">
        <v>53</v>
      </c>
      <c r="D583" s="493" t="s">
        <v>627</v>
      </c>
      <c r="E583" s="493" t="s">
        <v>125</v>
      </c>
      <c r="F583" s="493" t="s">
        <v>3670</v>
      </c>
      <c r="G583" s="493">
        <v>1</v>
      </c>
      <c r="H583" s="493">
        <v>1</v>
      </c>
    </row>
    <row r="584" spans="2:8" x14ac:dyDescent="0.25">
      <c r="B584" s="493" t="s">
        <v>3541</v>
      </c>
      <c r="C584" s="493" t="s">
        <v>53</v>
      </c>
      <c r="D584" s="493" t="s">
        <v>627</v>
      </c>
      <c r="E584" s="493" t="s">
        <v>3671</v>
      </c>
      <c r="F584" s="493" t="s">
        <v>3670</v>
      </c>
      <c r="G584" s="493">
        <v>0.66614625302040797</v>
      </c>
      <c r="H584" s="493">
        <v>0.57809960856005604</v>
      </c>
    </row>
    <row r="585" spans="2:8" x14ac:dyDescent="0.25">
      <c r="B585" s="493" t="s">
        <v>3541</v>
      </c>
      <c r="C585" s="493" t="s">
        <v>53</v>
      </c>
      <c r="D585" s="493" t="s">
        <v>627</v>
      </c>
      <c r="E585" s="493" t="s">
        <v>785</v>
      </c>
      <c r="F585" s="493" t="s">
        <v>3670</v>
      </c>
      <c r="G585" s="493">
        <v>1</v>
      </c>
      <c r="H585" s="493">
        <v>1</v>
      </c>
    </row>
    <row r="586" spans="2:8" x14ac:dyDescent="0.25">
      <c r="B586" s="493" t="s">
        <v>3541</v>
      </c>
      <c r="C586" s="493" t="s">
        <v>53</v>
      </c>
      <c r="D586" s="493" t="s">
        <v>171</v>
      </c>
      <c r="E586" s="493" t="s">
        <v>122</v>
      </c>
      <c r="F586" s="493" t="s">
        <v>522</v>
      </c>
      <c r="G586" s="493">
        <v>7.3454445927913E-3</v>
      </c>
      <c r="H586" s="493">
        <v>6.0096208267894297E-3</v>
      </c>
    </row>
    <row r="587" spans="2:8" x14ac:dyDescent="0.25">
      <c r="B587" s="493" t="s">
        <v>3541</v>
      </c>
      <c r="C587" s="493" t="s">
        <v>53</v>
      </c>
      <c r="D587" s="493" t="s">
        <v>171</v>
      </c>
      <c r="E587" s="493" t="s">
        <v>3690</v>
      </c>
      <c r="F587" s="493" t="s">
        <v>522</v>
      </c>
      <c r="G587" s="493">
        <v>0.99913477667635098</v>
      </c>
      <c r="H587" s="493">
        <v>0.99976423668248704</v>
      </c>
    </row>
    <row r="588" spans="2:8" x14ac:dyDescent="0.25">
      <c r="B588" s="493" t="s">
        <v>3541</v>
      </c>
      <c r="C588" s="493" t="s">
        <v>53</v>
      </c>
      <c r="D588" s="493" t="s">
        <v>171</v>
      </c>
      <c r="E588" s="493" t="s">
        <v>125</v>
      </c>
      <c r="F588" s="493" t="s">
        <v>522</v>
      </c>
      <c r="G588" s="493">
        <v>1</v>
      </c>
      <c r="H588" s="493">
        <v>1</v>
      </c>
    </row>
    <row r="589" spans="2:8" x14ac:dyDescent="0.25">
      <c r="B589" s="493" t="s">
        <v>3541</v>
      </c>
      <c r="C589" s="493" t="s">
        <v>53</v>
      </c>
      <c r="D589" s="493" t="s">
        <v>171</v>
      </c>
      <c r="E589" s="493" t="s">
        <v>3671</v>
      </c>
      <c r="F589" s="493" t="s">
        <v>522</v>
      </c>
      <c r="G589" s="493">
        <v>0.45871333019947802</v>
      </c>
      <c r="H589" s="493">
        <v>0.26920229756150199</v>
      </c>
    </row>
    <row r="590" spans="2:8" x14ac:dyDescent="0.25">
      <c r="B590" s="493" t="s">
        <v>3541</v>
      </c>
      <c r="C590" s="493" t="s">
        <v>53</v>
      </c>
      <c r="D590" s="493" t="s">
        <v>171</v>
      </c>
      <c r="E590" s="493" t="s">
        <v>785</v>
      </c>
      <c r="F590" s="493" t="s">
        <v>522</v>
      </c>
      <c r="G590" s="493">
        <v>0.71069213017958399</v>
      </c>
      <c r="H590" s="493">
        <v>0.89115917054735605</v>
      </c>
    </row>
    <row r="591" spans="2:8" x14ac:dyDescent="0.25">
      <c r="B591" s="493" t="s">
        <v>3543</v>
      </c>
      <c r="C591" s="493" t="s">
        <v>53</v>
      </c>
      <c r="D591" s="493" t="s">
        <v>627</v>
      </c>
      <c r="E591" s="493" t="s">
        <v>122</v>
      </c>
      <c r="F591" s="493" t="s">
        <v>3672</v>
      </c>
      <c r="G591" s="493">
        <v>8.4963508692232598E-2</v>
      </c>
      <c r="H591" s="493">
        <v>0.103129319263147</v>
      </c>
    </row>
    <row r="592" spans="2:8" x14ac:dyDescent="0.25">
      <c r="B592" s="493" t="s">
        <v>3543</v>
      </c>
      <c r="C592" s="493" t="s">
        <v>53</v>
      </c>
      <c r="D592" s="493" t="s">
        <v>627</v>
      </c>
      <c r="E592" s="493" t="s">
        <v>3690</v>
      </c>
      <c r="F592" s="493" t="s">
        <v>3672</v>
      </c>
      <c r="G592" s="493">
        <v>0.999989864312542</v>
      </c>
      <c r="H592" s="493">
        <v>0.99998269561324205</v>
      </c>
    </row>
    <row r="593" spans="2:8" x14ac:dyDescent="0.25">
      <c r="B593" s="493" t="s">
        <v>3543</v>
      </c>
      <c r="C593" s="493" t="s">
        <v>53</v>
      </c>
      <c r="D593" s="493" t="s">
        <v>627</v>
      </c>
      <c r="E593" s="493" t="s">
        <v>125</v>
      </c>
      <c r="F593" s="493" t="s">
        <v>3672</v>
      </c>
      <c r="G593" s="493">
        <v>1</v>
      </c>
      <c r="H593" s="493">
        <v>1</v>
      </c>
    </row>
    <row r="594" spans="2:8" x14ac:dyDescent="0.25">
      <c r="B594" s="493" t="s">
        <v>3543</v>
      </c>
      <c r="C594" s="493" t="s">
        <v>53</v>
      </c>
      <c r="D594" s="493" t="s">
        <v>627</v>
      </c>
      <c r="E594" s="493" t="s">
        <v>3671</v>
      </c>
      <c r="F594" s="493" t="s">
        <v>3672</v>
      </c>
      <c r="G594" s="493">
        <v>0.81862470490683203</v>
      </c>
      <c r="H594" s="493">
        <v>0.745280999925791</v>
      </c>
    </row>
    <row r="595" spans="2:8" x14ac:dyDescent="0.25">
      <c r="B595" s="493" t="s">
        <v>3543</v>
      </c>
      <c r="C595" s="493" t="s">
        <v>53</v>
      </c>
      <c r="D595" s="493" t="s">
        <v>627</v>
      </c>
      <c r="E595" s="493" t="s">
        <v>785</v>
      </c>
      <c r="F595" s="493" t="s">
        <v>3672</v>
      </c>
      <c r="G595" s="493">
        <v>1</v>
      </c>
      <c r="H595" s="493">
        <v>1</v>
      </c>
    </row>
    <row r="596" spans="2:8" x14ac:dyDescent="0.25">
      <c r="B596" s="493" t="s">
        <v>3543</v>
      </c>
      <c r="C596" s="493" t="s">
        <v>53</v>
      </c>
      <c r="D596" s="493" t="s">
        <v>627</v>
      </c>
      <c r="E596" s="493" t="s">
        <v>122</v>
      </c>
      <c r="F596" s="493" t="s">
        <v>3670</v>
      </c>
      <c r="G596" s="493">
        <v>8.4963508692232598E-2</v>
      </c>
      <c r="H596" s="493">
        <v>0.103129319263147</v>
      </c>
    </row>
    <row r="597" spans="2:8" x14ac:dyDescent="0.25">
      <c r="B597" s="493" t="s">
        <v>3543</v>
      </c>
      <c r="C597" s="493" t="s">
        <v>53</v>
      </c>
      <c r="D597" s="493" t="s">
        <v>627</v>
      </c>
      <c r="E597" s="493" t="s">
        <v>3690</v>
      </c>
      <c r="F597" s="493" t="s">
        <v>3670</v>
      </c>
      <c r="G597" s="493">
        <v>0.999989864312542</v>
      </c>
      <c r="H597" s="493">
        <v>0.99998269561324205</v>
      </c>
    </row>
    <row r="598" spans="2:8" x14ac:dyDescent="0.25">
      <c r="B598" s="493" t="s">
        <v>3543</v>
      </c>
      <c r="C598" s="493" t="s">
        <v>53</v>
      </c>
      <c r="D598" s="493" t="s">
        <v>627</v>
      </c>
      <c r="E598" s="493" t="s">
        <v>125</v>
      </c>
      <c r="F598" s="493" t="s">
        <v>3670</v>
      </c>
      <c r="G598" s="493">
        <v>1</v>
      </c>
      <c r="H598" s="493">
        <v>1</v>
      </c>
    </row>
    <row r="599" spans="2:8" x14ac:dyDescent="0.25">
      <c r="B599" s="493" t="s">
        <v>3543</v>
      </c>
      <c r="C599" s="493" t="s">
        <v>53</v>
      </c>
      <c r="D599" s="493" t="s">
        <v>627</v>
      </c>
      <c r="E599" s="493" t="s">
        <v>3671</v>
      </c>
      <c r="F599" s="493" t="s">
        <v>3670</v>
      </c>
      <c r="G599" s="493">
        <v>0.81862470490683203</v>
      </c>
      <c r="H599" s="493">
        <v>0.745280999925791</v>
      </c>
    </row>
    <row r="600" spans="2:8" x14ac:dyDescent="0.25">
      <c r="B600" s="493" t="s">
        <v>3543</v>
      </c>
      <c r="C600" s="493" t="s">
        <v>53</v>
      </c>
      <c r="D600" s="493" t="s">
        <v>627</v>
      </c>
      <c r="E600" s="493" t="s">
        <v>785</v>
      </c>
      <c r="F600" s="493" t="s">
        <v>3670</v>
      </c>
      <c r="G600" s="493">
        <v>1</v>
      </c>
      <c r="H600" s="493">
        <v>1</v>
      </c>
    </row>
    <row r="601" spans="2:8" x14ac:dyDescent="0.25">
      <c r="B601" s="493" t="s">
        <v>3543</v>
      </c>
      <c r="C601" s="493" t="s">
        <v>53</v>
      </c>
      <c r="D601" s="493" t="s">
        <v>171</v>
      </c>
      <c r="E601" s="493" t="s">
        <v>122</v>
      </c>
      <c r="F601" s="493" t="s">
        <v>522</v>
      </c>
      <c r="G601" s="493">
        <v>1.27597695099998E-2</v>
      </c>
      <c r="H601" s="493">
        <v>6.4221098468167596E-3</v>
      </c>
    </row>
    <row r="602" spans="2:8" x14ac:dyDescent="0.25">
      <c r="B602" s="493" t="s">
        <v>3543</v>
      </c>
      <c r="C602" s="493" t="s">
        <v>53</v>
      </c>
      <c r="D602" s="493" t="s">
        <v>171</v>
      </c>
      <c r="E602" s="493" t="s">
        <v>3690</v>
      </c>
      <c r="F602" s="493" t="s">
        <v>522</v>
      </c>
      <c r="G602" s="493">
        <v>0.999998431712254</v>
      </c>
      <c r="H602" s="493">
        <v>0.99999919811981297</v>
      </c>
    </row>
    <row r="603" spans="2:8" x14ac:dyDescent="0.25">
      <c r="B603" s="493" t="s">
        <v>3543</v>
      </c>
      <c r="C603" s="493" t="s">
        <v>53</v>
      </c>
      <c r="D603" s="493" t="s">
        <v>171</v>
      </c>
      <c r="E603" s="493" t="s">
        <v>125</v>
      </c>
      <c r="F603" s="493" t="s">
        <v>522</v>
      </c>
      <c r="G603" s="493">
        <v>1</v>
      </c>
      <c r="H603" s="493">
        <v>1</v>
      </c>
    </row>
    <row r="604" spans="2:8" x14ac:dyDescent="0.25">
      <c r="B604" s="493" t="s">
        <v>3543</v>
      </c>
      <c r="C604" s="493" t="s">
        <v>53</v>
      </c>
      <c r="D604" s="493" t="s">
        <v>171</v>
      </c>
      <c r="E604" s="493" t="s">
        <v>3671</v>
      </c>
      <c r="F604" s="493" t="s">
        <v>522</v>
      </c>
      <c r="G604" s="493">
        <v>0.76915425989607</v>
      </c>
      <c r="H604" s="493">
        <v>0.53590300218863895</v>
      </c>
    </row>
    <row r="605" spans="2:8" x14ac:dyDescent="0.25">
      <c r="B605" s="493" t="s">
        <v>3543</v>
      </c>
      <c r="C605" s="493" t="s">
        <v>53</v>
      </c>
      <c r="D605" s="493" t="s">
        <v>171</v>
      </c>
      <c r="E605" s="493" t="s">
        <v>785</v>
      </c>
      <c r="F605" s="493" t="s">
        <v>522</v>
      </c>
      <c r="G605" s="493">
        <v>0.85502467880459598</v>
      </c>
      <c r="H605" s="493">
        <v>0.94401267043779402</v>
      </c>
    </row>
    <row r="606" spans="2:8" x14ac:dyDescent="0.25">
      <c r="B606" s="493" t="s">
        <v>3545</v>
      </c>
      <c r="C606" s="493" t="s">
        <v>53</v>
      </c>
      <c r="D606" s="493" t="s">
        <v>627</v>
      </c>
      <c r="E606" s="493" t="s">
        <v>122</v>
      </c>
      <c r="F606" s="493" t="s">
        <v>3672</v>
      </c>
      <c r="G606" s="493">
        <v>7.1927578720433996E-2</v>
      </c>
      <c r="H606" s="493">
        <v>8.6147061735964606E-2</v>
      </c>
    </row>
    <row r="607" spans="2:8" x14ac:dyDescent="0.25">
      <c r="B607" s="493" t="s">
        <v>3545</v>
      </c>
      <c r="C607" s="493" t="s">
        <v>53</v>
      </c>
      <c r="D607" s="493" t="s">
        <v>627</v>
      </c>
      <c r="E607" s="493" t="s">
        <v>3690</v>
      </c>
      <c r="F607" s="493" t="s">
        <v>3672</v>
      </c>
      <c r="G607" s="493">
        <v>0.99999984936189601</v>
      </c>
      <c r="H607" s="493">
        <v>0.99999981218221501</v>
      </c>
    </row>
    <row r="608" spans="2:8" x14ac:dyDescent="0.25">
      <c r="B608" s="493" t="s">
        <v>3545</v>
      </c>
      <c r="C608" s="493" t="s">
        <v>53</v>
      </c>
      <c r="D608" s="493" t="s">
        <v>627</v>
      </c>
      <c r="E608" s="493" t="s">
        <v>125</v>
      </c>
      <c r="F608" s="493" t="s">
        <v>3672</v>
      </c>
      <c r="G608" s="493">
        <v>1</v>
      </c>
      <c r="H608" s="493">
        <v>1</v>
      </c>
    </row>
    <row r="609" spans="2:8" x14ac:dyDescent="0.25">
      <c r="B609" s="493" t="s">
        <v>3545</v>
      </c>
      <c r="C609" s="493" t="s">
        <v>53</v>
      </c>
      <c r="D609" s="493" t="s">
        <v>627</v>
      </c>
      <c r="E609" s="493" t="s">
        <v>3671</v>
      </c>
      <c r="F609" s="493" t="s">
        <v>3672</v>
      </c>
      <c r="G609" s="493">
        <v>0.74434211258400595</v>
      </c>
      <c r="H609" s="493">
        <v>0.66744996044675697</v>
      </c>
    </row>
    <row r="610" spans="2:8" x14ac:dyDescent="0.25">
      <c r="B610" s="493" t="s">
        <v>3545</v>
      </c>
      <c r="C610" s="493" t="s">
        <v>53</v>
      </c>
      <c r="D610" s="493" t="s">
        <v>627</v>
      </c>
      <c r="E610" s="493" t="s">
        <v>785</v>
      </c>
      <c r="F610" s="493" t="s">
        <v>3672</v>
      </c>
      <c r="G610" s="493">
        <v>1</v>
      </c>
      <c r="H610" s="493">
        <v>1</v>
      </c>
    </row>
    <row r="611" spans="2:8" x14ac:dyDescent="0.25">
      <c r="B611" s="493" t="s">
        <v>3545</v>
      </c>
      <c r="C611" s="493" t="s">
        <v>53</v>
      </c>
      <c r="D611" s="493" t="s">
        <v>627</v>
      </c>
      <c r="E611" s="493" t="s">
        <v>122</v>
      </c>
      <c r="F611" s="493" t="s">
        <v>3670</v>
      </c>
      <c r="G611" s="493">
        <v>7.1927578720433996E-2</v>
      </c>
      <c r="H611" s="493">
        <v>8.6147061735964606E-2</v>
      </c>
    </row>
    <row r="612" spans="2:8" x14ac:dyDescent="0.25">
      <c r="B612" s="493" t="s">
        <v>3545</v>
      </c>
      <c r="C612" s="493" t="s">
        <v>53</v>
      </c>
      <c r="D612" s="493" t="s">
        <v>627</v>
      </c>
      <c r="E612" s="493" t="s">
        <v>3690</v>
      </c>
      <c r="F612" s="493" t="s">
        <v>3670</v>
      </c>
      <c r="G612" s="493">
        <v>0.99999984936189601</v>
      </c>
      <c r="H612" s="493">
        <v>0.99999981218221501</v>
      </c>
    </row>
    <row r="613" spans="2:8" x14ac:dyDescent="0.25">
      <c r="B613" s="493" t="s">
        <v>3545</v>
      </c>
      <c r="C613" s="493" t="s">
        <v>53</v>
      </c>
      <c r="D613" s="493" t="s">
        <v>627</v>
      </c>
      <c r="E613" s="493" t="s">
        <v>125</v>
      </c>
      <c r="F613" s="493" t="s">
        <v>3670</v>
      </c>
      <c r="G613" s="493">
        <v>1</v>
      </c>
      <c r="H613" s="493">
        <v>1</v>
      </c>
    </row>
    <row r="614" spans="2:8" x14ac:dyDescent="0.25">
      <c r="B614" s="493" t="s">
        <v>3545</v>
      </c>
      <c r="C614" s="493" t="s">
        <v>53</v>
      </c>
      <c r="D614" s="493" t="s">
        <v>627</v>
      </c>
      <c r="E614" s="493" t="s">
        <v>3671</v>
      </c>
      <c r="F614" s="493" t="s">
        <v>3670</v>
      </c>
      <c r="G614" s="493">
        <v>0.74434211258400595</v>
      </c>
      <c r="H614" s="493">
        <v>0.66744996044675697</v>
      </c>
    </row>
    <row r="615" spans="2:8" x14ac:dyDescent="0.25">
      <c r="B615" s="493" t="s">
        <v>3545</v>
      </c>
      <c r="C615" s="493" t="s">
        <v>53</v>
      </c>
      <c r="D615" s="493" t="s">
        <v>627</v>
      </c>
      <c r="E615" s="493" t="s">
        <v>785</v>
      </c>
      <c r="F615" s="493" t="s">
        <v>3670</v>
      </c>
      <c r="G615" s="493">
        <v>1</v>
      </c>
      <c r="H615" s="493">
        <v>1</v>
      </c>
    </row>
    <row r="616" spans="2:8" x14ac:dyDescent="0.25">
      <c r="B616" s="493" t="s">
        <v>3545</v>
      </c>
      <c r="C616" s="493" t="s">
        <v>53</v>
      </c>
      <c r="D616" s="493" t="s">
        <v>171</v>
      </c>
      <c r="E616" s="493" t="s">
        <v>122</v>
      </c>
      <c r="F616" s="493" t="s">
        <v>522</v>
      </c>
      <c r="G616" s="493">
        <v>4.2795979376629104E-3</v>
      </c>
      <c r="H616" s="493">
        <v>3.79787201661177E-3</v>
      </c>
    </row>
    <row r="617" spans="2:8" x14ac:dyDescent="0.25">
      <c r="B617" s="493" t="s">
        <v>3545</v>
      </c>
      <c r="C617" s="493" t="s">
        <v>53</v>
      </c>
      <c r="D617" s="493" t="s">
        <v>171</v>
      </c>
      <c r="E617" s="493" t="s">
        <v>3690</v>
      </c>
      <c r="F617" s="493" t="s">
        <v>522</v>
      </c>
      <c r="G617" s="493">
        <v>0.99996091495694694</v>
      </c>
      <c r="H617" s="493">
        <v>0.999787343685688</v>
      </c>
    </row>
    <row r="618" spans="2:8" x14ac:dyDescent="0.25">
      <c r="B618" s="493" t="s">
        <v>3545</v>
      </c>
      <c r="C618" s="493" t="s">
        <v>53</v>
      </c>
      <c r="D618" s="493" t="s">
        <v>171</v>
      </c>
      <c r="E618" s="493" t="s">
        <v>125</v>
      </c>
      <c r="F618" s="493" t="s">
        <v>522</v>
      </c>
      <c r="G618" s="493">
        <v>1</v>
      </c>
      <c r="H618" s="493">
        <v>1</v>
      </c>
    </row>
    <row r="619" spans="2:8" x14ac:dyDescent="0.25">
      <c r="B619" s="493" t="s">
        <v>3545</v>
      </c>
      <c r="C619" s="493" t="s">
        <v>53</v>
      </c>
      <c r="D619" s="493" t="s">
        <v>171</v>
      </c>
      <c r="E619" s="493" t="s">
        <v>3671</v>
      </c>
      <c r="F619" s="493" t="s">
        <v>522</v>
      </c>
      <c r="G619" s="493">
        <v>0.58834622908234502</v>
      </c>
      <c r="H619" s="493">
        <v>0.352855982600909</v>
      </c>
    </row>
    <row r="620" spans="2:8" x14ac:dyDescent="0.25">
      <c r="B620" s="493" t="s">
        <v>3545</v>
      </c>
      <c r="C620" s="493" t="s">
        <v>53</v>
      </c>
      <c r="D620" s="493" t="s">
        <v>171</v>
      </c>
      <c r="E620" s="493" t="s">
        <v>785</v>
      </c>
      <c r="F620" s="493" t="s">
        <v>522</v>
      </c>
      <c r="G620" s="493">
        <v>0.79984095336150296</v>
      </c>
      <c r="H620" s="493">
        <v>0.86491633087209696</v>
      </c>
    </row>
    <row r="621" spans="2:8" x14ac:dyDescent="0.25">
      <c r="B621" s="493" t="s">
        <v>3547</v>
      </c>
      <c r="C621" s="493" t="s">
        <v>53</v>
      </c>
      <c r="D621" s="493" t="s">
        <v>627</v>
      </c>
      <c r="E621" s="493" t="s">
        <v>122</v>
      </c>
      <c r="F621" s="493" t="s">
        <v>3672</v>
      </c>
      <c r="G621" s="493">
        <v>6.9732656550663699E-2</v>
      </c>
      <c r="H621" s="493">
        <v>9.0044450239706794E-2</v>
      </c>
    </row>
    <row r="622" spans="2:8" x14ac:dyDescent="0.25">
      <c r="B622" s="493" t="s">
        <v>3547</v>
      </c>
      <c r="C622" s="493" t="s">
        <v>53</v>
      </c>
      <c r="D622" s="493" t="s">
        <v>627</v>
      </c>
      <c r="E622" s="493" t="s">
        <v>3690</v>
      </c>
      <c r="F622" s="493" t="s">
        <v>3672</v>
      </c>
      <c r="G622" s="493">
        <v>0.99998831436263103</v>
      </c>
      <c r="H622" s="493">
        <v>0.99996573872944905</v>
      </c>
    </row>
    <row r="623" spans="2:8" x14ac:dyDescent="0.25">
      <c r="B623" s="493" t="s">
        <v>3547</v>
      </c>
      <c r="C623" s="493" t="s">
        <v>53</v>
      </c>
      <c r="D623" s="493" t="s">
        <v>627</v>
      </c>
      <c r="E623" s="493" t="s">
        <v>125</v>
      </c>
      <c r="F623" s="493" t="s">
        <v>3672</v>
      </c>
      <c r="G623" s="493">
        <v>1</v>
      </c>
      <c r="H623" s="493">
        <v>1</v>
      </c>
    </row>
    <row r="624" spans="2:8" x14ac:dyDescent="0.25">
      <c r="B624" s="493" t="s">
        <v>3547</v>
      </c>
      <c r="C624" s="493" t="s">
        <v>53</v>
      </c>
      <c r="D624" s="493" t="s">
        <v>627</v>
      </c>
      <c r="E624" s="493" t="s">
        <v>3671</v>
      </c>
      <c r="F624" s="493" t="s">
        <v>3672</v>
      </c>
      <c r="G624" s="493">
        <v>0.47699906949148002</v>
      </c>
      <c r="H624" s="493">
        <v>0.334644558930075</v>
      </c>
    </row>
    <row r="625" spans="2:8" x14ac:dyDescent="0.25">
      <c r="B625" s="493" t="s">
        <v>3547</v>
      </c>
      <c r="C625" s="493" t="s">
        <v>53</v>
      </c>
      <c r="D625" s="493" t="s">
        <v>627</v>
      </c>
      <c r="E625" s="493" t="s">
        <v>785</v>
      </c>
      <c r="F625" s="493" t="s">
        <v>3672</v>
      </c>
      <c r="G625" s="493">
        <v>1</v>
      </c>
      <c r="H625" s="493">
        <v>1</v>
      </c>
    </row>
    <row r="626" spans="2:8" x14ac:dyDescent="0.25">
      <c r="B626" s="493" t="s">
        <v>3547</v>
      </c>
      <c r="C626" s="493" t="s">
        <v>53</v>
      </c>
      <c r="D626" s="493" t="s">
        <v>627</v>
      </c>
      <c r="E626" s="493" t="s">
        <v>122</v>
      </c>
      <c r="F626" s="493" t="s">
        <v>3670</v>
      </c>
      <c r="G626" s="493">
        <v>6.9732656550663699E-2</v>
      </c>
      <c r="H626" s="493">
        <v>9.0044450239706794E-2</v>
      </c>
    </row>
    <row r="627" spans="2:8" x14ac:dyDescent="0.25">
      <c r="B627" s="493" t="s">
        <v>3547</v>
      </c>
      <c r="C627" s="493" t="s">
        <v>53</v>
      </c>
      <c r="D627" s="493" t="s">
        <v>627</v>
      </c>
      <c r="E627" s="493" t="s">
        <v>3690</v>
      </c>
      <c r="F627" s="493" t="s">
        <v>3670</v>
      </c>
      <c r="G627" s="493">
        <v>0.99998831436263103</v>
      </c>
      <c r="H627" s="493">
        <v>0.99996573872944905</v>
      </c>
    </row>
    <row r="628" spans="2:8" x14ac:dyDescent="0.25">
      <c r="B628" s="493" t="s">
        <v>3547</v>
      </c>
      <c r="C628" s="493" t="s">
        <v>53</v>
      </c>
      <c r="D628" s="493" t="s">
        <v>627</v>
      </c>
      <c r="E628" s="493" t="s">
        <v>125</v>
      </c>
      <c r="F628" s="493" t="s">
        <v>3670</v>
      </c>
      <c r="G628" s="493">
        <v>1</v>
      </c>
      <c r="H628" s="493">
        <v>1</v>
      </c>
    </row>
    <row r="629" spans="2:8" x14ac:dyDescent="0.25">
      <c r="B629" s="493" t="s">
        <v>3547</v>
      </c>
      <c r="C629" s="493" t="s">
        <v>53</v>
      </c>
      <c r="D629" s="493" t="s">
        <v>627</v>
      </c>
      <c r="E629" s="493" t="s">
        <v>3671</v>
      </c>
      <c r="F629" s="493" t="s">
        <v>3670</v>
      </c>
      <c r="G629" s="493">
        <v>0.47699906949148002</v>
      </c>
      <c r="H629" s="493">
        <v>0.334644558930075</v>
      </c>
    </row>
    <row r="630" spans="2:8" x14ac:dyDescent="0.25">
      <c r="B630" s="493" t="s">
        <v>3547</v>
      </c>
      <c r="C630" s="493" t="s">
        <v>53</v>
      </c>
      <c r="D630" s="493" t="s">
        <v>627</v>
      </c>
      <c r="E630" s="493" t="s">
        <v>785</v>
      </c>
      <c r="F630" s="493" t="s">
        <v>3670</v>
      </c>
      <c r="G630" s="493">
        <v>1</v>
      </c>
      <c r="H630" s="493">
        <v>1</v>
      </c>
    </row>
    <row r="631" spans="2:8" x14ac:dyDescent="0.25">
      <c r="B631" s="493" t="s">
        <v>3547</v>
      </c>
      <c r="C631" s="493" t="s">
        <v>53</v>
      </c>
      <c r="D631" s="493" t="s">
        <v>171</v>
      </c>
      <c r="E631" s="493" t="s">
        <v>122</v>
      </c>
      <c r="F631" s="493" t="s">
        <v>522</v>
      </c>
      <c r="G631" s="493">
        <v>9.4918782253587998E-3</v>
      </c>
      <c r="H631" s="493">
        <v>1.1383103234901999E-2</v>
      </c>
    </row>
    <row r="632" spans="2:8" x14ac:dyDescent="0.25">
      <c r="B632" s="493" t="s">
        <v>3547</v>
      </c>
      <c r="C632" s="493" t="s">
        <v>53</v>
      </c>
      <c r="D632" s="493" t="s">
        <v>171</v>
      </c>
      <c r="E632" s="493" t="s">
        <v>3690</v>
      </c>
      <c r="F632" s="493" t="s">
        <v>522</v>
      </c>
      <c r="G632" s="493">
        <v>0.99926102501038605</v>
      </c>
      <c r="H632" s="493">
        <v>0.99953214332431495</v>
      </c>
    </row>
    <row r="633" spans="2:8" x14ac:dyDescent="0.25">
      <c r="B633" s="493" t="s">
        <v>3547</v>
      </c>
      <c r="C633" s="493" t="s">
        <v>53</v>
      </c>
      <c r="D633" s="493" t="s">
        <v>171</v>
      </c>
      <c r="E633" s="493" t="s">
        <v>125</v>
      </c>
      <c r="F633" s="493" t="s">
        <v>522</v>
      </c>
      <c r="G633" s="493">
        <v>1</v>
      </c>
      <c r="H633" s="493">
        <v>1</v>
      </c>
    </row>
    <row r="634" spans="2:8" x14ac:dyDescent="0.25">
      <c r="B634" s="493" t="s">
        <v>3547</v>
      </c>
      <c r="C634" s="493" t="s">
        <v>53</v>
      </c>
      <c r="D634" s="493" t="s">
        <v>171</v>
      </c>
      <c r="E634" s="493" t="s">
        <v>3671</v>
      </c>
      <c r="F634" s="493" t="s">
        <v>522</v>
      </c>
      <c r="G634" s="493">
        <v>0.460621195688111</v>
      </c>
      <c r="H634" s="493">
        <v>0.276925663278205</v>
      </c>
    </row>
    <row r="635" spans="2:8" x14ac:dyDescent="0.25">
      <c r="B635" s="493" t="s">
        <v>3547</v>
      </c>
      <c r="C635" s="493" t="s">
        <v>53</v>
      </c>
      <c r="D635" s="493" t="s">
        <v>171</v>
      </c>
      <c r="E635" s="493" t="s">
        <v>785</v>
      </c>
      <c r="F635" s="493" t="s">
        <v>522</v>
      </c>
      <c r="G635" s="493">
        <v>0.60425086467879496</v>
      </c>
      <c r="H635" s="493">
        <v>0.80496402792357702</v>
      </c>
    </row>
    <row r="636" spans="2:8" x14ac:dyDescent="0.25">
      <c r="B636" s="493" t="s">
        <v>3549</v>
      </c>
      <c r="C636" s="493" t="s">
        <v>53</v>
      </c>
      <c r="D636" s="493" t="s">
        <v>627</v>
      </c>
      <c r="E636" s="493" t="s">
        <v>122</v>
      </c>
      <c r="F636" s="493" t="s">
        <v>3672</v>
      </c>
      <c r="G636" s="493">
        <v>8.1647609157632806E-2</v>
      </c>
      <c r="H636" s="493">
        <v>0.17146594809417601</v>
      </c>
    </row>
    <row r="637" spans="2:8" x14ac:dyDescent="0.25">
      <c r="B637" s="493" t="s">
        <v>3549</v>
      </c>
      <c r="C637" s="493" t="s">
        <v>53</v>
      </c>
      <c r="D637" s="493" t="s">
        <v>627</v>
      </c>
      <c r="E637" s="493" t="s">
        <v>3690</v>
      </c>
      <c r="F637" s="493" t="s">
        <v>3672</v>
      </c>
      <c r="G637" s="493">
        <v>0.99999299326945601</v>
      </c>
      <c r="H637" s="493">
        <v>0.99999469911952599</v>
      </c>
    </row>
    <row r="638" spans="2:8" x14ac:dyDescent="0.25">
      <c r="B638" s="493" t="s">
        <v>3549</v>
      </c>
      <c r="C638" s="493" t="s">
        <v>53</v>
      </c>
      <c r="D638" s="493" t="s">
        <v>627</v>
      </c>
      <c r="E638" s="493" t="s">
        <v>125</v>
      </c>
      <c r="F638" s="493" t="s">
        <v>3672</v>
      </c>
      <c r="G638" s="493">
        <v>1</v>
      </c>
      <c r="H638" s="493">
        <v>1</v>
      </c>
    </row>
    <row r="639" spans="2:8" x14ac:dyDescent="0.25">
      <c r="B639" s="493" t="s">
        <v>3549</v>
      </c>
      <c r="C639" s="493" t="s">
        <v>53</v>
      </c>
      <c r="D639" s="493" t="s">
        <v>627</v>
      </c>
      <c r="E639" s="493" t="s">
        <v>3671</v>
      </c>
      <c r="F639" s="493" t="s">
        <v>3672</v>
      </c>
      <c r="G639" s="493">
        <v>0.61397903172532298</v>
      </c>
      <c r="H639" s="493">
        <v>0.68248909403209301</v>
      </c>
    </row>
    <row r="640" spans="2:8" x14ac:dyDescent="0.25">
      <c r="B640" s="493" t="s">
        <v>3549</v>
      </c>
      <c r="C640" s="493" t="s">
        <v>53</v>
      </c>
      <c r="D640" s="493" t="s">
        <v>627</v>
      </c>
      <c r="E640" s="493" t="s">
        <v>785</v>
      </c>
      <c r="F640" s="493" t="s">
        <v>3672</v>
      </c>
      <c r="G640" s="493">
        <v>1</v>
      </c>
      <c r="H640" s="493">
        <v>1</v>
      </c>
    </row>
    <row r="641" spans="2:8" x14ac:dyDescent="0.25">
      <c r="B641" s="493" t="s">
        <v>3549</v>
      </c>
      <c r="C641" s="493" t="s">
        <v>53</v>
      </c>
      <c r="D641" s="493" t="s">
        <v>627</v>
      </c>
      <c r="E641" s="493" t="s">
        <v>122</v>
      </c>
      <c r="F641" s="493" t="s">
        <v>3670</v>
      </c>
      <c r="G641" s="493">
        <v>8.1647609157632806E-2</v>
      </c>
      <c r="H641" s="493">
        <v>0.17146594809417601</v>
      </c>
    </row>
    <row r="642" spans="2:8" x14ac:dyDescent="0.25">
      <c r="B642" s="493" t="s">
        <v>3549</v>
      </c>
      <c r="C642" s="493" t="s">
        <v>53</v>
      </c>
      <c r="D642" s="493" t="s">
        <v>627</v>
      </c>
      <c r="E642" s="493" t="s">
        <v>3690</v>
      </c>
      <c r="F642" s="493" t="s">
        <v>3670</v>
      </c>
      <c r="G642" s="493">
        <v>0.99999299326945601</v>
      </c>
      <c r="H642" s="493">
        <v>0.99999469911952599</v>
      </c>
    </row>
    <row r="643" spans="2:8" x14ac:dyDescent="0.25">
      <c r="B643" s="493" t="s">
        <v>3549</v>
      </c>
      <c r="C643" s="493" t="s">
        <v>53</v>
      </c>
      <c r="D643" s="493" t="s">
        <v>627</v>
      </c>
      <c r="E643" s="493" t="s">
        <v>125</v>
      </c>
      <c r="F643" s="493" t="s">
        <v>3670</v>
      </c>
      <c r="G643" s="493">
        <v>1</v>
      </c>
      <c r="H643" s="493">
        <v>1</v>
      </c>
    </row>
    <row r="644" spans="2:8" x14ac:dyDescent="0.25">
      <c r="B644" s="493" t="s">
        <v>3549</v>
      </c>
      <c r="C644" s="493" t="s">
        <v>53</v>
      </c>
      <c r="D644" s="493" t="s">
        <v>627</v>
      </c>
      <c r="E644" s="493" t="s">
        <v>3671</v>
      </c>
      <c r="F644" s="493" t="s">
        <v>3670</v>
      </c>
      <c r="G644" s="493">
        <v>0.61397903172532298</v>
      </c>
      <c r="H644" s="493">
        <v>0.68248909403209301</v>
      </c>
    </row>
    <row r="645" spans="2:8" x14ac:dyDescent="0.25">
      <c r="B645" s="493" t="s">
        <v>3549</v>
      </c>
      <c r="C645" s="493" t="s">
        <v>53</v>
      </c>
      <c r="D645" s="493" t="s">
        <v>627</v>
      </c>
      <c r="E645" s="493" t="s">
        <v>785</v>
      </c>
      <c r="F645" s="493" t="s">
        <v>3670</v>
      </c>
      <c r="G645" s="493">
        <v>1</v>
      </c>
      <c r="H645" s="493">
        <v>1</v>
      </c>
    </row>
    <row r="646" spans="2:8" x14ac:dyDescent="0.25">
      <c r="B646" s="493" t="s">
        <v>3549</v>
      </c>
      <c r="C646" s="493" t="s">
        <v>53</v>
      </c>
      <c r="D646" s="493" t="s">
        <v>171</v>
      </c>
      <c r="E646" s="493" t="s">
        <v>122</v>
      </c>
      <c r="F646" s="493" t="s">
        <v>522</v>
      </c>
      <c r="G646" s="493">
        <v>4.3378242923049502E-2</v>
      </c>
      <c r="H646" s="493">
        <v>3.02796186441011E-2</v>
      </c>
    </row>
    <row r="647" spans="2:8" x14ac:dyDescent="0.25">
      <c r="B647" s="493" t="s">
        <v>3549</v>
      </c>
      <c r="C647" s="493" t="s">
        <v>53</v>
      </c>
      <c r="D647" s="493" t="s">
        <v>171</v>
      </c>
      <c r="E647" s="493" t="s">
        <v>3690</v>
      </c>
      <c r="F647" s="493" t="s">
        <v>522</v>
      </c>
      <c r="G647" s="493">
        <v>1</v>
      </c>
      <c r="H647" s="493">
        <v>1</v>
      </c>
    </row>
    <row r="648" spans="2:8" x14ac:dyDescent="0.25">
      <c r="B648" s="493" t="s">
        <v>3549</v>
      </c>
      <c r="C648" s="493" t="s">
        <v>53</v>
      </c>
      <c r="D648" s="493" t="s">
        <v>171</v>
      </c>
      <c r="E648" s="493" t="s">
        <v>125</v>
      </c>
      <c r="F648" s="493" t="s">
        <v>522</v>
      </c>
      <c r="G648" s="493">
        <v>1</v>
      </c>
      <c r="H648" s="493">
        <v>1</v>
      </c>
    </row>
    <row r="649" spans="2:8" x14ac:dyDescent="0.25">
      <c r="B649" s="493" t="s">
        <v>3549</v>
      </c>
      <c r="C649" s="493" t="s">
        <v>53</v>
      </c>
      <c r="D649" s="493" t="s">
        <v>171</v>
      </c>
      <c r="E649" s="493" t="s">
        <v>3671</v>
      </c>
      <c r="F649" s="493" t="s">
        <v>522</v>
      </c>
      <c r="G649" s="493">
        <v>0.45210913213209603</v>
      </c>
      <c r="H649" s="493">
        <v>0.251574998186683</v>
      </c>
    </row>
    <row r="650" spans="2:8" x14ac:dyDescent="0.25">
      <c r="B650" s="493" t="s">
        <v>3549</v>
      </c>
      <c r="C650" s="493" t="s">
        <v>53</v>
      </c>
      <c r="D650" s="493" t="s">
        <v>171</v>
      </c>
      <c r="E650" s="493" t="s">
        <v>785</v>
      </c>
      <c r="F650" s="493" t="s">
        <v>522</v>
      </c>
      <c r="G650" s="493">
        <v>0.68357943374671704</v>
      </c>
      <c r="H650" s="493">
        <v>0.84009501910217499</v>
      </c>
    </row>
    <row r="651" spans="2:8" x14ac:dyDescent="0.25">
      <c r="B651" s="493" t="s">
        <v>3551</v>
      </c>
      <c r="C651" s="493" t="s">
        <v>53</v>
      </c>
      <c r="D651" s="493" t="s">
        <v>627</v>
      </c>
      <c r="E651" s="493" t="s">
        <v>122</v>
      </c>
      <c r="F651" s="493" t="s">
        <v>3672</v>
      </c>
      <c r="G651" s="493">
        <v>6.20714835552739E-2</v>
      </c>
      <c r="H651" s="493">
        <v>0.121175476944616</v>
      </c>
    </row>
    <row r="652" spans="2:8" x14ac:dyDescent="0.25">
      <c r="B652" s="493" t="s">
        <v>3551</v>
      </c>
      <c r="C652" s="493" t="s">
        <v>53</v>
      </c>
      <c r="D652" s="493" t="s">
        <v>627</v>
      </c>
      <c r="E652" s="493" t="s">
        <v>3690</v>
      </c>
      <c r="F652" s="493" t="s">
        <v>3672</v>
      </c>
      <c r="G652" s="493">
        <v>0.99999900556618304</v>
      </c>
      <c r="H652" s="493">
        <v>0.99999653071871597</v>
      </c>
    </row>
    <row r="653" spans="2:8" x14ac:dyDescent="0.25">
      <c r="B653" s="493" t="s">
        <v>3551</v>
      </c>
      <c r="C653" s="493" t="s">
        <v>53</v>
      </c>
      <c r="D653" s="493" t="s">
        <v>627</v>
      </c>
      <c r="E653" s="493" t="s">
        <v>125</v>
      </c>
      <c r="F653" s="493" t="s">
        <v>3672</v>
      </c>
      <c r="G653" s="493">
        <v>1</v>
      </c>
      <c r="H653" s="493">
        <v>1</v>
      </c>
    </row>
    <row r="654" spans="2:8" x14ac:dyDescent="0.25">
      <c r="B654" s="493" t="s">
        <v>3551</v>
      </c>
      <c r="C654" s="493" t="s">
        <v>53</v>
      </c>
      <c r="D654" s="493" t="s">
        <v>627</v>
      </c>
      <c r="E654" s="493" t="s">
        <v>3671</v>
      </c>
      <c r="F654" s="493" t="s">
        <v>3672</v>
      </c>
      <c r="G654" s="493">
        <v>0.722857774614726</v>
      </c>
      <c r="H654" s="493">
        <v>0.71164539249858505</v>
      </c>
    </row>
    <row r="655" spans="2:8" x14ac:dyDescent="0.25">
      <c r="B655" s="493" t="s">
        <v>3551</v>
      </c>
      <c r="C655" s="493" t="s">
        <v>53</v>
      </c>
      <c r="D655" s="493" t="s">
        <v>627</v>
      </c>
      <c r="E655" s="493" t="s">
        <v>785</v>
      </c>
      <c r="F655" s="493" t="s">
        <v>3672</v>
      </c>
      <c r="G655" s="493">
        <v>1</v>
      </c>
      <c r="H655" s="493">
        <v>1</v>
      </c>
    </row>
    <row r="656" spans="2:8" x14ac:dyDescent="0.25">
      <c r="B656" s="493" t="s">
        <v>3551</v>
      </c>
      <c r="C656" s="493" t="s">
        <v>53</v>
      </c>
      <c r="D656" s="493" t="s">
        <v>627</v>
      </c>
      <c r="E656" s="493" t="s">
        <v>122</v>
      </c>
      <c r="F656" s="493" t="s">
        <v>3670</v>
      </c>
      <c r="G656" s="493">
        <v>6.20714835552739E-2</v>
      </c>
      <c r="H656" s="493">
        <v>0.121175476944616</v>
      </c>
    </row>
    <row r="657" spans="2:8" x14ac:dyDescent="0.25">
      <c r="B657" s="493" t="s">
        <v>3551</v>
      </c>
      <c r="C657" s="493" t="s">
        <v>53</v>
      </c>
      <c r="D657" s="493" t="s">
        <v>627</v>
      </c>
      <c r="E657" s="493" t="s">
        <v>3690</v>
      </c>
      <c r="F657" s="493" t="s">
        <v>3670</v>
      </c>
      <c r="G657" s="493">
        <v>0.99999900556618304</v>
      </c>
      <c r="H657" s="493">
        <v>0.99999653071871597</v>
      </c>
    </row>
    <row r="658" spans="2:8" x14ac:dyDescent="0.25">
      <c r="B658" s="493" t="s">
        <v>3551</v>
      </c>
      <c r="C658" s="493" t="s">
        <v>53</v>
      </c>
      <c r="D658" s="493" t="s">
        <v>627</v>
      </c>
      <c r="E658" s="493" t="s">
        <v>125</v>
      </c>
      <c r="F658" s="493" t="s">
        <v>3670</v>
      </c>
      <c r="G658" s="493">
        <v>1</v>
      </c>
      <c r="H658" s="493">
        <v>1</v>
      </c>
    </row>
    <row r="659" spans="2:8" x14ac:dyDescent="0.25">
      <c r="B659" s="493" t="s">
        <v>3551</v>
      </c>
      <c r="C659" s="493" t="s">
        <v>53</v>
      </c>
      <c r="D659" s="493" t="s">
        <v>627</v>
      </c>
      <c r="E659" s="493" t="s">
        <v>3671</v>
      </c>
      <c r="F659" s="493" t="s">
        <v>3670</v>
      </c>
      <c r="G659" s="493">
        <v>0.722857774614726</v>
      </c>
      <c r="H659" s="493">
        <v>0.71164539249858505</v>
      </c>
    </row>
    <row r="660" spans="2:8" x14ac:dyDescent="0.25">
      <c r="B660" s="493" t="s">
        <v>3551</v>
      </c>
      <c r="C660" s="493" t="s">
        <v>53</v>
      </c>
      <c r="D660" s="493" t="s">
        <v>627</v>
      </c>
      <c r="E660" s="493" t="s">
        <v>785</v>
      </c>
      <c r="F660" s="493" t="s">
        <v>3670</v>
      </c>
      <c r="G660" s="493">
        <v>1</v>
      </c>
      <c r="H660" s="493">
        <v>1</v>
      </c>
    </row>
    <row r="661" spans="2:8" x14ac:dyDescent="0.25">
      <c r="B661" s="493" t="s">
        <v>3551</v>
      </c>
      <c r="C661" s="493" t="s">
        <v>53</v>
      </c>
      <c r="D661" s="493" t="s">
        <v>171</v>
      </c>
      <c r="E661" s="493" t="s">
        <v>122</v>
      </c>
      <c r="F661" s="493" t="s">
        <v>522</v>
      </c>
      <c r="G661" s="493">
        <v>3.2965655472775401E-3</v>
      </c>
      <c r="H661" s="493">
        <v>2.1886980427388999E-3</v>
      </c>
    </row>
    <row r="662" spans="2:8" x14ac:dyDescent="0.25">
      <c r="B662" s="493" t="s">
        <v>3551</v>
      </c>
      <c r="C662" s="493" t="s">
        <v>53</v>
      </c>
      <c r="D662" s="493" t="s">
        <v>171</v>
      </c>
      <c r="E662" s="493" t="s">
        <v>3690</v>
      </c>
      <c r="F662" s="493" t="s">
        <v>522</v>
      </c>
      <c r="G662" s="493">
        <v>0.99981657068655305</v>
      </c>
      <c r="H662" s="493">
        <v>0.99923334203747005</v>
      </c>
    </row>
    <row r="663" spans="2:8" x14ac:dyDescent="0.25">
      <c r="B663" s="493" t="s">
        <v>3551</v>
      </c>
      <c r="C663" s="493" t="s">
        <v>53</v>
      </c>
      <c r="D663" s="493" t="s">
        <v>171</v>
      </c>
      <c r="E663" s="493" t="s">
        <v>125</v>
      </c>
      <c r="F663" s="493" t="s">
        <v>522</v>
      </c>
      <c r="G663" s="493">
        <v>1</v>
      </c>
      <c r="H663" s="493">
        <v>1</v>
      </c>
    </row>
    <row r="664" spans="2:8" x14ac:dyDescent="0.25">
      <c r="B664" s="493" t="s">
        <v>3551</v>
      </c>
      <c r="C664" s="493" t="s">
        <v>53</v>
      </c>
      <c r="D664" s="493" t="s">
        <v>171</v>
      </c>
      <c r="E664" s="493" t="s">
        <v>3671</v>
      </c>
      <c r="F664" s="493" t="s">
        <v>522</v>
      </c>
      <c r="G664" s="493">
        <v>0.465289898516905</v>
      </c>
      <c r="H664" s="493">
        <v>0.25923070597459602</v>
      </c>
    </row>
    <row r="665" spans="2:8" x14ac:dyDescent="0.25">
      <c r="B665" s="493" t="s">
        <v>3551</v>
      </c>
      <c r="C665" s="493" t="s">
        <v>53</v>
      </c>
      <c r="D665" s="493" t="s">
        <v>171</v>
      </c>
      <c r="E665" s="493" t="s">
        <v>785</v>
      </c>
      <c r="F665" s="493" t="s">
        <v>522</v>
      </c>
      <c r="G665" s="493">
        <v>0.94326962453140695</v>
      </c>
      <c r="H665" s="493">
        <v>0.98047111752796801</v>
      </c>
    </row>
    <row r="666" spans="2:8" x14ac:dyDescent="0.25">
      <c r="B666" s="493" t="s">
        <v>3553</v>
      </c>
      <c r="C666" s="493" t="s">
        <v>53</v>
      </c>
      <c r="D666" s="493" t="s">
        <v>627</v>
      </c>
      <c r="E666" s="493" t="s">
        <v>122</v>
      </c>
      <c r="F666" s="493" t="s">
        <v>3672</v>
      </c>
      <c r="G666" s="493">
        <v>5.3155955176669503E-2</v>
      </c>
      <c r="H666" s="493">
        <v>0.13917949740428701</v>
      </c>
    </row>
    <row r="667" spans="2:8" x14ac:dyDescent="0.25">
      <c r="B667" s="493" t="s">
        <v>3553</v>
      </c>
      <c r="C667" s="493" t="s">
        <v>53</v>
      </c>
      <c r="D667" s="493" t="s">
        <v>627</v>
      </c>
      <c r="E667" s="493" t="s">
        <v>3690</v>
      </c>
      <c r="F667" s="493" t="s">
        <v>3672</v>
      </c>
      <c r="G667" s="493">
        <v>0.99999999998899503</v>
      </c>
      <c r="H667" s="493">
        <v>0.99999999999471501</v>
      </c>
    </row>
    <row r="668" spans="2:8" x14ac:dyDescent="0.25">
      <c r="B668" s="493" t="s">
        <v>3553</v>
      </c>
      <c r="C668" s="493" t="s">
        <v>53</v>
      </c>
      <c r="D668" s="493" t="s">
        <v>627</v>
      </c>
      <c r="E668" s="493" t="s">
        <v>125</v>
      </c>
      <c r="F668" s="493" t="s">
        <v>3672</v>
      </c>
      <c r="G668" s="493">
        <v>1</v>
      </c>
      <c r="H668" s="493">
        <v>1</v>
      </c>
    </row>
    <row r="669" spans="2:8" x14ac:dyDescent="0.25">
      <c r="B669" s="493" t="s">
        <v>3553</v>
      </c>
      <c r="C669" s="493" t="s">
        <v>53</v>
      </c>
      <c r="D669" s="493" t="s">
        <v>627</v>
      </c>
      <c r="E669" s="493" t="s">
        <v>3671</v>
      </c>
      <c r="F669" s="493" t="s">
        <v>3672</v>
      </c>
      <c r="G669" s="493">
        <v>0.75257346032706995</v>
      </c>
      <c r="H669" s="493">
        <v>0.83232683842002597</v>
      </c>
    </row>
    <row r="670" spans="2:8" x14ac:dyDescent="0.25">
      <c r="B670" s="493" t="s">
        <v>3553</v>
      </c>
      <c r="C670" s="493" t="s">
        <v>53</v>
      </c>
      <c r="D670" s="493" t="s">
        <v>627</v>
      </c>
      <c r="E670" s="493" t="s">
        <v>785</v>
      </c>
      <c r="F670" s="493" t="s">
        <v>3672</v>
      </c>
      <c r="G670" s="493">
        <v>1</v>
      </c>
      <c r="H670" s="493">
        <v>1</v>
      </c>
    </row>
    <row r="671" spans="2:8" x14ac:dyDescent="0.25">
      <c r="B671" s="493" t="s">
        <v>3553</v>
      </c>
      <c r="C671" s="493" t="s">
        <v>53</v>
      </c>
      <c r="D671" s="493" t="s">
        <v>627</v>
      </c>
      <c r="E671" s="493" t="s">
        <v>122</v>
      </c>
      <c r="F671" s="493" t="s">
        <v>3670</v>
      </c>
      <c r="G671" s="493">
        <v>5.3155955176669503E-2</v>
      </c>
      <c r="H671" s="493">
        <v>0.13917949740428701</v>
      </c>
    </row>
    <row r="672" spans="2:8" x14ac:dyDescent="0.25">
      <c r="B672" s="493" t="s">
        <v>3553</v>
      </c>
      <c r="C672" s="493" t="s">
        <v>53</v>
      </c>
      <c r="D672" s="493" t="s">
        <v>627</v>
      </c>
      <c r="E672" s="493" t="s">
        <v>3690</v>
      </c>
      <c r="F672" s="493" t="s">
        <v>3670</v>
      </c>
      <c r="G672" s="493">
        <v>0.99999999998899503</v>
      </c>
      <c r="H672" s="493">
        <v>0.99999999999471501</v>
      </c>
    </row>
    <row r="673" spans="2:8" x14ac:dyDescent="0.25">
      <c r="B673" s="493" t="s">
        <v>3553</v>
      </c>
      <c r="C673" s="493" t="s">
        <v>53</v>
      </c>
      <c r="D673" s="493" t="s">
        <v>627</v>
      </c>
      <c r="E673" s="493" t="s">
        <v>125</v>
      </c>
      <c r="F673" s="493" t="s">
        <v>3670</v>
      </c>
      <c r="G673" s="493">
        <v>1</v>
      </c>
      <c r="H673" s="493">
        <v>1</v>
      </c>
    </row>
    <row r="674" spans="2:8" x14ac:dyDescent="0.25">
      <c r="B674" s="493" t="s">
        <v>3553</v>
      </c>
      <c r="C674" s="493" t="s">
        <v>53</v>
      </c>
      <c r="D674" s="493" t="s">
        <v>627</v>
      </c>
      <c r="E674" s="493" t="s">
        <v>3671</v>
      </c>
      <c r="F674" s="493" t="s">
        <v>3670</v>
      </c>
      <c r="G674" s="493">
        <v>0.75257346032706995</v>
      </c>
      <c r="H674" s="493">
        <v>0.83232683842002597</v>
      </c>
    </row>
    <row r="675" spans="2:8" x14ac:dyDescent="0.25">
      <c r="B675" s="493" t="s">
        <v>3553</v>
      </c>
      <c r="C675" s="493" t="s">
        <v>53</v>
      </c>
      <c r="D675" s="493" t="s">
        <v>627</v>
      </c>
      <c r="E675" s="493" t="s">
        <v>785</v>
      </c>
      <c r="F675" s="493" t="s">
        <v>3670</v>
      </c>
      <c r="G675" s="493">
        <v>1</v>
      </c>
      <c r="H675" s="493">
        <v>1</v>
      </c>
    </row>
    <row r="676" spans="2:8" x14ac:dyDescent="0.25">
      <c r="B676" s="493" t="s">
        <v>3553</v>
      </c>
      <c r="C676" s="493" t="s">
        <v>53</v>
      </c>
      <c r="D676" s="493" t="s">
        <v>171</v>
      </c>
      <c r="E676" s="493" t="s">
        <v>122</v>
      </c>
      <c r="F676" s="493" t="s">
        <v>522</v>
      </c>
      <c r="G676" s="493">
        <v>2.5600267431022598E-3</v>
      </c>
      <c r="H676" s="493">
        <v>1.1654672783605899E-3</v>
      </c>
    </row>
    <row r="677" spans="2:8" x14ac:dyDescent="0.25">
      <c r="B677" s="493" t="s">
        <v>3553</v>
      </c>
      <c r="C677" s="493" t="s">
        <v>53</v>
      </c>
      <c r="D677" s="493" t="s">
        <v>171</v>
      </c>
      <c r="E677" s="493" t="s">
        <v>3690</v>
      </c>
      <c r="F677" s="493" t="s">
        <v>522</v>
      </c>
      <c r="G677" s="493">
        <v>0.99969688383880395</v>
      </c>
      <c r="H677" s="493">
        <v>0.999124423188674</v>
      </c>
    </row>
    <row r="678" spans="2:8" x14ac:dyDescent="0.25">
      <c r="B678" s="493" t="s">
        <v>3553</v>
      </c>
      <c r="C678" s="493" t="s">
        <v>53</v>
      </c>
      <c r="D678" s="493" t="s">
        <v>171</v>
      </c>
      <c r="E678" s="493" t="s">
        <v>125</v>
      </c>
      <c r="F678" s="493" t="s">
        <v>522</v>
      </c>
      <c r="G678" s="493">
        <v>1</v>
      </c>
      <c r="H678" s="493">
        <v>1</v>
      </c>
    </row>
    <row r="679" spans="2:8" x14ac:dyDescent="0.25">
      <c r="B679" s="493" t="s">
        <v>3553</v>
      </c>
      <c r="C679" s="493" t="s">
        <v>53</v>
      </c>
      <c r="D679" s="493" t="s">
        <v>171</v>
      </c>
      <c r="E679" s="493" t="s">
        <v>3671</v>
      </c>
      <c r="F679" s="493" t="s">
        <v>522</v>
      </c>
      <c r="G679" s="493">
        <v>0.80157982980207598</v>
      </c>
      <c r="H679" s="493">
        <v>0.54986784212181905</v>
      </c>
    </row>
    <row r="680" spans="2:8" x14ac:dyDescent="0.25">
      <c r="B680" s="493" t="s">
        <v>3553</v>
      </c>
      <c r="C680" s="493" t="s">
        <v>53</v>
      </c>
      <c r="D680" s="493" t="s">
        <v>171</v>
      </c>
      <c r="E680" s="493" t="s">
        <v>785</v>
      </c>
      <c r="F680" s="493" t="s">
        <v>522</v>
      </c>
      <c r="G680" s="493">
        <v>0.86537942715183602</v>
      </c>
      <c r="H680" s="493">
        <v>0.95061253338233898</v>
      </c>
    </row>
    <row r="681" spans="2:8" x14ac:dyDescent="0.25">
      <c r="B681" s="493" t="s">
        <v>3555</v>
      </c>
      <c r="C681" s="493" t="s">
        <v>53</v>
      </c>
      <c r="D681" s="493" t="s">
        <v>627</v>
      </c>
      <c r="E681" s="493" t="s">
        <v>122</v>
      </c>
      <c r="F681" s="493" t="s">
        <v>3672</v>
      </c>
      <c r="G681" s="493">
        <v>4.9015331196430298E-2</v>
      </c>
      <c r="H681" s="493">
        <v>4.5590175388550203E-2</v>
      </c>
    </row>
    <row r="682" spans="2:8" x14ac:dyDescent="0.25">
      <c r="B682" s="493" t="s">
        <v>3555</v>
      </c>
      <c r="C682" s="493" t="s">
        <v>53</v>
      </c>
      <c r="D682" s="493" t="s">
        <v>627</v>
      </c>
      <c r="E682" s="493" t="s">
        <v>3690</v>
      </c>
      <c r="F682" s="493" t="s">
        <v>3672</v>
      </c>
      <c r="G682" s="493">
        <v>0.99969872835324602</v>
      </c>
      <c r="H682" s="493">
        <v>0.99951274886340502</v>
      </c>
    </row>
    <row r="683" spans="2:8" x14ac:dyDescent="0.25">
      <c r="B683" s="493" t="s">
        <v>3555</v>
      </c>
      <c r="C683" s="493" t="s">
        <v>53</v>
      </c>
      <c r="D683" s="493" t="s">
        <v>627</v>
      </c>
      <c r="E683" s="493" t="s">
        <v>125</v>
      </c>
      <c r="F683" s="493" t="s">
        <v>3672</v>
      </c>
      <c r="G683" s="493">
        <v>1</v>
      </c>
      <c r="H683" s="493">
        <v>1</v>
      </c>
    </row>
    <row r="684" spans="2:8" x14ac:dyDescent="0.25">
      <c r="B684" s="493" t="s">
        <v>3555</v>
      </c>
      <c r="C684" s="493" t="s">
        <v>53</v>
      </c>
      <c r="D684" s="493" t="s">
        <v>627</v>
      </c>
      <c r="E684" s="493" t="s">
        <v>3671</v>
      </c>
      <c r="F684" s="493" t="s">
        <v>3672</v>
      </c>
      <c r="G684" s="493">
        <v>0.60429422765588103</v>
      </c>
      <c r="H684" s="493">
        <v>0.51954733390205898</v>
      </c>
    </row>
    <row r="685" spans="2:8" x14ac:dyDescent="0.25">
      <c r="B685" s="493" t="s">
        <v>3555</v>
      </c>
      <c r="C685" s="493" t="s">
        <v>53</v>
      </c>
      <c r="D685" s="493" t="s">
        <v>627</v>
      </c>
      <c r="E685" s="493" t="s">
        <v>785</v>
      </c>
      <c r="F685" s="493" t="s">
        <v>3672</v>
      </c>
      <c r="G685" s="493">
        <v>1</v>
      </c>
      <c r="H685" s="493">
        <v>1</v>
      </c>
    </row>
    <row r="686" spans="2:8" x14ac:dyDescent="0.25">
      <c r="B686" s="493" t="s">
        <v>3555</v>
      </c>
      <c r="C686" s="493" t="s">
        <v>53</v>
      </c>
      <c r="D686" s="493" t="s">
        <v>627</v>
      </c>
      <c r="E686" s="493" t="s">
        <v>122</v>
      </c>
      <c r="F686" s="493" t="s">
        <v>3670</v>
      </c>
      <c r="G686" s="493">
        <v>4.9015331196430298E-2</v>
      </c>
      <c r="H686" s="493">
        <v>4.5590175388550203E-2</v>
      </c>
    </row>
    <row r="687" spans="2:8" x14ac:dyDescent="0.25">
      <c r="B687" s="493" t="s">
        <v>3555</v>
      </c>
      <c r="C687" s="493" t="s">
        <v>53</v>
      </c>
      <c r="D687" s="493" t="s">
        <v>627</v>
      </c>
      <c r="E687" s="493" t="s">
        <v>3690</v>
      </c>
      <c r="F687" s="493" t="s">
        <v>3670</v>
      </c>
      <c r="G687" s="493">
        <v>0.99969872835324602</v>
      </c>
      <c r="H687" s="493">
        <v>0.99951274886340502</v>
      </c>
    </row>
    <row r="688" spans="2:8" x14ac:dyDescent="0.25">
      <c r="B688" s="493" t="s">
        <v>3555</v>
      </c>
      <c r="C688" s="493" t="s">
        <v>53</v>
      </c>
      <c r="D688" s="493" t="s">
        <v>627</v>
      </c>
      <c r="E688" s="493" t="s">
        <v>125</v>
      </c>
      <c r="F688" s="493" t="s">
        <v>3670</v>
      </c>
      <c r="G688" s="493">
        <v>1</v>
      </c>
      <c r="H688" s="493">
        <v>1</v>
      </c>
    </row>
    <row r="689" spans="2:8" x14ac:dyDescent="0.25">
      <c r="B689" s="493" t="s">
        <v>3555</v>
      </c>
      <c r="C689" s="493" t="s">
        <v>53</v>
      </c>
      <c r="D689" s="493" t="s">
        <v>627</v>
      </c>
      <c r="E689" s="493" t="s">
        <v>3671</v>
      </c>
      <c r="F689" s="493" t="s">
        <v>3670</v>
      </c>
      <c r="G689" s="493">
        <v>0.60429422765588103</v>
      </c>
      <c r="H689" s="493">
        <v>0.51954733390205898</v>
      </c>
    </row>
    <row r="690" spans="2:8" x14ac:dyDescent="0.25">
      <c r="B690" s="493" t="s">
        <v>3555</v>
      </c>
      <c r="C690" s="493" t="s">
        <v>53</v>
      </c>
      <c r="D690" s="493" t="s">
        <v>627</v>
      </c>
      <c r="E690" s="493" t="s">
        <v>785</v>
      </c>
      <c r="F690" s="493" t="s">
        <v>3670</v>
      </c>
      <c r="G690" s="493">
        <v>1</v>
      </c>
      <c r="H690" s="493">
        <v>1</v>
      </c>
    </row>
    <row r="691" spans="2:8" x14ac:dyDescent="0.25">
      <c r="B691" s="493" t="s">
        <v>3555</v>
      </c>
      <c r="C691" s="493" t="s">
        <v>53</v>
      </c>
      <c r="D691" s="493" t="s">
        <v>171</v>
      </c>
      <c r="E691" s="493" t="s">
        <v>122</v>
      </c>
      <c r="F691" s="493" t="s">
        <v>522</v>
      </c>
      <c r="G691" s="493">
        <v>6.0195525532295803E-3</v>
      </c>
      <c r="H691" s="493">
        <v>4.8630078910130801E-3</v>
      </c>
    </row>
    <row r="692" spans="2:8" x14ac:dyDescent="0.25">
      <c r="B692" s="493" t="s">
        <v>3555</v>
      </c>
      <c r="C692" s="493" t="s">
        <v>53</v>
      </c>
      <c r="D692" s="493" t="s">
        <v>171</v>
      </c>
      <c r="E692" s="493" t="s">
        <v>3690</v>
      </c>
      <c r="F692" s="493" t="s">
        <v>522</v>
      </c>
      <c r="G692" s="493">
        <v>0.99858864432642702</v>
      </c>
      <c r="H692" s="493">
        <v>0.99954970440797597</v>
      </c>
    </row>
    <row r="693" spans="2:8" x14ac:dyDescent="0.25">
      <c r="B693" s="493" t="s">
        <v>3555</v>
      </c>
      <c r="C693" s="493" t="s">
        <v>53</v>
      </c>
      <c r="D693" s="493" t="s">
        <v>171</v>
      </c>
      <c r="E693" s="493" t="s">
        <v>125</v>
      </c>
      <c r="F693" s="493" t="s">
        <v>522</v>
      </c>
      <c r="G693" s="493">
        <v>1</v>
      </c>
      <c r="H693" s="493">
        <v>1</v>
      </c>
    </row>
    <row r="694" spans="2:8" x14ac:dyDescent="0.25">
      <c r="B694" s="493" t="s">
        <v>3555</v>
      </c>
      <c r="C694" s="493" t="s">
        <v>53</v>
      </c>
      <c r="D694" s="493" t="s">
        <v>171</v>
      </c>
      <c r="E694" s="493" t="s">
        <v>3671</v>
      </c>
      <c r="F694" s="493" t="s">
        <v>522</v>
      </c>
      <c r="G694" s="493">
        <v>0.41326288391897198</v>
      </c>
      <c r="H694" s="493">
        <v>0.24165200994098501</v>
      </c>
    </row>
    <row r="695" spans="2:8" x14ac:dyDescent="0.25">
      <c r="B695" s="493" t="s">
        <v>3555</v>
      </c>
      <c r="C695" s="493" t="s">
        <v>53</v>
      </c>
      <c r="D695" s="493" t="s">
        <v>171</v>
      </c>
      <c r="E695" s="493" t="s">
        <v>785</v>
      </c>
      <c r="F695" s="493" t="s">
        <v>522</v>
      </c>
      <c r="G695" s="493">
        <v>0.67003886493731502</v>
      </c>
      <c r="H695" s="493">
        <v>0.87198574221375402</v>
      </c>
    </row>
    <row r="696" spans="2:8" x14ac:dyDescent="0.25">
      <c r="B696" s="493" t="s">
        <v>3557</v>
      </c>
      <c r="C696" s="493" t="s">
        <v>53</v>
      </c>
      <c r="D696" s="493" t="s">
        <v>627</v>
      </c>
      <c r="E696" s="493" t="s">
        <v>122</v>
      </c>
      <c r="F696" s="493" t="s">
        <v>3672</v>
      </c>
      <c r="G696" s="493">
        <v>7.0529501191852001E-2</v>
      </c>
      <c r="H696" s="493">
        <v>8.8527072053075306E-2</v>
      </c>
    </row>
    <row r="697" spans="2:8" x14ac:dyDescent="0.25">
      <c r="B697" s="493" t="s">
        <v>3557</v>
      </c>
      <c r="C697" s="493" t="s">
        <v>53</v>
      </c>
      <c r="D697" s="493" t="s">
        <v>627</v>
      </c>
      <c r="E697" s="493" t="s">
        <v>3690</v>
      </c>
      <c r="F697" s="493" t="s">
        <v>3672</v>
      </c>
      <c r="G697" s="493">
        <v>0.99998583536881702</v>
      </c>
      <c r="H697" s="493">
        <v>0.99997595947541495</v>
      </c>
    </row>
    <row r="698" spans="2:8" x14ac:dyDescent="0.25">
      <c r="B698" s="493" t="s">
        <v>3557</v>
      </c>
      <c r="C698" s="493" t="s">
        <v>53</v>
      </c>
      <c r="D698" s="493" t="s">
        <v>627</v>
      </c>
      <c r="E698" s="493" t="s">
        <v>125</v>
      </c>
      <c r="F698" s="493" t="s">
        <v>3672</v>
      </c>
      <c r="G698" s="493">
        <v>1</v>
      </c>
      <c r="H698" s="493">
        <v>1</v>
      </c>
    </row>
    <row r="699" spans="2:8" x14ac:dyDescent="0.25">
      <c r="B699" s="493" t="s">
        <v>3557</v>
      </c>
      <c r="C699" s="493" t="s">
        <v>53</v>
      </c>
      <c r="D699" s="493" t="s">
        <v>627</v>
      </c>
      <c r="E699" s="493" t="s">
        <v>3671</v>
      </c>
      <c r="F699" s="493" t="s">
        <v>3672</v>
      </c>
      <c r="G699" s="493">
        <v>0.76467079752851097</v>
      </c>
      <c r="H699" s="493">
        <v>0.69078060757194304</v>
      </c>
    </row>
    <row r="700" spans="2:8" x14ac:dyDescent="0.25">
      <c r="B700" s="493" t="s">
        <v>3557</v>
      </c>
      <c r="C700" s="493" t="s">
        <v>53</v>
      </c>
      <c r="D700" s="493" t="s">
        <v>627</v>
      </c>
      <c r="E700" s="493" t="s">
        <v>785</v>
      </c>
      <c r="F700" s="493" t="s">
        <v>3672</v>
      </c>
      <c r="G700" s="493">
        <v>1</v>
      </c>
      <c r="H700" s="493">
        <v>1</v>
      </c>
    </row>
    <row r="701" spans="2:8" x14ac:dyDescent="0.25">
      <c r="B701" s="493" t="s">
        <v>3557</v>
      </c>
      <c r="C701" s="493" t="s">
        <v>53</v>
      </c>
      <c r="D701" s="493" t="s">
        <v>627</v>
      </c>
      <c r="E701" s="493" t="s">
        <v>122</v>
      </c>
      <c r="F701" s="493" t="s">
        <v>3670</v>
      </c>
      <c r="G701" s="493">
        <v>7.0529501191852001E-2</v>
      </c>
      <c r="H701" s="493">
        <v>8.8527072053075195E-2</v>
      </c>
    </row>
    <row r="702" spans="2:8" x14ac:dyDescent="0.25">
      <c r="B702" s="493" t="s">
        <v>3557</v>
      </c>
      <c r="C702" s="493" t="s">
        <v>53</v>
      </c>
      <c r="D702" s="493" t="s">
        <v>627</v>
      </c>
      <c r="E702" s="493" t="s">
        <v>3690</v>
      </c>
      <c r="F702" s="493" t="s">
        <v>3670</v>
      </c>
      <c r="G702" s="493">
        <v>0.99998583536881702</v>
      </c>
      <c r="H702" s="493">
        <v>0.99997595947541495</v>
      </c>
    </row>
    <row r="703" spans="2:8" x14ac:dyDescent="0.25">
      <c r="B703" s="493" t="s">
        <v>3557</v>
      </c>
      <c r="C703" s="493" t="s">
        <v>53</v>
      </c>
      <c r="D703" s="493" t="s">
        <v>627</v>
      </c>
      <c r="E703" s="493" t="s">
        <v>125</v>
      </c>
      <c r="F703" s="493" t="s">
        <v>3670</v>
      </c>
      <c r="G703" s="493">
        <v>1</v>
      </c>
      <c r="H703" s="493">
        <v>1</v>
      </c>
    </row>
    <row r="704" spans="2:8" x14ac:dyDescent="0.25">
      <c r="B704" s="493" t="s">
        <v>3557</v>
      </c>
      <c r="C704" s="493" t="s">
        <v>53</v>
      </c>
      <c r="D704" s="493" t="s">
        <v>627</v>
      </c>
      <c r="E704" s="493" t="s">
        <v>3671</v>
      </c>
      <c r="F704" s="493" t="s">
        <v>3670</v>
      </c>
      <c r="G704" s="493">
        <v>0.76467079752851097</v>
      </c>
      <c r="H704" s="493">
        <v>0.69078060757194304</v>
      </c>
    </row>
    <row r="705" spans="2:8" x14ac:dyDescent="0.25">
      <c r="B705" s="493" t="s">
        <v>3557</v>
      </c>
      <c r="C705" s="493" t="s">
        <v>53</v>
      </c>
      <c r="D705" s="493" t="s">
        <v>627</v>
      </c>
      <c r="E705" s="493" t="s">
        <v>785</v>
      </c>
      <c r="F705" s="493" t="s">
        <v>3670</v>
      </c>
      <c r="G705" s="493">
        <v>1</v>
      </c>
      <c r="H705" s="493">
        <v>1</v>
      </c>
    </row>
    <row r="706" spans="2:8" x14ac:dyDescent="0.25">
      <c r="B706" s="493" t="s">
        <v>3557</v>
      </c>
      <c r="C706" s="493" t="s">
        <v>53</v>
      </c>
      <c r="D706" s="493" t="s">
        <v>171</v>
      </c>
      <c r="E706" s="493" t="s">
        <v>122</v>
      </c>
      <c r="F706" s="493" t="s">
        <v>522</v>
      </c>
      <c r="G706" s="493">
        <v>1.01753773760473E-2</v>
      </c>
      <c r="H706" s="493">
        <v>5.8711053561177704E-3</v>
      </c>
    </row>
    <row r="707" spans="2:8" x14ac:dyDescent="0.25">
      <c r="B707" s="493" t="s">
        <v>3557</v>
      </c>
      <c r="C707" s="493" t="s">
        <v>53</v>
      </c>
      <c r="D707" s="493" t="s">
        <v>171</v>
      </c>
      <c r="E707" s="493" t="s">
        <v>3690</v>
      </c>
      <c r="F707" s="493" t="s">
        <v>522</v>
      </c>
      <c r="G707" s="493">
        <v>0.999993006655988</v>
      </c>
      <c r="H707" s="493">
        <v>0.99999584793021101</v>
      </c>
    </row>
    <row r="708" spans="2:8" x14ac:dyDescent="0.25">
      <c r="B708" s="493" t="s">
        <v>3557</v>
      </c>
      <c r="C708" s="493" t="s">
        <v>53</v>
      </c>
      <c r="D708" s="493" t="s">
        <v>171</v>
      </c>
      <c r="E708" s="493" t="s">
        <v>125</v>
      </c>
      <c r="F708" s="493" t="s">
        <v>522</v>
      </c>
      <c r="G708" s="493">
        <v>1</v>
      </c>
      <c r="H708" s="493">
        <v>1</v>
      </c>
    </row>
    <row r="709" spans="2:8" x14ac:dyDescent="0.25">
      <c r="B709" s="493" t="s">
        <v>3557</v>
      </c>
      <c r="C709" s="493" t="s">
        <v>53</v>
      </c>
      <c r="D709" s="493" t="s">
        <v>171</v>
      </c>
      <c r="E709" s="493" t="s">
        <v>3671</v>
      </c>
      <c r="F709" s="493" t="s">
        <v>522</v>
      </c>
      <c r="G709" s="493">
        <v>0.71614543518576901</v>
      </c>
      <c r="H709" s="493">
        <v>0.47451458964002502</v>
      </c>
    </row>
    <row r="710" spans="2:8" x14ac:dyDescent="0.25">
      <c r="B710" s="493" t="s">
        <v>3557</v>
      </c>
      <c r="C710" s="493" t="s">
        <v>53</v>
      </c>
      <c r="D710" s="493" t="s">
        <v>171</v>
      </c>
      <c r="E710" s="493" t="s">
        <v>785</v>
      </c>
      <c r="F710" s="493" t="s">
        <v>522</v>
      </c>
      <c r="G710" s="493">
        <v>0.82626365737702101</v>
      </c>
      <c r="H710" s="493">
        <v>0.93136135660138897</v>
      </c>
    </row>
    <row r="711" spans="2:8" x14ac:dyDescent="0.25">
      <c r="B711" s="493" t="s">
        <v>3559</v>
      </c>
      <c r="C711" s="493" t="s">
        <v>53</v>
      </c>
      <c r="D711" s="493" t="s">
        <v>627</v>
      </c>
      <c r="E711" s="493" t="s">
        <v>122</v>
      </c>
      <c r="F711" s="493" t="s">
        <v>3672</v>
      </c>
      <c r="G711" s="493">
        <v>6.12905621467075E-2</v>
      </c>
      <c r="H711" s="493">
        <v>5.8332045409002803E-2</v>
      </c>
    </row>
    <row r="712" spans="2:8" x14ac:dyDescent="0.25">
      <c r="B712" s="493" t="s">
        <v>3559</v>
      </c>
      <c r="C712" s="493" t="s">
        <v>53</v>
      </c>
      <c r="D712" s="493" t="s">
        <v>627</v>
      </c>
      <c r="E712" s="493" t="s">
        <v>3690</v>
      </c>
      <c r="F712" s="493" t="s">
        <v>3672</v>
      </c>
      <c r="G712" s="493">
        <v>0.99977443419261403</v>
      </c>
      <c r="H712" s="493">
        <v>0.999489454016529</v>
      </c>
    </row>
    <row r="713" spans="2:8" x14ac:dyDescent="0.25">
      <c r="B713" s="493" t="s">
        <v>3559</v>
      </c>
      <c r="C713" s="493" t="s">
        <v>53</v>
      </c>
      <c r="D713" s="493" t="s">
        <v>627</v>
      </c>
      <c r="E713" s="493" t="s">
        <v>125</v>
      </c>
      <c r="F713" s="493" t="s">
        <v>3672</v>
      </c>
      <c r="G713" s="493">
        <v>1</v>
      </c>
      <c r="H713" s="493">
        <v>1</v>
      </c>
    </row>
    <row r="714" spans="2:8" x14ac:dyDescent="0.25">
      <c r="B714" s="493" t="s">
        <v>3559</v>
      </c>
      <c r="C714" s="493" t="s">
        <v>53</v>
      </c>
      <c r="D714" s="493" t="s">
        <v>627</v>
      </c>
      <c r="E714" s="493" t="s">
        <v>3671</v>
      </c>
      <c r="F714" s="493" t="s">
        <v>3672</v>
      </c>
      <c r="G714" s="493">
        <v>0.67863934637717105</v>
      </c>
      <c r="H714" s="493">
        <v>0.54631712371889196</v>
      </c>
    </row>
    <row r="715" spans="2:8" x14ac:dyDescent="0.25">
      <c r="B715" s="493" t="s">
        <v>3559</v>
      </c>
      <c r="C715" s="493" t="s">
        <v>53</v>
      </c>
      <c r="D715" s="493" t="s">
        <v>627</v>
      </c>
      <c r="E715" s="493" t="s">
        <v>785</v>
      </c>
      <c r="F715" s="493" t="s">
        <v>3672</v>
      </c>
      <c r="G715" s="493">
        <v>1</v>
      </c>
      <c r="H715" s="493">
        <v>1</v>
      </c>
    </row>
    <row r="716" spans="2:8" x14ac:dyDescent="0.25">
      <c r="B716" s="493" t="s">
        <v>3559</v>
      </c>
      <c r="C716" s="493" t="s">
        <v>53</v>
      </c>
      <c r="D716" s="493" t="s">
        <v>627</v>
      </c>
      <c r="E716" s="493" t="s">
        <v>122</v>
      </c>
      <c r="F716" s="493" t="s">
        <v>3670</v>
      </c>
      <c r="G716" s="493">
        <v>6.12905621467075E-2</v>
      </c>
      <c r="H716" s="493">
        <v>5.8332045409002803E-2</v>
      </c>
    </row>
    <row r="717" spans="2:8" x14ac:dyDescent="0.25">
      <c r="B717" s="493" t="s">
        <v>3559</v>
      </c>
      <c r="C717" s="493" t="s">
        <v>53</v>
      </c>
      <c r="D717" s="493" t="s">
        <v>627</v>
      </c>
      <c r="E717" s="493" t="s">
        <v>3690</v>
      </c>
      <c r="F717" s="493" t="s">
        <v>3670</v>
      </c>
      <c r="G717" s="493">
        <v>0.99977443419261403</v>
      </c>
      <c r="H717" s="493">
        <v>0.999489454016529</v>
      </c>
    </row>
    <row r="718" spans="2:8" x14ac:dyDescent="0.25">
      <c r="B718" s="493" t="s">
        <v>3559</v>
      </c>
      <c r="C718" s="493" t="s">
        <v>53</v>
      </c>
      <c r="D718" s="493" t="s">
        <v>627</v>
      </c>
      <c r="E718" s="493" t="s">
        <v>125</v>
      </c>
      <c r="F718" s="493" t="s">
        <v>3670</v>
      </c>
      <c r="G718" s="493">
        <v>1</v>
      </c>
      <c r="H718" s="493">
        <v>1</v>
      </c>
    </row>
    <row r="719" spans="2:8" x14ac:dyDescent="0.25">
      <c r="B719" s="493" t="s">
        <v>3559</v>
      </c>
      <c r="C719" s="493" t="s">
        <v>53</v>
      </c>
      <c r="D719" s="493" t="s">
        <v>627</v>
      </c>
      <c r="E719" s="493" t="s">
        <v>3671</v>
      </c>
      <c r="F719" s="493" t="s">
        <v>3670</v>
      </c>
      <c r="G719" s="493">
        <v>0.67863934637717105</v>
      </c>
      <c r="H719" s="493">
        <v>0.54631712371889196</v>
      </c>
    </row>
    <row r="720" spans="2:8" x14ac:dyDescent="0.25">
      <c r="B720" s="493" t="s">
        <v>3559</v>
      </c>
      <c r="C720" s="493" t="s">
        <v>53</v>
      </c>
      <c r="D720" s="493" t="s">
        <v>627</v>
      </c>
      <c r="E720" s="493" t="s">
        <v>785</v>
      </c>
      <c r="F720" s="493" t="s">
        <v>3670</v>
      </c>
      <c r="G720" s="493">
        <v>1</v>
      </c>
      <c r="H720" s="493">
        <v>1</v>
      </c>
    </row>
    <row r="721" spans="2:8" x14ac:dyDescent="0.25">
      <c r="B721" s="493" t="s">
        <v>3559</v>
      </c>
      <c r="C721" s="493" t="s">
        <v>53</v>
      </c>
      <c r="D721" s="493" t="s">
        <v>171</v>
      </c>
      <c r="E721" s="493" t="s">
        <v>122</v>
      </c>
      <c r="F721" s="493" t="s">
        <v>522</v>
      </c>
      <c r="G721" s="493">
        <v>9.5763521609786208E-3</v>
      </c>
      <c r="H721" s="493">
        <v>9.7452764087643997E-3</v>
      </c>
    </row>
    <row r="722" spans="2:8" x14ac:dyDescent="0.25">
      <c r="B722" s="493" t="s">
        <v>3559</v>
      </c>
      <c r="C722" s="493" t="s">
        <v>53</v>
      </c>
      <c r="D722" s="493" t="s">
        <v>171</v>
      </c>
      <c r="E722" s="493" t="s">
        <v>3690</v>
      </c>
      <c r="F722" s="493" t="s">
        <v>522</v>
      </c>
      <c r="G722" s="493">
        <v>0.99965980964152101</v>
      </c>
      <c r="H722" s="493">
        <v>0.999926695514612</v>
      </c>
    </row>
    <row r="723" spans="2:8" x14ac:dyDescent="0.25">
      <c r="B723" s="493" t="s">
        <v>3559</v>
      </c>
      <c r="C723" s="493" t="s">
        <v>53</v>
      </c>
      <c r="D723" s="493" t="s">
        <v>171</v>
      </c>
      <c r="E723" s="493" t="s">
        <v>125</v>
      </c>
      <c r="F723" s="493" t="s">
        <v>522</v>
      </c>
      <c r="G723" s="493">
        <v>1</v>
      </c>
      <c r="H723" s="493">
        <v>1</v>
      </c>
    </row>
    <row r="724" spans="2:8" x14ac:dyDescent="0.25">
      <c r="B724" s="493" t="s">
        <v>3559</v>
      </c>
      <c r="C724" s="493" t="s">
        <v>53</v>
      </c>
      <c r="D724" s="493" t="s">
        <v>171</v>
      </c>
      <c r="E724" s="493" t="s">
        <v>3671</v>
      </c>
      <c r="F724" s="493" t="s">
        <v>522</v>
      </c>
      <c r="G724" s="493">
        <v>0.52331473559280495</v>
      </c>
      <c r="H724" s="493">
        <v>0.318193458086101</v>
      </c>
    </row>
    <row r="725" spans="2:8" x14ac:dyDescent="0.25">
      <c r="B725" s="493" t="s">
        <v>3559</v>
      </c>
      <c r="C725" s="493" t="s">
        <v>53</v>
      </c>
      <c r="D725" s="493" t="s">
        <v>171</v>
      </c>
      <c r="E725" s="493" t="s">
        <v>785</v>
      </c>
      <c r="F725" s="493" t="s">
        <v>522</v>
      </c>
      <c r="G725" s="493">
        <v>0.71315905249087896</v>
      </c>
      <c r="H725" s="493">
        <v>0.81391054116053296</v>
      </c>
    </row>
    <row r="726" spans="2:8" x14ac:dyDescent="0.25">
      <c r="B726" s="493" t="s">
        <v>3561</v>
      </c>
      <c r="C726" s="493" t="s">
        <v>53</v>
      </c>
      <c r="D726" s="493" t="s">
        <v>627</v>
      </c>
      <c r="E726" s="493" t="s">
        <v>122</v>
      </c>
      <c r="F726" s="493" t="s">
        <v>3672</v>
      </c>
      <c r="G726" s="493">
        <v>3.9928074099821402E-2</v>
      </c>
      <c r="H726" s="493">
        <v>5.64516098561961E-2</v>
      </c>
    </row>
    <row r="727" spans="2:8" x14ac:dyDescent="0.25">
      <c r="B727" s="493" t="s">
        <v>3561</v>
      </c>
      <c r="C727" s="493" t="s">
        <v>53</v>
      </c>
      <c r="D727" s="493" t="s">
        <v>627</v>
      </c>
      <c r="E727" s="493" t="s">
        <v>3690</v>
      </c>
      <c r="F727" s="493" t="s">
        <v>3672</v>
      </c>
      <c r="G727" s="493">
        <v>0.99997869759476898</v>
      </c>
      <c r="H727" s="493">
        <v>0.99994420015076801</v>
      </c>
    </row>
    <row r="728" spans="2:8" x14ac:dyDescent="0.25">
      <c r="B728" s="493" t="s">
        <v>3561</v>
      </c>
      <c r="C728" s="493" t="s">
        <v>53</v>
      </c>
      <c r="D728" s="493" t="s">
        <v>627</v>
      </c>
      <c r="E728" s="493" t="s">
        <v>125</v>
      </c>
      <c r="F728" s="493" t="s">
        <v>3672</v>
      </c>
      <c r="G728" s="493">
        <v>1</v>
      </c>
      <c r="H728" s="493">
        <v>1</v>
      </c>
    </row>
    <row r="729" spans="2:8" x14ac:dyDescent="0.25">
      <c r="B729" s="493" t="s">
        <v>3561</v>
      </c>
      <c r="C729" s="493" t="s">
        <v>53</v>
      </c>
      <c r="D729" s="493" t="s">
        <v>627</v>
      </c>
      <c r="E729" s="493" t="s">
        <v>3671</v>
      </c>
      <c r="F729" s="493" t="s">
        <v>3672</v>
      </c>
      <c r="G729" s="493">
        <v>0.33072106076096403</v>
      </c>
      <c r="H729" s="493">
        <v>0.23450772972764999</v>
      </c>
    </row>
    <row r="730" spans="2:8" x14ac:dyDescent="0.25">
      <c r="B730" s="493" t="s">
        <v>3561</v>
      </c>
      <c r="C730" s="493" t="s">
        <v>53</v>
      </c>
      <c r="D730" s="493" t="s">
        <v>627</v>
      </c>
      <c r="E730" s="493" t="s">
        <v>785</v>
      </c>
      <c r="F730" s="493" t="s">
        <v>3672</v>
      </c>
      <c r="G730" s="493">
        <v>1</v>
      </c>
      <c r="H730" s="493">
        <v>1</v>
      </c>
    </row>
    <row r="731" spans="2:8" x14ac:dyDescent="0.25">
      <c r="B731" s="493" t="s">
        <v>3561</v>
      </c>
      <c r="C731" s="493" t="s">
        <v>53</v>
      </c>
      <c r="D731" s="493" t="s">
        <v>627</v>
      </c>
      <c r="E731" s="493" t="s">
        <v>122</v>
      </c>
      <c r="F731" s="493" t="s">
        <v>3670</v>
      </c>
      <c r="G731" s="493">
        <v>3.9928074099821402E-2</v>
      </c>
      <c r="H731" s="493">
        <v>5.6451609856196003E-2</v>
      </c>
    </row>
    <row r="732" spans="2:8" x14ac:dyDescent="0.25">
      <c r="B732" s="493" t="s">
        <v>3561</v>
      </c>
      <c r="C732" s="493" t="s">
        <v>53</v>
      </c>
      <c r="D732" s="493" t="s">
        <v>627</v>
      </c>
      <c r="E732" s="493" t="s">
        <v>3690</v>
      </c>
      <c r="F732" s="493" t="s">
        <v>3670</v>
      </c>
      <c r="G732" s="493">
        <v>0.99997869759476898</v>
      </c>
      <c r="H732" s="493">
        <v>0.99994420015076801</v>
      </c>
    </row>
    <row r="733" spans="2:8" x14ac:dyDescent="0.25">
      <c r="B733" s="493" t="s">
        <v>3561</v>
      </c>
      <c r="C733" s="493" t="s">
        <v>53</v>
      </c>
      <c r="D733" s="493" t="s">
        <v>627</v>
      </c>
      <c r="E733" s="493" t="s">
        <v>125</v>
      </c>
      <c r="F733" s="493" t="s">
        <v>3670</v>
      </c>
      <c r="G733" s="493">
        <v>1</v>
      </c>
      <c r="H733" s="493">
        <v>1</v>
      </c>
    </row>
    <row r="734" spans="2:8" x14ac:dyDescent="0.25">
      <c r="B734" s="493" t="s">
        <v>3561</v>
      </c>
      <c r="C734" s="493" t="s">
        <v>53</v>
      </c>
      <c r="D734" s="493" t="s">
        <v>627</v>
      </c>
      <c r="E734" s="493" t="s">
        <v>3671</v>
      </c>
      <c r="F734" s="493" t="s">
        <v>3670</v>
      </c>
      <c r="G734" s="493">
        <v>0.33072106076096403</v>
      </c>
      <c r="H734" s="493">
        <v>0.23450772972764999</v>
      </c>
    </row>
    <row r="735" spans="2:8" x14ac:dyDescent="0.25">
      <c r="B735" s="493" t="s">
        <v>3561</v>
      </c>
      <c r="C735" s="493" t="s">
        <v>53</v>
      </c>
      <c r="D735" s="493" t="s">
        <v>627</v>
      </c>
      <c r="E735" s="493" t="s">
        <v>785</v>
      </c>
      <c r="F735" s="493" t="s">
        <v>3670</v>
      </c>
      <c r="G735" s="493">
        <v>1</v>
      </c>
      <c r="H735" s="493">
        <v>1</v>
      </c>
    </row>
    <row r="736" spans="2:8" x14ac:dyDescent="0.25">
      <c r="B736" s="493" t="s">
        <v>3561</v>
      </c>
      <c r="C736" s="493" t="s">
        <v>53</v>
      </c>
      <c r="D736" s="493" t="s">
        <v>171</v>
      </c>
      <c r="E736" s="493" t="s">
        <v>122</v>
      </c>
      <c r="F736" s="493" t="s">
        <v>522</v>
      </c>
      <c r="G736" s="493">
        <v>5.2877248337691802E-3</v>
      </c>
      <c r="H736" s="493">
        <v>6.6528759041264004E-3</v>
      </c>
    </row>
    <row r="737" spans="2:8" x14ac:dyDescent="0.25">
      <c r="B737" s="493" t="s">
        <v>3561</v>
      </c>
      <c r="C737" s="493" t="s">
        <v>53</v>
      </c>
      <c r="D737" s="493" t="s">
        <v>171</v>
      </c>
      <c r="E737" s="493" t="s">
        <v>3690</v>
      </c>
      <c r="F737" s="493" t="s">
        <v>522</v>
      </c>
      <c r="G737" s="493">
        <v>0.99815931734450003</v>
      </c>
      <c r="H737" s="493">
        <v>0.99888145072749301</v>
      </c>
    </row>
    <row r="738" spans="2:8" x14ac:dyDescent="0.25">
      <c r="B738" s="493" t="s">
        <v>3561</v>
      </c>
      <c r="C738" s="493" t="s">
        <v>53</v>
      </c>
      <c r="D738" s="493" t="s">
        <v>171</v>
      </c>
      <c r="E738" s="493" t="s">
        <v>125</v>
      </c>
      <c r="F738" s="493" t="s">
        <v>522</v>
      </c>
      <c r="G738" s="493">
        <v>1</v>
      </c>
      <c r="H738" s="493">
        <v>1</v>
      </c>
    </row>
    <row r="739" spans="2:8" x14ac:dyDescent="0.25">
      <c r="B739" s="493" t="s">
        <v>3561</v>
      </c>
      <c r="C739" s="493" t="s">
        <v>53</v>
      </c>
      <c r="D739" s="493" t="s">
        <v>171</v>
      </c>
      <c r="E739" s="493" t="s">
        <v>3671</v>
      </c>
      <c r="F739" s="493" t="s">
        <v>522</v>
      </c>
      <c r="G739" s="493">
        <v>0.32574339998625401</v>
      </c>
      <c r="H739" s="493">
        <v>0.19447587135202099</v>
      </c>
    </row>
    <row r="740" spans="2:8" x14ac:dyDescent="0.25">
      <c r="B740" s="493" t="s">
        <v>3561</v>
      </c>
      <c r="C740" s="493" t="s">
        <v>53</v>
      </c>
      <c r="D740" s="493" t="s">
        <v>171</v>
      </c>
      <c r="E740" s="493" t="s">
        <v>785</v>
      </c>
      <c r="F740" s="493" t="s">
        <v>522</v>
      </c>
      <c r="G740" s="493">
        <v>0.56345012474015399</v>
      </c>
      <c r="H740" s="493">
        <v>0.78910016648495596</v>
      </c>
    </row>
    <row r="741" spans="2:8" x14ac:dyDescent="0.25">
      <c r="B741" s="493" t="s">
        <v>3563</v>
      </c>
      <c r="C741" s="493" t="s">
        <v>53</v>
      </c>
      <c r="D741" s="493" t="s">
        <v>627</v>
      </c>
      <c r="E741" s="493" t="s">
        <v>122</v>
      </c>
      <c r="F741" s="493" t="s">
        <v>3672</v>
      </c>
      <c r="G741" s="493">
        <v>7.2867046504788202E-2</v>
      </c>
      <c r="H741" s="493">
        <v>0.110547893288221</v>
      </c>
    </row>
    <row r="742" spans="2:8" x14ac:dyDescent="0.25">
      <c r="B742" s="493" t="s">
        <v>3563</v>
      </c>
      <c r="C742" s="493" t="s">
        <v>53</v>
      </c>
      <c r="D742" s="493" t="s">
        <v>627</v>
      </c>
      <c r="E742" s="493" t="s">
        <v>3690</v>
      </c>
      <c r="F742" s="493" t="s">
        <v>3672</v>
      </c>
      <c r="G742" s="493">
        <v>0.99995251012859099</v>
      </c>
      <c r="H742" s="493">
        <v>0.99993958758191903</v>
      </c>
    </row>
    <row r="743" spans="2:8" x14ac:dyDescent="0.25">
      <c r="B743" s="493" t="s">
        <v>3563</v>
      </c>
      <c r="C743" s="493" t="s">
        <v>53</v>
      </c>
      <c r="D743" s="493" t="s">
        <v>627</v>
      </c>
      <c r="E743" s="493" t="s">
        <v>125</v>
      </c>
      <c r="F743" s="493" t="s">
        <v>3672</v>
      </c>
      <c r="G743" s="493">
        <v>1</v>
      </c>
      <c r="H743" s="493">
        <v>1</v>
      </c>
    </row>
    <row r="744" spans="2:8" x14ac:dyDescent="0.25">
      <c r="B744" s="493" t="s">
        <v>3563</v>
      </c>
      <c r="C744" s="493" t="s">
        <v>53</v>
      </c>
      <c r="D744" s="493" t="s">
        <v>627</v>
      </c>
      <c r="E744" s="493" t="s">
        <v>3671</v>
      </c>
      <c r="F744" s="493" t="s">
        <v>3672</v>
      </c>
      <c r="G744" s="493">
        <v>0.73713830493639099</v>
      </c>
      <c r="H744" s="493">
        <v>0.77177349744172397</v>
      </c>
    </row>
    <row r="745" spans="2:8" x14ac:dyDescent="0.25">
      <c r="B745" s="493" t="s">
        <v>3563</v>
      </c>
      <c r="C745" s="493" t="s">
        <v>53</v>
      </c>
      <c r="D745" s="493" t="s">
        <v>627</v>
      </c>
      <c r="E745" s="493" t="s">
        <v>785</v>
      </c>
      <c r="F745" s="493" t="s">
        <v>3672</v>
      </c>
      <c r="G745" s="493">
        <v>1</v>
      </c>
      <c r="H745" s="493">
        <v>1</v>
      </c>
    </row>
    <row r="746" spans="2:8" x14ac:dyDescent="0.25">
      <c r="B746" s="493" t="s">
        <v>3563</v>
      </c>
      <c r="C746" s="493" t="s">
        <v>53</v>
      </c>
      <c r="D746" s="493" t="s">
        <v>627</v>
      </c>
      <c r="E746" s="493" t="s">
        <v>122</v>
      </c>
      <c r="F746" s="493" t="s">
        <v>3670</v>
      </c>
      <c r="G746" s="493">
        <v>7.2867046504788202E-2</v>
      </c>
      <c r="H746" s="493">
        <v>0.110547893288221</v>
      </c>
    </row>
    <row r="747" spans="2:8" x14ac:dyDescent="0.25">
      <c r="B747" s="493" t="s">
        <v>3563</v>
      </c>
      <c r="C747" s="493" t="s">
        <v>53</v>
      </c>
      <c r="D747" s="493" t="s">
        <v>627</v>
      </c>
      <c r="E747" s="493" t="s">
        <v>3690</v>
      </c>
      <c r="F747" s="493" t="s">
        <v>3670</v>
      </c>
      <c r="G747" s="493">
        <v>0.99995251012859099</v>
      </c>
      <c r="H747" s="493">
        <v>0.99993958758191903</v>
      </c>
    </row>
    <row r="748" spans="2:8" x14ac:dyDescent="0.25">
      <c r="B748" s="493" t="s">
        <v>3563</v>
      </c>
      <c r="C748" s="493" t="s">
        <v>53</v>
      </c>
      <c r="D748" s="493" t="s">
        <v>627</v>
      </c>
      <c r="E748" s="493" t="s">
        <v>125</v>
      </c>
      <c r="F748" s="493" t="s">
        <v>3670</v>
      </c>
      <c r="G748" s="493">
        <v>1</v>
      </c>
      <c r="H748" s="493">
        <v>1</v>
      </c>
    </row>
    <row r="749" spans="2:8" x14ac:dyDescent="0.25">
      <c r="B749" s="493" t="s">
        <v>3563</v>
      </c>
      <c r="C749" s="493" t="s">
        <v>53</v>
      </c>
      <c r="D749" s="493" t="s">
        <v>627</v>
      </c>
      <c r="E749" s="493" t="s">
        <v>3671</v>
      </c>
      <c r="F749" s="493" t="s">
        <v>3670</v>
      </c>
      <c r="G749" s="493">
        <v>0.73713830493639099</v>
      </c>
      <c r="H749" s="493">
        <v>0.77177349744172397</v>
      </c>
    </row>
    <row r="750" spans="2:8" x14ac:dyDescent="0.25">
      <c r="B750" s="493" t="s">
        <v>3563</v>
      </c>
      <c r="C750" s="493" t="s">
        <v>53</v>
      </c>
      <c r="D750" s="493" t="s">
        <v>627</v>
      </c>
      <c r="E750" s="493" t="s">
        <v>785</v>
      </c>
      <c r="F750" s="493" t="s">
        <v>3670</v>
      </c>
      <c r="G750" s="493">
        <v>1</v>
      </c>
      <c r="H750" s="493">
        <v>1</v>
      </c>
    </row>
    <row r="751" spans="2:8" x14ac:dyDescent="0.25">
      <c r="B751" s="493" t="s">
        <v>3563</v>
      </c>
      <c r="C751" s="493" t="s">
        <v>53</v>
      </c>
      <c r="D751" s="493" t="s">
        <v>171</v>
      </c>
      <c r="E751" s="493" t="s">
        <v>122</v>
      </c>
      <c r="F751" s="493" t="s">
        <v>522</v>
      </c>
      <c r="G751" s="493">
        <v>6.3623505397353399E-3</v>
      </c>
      <c r="H751" s="493">
        <v>5.2525921743287497E-3</v>
      </c>
    </row>
    <row r="752" spans="2:8" x14ac:dyDescent="0.25">
      <c r="B752" s="493" t="s">
        <v>3563</v>
      </c>
      <c r="C752" s="493" t="s">
        <v>53</v>
      </c>
      <c r="D752" s="493" t="s">
        <v>171</v>
      </c>
      <c r="E752" s="493" t="s">
        <v>3690</v>
      </c>
      <c r="F752" s="493" t="s">
        <v>522</v>
      </c>
      <c r="G752" s="493">
        <v>0.99997800896967903</v>
      </c>
      <c r="H752" s="493">
        <v>0.99998573226514098</v>
      </c>
    </row>
    <row r="753" spans="2:8" x14ac:dyDescent="0.25">
      <c r="B753" s="493" t="s">
        <v>3563</v>
      </c>
      <c r="C753" s="493" t="s">
        <v>53</v>
      </c>
      <c r="D753" s="493" t="s">
        <v>171</v>
      </c>
      <c r="E753" s="493" t="s">
        <v>125</v>
      </c>
      <c r="F753" s="493" t="s">
        <v>522</v>
      </c>
      <c r="G753" s="493">
        <v>1</v>
      </c>
      <c r="H753" s="493">
        <v>1</v>
      </c>
    </row>
    <row r="754" spans="2:8" x14ac:dyDescent="0.25">
      <c r="B754" s="493" t="s">
        <v>3563</v>
      </c>
      <c r="C754" s="493" t="s">
        <v>53</v>
      </c>
      <c r="D754" s="493" t="s">
        <v>171</v>
      </c>
      <c r="E754" s="493" t="s">
        <v>3671</v>
      </c>
      <c r="F754" s="493" t="s">
        <v>522</v>
      </c>
      <c r="G754" s="493">
        <v>0.51270413880620103</v>
      </c>
      <c r="H754" s="493">
        <v>0.33478249238325197</v>
      </c>
    </row>
    <row r="755" spans="2:8" x14ac:dyDescent="0.25">
      <c r="B755" s="493" t="s">
        <v>3563</v>
      </c>
      <c r="C755" s="493" t="s">
        <v>53</v>
      </c>
      <c r="D755" s="493" t="s">
        <v>171</v>
      </c>
      <c r="E755" s="493" t="s">
        <v>785</v>
      </c>
      <c r="F755" s="493" t="s">
        <v>522</v>
      </c>
      <c r="G755" s="493">
        <v>0.74345858905029805</v>
      </c>
      <c r="H755" s="493">
        <v>0.86424107415689799</v>
      </c>
    </row>
    <row r="756" spans="2:8" x14ac:dyDescent="0.25">
      <c r="B756" s="493" t="s">
        <v>3565</v>
      </c>
      <c r="C756" s="493" t="s">
        <v>53</v>
      </c>
      <c r="D756" s="493" t="s">
        <v>627</v>
      </c>
      <c r="E756" s="493" t="s">
        <v>122</v>
      </c>
      <c r="F756" s="493" t="s">
        <v>3672</v>
      </c>
      <c r="G756" s="493">
        <v>6.3242894126874297E-2</v>
      </c>
      <c r="H756" s="493">
        <v>0.169197027346743</v>
      </c>
    </row>
    <row r="757" spans="2:8" x14ac:dyDescent="0.25">
      <c r="B757" s="493" t="s">
        <v>3565</v>
      </c>
      <c r="C757" s="493" t="s">
        <v>53</v>
      </c>
      <c r="D757" s="493" t="s">
        <v>627</v>
      </c>
      <c r="E757" s="493" t="s">
        <v>3690</v>
      </c>
      <c r="F757" s="493" t="s">
        <v>3672</v>
      </c>
      <c r="G757" s="493">
        <v>0.99999999999136302</v>
      </c>
      <c r="H757" s="493">
        <v>0.99999999999587896</v>
      </c>
    </row>
    <row r="758" spans="2:8" x14ac:dyDescent="0.25">
      <c r="B758" s="493" t="s">
        <v>3565</v>
      </c>
      <c r="C758" s="493" t="s">
        <v>53</v>
      </c>
      <c r="D758" s="493" t="s">
        <v>627</v>
      </c>
      <c r="E758" s="493" t="s">
        <v>125</v>
      </c>
      <c r="F758" s="493" t="s">
        <v>3672</v>
      </c>
      <c r="G758" s="493">
        <v>1</v>
      </c>
      <c r="H758" s="493">
        <v>1</v>
      </c>
    </row>
    <row r="759" spans="2:8" x14ac:dyDescent="0.25">
      <c r="B759" s="493" t="s">
        <v>3565</v>
      </c>
      <c r="C759" s="493" t="s">
        <v>53</v>
      </c>
      <c r="D759" s="493" t="s">
        <v>627</v>
      </c>
      <c r="E759" s="493" t="s">
        <v>3671</v>
      </c>
      <c r="F759" s="493" t="s">
        <v>3672</v>
      </c>
      <c r="G759" s="493">
        <v>0.80149130353730702</v>
      </c>
      <c r="H759" s="493">
        <v>0.86662145809756796</v>
      </c>
    </row>
    <row r="760" spans="2:8" x14ac:dyDescent="0.25">
      <c r="B760" s="493" t="s">
        <v>3565</v>
      </c>
      <c r="C760" s="493" t="s">
        <v>53</v>
      </c>
      <c r="D760" s="493" t="s">
        <v>627</v>
      </c>
      <c r="E760" s="493" t="s">
        <v>785</v>
      </c>
      <c r="F760" s="493" t="s">
        <v>3672</v>
      </c>
      <c r="G760" s="493">
        <v>1</v>
      </c>
      <c r="H760" s="493">
        <v>1</v>
      </c>
    </row>
    <row r="761" spans="2:8" x14ac:dyDescent="0.25">
      <c r="B761" s="493" t="s">
        <v>3565</v>
      </c>
      <c r="C761" s="493" t="s">
        <v>53</v>
      </c>
      <c r="D761" s="493" t="s">
        <v>627</v>
      </c>
      <c r="E761" s="493" t="s">
        <v>122</v>
      </c>
      <c r="F761" s="493" t="s">
        <v>3670</v>
      </c>
      <c r="G761" s="493">
        <v>6.3242894126874297E-2</v>
      </c>
      <c r="H761" s="493">
        <v>0.169197027346743</v>
      </c>
    </row>
    <row r="762" spans="2:8" x14ac:dyDescent="0.25">
      <c r="B762" s="493" t="s">
        <v>3565</v>
      </c>
      <c r="C762" s="493" t="s">
        <v>53</v>
      </c>
      <c r="D762" s="493" t="s">
        <v>627</v>
      </c>
      <c r="E762" s="493" t="s">
        <v>3690</v>
      </c>
      <c r="F762" s="493" t="s">
        <v>3670</v>
      </c>
      <c r="G762" s="493">
        <v>0.99999999999136302</v>
      </c>
      <c r="H762" s="493">
        <v>0.99999999999587896</v>
      </c>
    </row>
    <row r="763" spans="2:8" x14ac:dyDescent="0.25">
      <c r="B763" s="493" t="s">
        <v>3565</v>
      </c>
      <c r="C763" s="493" t="s">
        <v>53</v>
      </c>
      <c r="D763" s="493" t="s">
        <v>627</v>
      </c>
      <c r="E763" s="493" t="s">
        <v>125</v>
      </c>
      <c r="F763" s="493" t="s">
        <v>3670</v>
      </c>
      <c r="G763" s="493">
        <v>1</v>
      </c>
      <c r="H763" s="493">
        <v>1</v>
      </c>
    </row>
    <row r="764" spans="2:8" x14ac:dyDescent="0.25">
      <c r="B764" s="493" t="s">
        <v>3565</v>
      </c>
      <c r="C764" s="493" t="s">
        <v>53</v>
      </c>
      <c r="D764" s="493" t="s">
        <v>627</v>
      </c>
      <c r="E764" s="493" t="s">
        <v>3671</v>
      </c>
      <c r="F764" s="493" t="s">
        <v>3670</v>
      </c>
      <c r="G764" s="493">
        <v>0.80149130353730702</v>
      </c>
      <c r="H764" s="493">
        <v>0.86662145809756796</v>
      </c>
    </row>
    <row r="765" spans="2:8" x14ac:dyDescent="0.25">
      <c r="B765" s="493" t="s">
        <v>3565</v>
      </c>
      <c r="C765" s="493" t="s">
        <v>53</v>
      </c>
      <c r="D765" s="493" t="s">
        <v>627</v>
      </c>
      <c r="E765" s="493" t="s">
        <v>785</v>
      </c>
      <c r="F765" s="493" t="s">
        <v>3670</v>
      </c>
      <c r="G765" s="493">
        <v>1</v>
      </c>
      <c r="H765" s="493">
        <v>1</v>
      </c>
    </row>
    <row r="766" spans="2:8" x14ac:dyDescent="0.25">
      <c r="B766" s="493" t="s">
        <v>3565</v>
      </c>
      <c r="C766" s="493" t="s">
        <v>53</v>
      </c>
      <c r="D766" s="493" t="s">
        <v>171</v>
      </c>
      <c r="E766" s="493" t="s">
        <v>122</v>
      </c>
      <c r="F766" s="493" t="s">
        <v>522</v>
      </c>
      <c r="G766" s="493">
        <v>4.14610941456218E-3</v>
      </c>
      <c r="H766" s="493">
        <v>1.6806082520998101E-3</v>
      </c>
    </row>
    <row r="767" spans="2:8" x14ac:dyDescent="0.25">
      <c r="B767" s="493" t="s">
        <v>3565</v>
      </c>
      <c r="C767" s="493" t="s">
        <v>53</v>
      </c>
      <c r="D767" s="493" t="s">
        <v>171</v>
      </c>
      <c r="E767" s="493" t="s">
        <v>3690</v>
      </c>
      <c r="F767" s="493" t="s">
        <v>522</v>
      </c>
      <c r="G767" s="493">
        <v>0.99989333328668795</v>
      </c>
      <c r="H767" s="493">
        <v>0.99972259708198397</v>
      </c>
    </row>
    <row r="768" spans="2:8" x14ac:dyDescent="0.25">
      <c r="B768" s="493" t="s">
        <v>3565</v>
      </c>
      <c r="C768" s="493" t="s">
        <v>53</v>
      </c>
      <c r="D768" s="493" t="s">
        <v>171</v>
      </c>
      <c r="E768" s="493" t="s">
        <v>125</v>
      </c>
      <c r="F768" s="493" t="s">
        <v>522</v>
      </c>
      <c r="G768" s="493">
        <v>1</v>
      </c>
      <c r="H768" s="493">
        <v>1</v>
      </c>
    </row>
    <row r="769" spans="2:8" x14ac:dyDescent="0.25">
      <c r="B769" s="493" t="s">
        <v>3565</v>
      </c>
      <c r="C769" s="493" t="s">
        <v>53</v>
      </c>
      <c r="D769" s="493" t="s">
        <v>171</v>
      </c>
      <c r="E769" s="493" t="s">
        <v>3671</v>
      </c>
      <c r="F769" s="493" t="s">
        <v>522</v>
      </c>
      <c r="G769" s="493">
        <v>0.83616624507048298</v>
      </c>
      <c r="H769" s="493">
        <v>0.59847591678929601</v>
      </c>
    </row>
    <row r="770" spans="2:8" x14ac:dyDescent="0.25">
      <c r="B770" s="493" t="s">
        <v>3565</v>
      </c>
      <c r="C770" s="493" t="s">
        <v>53</v>
      </c>
      <c r="D770" s="493" t="s">
        <v>171</v>
      </c>
      <c r="E770" s="493" t="s">
        <v>785</v>
      </c>
      <c r="F770" s="493" t="s">
        <v>522</v>
      </c>
      <c r="G770" s="493">
        <v>0.89095893645593804</v>
      </c>
      <c r="H770" s="493">
        <v>0.95945265474506602</v>
      </c>
    </row>
    <row r="771" spans="2:8" x14ac:dyDescent="0.25">
      <c r="B771" s="493" t="s">
        <v>3567</v>
      </c>
      <c r="C771" s="493" t="s">
        <v>53</v>
      </c>
      <c r="D771" s="493" t="s">
        <v>627</v>
      </c>
      <c r="E771" s="493" t="s">
        <v>122</v>
      </c>
      <c r="F771" s="493" t="s">
        <v>3672</v>
      </c>
      <c r="G771" s="493">
        <v>0.10557834499697299</v>
      </c>
      <c r="H771" s="493">
        <v>8.9854755925643404E-2</v>
      </c>
    </row>
    <row r="772" spans="2:8" x14ac:dyDescent="0.25">
      <c r="B772" s="493" t="s">
        <v>3567</v>
      </c>
      <c r="C772" s="493" t="s">
        <v>53</v>
      </c>
      <c r="D772" s="493" t="s">
        <v>627</v>
      </c>
      <c r="E772" s="493" t="s">
        <v>3690</v>
      </c>
      <c r="F772" s="493" t="s">
        <v>3672</v>
      </c>
      <c r="G772" s="493">
        <v>0.99986485556581095</v>
      </c>
      <c r="H772" s="493">
        <v>0.99976842454317205</v>
      </c>
    </row>
    <row r="773" spans="2:8" x14ac:dyDescent="0.25">
      <c r="B773" s="493" t="s">
        <v>3567</v>
      </c>
      <c r="C773" s="493" t="s">
        <v>53</v>
      </c>
      <c r="D773" s="493" t="s">
        <v>627</v>
      </c>
      <c r="E773" s="493" t="s">
        <v>125</v>
      </c>
      <c r="F773" s="493" t="s">
        <v>3672</v>
      </c>
      <c r="G773" s="493">
        <v>1</v>
      </c>
      <c r="H773" s="493">
        <v>1</v>
      </c>
    </row>
    <row r="774" spans="2:8" x14ac:dyDescent="0.25">
      <c r="B774" s="493" t="s">
        <v>3567</v>
      </c>
      <c r="C774" s="493" t="s">
        <v>53</v>
      </c>
      <c r="D774" s="493" t="s">
        <v>627</v>
      </c>
      <c r="E774" s="493" t="s">
        <v>3671</v>
      </c>
      <c r="F774" s="493" t="s">
        <v>3672</v>
      </c>
      <c r="G774" s="493">
        <v>0.76907474364081196</v>
      </c>
      <c r="H774" s="493">
        <v>0.69154941795671199</v>
      </c>
    </row>
    <row r="775" spans="2:8" x14ac:dyDescent="0.25">
      <c r="B775" s="493" t="s">
        <v>3567</v>
      </c>
      <c r="C775" s="493" t="s">
        <v>53</v>
      </c>
      <c r="D775" s="493" t="s">
        <v>627</v>
      </c>
      <c r="E775" s="493" t="s">
        <v>785</v>
      </c>
      <c r="F775" s="493" t="s">
        <v>3672</v>
      </c>
      <c r="G775" s="493">
        <v>1</v>
      </c>
      <c r="H775" s="493">
        <v>1</v>
      </c>
    </row>
    <row r="776" spans="2:8" x14ac:dyDescent="0.25">
      <c r="B776" s="493" t="s">
        <v>3567</v>
      </c>
      <c r="C776" s="493" t="s">
        <v>53</v>
      </c>
      <c r="D776" s="493" t="s">
        <v>627</v>
      </c>
      <c r="E776" s="493" t="s">
        <v>122</v>
      </c>
      <c r="F776" s="493" t="s">
        <v>3670</v>
      </c>
      <c r="G776" s="493">
        <v>0.105578344996972</v>
      </c>
      <c r="H776" s="493">
        <v>8.9854755925643404E-2</v>
      </c>
    </row>
    <row r="777" spans="2:8" x14ac:dyDescent="0.25">
      <c r="B777" s="493" t="s">
        <v>3567</v>
      </c>
      <c r="C777" s="493" t="s">
        <v>53</v>
      </c>
      <c r="D777" s="493" t="s">
        <v>627</v>
      </c>
      <c r="E777" s="493" t="s">
        <v>3690</v>
      </c>
      <c r="F777" s="493" t="s">
        <v>3670</v>
      </c>
      <c r="G777" s="493">
        <v>0.99986485556581095</v>
      </c>
      <c r="H777" s="493">
        <v>0.99976842454317205</v>
      </c>
    </row>
    <row r="778" spans="2:8" x14ac:dyDescent="0.25">
      <c r="B778" s="493" t="s">
        <v>3567</v>
      </c>
      <c r="C778" s="493" t="s">
        <v>53</v>
      </c>
      <c r="D778" s="493" t="s">
        <v>627</v>
      </c>
      <c r="E778" s="493" t="s">
        <v>125</v>
      </c>
      <c r="F778" s="493" t="s">
        <v>3670</v>
      </c>
      <c r="G778" s="493">
        <v>1</v>
      </c>
      <c r="H778" s="493">
        <v>1</v>
      </c>
    </row>
    <row r="779" spans="2:8" x14ac:dyDescent="0.25">
      <c r="B779" s="493" t="s">
        <v>3567</v>
      </c>
      <c r="C779" s="493" t="s">
        <v>53</v>
      </c>
      <c r="D779" s="493" t="s">
        <v>627</v>
      </c>
      <c r="E779" s="493" t="s">
        <v>3671</v>
      </c>
      <c r="F779" s="493" t="s">
        <v>3670</v>
      </c>
      <c r="G779" s="493">
        <v>0.76907474364081196</v>
      </c>
      <c r="H779" s="493">
        <v>0.69154941795671199</v>
      </c>
    </row>
    <row r="780" spans="2:8" x14ac:dyDescent="0.25">
      <c r="B780" s="493" t="s">
        <v>3567</v>
      </c>
      <c r="C780" s="493" t="s">
        <v>53</v>
      </c>
      <c r="D780" s="493" t="s">
        <v>627</v>
      </c>
      <c r="E780" s="493" t="s">
        <v>785</v>
      </c>
      <c r="F780" s="493" t="s">
        <v>3670</v>
      </c>
      <c r="G780" s="493">
        <v>1</v>
      </c>
      <c r="H780" s="493">
        <v>1</v>
      </c>
    </row>
    <row r="781" spans="2:8" x14ac:dyDescent="0.25">
      <c r="B781" s="493" t="s">
        <v>3567</v>
      </c>
      <c r="C781" s="493" t="s">
        <v>53</v>
      </c>
      <c r="D781" s="493" t="s">
        <v>171</v>
      </c>
      <c r="E781" s="493" t="s">
        <v>122</v>
      </c>
      <c r="F781" s="493" t="s">
        <v>522</v>
      </c>
      <c r="G781" s="493">
        <v>1.07095676075334E-2</v>
      </c>
      <c r="H781" s="493">
        <v>9.0689024796579004E-3</v>
      </c>
    </row>
    <row r="782" spans="2:8" x14ac:dyDescent="0.25">
      <c r="B782" s="493" t="s">
        <v>3567</v>
      </c>
      <c r="C782" s="493" t="s">
        <v>53</v>
      </c>
      <c r="D782" s="493" t="s">
        <v>171</v>
      </c>
      <c r="E782" s="493" t="s">
        <v>3690</v>
      </c>
      <c r="F782" s="493" t="s">
        <v>522</v>
      </c>
      <c r="G782" s="493">
        <v>0.99956587890619197</v>
      </c>
      <c r="H782" s="493">
        <v>0.99991885879086095</v>
      </c>
    </row>
    <row r="783" spans="2:8" x14ac:dyDescent="0.25">
      <c r="B783" s="493" t="s">
        <v>3567</v>
      </c>
      <c r="C783" s="493" t="s">
        <v>53</v>
      </c>
      <c r="D783" s="493" t="s">
        <v>171</v>
      </c>
      <c r="E783" s="493" t="s">
        <v>125</v>
      </c>
      <c r="F783" s="493" t="s">
        <v>522</v>
      </c>
      <c r="G783" s="493">
        <v>1</v>
      </c>
      <c r="H783" s="493">
        <v>1</v>
      </c>
    </row>
    <row r="784" spans="2:8" x14ac:dyDescent="0.25">
      <c r="B784" s="493" t="s">
        <v>3567</v>
      </c>
      <c r="C784" s="493" t="s">
        <v>53</v>
      </c>
      <c r="D784" s="493" t="s">
        <v>171</v>
      </c>
      <c r="E784" s="493" t="s">
        <v>3671</v>
      </c>
      <c r="F784" s="493" t="s">
        <v>522</v>
      </c>
      <c r="G784" s="493">
        <v>0.54873449839397703</v>
      </c>
      <c r="H784" s="493">
        <v>0.33296346078393502</v>
      </c>
    </row>
    <row r="785" spans="2:8" x14ac:dyDescent="0.25">
      <c r="B785" s="493" t="s">
        <v>3567</v>
      </c>
      <c r="C785" s="493" t="s">
        <v>53</v>
      </c>
      <c r="D785" s="493" t="s">
        <v>171</v>
      </c>
      <c r="E785" s="493" t="s">
        <v>785</v>
      </c>
      <c r="F785" s="493" t="s">
        <v>522</v>
      </c>
      <c r="G785" s="493">
        <v>0.77970444135415395</v>
      </c>
      <c r="H785" s="493">
        <v>0.92329808471027797</v>
      </c>
    </row>
    <row r="786" spans="2:8" x14ac:dyDescent="0.25">
      <c r="B786" s="493" t="s">
        <v>3569</v>
      </c>
      <c r="C786" s="493" t="s">
        <v>53</v>
      </c>
      <c r="D786" s="493" t="s">
        <v>627</v>
      </c>
      <c r="E786" s="493" t="s">
        <v>122</v>
      </c>
      <c r="F786" s="493" t="s">
        <v>3672</v>
      </c>
      <c r="G786" s="493">
        <v>9.2118658710418203E-2</v>
      </c>
      <c r="H786" s="493">
        <v>0.18876428077796201</v>
      </c>
    </row>
    <row r="787" spans="2:8" x14ac:dyDescent="0.25">
      <c r="B787" s="493" t="s">
        <v>3569</v>
      </c>
      <c r="C787" s="493" t="s">
        <v>53</v>
      </c>
      <c r="D787" s="493" t="s">
        <v>627</v>
      </c>
      <c r="E787" s="493" t="s">
        <v>3690</v>
      </c>
      <c r="F787" s="493" t="s">
        <v>3672</v>
      </c>
      <c r="G787" s="493">
        <v>0.99999412891006501</v>
      </c>
      <c r="H787" s="493">
        <v>0.99999547961366697</v>
      </c>
    </row>
    <row r="788" spans="2:8" x14ac:dyDescent="0.25">
      <c r="B788" s="493" t="s">
        <v>3569</v>
      </c>
      <c r="C788" s="493" t="s">
        <v>53</v>
      </c>
      <c r="D788" s="493" t="s">
        <v>627</v>
      </c>
      <c r="E788" s="493" t="s">
        <v>125</v>
      </c>
      <c r="F788" s="493" t="s">
        <v>3672</v>
      </c>
      <c r="G788" s="493">
        <v>1</v>
      </c>
      <c r="H788" s="493">
        <v>1</v>
      </c>
    </row>
    <row r="789" spans="2:8" x14ac:dyDescent="0.25">
      <c r="B789" s="493" t="s">
        <v>3569</v>
      </c>
      <c r="C789" s="493" t="s">
        <v>53</v>
      </c>
      <c r="D789" s="493" t="s">
        <v>627</v>
      </c>
      <c r="E789" s="493" t="s">
        <v>3671</v>
      </c>
      <c r="F789" s="493" t="s">
        <v>3672</v>
      </c>
      <c r="G789" s="493">
        <v>0.65384950887637305</v>
      </c>
      <c r="H789" s="493">
        <v>0.71421133761004596</v>
      </c>
    </row>
    <row r="790" spans="2:8" x14ac:dyDescent="0.25">
      <c r="B790" s="493" t="s">
        <v>3569</v>
      </c>
      <c r="C790" s="493" t="s">
        <v>53</v>
      </c>
      <c r="D790" s="493" t="s">
        <v>627</v>
      </c>
      <c r="E790" s="493" t="s">
        <v>785</v>
      </c>
      <c r="F790" s="493" t="s">
        <v>3672</v>
      </c>
      <c r="G790" s="493">
        <v>1</v>
      </c>
      <c r="H790" s="493">
        <v>1</v>
      </c>
    </row>
    <row r="791" spans="2:8" x14ac:dyDescent="0.25">
      <c r="B791" s="493" t="s">
        <v>3569</v>
      </c>
      <c r="C791" s="493" t="s">
        <v>53</v>
      </c>
      <c r="D791" s="493" t="s">
        <v>627</v>
      </c>
      <c r="E791" s="493" t="s">
        <v>122</v>
      </c>
      <c r="F791" s="493" t="s">
        <v>3670</v>
      </c>
      <c r="G791" s="493">
        <v>9.2118658710418203E-2</v>
      </c>
      <c r="H791" s="493">
        <v>0.18876428077796201</v>
      </c>
    </row>
    <row r="792" spans="2:8" x14ac:dyDescent="0.25">
      <c r="B792" s="493" t="s">
        <v>3569</v>
      </c>
      <c r="C792" s="493" t="s">
        <v>53</v>
      </c>
      <c r="D792" s="493" t="s">
        <v>627</v>
      </c>
      <c r="E792" s="493" t="s">
        <v>3690</v>
      </c>
      <c r="F792" s="493" t="s">
        <v>3670</v>
      </c>
      <c r="G792" s="493">
        <v>0.99999412891006501</v>
      </c>
      <c r="H792" s="493">
        <v>0.99999547961366697</v>
      </c>
    </row>
    <row r="793" spans="2:8" x14ac:dyDescent="0.25">
      <c r="B793" s="493" t="s">
        <v>3569</v>
      </c>
      <c r="C793" s="493" t="s">
        <v>53</v>
      </c>
      <c r="D793" s="493" t="s">
        <v>627</v>
      </c>
      <c r="E793" s="493" t="s">
        <v>125</v>
      </c>
      <c r="F793" s="493" t="s">
        <v>3670</v>
      </c>
      <c r="G793" s="493">
        <v>1</v>
      </c>
      <c r="H793" s="493">
        <v>1</v>
      </c>
    </row>
    <row r="794" spans="2:8" x14ac:dyDescent="0.25">
      <c r="B794" s="493" t="s">
        <v>3569</v>
      </c>
      <c r="C794" s="493" t="s">
        <v>53</v>
      </c>
      <c r="D794" s="493" t="s">
        <v>627</v>
      </c>
      <c r="E794" s="493" t="s">
        <v>3671</v>
      </c>
      <c r="F794" s="493" t="s">
        <v>3670</v>
      </c>
      <c r="G794" s="493">
        <v>0.65384950887637305</v>
      </c>
      <c r="H794" s="493">
        <v>0.71421133761004596</v>
      </c>
    </row>
    <row r="795" spans="2:8" x14ac:dyDescent="0.25">
      <c r="B795" s="493" t="s">
        <v>3569</v>
      </c>
      <c r="C795" s="493" t="s">
        <v>53</v>
      </c>
      <c r="D795" s="493" t="s">
        <v>627</v>
      </c>
      <c r="E795" s="493" t="s">
        <v>785</v>
      </c>
      <c r="F795" s="493" t="s">
        <v>3670</v>
      </c>
      <c r="G795" s="493">
        <v>1</v>
      </c>
      <c r="H795" s="493">
        <v>1</v>
      </c>
    </row>
    <row r="796" spans="2:8" x14ac:dyDescent="0.25">
      <c r="B796" s="493" t="s">
        <v>3569</v>
      </c>
      <c r="C796" s="493" t="s">
        <v>53</v>
      </c>
      <c r="D796" s="493" t="s">
        <v>171</v>
      </c>
      <c r="E796" s="493" t="s">
        <v>122</v>
      </c>
      <c r="F796" s="493" t="s">
        <v>522</v>
      </c>
      <c r="G796" s="493">
        <v>4.8769951102650401E-2</v>
      </c>
      <c r="H796" s="493">
        <v>3.27025352273283E-2</v>
      </c>
    </row>
    <row r="797" spans="2:8" x14ac:dyDescent="0.25">
      <c r="B797" s="493" t="s">
        <v>3569</v>
      </c>
      <c r="C797" s="493" t="s">
        <v>53</v>
      </c>
      <c r="D797" s="493" t="s">
        <v>171</v>
      </c>
      <c r="E797" s="493" t="s">
        <v>3690</v>
      </c>
      <c r="F797" s="493" t="s">
        <v>522</v>
      </c>
      <c r="G797" s="493">
        <v>1</v>
      </c>
      <c r="H797" s="493">
        <v>1</v>
      </c>
    </row>
    <row r="798" spans="2:8" x14ac:dyDescent="0.25">
      <c r="B798" s="493" t="s">
        <v>3569</v>
      </c>
      <c r="C798" s="493" t="s">
        <v>53</v>
      </c>
      <c r="D798" s="493" t="s">
        <v>171</v>
      </c>
      <c r="E798" s="493" t="s">
        <v>125</v>
      </c>
      <c r="F798" s="493" t="s">
        <v>522</v>
      </c>
      <c r="G798" s="493">
        <v>1</v>
      </c>
      <c r="H798" s="493">
        <v>1</v>
      </c>
    </row>
    <row r="799" spans="2:8" x14ac:dyDescent="0.25">
      <c r="B799" s="493" t="s">
        <v>3569</v>
      </c>
      <c r="C799" s="493" t="s">
        <v>53</v>
      </c>
      <c r="D799" s="493" t="s">
        <v>171</v>
      </c>
      <c r="E799" s="493" t="s">
        <v>3671</v>
      </c>
      <c r="F799" s="493" t="s">
        <v>522</v>
      </c>
      <c r="G799" s="493">
        <v>0.48244650274328499</v>
      </c>
      <c r="H799" s="493">
        <v>0.27095756450990499</v>
      </c>
    </row>
    <row r="800" spans="2:8" x14ac:dyDescent="0.25">
      <c r="B800" s="493" t="s">
        <v>3569</v>
      </c>
      <c r="C800" s="493" t="s">
        <v>53</v>
      </c>
      <c r="D800" s="493" t="s">
        <v>171</v>
      </c>
      <c r="E800" s="493" t="s">
        <v>785</v>
      </c>
      <c r="F800" s="493" t="s">
        <v>522</v>
      </c>
      <c r="G800" s="493">
        <v>0.68574060910900203</v>
      </c>
      <c r="H800" s="493">
        <v>0.84099823665232298</v>
      </c>
    </row>
    <row r="801" spans="2:8" x14ac:dyDescent="0.25">
      <c r="B801" s="493" t="s">
        <v>3571</v>
      </c>
      <c r="C801" s="493" t="s">
        <v>53</v>
      </c>
      <c r="D801" s="493" t="s">
        <v>627</v>
      </c>
      <c r="E801" s="493" t="s">
        <v>122</v>
      </c>
      <c r="F801" s="493" t="s">
        <v>3672</v>
      </c>
      <c r="G801" s="493">
        <v>0.103000358336649</v>
      </c>
      <c r="H801" s="493">
        <v>8.57797855447162E-2</v>
      </c>
    </row>
    <row r="802" spans="2:8" x14ac:dyDescent="0.25">
      <c r="B802" s="493" t="s">
        <v>3571</v>
      </c>
      <c r="C802" s="493" t="s">
        <v>53</v>
      </c>
      <c r="D802" s="493" t="s">
        <v>627</v>
      </c>
      <c r="E802" s="493" t="s">
        <v>3690</v>
      </c>
      <c r="F802" s="493" t="s">
        <v>3672</v>
      </c>
      <c r="G802" s="493">
        <v>0.99985305427192195</v>
      </c>
      <c r="H802" s="493">
        <v>0.99974372066670303</v>
      </c>
    </row>
    <row r="803" spans="2:8" x14ac:dyDescent="0.25">
      <c r="B803" s="493" t="s">
        <v>3571</v>
      </c>
      <c r="C803" s="493" t="s">
        <v>53</v>
      </c>
      <c r="D803" s="493" t="s">
        <v>627</v>
      </c>
      <c r="E803" s="493" t="s">
        <v>125</v>
      </c>
      <c r="F803" s="493" t="s">
        <v>3672</v>
      </c>
      <c r="G803" s="493">
        <v>1</v>
      </c>
      <c r="H803" s="493">
        <v>1</v>
      </c>
    </row>
    <row r="804" spans="2:8" x14ac:dyDescent="0.25">
      <c r="B804" s="493" t="s">
        <v>3571</v>
      </c>
      <c r="C804" s="493" t="s">
        <v>53</v>
      </c>
      <c r="D804" s="493" t="s">
        <v>627</v>
      </c>
      <c r="E804" s="493" t="s">
        <v>3671</v>
      </c>
      <c r="F804" s="493" t="s">
        <v>3672</v>
      </c>
      <c r="G804" s="493">
        <v>0.75351379550976305</v>
      </c>
      <c r="H804" s="493">
        <v>0.66646787533473695</v>
      </c>
    </row>
    <row r="805" spans="2:8" x14ac:dyDescent="0.25">
      <c r="B805" s="493" t="s">
        <v>3571</v>
      </c>
      <c r="C805" s="493" t="s">
        <v>53</v>
      </c>
      <c r="D805" s="493" t="s">
        <v>627</v>
      </c>
      <c r="E805" s="493" t="s">
        <v>785</v>
      </c>
      <c r="F805" s="493" t="s">
        <v>3672</v>
      </c>
      <c r="G805" s="493">
        <v>1</v>
      </c>
      <c r="H805" s="493">
        <v>1</v>
      </c>
    </row>
    <row r="806" spans="2:8" x14ac:dyDescent="0.25">
      <c r="B806" s="493" t="s">
        <v>3571</v>
      </c>
      <c r="C806" s="493" t="s">
        <v>53</v>
      </c>
      <c r="D806" s="493" t="s">
        <v>627</v>
      </c>
      <c r="E806" s="493" t="s">
        <v>122</v>
      </c>
      <c r="F806" s="493" t="s">
        <v>3670</v>
      </c>
      <c r="G806" s="493">
        <v>0.103000358336649</v>
      </c>
      <c r="H806" s="493">
        <v>8.5779785544716103E-2</v>
      </c>
    </row>
    <row r="807" spans="2:8" x14ac:dyDescent="0.25">
      <c r="B807" s="493" t="s">
        <v>3571</v>
      </c>
      <c r="C807" s="493" t="s">
        <v>53</v>
      </c>
      <c r="D807" s="493" t="s">
        <v>627</v>
      </c>
      <c r="E807" s="493" t="s">
        <v>3690</v>
      </c>
      <c r="F807" s="493" t="s">
        <v>3670</v>
      </c>
      <c r="G807" s="493">
        <v>0.99985305427192195</v>
      </c>
      <c r="H807" s="493">
        <v>0.99974372066670303</v>
      </c>
    </row>
    <row r="808" spans="2:8" x14ac:dyDescent="0.25">
      <c r="B808" s="493" t="s">
        <v>3571</v>
      </c>
      <c r="C808" s="493" t="s">
        <v>53</v>
      </c>
      <c r="D808" s="493" t="s">
        <v>627</v>
      </c>
      <c r="E808" s="493" t="s">
        <v>125</v>
      </c>
      <c r="F808" s="493" t="s">
        <v>3670</v>
      </c>
      <c r="G808" s="493">
        <v>1</v>
      </c>
      <c r="H808" s="493">
        <v>1</v>
      </c>
    </row>
    <row r="809" spans="2:8" x14ac:dyDescent="0.25">
      <c r="B809" s="493" t="s">
        <v>3571</v>
      </c>
      <c r="C809" s="493" t="s">
        <v>53</v>
      </c>
      <c r="D809" s="493" t="s">
        <v>627</v>
      </c>
      <c r="E809" s="493" t="s">
        <v>3671</v>
      </c>
      <c r="F809" s="493" t="s">
        <v>3670</v>
      </c>
      <c r="G809" s="493">
        <v>0.75351379550976305</v>
      </c>
      <c r="H809" s="493">
        <v>0.66646787533473695</v>
      </c>
    </row>
    <row r="810" spans="2:8" x14ac:dyDescent="0.25">
      <c r="B810" s="493" t="s">
        <v>3571</v>
      </c>
      <c r="C810" s="493" t="s">
        <v>53</v>
      </c>
      <c r="D810" s="493" t="s">
        <v>627</v>
      </c>
      <c r="E810" s="493" t="s">
        <v>785</v>
      </c>
      <c r="F810" s="493" t="s">
        <v>3670</v>
      </c>
      <c r="G810" s="493">
        <v>1</v>
      </c>
      <c r="H810" s="493">
        <v>1</v>
      </c>
    </row>
    <row r="811" spans="2:8" x14ac:dyDescent="0.25">
      <c r="B811" s="493" t="s">
        <v>3571</v>
      </c>
      <c r="C811" s="493" t="s">
        <v>53</v>
      </c>
      <c r="D811" s="493" t="s">
        <v>171</v>
      </c>
      <c r="E811" s="493" t="s">
        <v>122</v>
      </c>
      <c r="F811" s="493" t="s">
        <v>522</v>
      </c>
      <c r="G811" s="493">
        <v>1.04920211693495E-2</v>
      </c>
      <c r="H811" s="493">
        <v>7.5461367353932803E-3</v>
      </c>
    </row>
    <row r="812" spans="2:8" x14ac:dyDescent="0.25">
      <c r="B812" s="493" t="s">
        <v>3571</v>
      </c>
      <c r="C812" s="493" t="s">
        <v>53</v>
      </c>
      <c r="D812" s="493" t="s">
        <v>171</v>
      </c>
      <c r="E812" s="493" t="s">
        <v>3690</v>
      </c>
      <c r="F812" s="493" t="s">
        <v>522</v>
      </c>
      <c r="G812" s="493">
        <v>0.99981739437476502</v>
      </c>
      <c r="H812" s="493">
        <v>0.999977745715521</v>
      </c>
    </row>
    <row r="813" spans="2:8" x14ac:dyDescent="0.25">
      <c r="B813" s="493" t="s">
        <v>3571</v>
      </c>
      <c r="C813" s="493" t="s">
        <v>53</v>
      </c>
      <c r="D813" s="493" t="s">
        <v>171</v>
      </c>
      <c r="E813" s="493" t="s">
        <v>125</v>
      </c>
      <c r="F813" s="493" t="s">
        <v>522</v>
      </c>
      <c r="G813" s="493">
        <v>1</v>
      </c>
      <c r="H813" s="493">
        <v>1</v>
      </c>
    </row>
    <row r="814" spans="2:8" x14ac:dyDescent="0.25">
      <c r="B814" s="493" t="s">
        <v>3571</v>
      </c>
      <c r="C814" s="493" t="s">
        <v>53</v>
      </c>
      <c r="D814" s="493" t="s">
        <v>171</v>
      </c>
      <c r="E814" s="493" t="s">
        <v>3671</v>
      </c>
      <c r="F814" s="493" t="s">
        <v>522</v>
      </c>
      <c r="G814" s="493">
        <v>0.55581948355411004</v>
      </c>
      <c r="H814" s="493">
        <v>0.34036144412227598</v>
      </c>
    </row>
    <row r="815" spans="2:8" x14ac:dyDescent="0.25">
      <c r="B815" s="493" t="s">
        <v>3571</v>
      </c>
      <c r="C815" s="493" t="s">
        <v>53</v>
      </c>
      <c r="D815" s="493" t="s">
        <v>171</v>
      </c>
      <c r="E815" s="493" t="s">
        <v>785</v>
      </c>
      <c r="F815" s="493" t="s">
        <v>522</v>
      </c>
      <c r="G815" s="493">
        <v>0.78452055048490599</v>
      </c>
      <c r="H815" s="493">
        <v>0.92336292463456604</v>
      </c>
    </row>
    <row r="816" spans="2:8" x14ac:dyDescent="0.25">
      <c r="B816" s="493" t="s">
        <v>3573</v>
      </c>
      <c r="C816" s="493" t="s">
        <v>53</v>
      </c>
      <c r="D816" s="493" t="s">
        <v>627</v>
      </c>
      <c r="E816" s="493" t="s">
        <v>122</v>
      </c>
      <c r="F816" s="493" t="s">
        <v>3672</v>
      </c>
      <c r="G816" s="493">
        <v>8.2271099395700195E-2</v>
      </c>
      <c r="H816" s="493">
        <v>9.6950574759865807E-2</v>
      </c>
    </row>
    <row r="817" spans="2:8" x14ac:dyDescent="0.25">
      <c r="B817" s="493" t="s">
        <v>3573</v>
      </c>
      <c r="C817" s="493" t="s">
        <v>53</v>
      </c>
      <c r="D817" s="493" t="s">
        <v>627</v>
      </c>
      <c r="E817" s="493" t="s">
        <v>3690</v>
      </c>
      <c r="F817" s="493" t="s">
        <v>3672</v>
      </c>
      <c r="G817" s="493">
        <v>0.99999989556440605</v>
      </c>
      <c r="H817" s="493">
        <v>0.99999986834810695</v>
      </c>
    </row>
    <row r="818" spans="2:8" x14ac:dyDescent="0.25">
      <c r="B818" s="493" t="s">
        <v>3573</v>
      </c>
      <c r="C818" s="493" t="s">
        <v>53</v>
      </c>
      <c r="D818" s="493" t="s">
        <v>627</v>
      </c>
      <c r="E818" s="493" t="s">
        <v>125</v>
      </c>
      <c r="F818" s="493" t="s">
        <v>3672</v>
      </c>
      <c r="G818" s="493">
        <v>1</v>
      </c>
      <c r="H818" s="493">
        <v>1</v>
      </c>
    </row>
    <row r="819" spans="2:8" x14ac:dyDescent="0.25">
      <c r="B819" s="493" t="s">
        <v>3573</v>
      </c>
      <c r="C819" s="493" t="s">
        <v>53</v>
      </c>
      <c r="D819" s="493" t="s">
        <v>627</v>
      </c>
      <c r="E819" s="493" t="s">
        <v>3671</v>
      </c>
      <c r="F819" s="493" t="s">
        <v>3672</v>
      </c>
      <c r="G819" s="493">
        <v>0.80783046420912796</v>
      </c>
      <c r="H819" s="493">
        <v>0.74029757286850995</v>
      </c>
    </row>
    <row r="820" spans="2:8" x14ac:dyDescent="0.25">
      <c r="B820" s="493" t="s">
        <v>3573</v>
      </c>
      <c r="C820" s="493" t="s">
        <v>53</v>
      </c>
      <c r="D820" s="493" t="s">
        <v>627</v>
      </c>
      <c r="E820" s="493" t="s">
        <v>785</v>
      </c>
      <c r="F820" s="493" t="s">
        <v>3672</v>
      </c>
      <c r="G820" s="493">
        <v>1</v>
      </c>
      <c r="H820" s="493">
        <v>1</v>
      </c>
    </row>
    <row r="821" spans="2:8" x14ac:dyDescent="0.25">
      <c r="B821" s="493" t="s">
        <v>3573</v>
      </c>
      <c r="C821" s="493" t="s">
        <v>53</v>
      </c>
      <c r="D821" s="493" t="s">
        <v>627</v>
      </c>
      <c r="E821" s="493" t="s">
        <v>122</v>
      </c>
      <c r="F821" s="493" t="s">
        <v>3670</v>
      </c>
      <c r="G821" s="493">
        <v>8.2271099395700195E-2</v>
      </c>
      <c r="H821" s="493">
        <v>9.6950574759865807E-2</v>
      </c>
    </row>
    <row r="822" spans="2:8" x14ac:dyDescent="0.25">
      <c r="B822" s="493" t="s">
        <v>3573</v>
      </c>
      <c r="C822" s="493" t="s">
        <v>53</v>
      </c>
      <c r="D822" s="493" t="s">
        <v>627</v>
      </c>
      <c r="E822" s="493" t="s">
        <v>3690</v>
      </c>
      <c r="F822" s="493" t="s">
        <v>3670</v>
      </c>
      <c r="G822" s="493">
        <v>0.99999989556440605</v>
      </c>
      <c r="H822" s="493">
        <v>0.99999986834810695</v>
      </c>
    </row>
    <row r="823" spans="2:8" x14ac:dyDescent="0.25">
      <c r="B823" s="493" t="s">
        <v>3573</v>
      </c>
      <c r="C823" s="493" t="s">
        <v>53</v>
      </c>
      <c r="D823" s="493" t="s">
        <v>627</v>
      </c>
      <c r="E823" s="493" t="s">
        <v>125</v>
      </c>
      <c r="F823" s="493" t="s">
        <v>3670</v>
      </c>
      <c r="G823" s="493">
        <v>1</v>
      </c>
      <c r="H823" s="493">
        <v>1</v>
      </c>
    </row>
    <row r="824" spans="2:8" x14ac:dyDescent="0.25">
      <c r="B824" s="493" t="s">
        <v>3573</v>
      </c>
      <c r="C824" s="493" t="s">
        <v>53</v>
      </c>
      <c r="D824" s="493" t="s">
        <v>627</v>
      </c>
      <c r="E824" s="493" t="s">
        <v>3671</v>
      </c>
      <c r="F824" s="493" t="s">
        <v>3670</v>
      </c>
      <c r="G824" s="493">
        <v>0.80783046420912796</v>
      </c>
      <c r="H824" s="493">
        <v>0.74029757286850995</v>
      </c>
    </row>
    <row r="825" spans="2:8" x14ac:dyDescent="0.25">
      <c r="B825" s="493" t="s">
        <v>3573</v>
      </c>
      <c r="C825" s="493" t="s">
        <v>53</v>
      </c>
      <c r="D825" s="493" t="s">
        <v>627</v>
      </c>
      <c r="E825" s="493" t="s">
        <v>785</v>
      </c>
      <c r="F825" s="493" t="s">
        <v>3670</v>
      </c>
      <c r="G825" s="493">
        <v>1</v>
      </c>
      <c r="H825" s="493">
        <v>1</v>
      </c>
    </row>
    <row r="826" spans="2:8" x14ac:dyDescent="0.25">
      <c r="B826" s="493" t="s">
        <v>3573</v>
      </c>
      <c r="C826" s="493" t="s">
        <v>53</v>
      </c>
      <c r="D826" s="493" t="s">
        <v>171</v>
      </c>
      <c r="E826" s="493" t="s">
        <v>122</v>
      </c>
      <c r="F826" s="493" t="s">
        <v>522</v>
      </c>
      <c r="G826" s="493">
        <v>6.4774247800897296E-3</v>
      </c>
      <c r="H826" s="493">
        <v>5.0238170139033297E-3</v>
      </c>
    </row>
    <row r="827" spans="2:8" x14ac:dyDescent="0.25">
      <c r="B827" s="493" t="s">
        <v>3573</v>
      </c>
      <c r="C827" s="493" t="s">
        <v>53</v>
      </c>
      <c r="D827" s="493" t="s">
        <v>171</v>
      </c>
      <c r="E827" s="493" t="s">
        <v>3690</v>
      </c>
      <c r="F827" s="493" t="s">
        <v>522</v>
      </c>
      <c r="G827" s="493">
        <v>0.99998386965163799</v>
      </c>
      <c r="H827" s="493">
        <v>0.99992512792906796</v>
      </c>
    </row>
    <row r="828" spans="2:8" x14ac:dyDescent="0.25">
      <c r="B828" s="493" t="s">
        <v>3573</v>
      </c>
      <c r="C828" s="493" t="s">
        <v>53</v>
      </c>
      <c r="D828" s="493" t="s">
        <v>171</v>
      </c>
      <c r="E828" s="493" t="s">
        <v>125</v>
      </c>
      <c r="F828" s="493" t="s">
        <v>522</v>
      </c>
      <c r="G828" s="493">
        <v>1</v>
      </c>
      <c r="H828" s="493">
        <v>1</v>
      </c>
    </row>
    <row r="829" spans="2:8" x14ac:dyDescent="0.25">
      <c r="B829" s="493" t="s">
        <v>3573</v>
      </c>
      <c r="C829" s="493" t="s">
        <v>53</v>
      </c>
      <c r="D829" s="493" t="s">
        <v>171</v>
      </c>
      <c r="E829" s="493" t="s">
        <v>3671</v>
      </c>
      <c r="F829" s="493" t="s">
        <v>522</v>
      </c>
      <c r="G829" s="493">
        <v>0.66583587067517802</v>
      </c>
      <c r="H829" s="493">
        <v>0.42678716522307403</v>
      </c>
    </row>
    <row r="830" spans="2:8" x14ac:dyDescent="0.25">
      <c r="B830" s="493" t="s">
        <v>3573</v>
      </c>
      <c r="C830" s="493" t="s">
        <v>53</v>
      </c>
      <c r="D830" s="493" t="s">
        <v>171</v>
      </c>
      <c r="E830" s="493" t="s">
        <v>785</v>
      </c>
      <c r="F830" s="493" t="s">
        <v>522</v>
      </c>
      <c r="G830" s="493">
        <v>0.83106508026954795</v>
      </c>
      <c r="H830" s="493">
        <v>0.872480670030226</v>
      </c>
    </row>
    <row r="831" spans="2:8" x14ac:dyDescent="0.25">
      <c r="B831" s="493" t="s">
        <v>3575</v>
      </c>
      <c r="C831" s="493" t="s">
        <v>53</v>
      </c>
      <c r="D831" s="493" t="s">
        <v>627</v>
      </c>
      <c r="E831" s="493" t="s">
        <v>122</v>
      </c>
      <c r="F831" s="493" t="s">
        <v>3672</v>
      </c>
      <c r="G831" s="493">
        <v>8.5202159244942496E-2</v>
      </c>
      <c r="H831" s="493">
        <v>0.124993854289667</v>
      </c>
    </row>
    <row r="832" spans="2:8" x14ac:dyDescent="0.25">
      <c r="B832" s="493" t="s">
        <v>3575</v>
      </c>
      <c r="C832" s="493" t="s">
        <v>53</v>
      </c>
      <c r="D832" s="493" t="s">
        <v>627</v>
      </c>
      <c r="E832" s="493" t="s">
        <v>3690</v>
      </c>
      <c r="F832" s="493" t="s">
        <v>3672</v>
      </c>
      <c r="G832" s="493">
        <v>0.99995850260448405</v>
      </c>
      <c r="H832" s="493">
        <v>0.99994729836613305</v>
      </c>
    </row>
    <row r="833" spans="2:8" x14ac:dyDescent="0.25">
      <c r="B833" s="493" t="s">
        <v>3575</v>
      </c>
      <c r="C833" s="493" t="s">
        <v>53</v>
      </c>
      <c r="D833" s="493" t="s">
        <v>627</v>
      </c>
      <c r="E833" s="493" t="s">
        <v>125</v>
      </c>
      <c r="F833" s="493" t="s">
        <v>3672</v>
      </c>
      <c r="G833" s="493">
        <v>1</v>
      </c>
      <c r="H833" s="493">
        <v>1</v>
      </c>
    </row>
    <row r="834" spans="2:8" x14ac:dyDescent="0.25">
      <c r="B834" s="493" t="s">
        <v>3575</v>
      </c>
      <c r="C834" s="493" t="s">
        <v>53</v>
      </c>
      <c r="D834" s="493" t="s">
        <v>627</v>
      </c>
      <c r="E834" s="493" t="s">
        <v>3671</v>
      </c>
      <c r="F834" s="493" t="s">
        <v>3672</v>
      </c>
      <c r="G834" s="493">
        <v>0.75721318005234795</v>
      </c>
      <c r="H834" s="493">
        <v>0.78731223856417298</v>
      </c>
    </row>
    <row r="835" spans="2:8" x14ac:dyDescent="0.25">
      <c r="B835" s="493" t="s">
        <v>3575</v>
      </c>
      <c r="C835" s="493" t="s">
        <v>53</v>
      </c>
      <c r="D835" s="493" t="s">
        <v>627</v>
      </c>
      <c r="E835" s="493" t="s">
        <v>785</v>
      </c>
      <c r="F835" s="493" t="s">
        <v>3672</v>
      </c>
      <c r="G835" s="493">
        <v>1</v>
      </c>
      <c r="H835" s="493">
        <v>1</v>
      </c>
    </row>
    <row r="836" spans="2:8" x14ac:dyDescent="0.25">
      <c r="B836" s="493" t="s">
        <v>3575</v>
      </c>
      <c r="C836" s="493" t="s">
        <v>53</v>
      </c>
      <c r="D836" s="493" t="s">
        <v>627</v>
      </c>
      <c r="E836" s="493" t="s">
        <v>122</v>
      </c>
      <c r="F836" s="493" t="s">
        <v>3670</v>
      </c>
      <c r="G836" s="493">
        <v>8.5202159244942496E-2</v>
      </c>
      <c r="H836" s="493">
        <v>0.124993854289667</v>
      </c>
    </row>
    <row r="837" spans="2:8" x14ac:dyDescent="0.25">
      <c r="B837" s="493" t="s">
        <v>3575</v>
      </c>
      <c r="C837" s="493" t="s">
        <v>53</v>
      </c>
      <c r="D837" s="493" t="s">
        <v>627</v>
      </c>
      <c r="E837" s="493" t="s">
        <v>3690</v>
      </c>
      <c r="F837" s="493" t="s">
        <v>3670</v>
      </c>
      <c r="G837" s="493">
        <v>0.99995850260448405</v>
      </c>
      <c r="H837" s="493">
        <v>0.99994729836613305</v>
      </c>
    </row>
    <row r="838" spans="2:8" x14ac:dyDescent="0.25">
      <c r="B838" s="493" t="s">
        <v>3575</v>
      </c>
      <c r="C838" s="493" t="s">
        <v>53</v>
      </c>
      <c r="D838" s="493" t="s">
        <v>627</v>
      </c>
      <c r="E838" s="493" t="s">
        <v>125</v>
      </c>
      <c r="F838" s="493" t="s">
        <v>3670</v>
      </c>
      <c r="G838" s="493">
        <v>1</v>
      </c>
      <c r="H838" s="493">
        <v>1</v>
      </c>
    </row>
    <row r="839" spans="2:8" x14ac:dyDescent="0.25">
      <c r="B839" s="493" t="s">
        <v>3575</v>
      </c>
      <c r="C839" s="493" t="s">
        <v>53</v>
      </c>
      <c r="D839" s="493" t="s">
        <v>627</v>
      </c>
      <c r="E839" s="493" t="s">
        <v>3671</v>
      </c>
      <c r="F839" s="493" t="s">
        <v>3670</v>
      </c>
      <c r="G839" s="493">
        <v>0.75721318005234795</v>
      </c>
      <c r="H839" s="493">
        <v>0.78731223856417298</v>
      </c>
    </row>
    <row r="840" spans="2:8" x14ac:dyDescent="0.25">
      <c r="B840" s="493" t="s">
        <v>3575</v>
      </c>
      <c r="C840" s="493" t="s">
        <v>53</v>
      </c>
      <c r="D840" s="493" t="s">
        <v>627</v>
      </c>
      <c r="E840" s="493" t="s">
        <v>785</v>
      </c>
      <c r="F840" s="493" t="s">
        <v>3670</v>
      </c>
      <c r="G840" s="493">
        <v>1</v>
      </c>
      <c r="H840" s="493">
        <v>1</v>
      </c>
    </row>
    <row r="841" spans="2:8" x14ac:dyDescent="0.25">
      <c r="B841" s="493" t="s">
        <v>3575</v>
      </c>
      <c r="C841" s="493" t="s">
        <v>53</v>
      </c>
      <c r="D841" s="493" t="s">
        <v>171</v>
      </c>
      <c r="E841" s="493" t="s">
        <v>122</v>
      </c>
      <c r="F841" s="493" t="s">
        <v>522</v>
      </c>
      <c r="G841" s="493">
        <v>1.07760265106258E-2</v>
      </c>
      <c r="H841" s="493">
        <v>7.1580236850464097E-3</v>
      </c>
    </row>
    <row r="842" spans="2:8" x14ac:dyDescent="0.25">
      <c r="B842" s="493" t="s">
        <v>3575</v>
      </c>
      <c r="C842" s="493" t="s">
        <v>53</v>
      </c>
      <c r="D842" s="493" t="s">
        <v>171</v>
      </c>
      <c r="E842" s="493" t="s">
        <v>3690</v>
      </c>
      <c r="F842" s="493" t="s">
        <v>522</v>
      </c>
      <c r="G842" s="493">
        <v>0.99999890863891405</v>
      </c>
      <c r="H842" s="493">
        <v>0.999999923593339</v>
      </c>
    </row>
    <row r="843" spans="2:8" x14ac:dyDescent="0.25">
      <c r="B843" s="493" t="s">
        <v>3575</v>
      </c>
      <c r="C843" s="493" t="s">
        <v>53</v>
      </c>
      <c r="D843" s="493" t="s">
        <v>171</v>
      </c>
      <c r="E843" s="493" t="s">
        <v>125</v>
      </c>
      <c r="F843" s="493" t="s">
        <v>522</v>
      </c>
      <c r="G843" s="493">
        <v>1</v>
      </c>
      <c r="H843" s="493">
        <v>1</v>
      </c>
    </row>
    <row r="844" spans="2:8" x14ac:dyDescent="0.25">
      <c r="B844" s="493" t="s">
        <v>3575</v>
      </c>
      <c r="C844" s="493" t="s">
        <v>53</v>
      </c>
      <c r="D844" s="493" t="s">
        <v>171</v>
      </c>
      <c r="E844" s="493" t="s">
        <v>3671</v>
      </c>
      <c r="F844" s="493" t="s">
        <v>522</v>
      </c>
      <c r="G844" s="493">
        <v>0.59177825581434995</v>
      </c>
      <c r="H844" s="493">
        <v>0.40344337085791498</v>
      </c>
    </row>
    <row r="845" spans="2:8" x14ac:dyDescent="0.25">
      <c r="B845" s="493" t="s">
        <v>3575</v>
      </c>
      <c r="C845" s="493" t="s">
        <v>53</v>
      </c>
      <c r="D845" s="493" t="s">
        <v>171</v>
      </c>
      <c r="E845" s="493" t="s">
        <v>785</v>
      </c>
      <c r="F845" s="493" t="s">
        <v>522</v>
      </c>
      <c r="G845" s="493">
        <v>0.76247928428810496</v>
      </c>
      <c r="H845" s="493">
        <v>0.87162092979577899</v>
      </c>
    </row>
  </sheetData>
  <mergeCells count="8">
    <mergeCell ref="AV3:AX3"/>
    <mergeCell ref="BE4:BG4"/>
    <mergeCell ref="B61:I61"/>
    <mergeCell ref="R61:Y61"/>
    <mergeCell ref="AH61:AN61"/>
    <mergeCell ref="Q3:W3"/>
    <mergeCell ref="X3:AM3"/>
    <mergeCell ref="AN3:AP3"/>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51D835-9D99-42ED-A810-37BAC2A645DA}">
  <sheetPr>
    <tabColor rgb="FFCCFF33"/>
  </sheetPr>
  <dimension ref="A1:Y29"/>
  <sheetViews>
    <sheetView workbookViewId="0">
      <selection activeCell="B6" sqref="B6"/>
    </sheetView>
  </sheetViews>
  <sheetFormatPr defaultColWidth="11.42578125" defaultRowHeight="15" x14ac:dyDescent="0.25"/>
  <cols>
    <col min="1" max="1" width="47.85546875" style="493" bestFit="1" customWidth="1"/>
    <col min="2" max="16384" width="11.42578125" style="493"/>
  </cols>
  <sheetData>
    <row r="1" spans="1:3" x14ac:dyDescent="0.25">
      <c r="A1" s="533" t="s">
        <v>3773</v>
      </c>
      <c r="B1" s="534"/>
    </row>
    <row r="3" spans="1:3" s="536" customFormat="1" x14ac:dyDescent="0.25">
      <c r="A3" s="535" t="s">
        <v>3774</v>
      </c>
    </row>
    <row r="4" spans="1:3" x14ac:dyDescent="0.25">
      <c r="A4" s="493" t="s">
        <v>3775</v>
      </c>
    </row>
    <row r="5" spans="1:3" x14ac:dyDescent="0.25">
      <c r="A5" s="523" t="s">
        <v>3776</v>
      </c>
      <c r="B5" s="523">
        <v>2019</v>
      </c>
      <c r="C5" s="523">
        <v>2050</v>
      </c>
    </row>
    <row r="6" spans="1:3" x14ac:dyDescent="0.25">
      <c r="A6" s="493" t="s">
        <v>3777</v>
      </c>
      <c r="B6" s="493">
        <v>40.299999999999997</v>
      </c>
      <c r="C6" s="493">
        <v>27.4</v>
      </c>
    </row>
    <row r="7" spans="1:3" x14ac:dyDescent="0.25">
      <c r="A7" s="493" t="s">
        <v>3778</v>
      </c>
      <c r="B7" s="493">
        <v>99.2</v>
      </c>
      <c r="C7" s="493">
        <v>97.899999999999991</v>
      </c>
    </row>
    <row r="8" spans="1:3" x14ac:dyDescent="0.25">
      <c r="A8" s="493" t="s">
        <v>3779</v>
      </c>
      <c r="B8" s="493">
        <v>3.7</v>
      </c>
      <c r="C8" s="493">
        <v>3.3</v>
      </c>
    </row>
    <row r="9" spans="1:3" x14ac:dyDescent="0.25">
      <c r="A9" s="493" t="s">
        <v>3780</v>
      </c>
      <c r="B9" s="493">
        <v>100</v>
      </c>
      <c r="C9" s="493">
        <v>100</v>
      </c>
    </row>
    <row r="10" spans="1:3" x14ac:dyDescent="0.25">
      <c r="A10" s="493" t="s">
        <v>3781</v>
      </c>
      <c r="B10" s="493">
        <v>65.600000000000009</v>
      </c>
      <c r="C10" s="493">
        <v>79.400000000000006</v>
      </c>
    </row>
    <row r="11" spans="1:3" x14ac:dyDescent="0.25">
      <c r="A11" s="493" t="s">
        <v>3782</v>
      </c>
      <c r="B11" s="493">
        <v>37.200000000000003</v>
      </c>
      <c r="C11" s="493">
        <v>32.1</v>
      </c>
    </row>
    <row r="12" spans="1:3" x14ac:dyDescent="0.25">
      <c r="A12" s="493" t="s">
        <v>3783</v>
      </c>
      <c r="B12" s="493">
        <v>99.9</v>
      </c>
      <c r="C12" s="493">
        <v>99.9</v>
      </c>
    </row>
    <row r="13" spans="1:3" x14ac:dyDescent="0.25">
      <c r="A13" s="493" t="s">
        <v>3784</v>
      </c>
      <c r="B13" s="493">
        <v>7.6</v>
      </c>
      <c r="C13" s="493">
        <v>8.5</v>
      </c>
    </row>
    <row r="14" spans="1:3" x14ac:dyDescent="0.25">
      <c r="A14" s="493" t="s">
        <v>3785</v>
      </c>
      <c r="B14" s="493">
        <v>100</v>
      </c>
      <c r="C14" s="493">
        <v>100</v>
      </c>
    </row>
    <row r="15" spans="1:3" x14ac:dyDescent="0.25">
      <c r="A15" s="493" t="s">
        <v>3786</v>
      </c>
      <c r="B15" s="493">
        <v>100</v>
      </c>
      <c r="C15" s="493">
        <v>100</v>
      </c>
    </row>
    <row r="16" spans="1:3" x14ac:dyDescent="0.25">
      <c r="A16" s="493" t="s">
        <v>3787</v>
      </c>
      <c r="B16" s="493">
        <v>37.200000000000003</v>
      </c>
      <c r="C16" s="493">
        <v>32.1</v>
      </c>
    </row>
    <row r="17" spans="1:25" x14ac:dyDescent="0.25">
      <c r="A17" s="493" t="s">
        <v>3788</v>
      </c>
      <c r="B17" s="493">
        <v>99.9</v>
      </c>
      <c r="C17" s="493">
        <v>99.9</v>
      </c>
    </row>
    <row r="18" spans="1:25" x14ac:dyDescent="0.25">
      <c r="A18" s="493" t="s">
        <v>3789</v>
      </c>
      <c r="B18" s="493">
        <v>7.6</v>
      </c>
      <c r="C18" s="493">
        <v>8.5</v>
      </c>
    </row>
    <row r="19" spans="1:25" x14ac:dyDescent="0.25">
      <c r="A19" s="493" t="s">
        <v>3790</v>
      </c>
      <c r="B19" s="493">
        <v>100</v>
      </c>
      <c r="C19" s="493">
        <v>100</v>
      </c>
    </row>
    <row r="20" spans="1:25" x14ac:dyDescent="0.25">
      <c r="A20" s="493" t="s">
        <v>3791</v>
      </c>
      <c r="B20" s="493">
        <v>100</v>
      </c>
      <c r="C20" s="493">
        <v>100</v>
      </c>
    </row>
    <row r="22" spans="1:25" s="536" customFormat="1" x14ac:dyDescent="0.25">
      <c r="A22" s="535" t="s">
        <v>3792</v>
      </c>
    </row>
    <row r="23" spans="1:25" x14ac:dyDescent="0.25">
      <c r="A23" s="523"/>
      <c r="B23" s="523">
        <v>2019</v>
      </c>
      <c r="C23" s="523">
        <v>2050</v>
      </c>
    </row>
    <row r="24" spans="1:25" x14ac:dyDescent="0.25">
      <c r="A24" s="493" t="s">
        <v>3793</v>
      </c>
      <c r="B24" s="493">
        <v>13</v>
      </c>
      <c r="C24" s="493">
        <v>4331.4750000000004</v>
      </c>
    </row>
    <row r="26" spans="1:25" s="536" customFormat="1" x14ac:dyDescent="0.25">
      <c r="A26" s="535" t="s">
        <v>3794</v>
      </c>
    </row>
    <row r="27" spans="1:25" x14ac:dyDescent="0.25">
      <c r="A27" s="523"/>
      <c r="B27" s="588" t="s">
        <v>3665</v>
      </c>
      <c r="C27" s="589"/>
      <c r="D27" s="589"/>
      <c r="E27" s="589"/>
      <c r="F27" s="589"/>
      <c r="G27" s="589"/>
      <c r="H27" s="589"/>
      <c r="I27" s="589"/>
      <c r="J27" s="588" t="s">
        <v>3678</v>
      </c>
      <c r="K27" s="589"/>
      <c r="L27" s="589"/>
      <c r="M27" s="589"/>
      <c r="N27" s="589"/>
      <c r="O27" s="589"/>
      <c r="P27" s="589"/>
      <c r="Q27" s="589"/>
      <c r="R27" s="588" t="s">
        <v>3667</v>
      </c>
      <c r="S27" s="589"/>
      <c r="T27" s="589"/>
      <c r="U27" s="589"/>
      <c r="V27" s="589"/>
      <c r="W27" s="589"/>
      <c r="X27" s="589"/>
      <c r="Y27" s="589"/>
    </row>
    <row r="28" spans="1:25" s="523" customFormat="1" x14ac:dyDescent="0.25">
      <c r="B28" s="523" t="s">
        <v>2524</v>
      </c>
      <c r="C28" s="523" t="s">
        <v>474</v>
      </c>
      <c r="D28" s="523" t="s">
        <v>3668</v>
      </c>
      <c r="E28" s="523" t="s">
        <v>2532</v>
      </c>
      <c r="F28" s="523" t="s">
        <v>2525</v>
      </c>
      <c r="G28" s="523" t="s">
        <v>47</v>
      </c>
      <c r="H28" s="523" t="s">
        <v>55</v>
      </c>
      <c r="I28" s="523" t="s">
        <v>54</v>
      </c>
      <c r="J28" s="523" t="s">
        <v>2524</v>
      </c>
      <c r="K28" s="523" t="s">
        <v>474</v>
      </c>
      <c r="L28" s="523" t="s">
        <v>3668</v>
      </c>
      <c r="M28" s="523" t="s">
        <v>2532</v>
      </c>
      <c r="N28" s="523" t="s">
        <v>2525</v>
      </c>
      <c r="O28" s="523" t="s">
        <v>47</v>
      </c>
      <c r="P28" s="523" t="s">
        <v>55</v>
      </c>
      <c r="Q28" s="523" t="s">
        <v>54</v>
      </c>
      <c r="R28" s="523" t="s">
        <v>2524</v>
      </c>
      <c r="S28" s="523" t="s">
        <v>474</v>
      </c>
      <c r="T28" s="523" t="s">
        <v>3668</v>
      </c>
      <c r="U28" s="523" t="s">
        <v>2532</v>
      </c>
      <c r="V28" s="523" t="s">
        <v>2525</v>
      </c>
      <c r="W28" s="523" t="s">
        <v>47</v>
      </c>
      <c r="X28" s="523" t="s">
        <v>55</v>
      </c>
      <c r="Y28" s="523" t="s">
        <v>54</v>
      </c>
    </row>
    <row r="29" spans="1:25" x14ac:dyDescent="0.25">
      <c r="A29" s="523" t="s">
        <v>3795</v>
      </c>
      <c r="B29" s="493">
        <v>1085693161000000</v>
      </c>
      <c r="C29" s="493">
        <v>0</v>
      </c>
      <c r="D29" s="493">
        <v>0</v>
      </c>
      <c r="E29" s="493">
        <v>0</v>
      </c>
      <c r="F29" s="493">
        <v>0</v>
      </c>
      <c r="G29" s="493">
        <v>1720904160000000</v>
      </c>
      <c r="H29" s="493">
        <v>0</v>
      </c>
      <c r="I29" s="493">
        <v>0</v>
      </c>
      <c r="J29" s="493">
        <v>1085693161000000</v>
      </c>
      <c r="K29" s="493">
        <v>249641566800000</v>
      </c>
      <c r="L29" s="493">
        <v>0</v>
      </c>
      <c r="M29" s="493">
        <v>0</v>
      </c>
      <c r="N29" s="493">
        <v>0</v>
      </c>
      <c r="O29" s="493">
        <v>2287978160000000</v>
      </c>
      <c r="P29" s="493">
        <v>0</v>
      </c>
      <c r="Q29" s="493">
        <v>0</v>
      </c>
      <c r="R29" s="493">
        <f t="shared" ref="R29:Y29" si="0">IF(J29&lt;&gt;0,B29/J29,0)</f>
        <v>1</v>
      </c>
      <c r="S29" s="493">
        <f t="shared" si="0"/>
        <v>0</v>
      </c>
      <c r="T29" s="493">
        <f t="shared" si="0"/>
        <v>0</v>
      </c>
      <c r="U29" s="493">
        <f t="shared" si="0"/>
        <v>0</v>
      </c>
      <c r="V29" s="493">
        <f t="shared" si="0"/>
        <v>0</v>
      </c>
      <c r="W29" s="493">
        <f t="shared" si="0"/>
        <v>0.75215060619284935</v>
      </c>
      <c r="X29" s="493">
        <f t="shared" si="0"/>
        <v>0</v>
      </c>
      <c r="Y29" s="493">
        <f t="shared" si="0"/>
        <v>0</v>
      </c>
    </row>
  </sheetData>
  <mergeCells count="3">
    <mergeCell ref="B27:I27"/>
    <mergeCell ref="J27:Q27"/>
    <mergeCell ref="R27:Y27"/>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2B6518-BFE5-4F62-B64E-5C155A9ACDE3}">
  <sheetPr>
    <tabColor rgb="FFCCFF33"/>
  </sheetPr>
  <dimension ref="A1:E106"/>
  <sheetViews>
    <sheetView zoomScale="80" zoomScaleNormal="80" workbookViewId="0">
      <selection activeCell="E106" sqref="E106"/>
    </sheetView>
  </sheetViews>
  <sheetFormatPr defaultColWidth="9.140625" defaultRowHeight="15" x14ac:dyDescent="0.25"/>
  <cols>
    <col min="1" max="1" width="20.140625" style="493" customWidth="1"/>
    <col min="2" max="2" width="43.7109375" style="493" customWidth="1"/>
    <col min="3" max="3" width="44.7109375" style="493" customWidth="1"/>
    <col min="4" max="4" width="14" style="493" customWidth="1"/>
    <col min="5" max="5" width="158.140625" style="525" customWidth="1"/>
    <col min="6" max="16384" width="9.140625" style="493"/>
  </cols>
  <sheetData>
    <row r="1" spans="1:5" x14ac:dyDescent="0.25">
      <c r="A1" s="523" t="s">
        <v>3333</v>
      </c>
    </row>
    <row r="2" spans="1:5" x14ac:dyDescent="0.25">
      <c r="A2" s="526" t="s">
        <v>3334</v>
      </c>
    </row>
    <row r="3" spans="1:5" x14ac:dyDescent="0.25">
      <c r="A3" s="527" t="s">
        <v>3</v>
      </c>
      <c r="B3" s="527" t="s">
        <v>0</v>
      </c>
      <c r="C3" s="527" t="s">
        <v>1</v>
      </c>
      <c r="D3" s="527" t="s">
        <v>3691</v>
      </c>
      <c r="E3" s="528" t="s">
        <v>3692</v>
      </c>
    </row>
    <row r="4" spans="1:5" ht="45" x14ac:dyDescent="0.25">
      <c r="A4" s="493" t="s">
        <v>4</v>
      </c>
      <c r="B4" s="493" t="s">
        <v>2436</v>
      </c>
      <c r="C4" s="493" t="s">
        <v>2431</v>
      </c>
      <c r="D4" s="529" t="s">
        <v>3693</v>
      </c>
      <c r="E4" s="530" t="s">
        <v>3694</v>
      </c>
    </row>
    <row r="5" spans="1:5" ht="30" x14ac:dyDescent="0.25">
      <c r="A5" s="493" t="s">
        <v>4</v>
      </c>
      <c r="B5" s="493" t="s">
        <v>2511</v>
      </c>
      <c r="C5" s="493" t="s">
        <v>2512</v>
      </c>
      <c r="D5" s="529" t="s">
        <v>3693</v>
      </c>
      <c r="E5" s="530" t="s">
        <v>3695</v>
      </c>
    </row>
    <row r="6" spans="1:5" ht="45" x14ac:dyDescent="0.25">
      <c r="A6" s="493" t="s">
        <v>4</v>
      </c>
      <c r="B6" s="493" t="s">
        <v>2507</v>
      </c>
      <c r="C6" s="493" t="s">
        <v>2508</v>
      </c>
      <c r="D6" s="529" t="s">
        <v>3693</v>
      </c>
      <c r="E6" s="530" t="s">
        <v>3696</v>
      </c>
    </row>
    <row r="7" spans="1:5" ht="45" x14ac:dyDescent="0.25">
      <c r="A7" s="493" t="s">
        <v>4</v>
      </c>
      <c r="B7" s="493" t="s">
        <v>3584</v>
      </c>
      <c r="C7" s="493" t="s">
        <v>489</v>
      </c>
      <c r="D7" s="529" t="s">
        <v>3693</v>
      </c>
      <c r="E7" s="530" t="s">
        <v>3697</v>
      </c>
    </row>
    <row r="8" spans="1:5" ht="30" x14ac:dyDescent="0.25">
      <c r="A8" s="493" t="s">
        <v>4</v>
      </c>
      <c r="B8" s="493" t="s">
        <v>488</v>
      </c>
      <c r="C8" s="493" t="s">
        <v>484</v>
      </c>
      <c r="D8" s="529" t="s">
        <v>3693</v>
      </c>
      <c r="E8" s="530" t="s">
        <v>3698</v>
      </c>
    </row>
    <row r="9" spans="1:5" ht="30" x14ac:dyDescent="0.25">
      <c r="A9" s="493" t="s">
        <v>4</v>
      </c>
      <c r="B9" s="493" t="s">
        <v>11</v>
      </c>
      <c r="C9" s="493" t="s">
        <v>112</v>
      </c>
      <c r="D9" s="529" t="s">
        <v>3693</v>
      </c>
      <c r="E9" s="530" t="s">
        <v>3699</v>
      </c>
    </row>
    <row r="10" spans="1:5" ht="30" x14ac:dyDescent="0.25">
      <c r="A10" s="493" t="s">
        <v>4</v>
      </c>
      <c r="B10" s="493" t="s">
        <v>5</v>
      </c>
      <c r="C10" s="493" t="s">
        <v>315</v>
      </c>
      <c r="D10" s="529" t="s">
        <v>3693</v>
      </c>
      <c r="E10" s="530" t="s">
        <v>3700</v>
      </c>
    </row>
    <row r="11" spans="1:5" ht="45" x14ac:dyDescent="0.25">
      <c r="A11" s="493" t="s">
        <v>4</v>
      </c>
      <c r="B11" s="493" t="s">
        <v>3701</v>
      </c>
      <c r="C11" s="493" t="s">
        <v>2554</v>
      </c>
      <c r="D11" s="529" t="s">
        <v>3693</v>
      </c>
      <c r="E11" s="530" t="s">
        <v>3702</v>
      </c>
    </row>
    <row r="12" spans="1:5" ht="30" x14ac:dyDescent="0.25">
      <c r="A12" s="493" t="s">
        <v>4</v>
      </c>
      <c r="B12" s="493" t="s">
        <v>493</v>
      </c>
      <c r="C12" s="493" t="s">
        <v>494</v>
      </c>
      <c r="D12" s="529" t="s">
        <v>3693</v>
      </c>
      <c r="E12" s="530" t="s">
        <v>3703</v>
      </c>
    </row>
    <row r="13" spans="1:5" x14ac:dyDescent="0.25">
      <c r="A13" s="493" t="s">
        <v>4</v>
      </c>
      <c r="B13" s="493" t="s">
        <v>3109</v>
      </c>
      <c r="C13" s="493" t="s">
        <v>3110</v>
      </c>
      <c r="D13" s="529" t="s">
        <v>3693</v>
      </c>
      <c r="E13" s="530" t="s">
        <v>3704</v>
      </c>
    </row>
    <row r="14" spans="1:5" ht="30" x14ac:dyDescent="0.25">
      <c r="A14" s="493" t="s">
        <v>72</v>
      </c>
      <c r="B14" s="493" t="s">
        <v>15</v>
      </c>
      <c r="C14" s="493" t="s">
        <v>2546</v>
      </c>
      <c r="D14" s="529" t="s">
        <v>3693</v>
      </c>
      <c r="E14" s="530" t="s">
        <v>3705</v>
      </c>
    </row>
    <row r="15" spans="1:5" ht="30" x14ac:dyDescent="0.25">
      <c r="A15" s="493" t="s">
        <v>72</v>
      </c>
      <c r="B15" s="493" t="s">
        <v>101</v>
      </c>
      <c r="C15" s="493" t="s">
        <v>316</v>
      </c>
      <c r="D15" s="529" t="s">
        <v>3693</v>
      </c>
      <c r="E15" s="530" t="s">
        <v>3706</v>
      </c>
    </row>
    <row r="16" spans="1:5" ht="45" x14ac:dyDescent="0.25">
      <c r="A16" s="493" t="s">
        <v>72</v>
      </c>
      <c r="B16" s="493" t="s">
        <v>14</v>
      </c>
      <c r="C16" s="493" t="s">
        <v>7</v>
      </c>
      <c r="D16" s="529" t="s">
        <v>3693</v>
      </c>
      <c r="E16" s="530" t="s">
        <v>3707</v>
      </c>
    </row>
    <row r="17" spans="1:5" ht="30" x14ac:dyDescent="0.25">
      <c r="A17" s="493" t="s">
        <v>72</v>
      </c>
      <c r="B17" s="493" t="s">
        <v>274</v>
      </c>
      <c r="C17" s="493" t="s">
        <v>317</v>
      </c>
      <c r="D17" s="529" t="s">
        <v>3693</v>
      </c>
      <c r="E17" s="530" t="s">
        <v>3708</v>
      </c>
    </row>
    <row r="18" spans="1:5" x14ac:dyDescent="0.25">
      <c r="A18" s="493" t="s">
        <v>72</v>
      </c>
      <c r="B18" s="493" t="s">
        <v>278</v>
      </c>
      <c r="C18" s="493" t="s">
        <v>281</v>
      </c>
      <c r="D18" s="529" t="s">
        <v>3693</v>
      </c>
      <c r="E18" s="530" t="s">
        <v>3709</v>
      </c>
    </row>
    <row r="19" spans="1:5" ht="30" x14ac:dyDescent="0.25">
      <c r="A19" s="493" t="s">
        <v>72</v>
      </c>
      <c r="B19" s="493" t="s">
        <v>13</v>
      </c>
      <c r="C19" s="493" t="s">
        <v>128</v>
      </c>
      <c r="D19" s="529" t="s">
        <v>3693</v>
      </c>
      <c r="E19" s="530" t="s">
        <v>3710</v>
      </c>
    </row>
    <row r="20" spans="1:5" ht="30" x14ac:dyDescent="0.25">
      <c r="A20" s="493" t="s">
        <v>72</v>
      </c>
      <c r="B20" s="493" t="s">
        <v>2520</v>
      </c>
      <c r="C20" s="493" t="s">
        <v>2519</v>
      </c>
      <c r="D20" s="529" t="s">
        <v>3693</v>
      </c>
      <c r="E20" s="530" t="s">
        <v>3711</v>
      </c>
    </row>
    <row r="21" spans="1:5" ht="30" x14ac:dyDescent="0.25">
      <c r="A21" s="493" t="s">
        <v>72</v>
      </c>
      <c r="B21" s="493" t="s">
        <v>12</v>
      </c>
      <c r="C21" s="493" t="s">
        <v>6</v>
      </c>
      <c r="D21" s="529" t="s">
        <v>3693</v>
      </c>
      <c r="E21" s="530" t="s">
        <v>3712</v>
      </c>
    </row>
    <row r="22" spans="1:5" x14ac:dyDescent="0.25">
      <c r="A22" s="493" t="s">
        <v>8</v>
      </c>
      <c r="B22" s="493" t="s">
        <v>350</v>
      </c>
      <c r="C22" s="493" t="s">
        <v>351</v>
      </c>
      <c r="D22" s="529" t="s">
        <v>3693</v>
      </c>
      <c r="E22" s="530" t="s">
        <v>3713</v>
      </c>
    </row>
    <row r="23" spans="1:5" x14ac:dyDescent="0.25">
      <c r="A23" s="493" t="s">
        <v>8</v>
      </c>
      <c r="B23" s="493" t="s">
        <v>27</v>
      </c>
      <c r="C23" s="493" t="s">
        <v>3148</v>
      </c>
      <c r="D23" s="529" t="s">
        <v>3693</v>
      </c>
      <c r="E23" s="530" t="s">
        <v>3714</v>
      </c>
    </row>
    <row r="24" spans="1:5" ht="75" x14ac:dyDescent="0.25">
      <c r="A24" s="493" t="s">
        <v>8</v>
      </c>
      <c r="B24" s="493" t="s">
        <v>3715</v>
      </c>
      <c r="C24" s="493" t="s">
        <v>2835</v>
      </c>
      <c r="D24" s="529" t="s">
        <v>3693</v>
      </c>
      <c r="E24" s="530" t="s">
        <v>3716</v>
      </c>
    </row>
    <row r="25" spans="1:5" ht="30" x14ac:dyDescent="0.25">
      <c r="A25" s="493" t="s">
        <v>8</v>
      </c>
      <c r="B25" s="493" t="s">
        <v>283</v>
      </c>
      <c r="C25" s="493" t="s">
        <v>286</v>
      </c>
      <c r="D25" s="529" t="s">
        <v>3693</v>
      </c>
      <c r="E25" s="530" t="s">
        <v>3717</v>
      </c>
    </row>
    <row r="26" spans="1:5" ht="30" x14ac:dyDescent="0.25">
      <c r="A26" s="493" t="s">
        <v>8</v>
      </c>
      <c r="B26" s="493" t="s">
        <v>284</v>
      </c>
      <c r="C26" s="493" t="s">
        <v>285</v>
      </c>
      <c r="D26" s="529" t="s">
        <v>3693</v>
      </c>
      <c r="E26" s="530" t="s">
        <v>3718</v>
      </c>
    </row>
    <row r="27" spans="1:5" x14ac:dyDescent="0.25">
      <c r="A27" s="493" t="s">
        <v>8</v>
      </c>
      <c r="B27" s="493" t="s">
        <v>319</v>
      </c>
      <c r="C27" s="493" t="s">
        <v>318</v>
      </c>
      <c r="D27" s="529" t="s">
        <v>3693</v>
      </c>
      <c r="E27" s="531"/>
    </row>
    <row r="28" spans="1:5" ht="30" x14ac:dyDescent="0.25">
      <c r="A28" s="493" t="s">
        <v>8</v>
      </c>
      <c r="B28" s="493" t="s">
        <v>17</v>
      </c>
      <c r="C28" s="493" t="s">
        <v>28</v>
      </c>
      <c r="D28" s="529" t="s">
        <v>3693</v>
      </c>
      <c r="E28" s="530" t="s">
        <v>3719</v>
      </c>
    </row>
    <row r="29" spans="1:5" x14ac:dyDescent="0.25">
      <c r="A29" s="493" t="s">
        <v>8</v>
      </c>
      <c r="B29" s="493" t="s">
        <v>130</v>
      </c>
      <c r="C29" s="493" t="s">
        <v>129</v>
      </c>
      <c r="D29" s="529" t="s">
        <v>3693</v>
      </c>
      <c r="E29" s="530" t="s">
        <v>3720</v>
      </c>
    </row>
    <row r="30" spans="1:5" x14ac:dyDescent="0.25">
      <c r="A30" s="493" t="s">
        <v>8</v>
      </c>
      <c r="B30" s="493" t="s">
        <v>19</v>
      </c>
      <c r="C30" s="493" t="s">
        <v>3093</v>
      </c>
      <c r="D30" s="529" t="s">
        <v>3693</v>
      </c>
      <c r="E30" s="530" t="s">
        <v>3721</v>
      </c>
    </row>
    <row r="31" spans="1:5" ht="30" x14ac:dyDescent="0.25">
      <c r="A31" s="493" t="s">
        <v>8</v>
      </c>
      <c r="B31" s="493" t="s">
        <v>134</v>
      </c>
      <c r="C31" s="493" t="s">
        <v>297</v>
      </c>
      <c r="D31" s="529" t="s">
        <v>3693</v>
      </c>
      <c r="E31" s="530" t="s">
        <v>3722</v>
      </c>
    </row>
    <row r="32" spans="1:5" x14ac:dyDescent="0.25">
      <c r="A32" s="493" t="s">
        <v>8</v>
      </c>
      <c r="B32" s="493" t="s">
        <v>3146</v>
      </c>
      <c r="C32" s="493" t="s">
        <v>3147</v>
      </c>
      <c r="D32" s="529" t="s">
        <v>3693</v>
      </c>
      <c r="E32" s="531" t="s">
        <v>3723</v>
      </c>
    </row>
    <row r="33" spans="1:5" ht="30" x14ac:dyDescent="0.25">
      <c r="A33" s="493" t="s">
        <v>8</v>
      </c>
      <c r="B33" s="493" t="s">
        <v>60</v>
      </c>
      <c r="C33" s="493" t="s">
        <v>131</v>
      </c>
      <c r="D33" s="529" t="s">
        <v>3693</v>
      </c>
      <c r="E33" s="531" t="s">
        <v>3724</v>
      </c>
    </row>
    <row r="34" spans="1:5" x14ac:dyDescent="0.25">
      <c r="A34" s="493" t="s">
        <v>8</v>
      </c>
      <c r="B34" s="493" t="s">
        <v>379</v>
      </c>
      <c r="C34" s="493" t="s">
        <v>380</v>
      </c>
      <c r="D34" s="529" t="s">
        <v>3693</v>
      </c>
      <c r="E34" s="530" t="s">
        <v>3725</v>
      </c>
    </row>
    <row r="35" spans="1:5" x14ac:dyDescent="0.25">
      <c r="A35" s="493" t="s">
        <v>8</v>
      </c>
      <c r="B35" s="493" t="s">
        <v>2291</v>
      </c>
      <c r="C35" s="493" t="s">
        <v>2290</v>
      </c>
      <c r="D35" s="529" t="s">
        <v>3693</v>
      </c>
      <c r="E35" s="530" t="s">
        <v>3726</v>
      </c>
    </row>
    <row r="36" spans="1:5" ht="30" x14ac:dyDescent="0.25">
      <c r="A36" s="493" t="s">
        <v>8</v>
      </c>
      <c r="B36" s="493" t="s">
        <v>266</v>
      </c>
      <c r="C36" s="493" t="s">
        <v>267</v>
      </c>
      <c r="D36" s="529" t="s">
        <v>3693</v>
      </c>
      <c r="E36" s="531" t="s">
        <v>3727</v>
      </c>
    </row>
    <row r="37" spans="1:5" ht="30" x14ac:dyDescent="0.25">
      <c r="A37" s="493" t="s">
        <v>8</v>
      </c>
      <c r="B37" s="493" t="s">
        <v>2366</v>
      </c>
      <c r="C37" s="493" t="s">
        <v>2367</v>
      </c>
      <c r="D37" s="529" t="s">
        <v>3693</v>
      </c>
      <c r="E37" s="530" t="s">
        <v>3728</v>
      </c>
    </row>
    <row r="38" spans="1:5" x14ac:dyDescent="0.25">
      <c r="A38" s="493" t="s">
        <v>8</v>
      </c>
      <c r="B38" s="493" t="s">
        <v>263</v>
      </c>
      <c r="C38" s="493" t="s">
        <v>298</v>
      </c>
      <c r="D38" s="529" t="s">
        <v>3693</v>
      </c>
      <c r="E38" s="530" t="s">
        <v>3729</v>
      </c>
    </row>
    <row r="39" spans="1:5" ht="30" x14ac:dyDescent="0.25">
      <c r="A39" s="493" t="s">
        <v>8</v>
      </c>
      <c r="B39" s="493" t="s">
        <v>2886</v>
      </c>
      <c r="C39" s="493" t="s">
        <v>2888</v>
      </c>
      <c r="D39" s="529" t="s">
        <v>3693</v>
      </c>
      <c r="E39" s="531" t="s">
        <v>3730</v>
      </c>
    </row>
    <row r="40" spans="1:5" x14ac:dyDescent="0.25">
      <c r="A40" s="493" t="s">
        <v>8</v>
      </c>
      <c r="B40" s="493" t="s">
        <v>18</v>
      </c>
      <c r="C40" s="493" t="s">
        <v>133</v>
      </c>
      <c r="D40" s="529" t="s">
        <v>3693</v>
      </c>
      <c r="E40" s="531" t="s">
        <v>3731</v>
      </c>
    </row>
    <row r="41" spans="1:5" ht="60" x14ac:dyDescent="0.25">
      <c r="A41" s="493" t="s">
        <v>9</v>
      </c>
      <c r="B41" s="493" t="s">
        <v>27</v>
      </c>
      <c r="C41" s="493" t="s">
        <v>3152</v>
      </c>
      <c r="D41" s="529" t="s">
        <v>3693</v>
      </c>
      <c r="E41" s="531" t="s">
        <v>3732</v>
      </c>
    </row>
    <row r="42" spans="1:5" x14ac:dyDescent="0.25">
      <c r="A42" s="493" t="s">
        <v>9</v>
      </c>
      <c r="B42" s="493" t="s">
        <v>21</v>
      </c>
      <c r="C42" s="493" t="s">
        <v>2868</v>
      </c>
      <c r="D42" s="529" t="s">
        <v>3693</v>
      </c>
      <c r="E42" s="530" t="s">
        <v>3733</v>
      </c>
    </row>
    <row r="43" spans="1:5" ht="30" x14ac:dyDescent="0.25">
      <c r="A43" s="493" t="s">
        <v>9</v>
      </c>
      <c r="B43" s="493" t="s">
        <v>25</v>
      </c>
      <c r="C43" s="493" t="s">
        <v>299</v>
      </c>
      <c r="D43" s="529" t="s">
        <v>3693</v>
      </c>
      <c r="E43" s="530" t="s">
        <v>3734</v>
      </c>
    </row>
    <row r="44" spans="1:5" ht="45" x14ac:dyDescent="0.25">
      <c r="A44" s="493" t="s">
        <v>9</v>
      </c>
      <c r="B44" s="493" t="s">
        <v>23</v>
      </c>
      <c r="C44" s="493" t="s">
        <v>59</v>
      </c>
      <c r="D44" s="529" t="s">
        <v>3693</v>
      </c>
      <c r="E44" s="530" t="s">
        <v>3735</v>
      </c>
    </row>
    <row r="45" spans="1:5" ht="60" x14ac:dyDescent="0.25">
      <c r="A45" s="493" t="s">
        <v>9</v>
      </c>
      <c r="B45" s="493" t="s">
        <v>102</v>
      </c>
      <c r="C45" s="493" t="s">
        <v>300</v>
      </c>
      <c r="D45" s="529" t="s">
        <v>3693</v>
      </c>
      <c r="E45" s="530" t="s">
        <v>3736</v>
      </c>
    </row>
    <row r="46" spans="1:5" x14ac:dyDescent="0.25">
      <c r="A46" s="493" t="s">
        <v>9</v>
      </c>
      <c r="B46" s="493" t="s">
        <v>24</v>
      </c>
      <c r="C46" s="493" t="s">
        <v>301</v>
      </c>
      <c r="D46" s="529" t="s">
        <v>3693</v>
      </c>
      <c r="E46" s="530" t="s">
        <v>3737</v>
      </c>
    </row>
    <row r="47" spans="1:5" ht="90" x14ac:dyDescent="0.25">
      <c r="A47" s="493" t="s">
        <v>9</v>
      </c>
      <c r="B47" s="493" t="s">
        <v>2781</v>
      </c>
      <c r="C47" s="493" t="s">
        <v>2448</v>
      </c>
      <c r="D47" s="529" t="s">
        <v>3693</v>
      </c>
      <c r="E47" s="531" t="s">
        <v>3738</v>
      </c>
    </row>
    <row r="48" spans="1:5" x14ac:dyDescent="0.25">
      <c r="A48" s="493" t="s">
        <v>9</v>
      </c>
      <c r="B48" s="493" t="s">
        <v>2873</v>
      </c>
      <c r="C48" s="493" t="s">
        <v>2876</v>
      </c>
      <c r="D48" s="529" t="s">
        <v>3693</v>
      </c>
      <c r="E48" s="530" t="s">
        <v>3739</v>
      </c>
    </row>
    <row r="49" spans="1:5" ht="30" x14ac:dyDescent="0.25">
      <c r="A49" s="493" t="s">
        <v>9</v>
      </c>
      <c r="B49" s="493" t="s">
        <v>2874</v>
      </c>
      <c r="C49" s="493" t="s">
        <v>2877</v>
      </c>
      <c r="D49" s="529" t="s">
        <v>3693</v>
      </c>
      <c r="E49" s="530" t="s">
        <v>3740</v>
      </c>
    </row>
    <row r="50" spans="1:5" ht="30" x14ac:dyDescent="0.25">
      <c r="A50" s="493" t="s">
        <v>9</v>
      </c>
      <c r="B50" s="493" t="s">
        <v>2875</v>
      </c>
      <c r="C50" s="493" t="s">
        <v>2878</v>
      </c>
      <c r="D50" s="529" t="s">
        <v>3693</v>
      </c>
      <c r="E50" s="530" t="s">
        <v>3741</v>
      </c>
    </row>
    <row r="51" spans="1:5" ht="30" x14ac:dyDescent="0.25">
      <c r="A51" s="493" t="s">
        <v>9</v>
      </c>
      <c r="B51" s="493" t="s">
        <v>2885</v>
      </c>
      <c r="C51" s="493" t="s">
        <v>2879</v>
      </c>
      <c r="D51" s="529" t="s">
        <v>3693</v>
      </c>
      <c r="E51" s="530" t="s">
        <v>3742</v>
      </c>
    </row>
    <row r="52" spans="1:5" x14ac:dyDescent="0.25">
      <c r="A52" s="493" t="s">
        <v>9</v>
      </c>
      <c r="B52" s="493" t="s">
        <v>2489</v>
      </c>
      <c r="C52" s="493" t="s">
        <v>2488</v>
      </c>
      <c r="D52" s="529" t="s">
        <v>3693</v>
      </c>
      <c r="E52" s="530"/>
    </row>
    <row r="53" spans="1:5" ht="30" x14ac:dyDescent="0.25">
      <c r="A53" s="493" t="s">
        <v>9</v>
      </c>
      <c r="B53" s="493" t="s">
        <v>22</v>
      </c>
      <c r="C53" s="493" t="s">
        <v>302</v>
      </c>
      <c r="D53" s="529" t="s">
        <v>3693</v>
      </c>
      <c r="E53" s="530" t="s">
        <v>3743</v>
      </c>
    </row>
    <row r="54" spans="1:5" ht="30" x14ac:dyDescent="0.25">
      <c r="A54" s="493" t="s">
        <v>9</v>
      </c>
      <c r="B54" s="493" t="s">
        <v>20</v>
      </c>
      <c r="C54" s="493" t="s">
        <v>303</v>
      </c>
      <c r="D54" s="529" t="s">
        <v>3693</v>
      </c>
      <c r="E54" s="530" t="s">
        <v>3744</v>
      </c>
    </row>
    <row r="55" spans="1:5" ht="30" x14ac:dyDescent="0.25">
      <c r="A55" s="493" t="s">
        <v>9</v>
      </c>
      <c r="B55" s="493" t="s">
        <v>2550</v>
      </c>
      <c r="C55" s="493" t="s">
        <v>2551</v>
      </c>
      <c r="D55" s="529" t="s">
        <v>3693</v>
      </c>
      <c r="E55" s="530" t="s">
        <v>3745</v>
      </c>
    </row>
    <row r="56" spans="1:5" x14ac:dyDescent="0.25">
      <c r="A56" s="493" t="s">
        <v>137</v>
      </c>
      <c r="B56" s="493" t="s">
        <v>139</v>
      </c>
      <c r="C56" s="493" t="s">
        <v>453</v>
      </c>
      <c r="D56" s="529" t="s">
        <v>3693</v>
      </c>
      <c r="E56" s="530" t="s">
        <v>3746</v>
      </c>
    </row>
    <row r="57" spans="1:5" x14ac:dyDescent="0.25">
      <c r="A57" s="493" t="s">
        <v>137</v>
      </c>
      <c r="B57" s="493" t="s">
        <v>273</v>
      </c>
      <c r="C57" s="493" t="s">
        <v>462</v>
      </c>
      <c r="D57" s="529" t="s">
        <v>3693</v>
      </c>
      <c r="E57" s="530" t="s">
        <v>3747</v>
      </c>
    </row>
    <row r="58" spans="1:5" x14ac:dyDescent="0.25">
      <c r="A58" s="493" t="s">
        <v>137</v>
      </c>
      <c r="B58" s="493" t="s">
        <v>458</v>
      </c>
      <c r="C58" s="493" t="s">
        <v>459</v>
      </c>
      <c r="D58" s="529" t="s">
        <v>3693</v>
      </c>
      <c r="E58" s="530" t="s">
        <v>3748</v>
      </c>
    </row>
    <row r="59" spans="1:5" x14ac:dyDescent="0.25">
      <c r="A59" s="493" t="s">
        <v>137</v>
      </c>
      <c r="B59" s="493" t="s">
        <v>192</v>
      </c>
      <c r="C59" s="493" t="s">
        <v>454</v>
      </c>
      <c r="D59" s="529" t="s">
        <v>3693</v>
      </c>
      <c r="E59" s="530" t="s">
        <v>3749</v>
      </c>
    </row>
    <row r="60" spans="1:5" ht="45" x14ac:dyDescent="0.25">
      <c r="A60" s="493" t="s">
        <v>137</v>
      </c>
      <c r="B60" s="493" t="s">
        <v>2870</v>
      </c>
      <c r="C60" s="493" t="s">
        <v>2871</v>
      </c>
      <c r="D60" s="529" t="s">
        <v>3693</v>
      </c>
      <c r="E60" s="530" t="s">
        <v>3750</v>
      </c>
    </row>
    <row r="61" spans="1:5" x14ac:dyDescent="0.25">
      <c r="A61" s="493" t="s">
        <v>137</v>
      </c>
      <c r="B61" s="493" t="s">
        <v>140</v>
      </c>
      <c r="C61" s="493" t="s">
        <v>455</v>
      </c>
      <c r="D61" s="529" t="s">
        <v>3693</v>
      </c>
      <c r="E61" s="530" t="s">
        <v>3751</v>
      </c>
    </row>
    <row r="62" spans="1:5" ht="30" x14ac:dyDescent="0.25">
      <c r="A62" s="493" t="s">
        <v>137</v>
      </c>
      <c r="B62" s="493" t="s">
        <v>138</v>
      </c>
      <c r="C62" s="493" t="s">
        <v>2903</v>
      </c>
      <c r="D62" s="529" t="s">
        <v>3693</v>
      </c>
      <c r="E62" s="530" t="s">
        <v>3752</v>
      </c>
    </row>
    <row r="63" spans="1:5" x14ac:dyDescent="0.25">
      <c r="A63" s="493" t="s">
        <v>137</v>
      </c>
      <c r="B63" s="493" t="s">
        <v>456</v>
      </c>
      <c r="C63" s="493" t="s">
        <v>457</v>
      </c>
      <c r="D63" s="529" t="s">
        <v>3693</v>
      </c>
      <c r="E63" s="530"/>
    </row>
    <row r="64" spans="1:5" ht="60" x14ac:dyDescent="0.25">
      <c r="A64" s="493" t="s">
        <v>137</v>
      </c>
      <c r="B64" s="493" t="s">
        <v>2493</v>
      </c>
      <c r="C64" s="493" t="s">
        <v>2494</v>
      </c>
      <c r="D64" s="529" t="s">
        <v>3693</v>
      </c>
      <c r="E64" s="530" t="s">
        <v>3753</v>
      </c>
    </row>
    <row r="65" spans="1:5" ht="30" x14ac:dyDescent="0.25">
      <c r="A65" s="493" t="s">
        <v>2536</v>
      </c>
      <c r="B65" s="493" t="s">
        <v>2540</v>
      </c>
      <c r="C65" s="493" t="s">
        <v>304</v>
      </c>
      <c r="D65" s="529" t="s">
        <v>3693</v>
      </c>
      <c r="E65" s="530" t="s">
        <v>3754</v>
      </c>
    </row>
    <row r="66" spans="1:5" x14ac:dyDescent="0.25">
      <c r="A66" s="493" t="s">
        <v>2536</v>
      </c>
      <c r="B66" s="493" t="s">
        <v>2834</v>
      </c>
      <c r="C66" s="493" t="s">
        <v>2833</v>
      </c>
      <c r="D66" s="529" t="s">
        <v>3693</v>
      </c>
      <c r="E66" s="530" t="s">
        <v>3755</v>
      </c>
    </row>
    <row r="67" spans="1:5" ht="30" x14ac:dyDescent="0.25">
      <c r="A67" s="493" t="s">
        <v>2536</v>
      </c>
      <c r="B67" s="493" t="s">
        <v>2537</v>
      </c>
      <c r="C67" s="493" t="s">
        <v>2538</v>
      </c>
      <c r="D67" s="529" t="s">
        <v>3693</v>
      </c>
      <c r="E67" s="530" t="s">
        <v>3756</v>
      </c>
    </row>
    <row r="68" spans="1:5" ht="75" x14ac:dyDescent="0.25">
      <c r="A68" s="493" t="s">
        <v>10</v>
      </c>
      <c r="B68" s="493" t="s">
        <v>3757</v>
      </c>
      <c r="C68" s="493" t="s">
        <v>2463</v>
      </c>
      <c r="D68" s="529" t="s">
        <v>3693</v>
      </c>
      <c r="E68" s="530" t="s">
        <v>3758</v>
      </c>
    </row>
    <row r="69" spans="1:5" x14ac:dyDescent="0.25">
      <c r="A69" s="493" t="s">
        <v>10</v>
      </c>
      <c r="B69" s="493" t="s">
        <v>26</v>
      </c>
      <c r="C69" s="493" t="s">
        <v>144</v>
      </c>
      <c r="D69" s="529" t="s">
        <v>3693</v>
      </c>
      <c r="E69" s="530" t="s">
        <v>3759</v>
      </c>
    </row>
    <row r="70" spans="1:5" x14ac:dyDescent="0.25">
      <c r="A70" s="493" t="s">
        <v>10</v>
      </c>
      <c r="B70" s="493" t="s">
        <v>2498</v>
      </c>
      <c r="C70" s="493" t="s">
        <v>2500</v>
      </c>
      <c r="D70" s="529" t="s">
        <v>3693</v>
      </c>
      <c r="E70" s="530"/>
    </row>
    <row r="71" spans="1:5" x14ac:dyDescent="0.25">
      <c r="A71" s="493" t="s">
        <v>10</v>
      </c>
      <c r="B71" s="493" t="s">
        <v>3096</v>
      </c>
      <c r="C71" s="493" t="s">
        <v>2499</v>
      </c>
      <c r="D71" s="529" t="s">
        <v>3693</v>
      </c>
      <c r="E71" s="530" t="s">
        <v>3760</v>
      </c>
    </row>
    <row r="72" spans="1:5" x14ac:dyDescent="0.25">
      <c r="A72" s="493" t="s">
        <v>10</v>
      </c>
      <c r="B72" s="493" t="s">
        <v>2808</v>
      </c>
      <c r="C72" s="493" t="s">
        <v>2807</v>
      </c>
      <c r="D72" s="529" t="s">
        <v>3693</v>
      </c>
      <c r="E72" s="530"/>
    </row>
    <row r="73" spans="1:5" x14ac:dyDescent="0.25">
      <c r="A73" s="493" t="s">
        <v>10</v>
      </c>
      <c r="B73" s="493" t="s">
        <v>3761</v>
      </c>
      <c r="C73" s="493" t="s">
        <v>2807</v>
      </c>
      <c r="D73" s="529" t="s">
        <v>3693</v>
      </c>
      <c r="E73" s="530"/>
    </row>
    <row r="74" spans="1:5" x14ac:dyDescent="0.25">
      <c r="A74" s="493" t="s">
        <v>10</v>
      </c>
      <c r="B74" s="493" t="s">
        <v>2856</v>
      </c>
      <c r="C74" s="493" t="s">
        <v>2856</v>
      </c>
      <c r="D74" s="529" t="s">
        <v>3693</v>
      </c>
      <c r="E74" s="530" t="s">
        <v>3762</v>
      </c>
    </row>
    <row r="75" spans="1:5" x14ac:dyDescent="0.25">
      <c r="A75" s="493" t="s">
        <v>10</v>
      </c>
      <c r="B75" s="493" t="s">
        <v>3763</v>
      </c>
      <c r="C75" s="493" t="s">
        <v>3764</v>
      </c>
      <c r="D75" s="529" t="s">
        <v>3693</v>
      </c>
      <c r="E75" s="530" t="s">
        <v>3765</v>
      </c>
    </row>
    <row r="76" spans="1:5" ht="75" x14ac:dyDescent="0.25">
      <c r="A76" s="493" t="s">
        <v>2751</v>
      </c>
      <c r="B76" s="493" t="s">
        <v>335</v>
      </c>
      <c r="C76" s="493" t="s">
        <v>305</v>
      </c>
      <c r="D76" s="529" t="s">
        <v>3693</v>
      </c>
      <c r="E76" s="530" t="s">
        <v>3766</v>
      </c>
    </row>
    <row r="77" spans="1:5" ht="45" x14ac:dyDescent="0.25">
      <c r="A77" s="493" t="s">
        <v>2751</v>
      </c>
      <c r="B77" s="493" t="s">
        <v>335</v>
      </c>
      <c r="C77" s="493" t="s">
        <v>306</v>
      </c>
      <c r="D77" s="529" t="s">
        <v>3693</v>
      </c>
      <c r="E77" s="530" t="s">
        <v>3767</v>
      </c>
    </row>
    <row r="78" spans="1:5" ht="45" x14ac:dyDescent="0.25">
      <c r="A78" s="493" t="s">
        <v>2751</v>
      </c>
      <c r="B78" s="493" t="s">
        <v>335</v>
      </c>
      <c r="C78" s="493" t="s">
        <v>307</v>
      </c>
      <c r="D78" s="529" t="s">
        <v>3693</v>
      </c>
      <c r="E78" s="530" t="s">
        <v>3767</v>
      </c>
    </row>
    <row r="79" spans="1:5" ht="45" x14ac:dyDescent="0.25">
      <c r="A79" s="493" t="s">
        <v>2751</v>
      </c>
      <c r="B79" s="493" t="s">
        <v>335</v>
      </c>
      <c r="C79" s="493" t="s">
        <v>308</v>
      </c>
      <c r="D79" s="529" t="s">
        <v>3693</v>
      </c>
      <c r="E79" s="530" t="s">
        <v>3767</v>
      </c>
    </row>
    <row r="80" spans="1:5" ht="45" x14ac:dyDescent="0.25">
      <c r="A80" s="493" t="s">
        <v>2751</v>
      </c>
      <c r="B80" s="493" t="s">
        <v>335</v>
      </c>
      <c r="C80" s="493" t="s">
        <v>309</v>
      </c>
      <c r="D80" s="529" t="s">
        <v>3693</v>
      </c>
      <c r="E80" s="530" t="s">
        <v>3767</v>
      </c>
    </row>
    <row r="81" spans="1:5" ht="75" x14ac:dyDescent="0.25">
      <c r="A81" s="493" t="s">
        <v>2751</v>
      </c>
      <c r="B81" s="493" t="s">
        <v>2901</v>
      </c>
      <c r="C81" s="493" t="s">
        <v>2902</v>
      </c>
      <c r="D81" s="529" t="s">
        <v>3693</v>
      </c>
      <c r="E81" s="530" t="s">
        <v>3768</v>
      </c>
    </row>
    <row r="82" spans="1:5" ht="75" x14ac:dyDescent="0.25">
      <c r="A82" s="493" t="s">
        <v>2751</v>
      </c>
      <c r="B82" s="493" t="s">
        <v>349</v>
      </c>
      <c r="C82" s="493" t="s">
        <v>310</v>
      </c>
      <c r="D82" s="529" t="s">
        <v>3693</v>
      </c>
      <c r="E82" s="530" t="s">
        <v>3769</v>
      </c>
    </row>
    <row r="83" spans="1:5" ht="45" x14ac:dyDescent="0.25">
      <c r="A83" s="493" t="s">
        <v>2751</v>
      </c>
      <c r="B83" s="493" t="s">
        <v>349</v>
      </c>
      <c r="C83" s="493" t="s">
        <v>311</v>
      </c>
      <c r="D83" s="529" t="s">
        <v>3693</v>
      </c>
      <c r="E83" s="530" t="s">
        <v>3770</v>
      </c>
    </row>
    <row r="84" spans="1:5" ht="45" x14ac:dyDescent="0.25">
      <c r="A84" s="493" t="s">
        <v>2751</v>
      </c>
      <c r="B84" s="493" t="s">
        <v>349</v>
      </c>
      <c r="C84" s="493" t="s">
        <v>312</v>
      </c>
      <c r="D84" s="529" t="s">
        <v>3693</v>
      </c>
      <c r="E84" s="530" t="s">
        <v>3770</v>
      </c>
    </row>
    <row r="85" spans="1:5" ht="45" x14ac:dyDescent="0.25">
      <c r="A85" s="493" t="s">
        <v>2751</v>
      </c>
      <c r="B85" s="493" t="s">
        <v>349</v>
      </c>
      <c r="C85" s="493" t="s">
        <v>313</v>
      </c>
      <c r="D85" s="529" t="s">
        <v>3693</v>
      </c>
      <c r="E85" s="530" t="s">
        <v>3770</v>
      </c>
    </row>
    <row r="86" spans="1:5" ht="45" x14ac:dyDescent="0.25">
      <c r="A86" s="493" t="s">
        <v>2751</v>
      </c>
      <c r="B86" s="493" t="s">
        <v>349</v>
      </c>
      <c r="C86" s="493" t="s">
        <v>314</v>
      </c>
      <c r="D86" s="529" t="s">
        <v>3693</v>
      </c>
      <c r="E86" s="530" t="s">
        <v>3770</v>
      </c>
    </row>
    <row r="87" spans="1:5" ht="45" x14ac:dyDescent="0.25">
      <c r="A87" s="493" t="s">
        <v>2924</v>
      </c>
      <c r="B87" s="493" t="s">
        <v>2925</v>
      </c>
      <c r="C87" s="493" t="s">
        <v>2929</v>
      </c>
      <c r="D87" s="529" t="s">
        <v>3693</v>
      </c>
      <c r="E87" s="530" t="s">
        <v>3771</v>
      </c>
    </row>
    <row r="88" spans="1:5" ht="105" x14ac:dyDescent="0.25">
      <c r="A88" s="493" t="s">
        <v>3054</v>
      </c>
      <c r="B88" s="493" t="s">
        <v>3055</v>
      </c>
      <c r="C88" s="493" t="s">
        <v>3062</v>
      </c>
      <c r="D88" s="529" t="s">
        <v>3693</v>
      </c>
      <c r="E88" s="530" t="s">
        <v>3772</v>
      </c>
    </row>
    <row r="89" spans="1:5" ht="105" x14ac:dyDescent="0.25">
      <c r="A89" s="493" t="s">
        <v>3054</v>
      </c>
      <c r="B89" s="493" t="s">
        <v>3056</v>
      </c>
      <c r="C89" s="493" t="s">
        <v>3063</v>
      </c>
      <c r="D89" s="529" t="s">
        <v>3693</v>
      </c>
      <c r="E89" s="530" t="s">
        <v>3772</v>
      </c>
    </row>
    <row r="90" spans="1:5" ht="105" x14ac:dyDescent="0.25">
      <c r="A90" s="493" t="s">
        <v>3054</v>
      </c>
      <c r="B90" s="493" t="s">
        <v>483</v>
      </c>
      <c r="C90" s="493" t="s">
        <v>3064</v>
      </c>
      <c r="D90" s="529" t="s">
        <v>3693</v>
      </c>
      <c r="E90" s="530" t="s">
        <v>3772</v>
      </c>
    </row>
    <row r="91" spans="1:5" ht="105" x14ac:dyDescent="0.25">
      <c r="A91" s="493" t="s">
        <v>3054</v>
      </c>
      <c r="B91" s="493" t="s">
        <v>3057</v>
      </c>
      <c r="C91" s="493" t="s">
        <v>3065</v>
      </c>
      <c r="D91" s="529" t="s">
        <v>3693</v>
      </c>
      <c r="E91" s="530" t="s">
        <v>3772</v>
      </c>
    </row>
    <row r="92" spans="1:5" ht="105" x14ac:dyDescent="0.25">
      <c r="A92" s="493" t="s">
        <v>3054</v>
      </c>
      <c r="B92" s="493" t="s">
        <v>3058</v>
      </c>
      <c r="C92" s="493" t="s">
        <v>3066</v>
      </c>
      <c r="D92" s="529" t="s">
        <v>3693</v>
      </c>
      <c r="E92" s="530" t="s">
        <v>3772</v>
      </c>
    </row>
    <row r="93" spans="1:5" ht="105" x14ac:dyDescent="0.25">
      <c r="A93" s="493" t="s">
        <v>3054</v>
      </c>
      <c r="B93" s="493" t="s">
        <v>278</v>
      </c>
      <c r="C93" s="493" t="s">
        <v>3067</v>
      </c>
      <c r="D93" s="529" t="s">
        <v>3693</v>
      </c>
      <c r="E93" s="530" t="s">
        <v>3772</v>
      </c>
    </row>
    <row r="94" spans="1:5" ht="105" x14ac:dyDescent="0.25">
      <c r="A94" s="493" t="s">
        <v>3054</v>
      </c>
      <c r="B94" s="493" t="s">
        <v>3059</v>
      </c>
      <c r="C94" s="493" t="s">
        <v>3068</v>
      </c>
      <c r="D94" s="529" t="s">
        <v>3693</v>
      </c>
      <c r="E94" s="530" t="s">
        <v>3772</v>
      </c>
    </row>
    <row r="95" spans="1:5" ht="105" x14ac:dyDescent="0.25">
      <c r="A95" s="493" t="s">
        <v>3054</v>
      </c>
      <c r="B95" s="493" t="s">
        <v>3060</v>
      </c>
      <c r="C95" s="493" t="s">
        <v>3069</v>
      </c>
      <c r="D95" s="529" t="s">
        <v>3693</v>
      </c>
      <c r="E95" s="530" t="s">
        <v>3772</v>
      </c>
    </row>
    <row r="96" spans="1:5" ht="105" x14ac:dyDescent="0.25">
      <c r="A96" s="493" t="s">
        <v>3054</v>
      </c>
      <c r="B96" s="493" t="s">
        <v>3061</v>
      </c>
      <c r="C96" s="493" t="s">
        <v>3070</v>
      </c>
      <c r="D96" s="529" t="s">
        <v>3693</v>
      </c>
      <c r="E96" s="530" t="s">
        <v>3772</v>
      </c>
    </row>
    <row r="99" spans="4:4" x14ac:dyDescent="0.25">
      <c r="D99" s="532"/>
    </row>
    <row r="100" spans="4:4" x14ac:dyDescent="0.25">
      <c r="D100" s="532"/>
    </row>
    <row r="101" spans="4:4" x14ac:dyDescent="0.25">
      <c r="D101" s="532"/>
    </row>
    <row r="102" spans="4:4" x14ac:dyDescent="0.25">
      <c r="D102" s="532"/>
    </row>
    <row r="103" spans="4:4" x14ac:dyDescent="0.25">
      <c r="D103" s="532"/>
    </row>
    <row r="104" spans="4:4" x14ac:dyDescent="0.25">
      <c r="D104" s="532"/>
    </row>
    <row r="105" spans="4:4" x14ac:dyDescent="0.25">
      <c r="D105" s="532"/>
    </row>
    <row r="106" spans="4:4" x14ac:dyDescent="0.25">
      <c r="D106" s="532"/>
    </row>
  </sheetData>
  <conditionalFormatting sqref="C1:C1048576">
    <cfRule type="duplicateValues" dxfId="56" priority="1"/>
  </conditionalFormatting>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A3DEC7-3883-41C4-BA50-0362F7AC12FF}">
  <sheetPr>
    <tabColor rgb="FFCCFF33"/>
  </sheetPr>
  <dimension ref="A1:M26"/>
  <sheetViews>
    <sheetView topLeftCell="A10" workbookViewId="0">
      <selection activeCell="D9" sqref="A9:D18"/>
    </sheetView>
  </sheetViews>
  <sheetFormatPr defaultColWidth="10.85546875" defaultRowHeight="15" x14ac:dyDescent="0.25"/>
  <cols>
    <col min="1" max="1" width="23.85546875" style="525" customWidth="1"/>
    <col min="2" max="2" width="66.7109375" style="525" hidden="1" customWidth="1"/>
    <col min="3" max="3" width="44.28515625" style="525" customWidth="1"/>
    <col min="4" max="4" width="93.7109375" style="525" customWidth="1"/>
    <col min="5" max="5" width="41.42578125" style="525" customWidth="1"/>
    <col min="6" max="6" width="10.85546875" style="525" customWidth="1"/>
    <col min="7" max="7" width="24.28515625" style="525" customWidth="1"/>
    <col min="8" max="8" width="37.140625" style="525" customWidth="1"/>
    <col min="9" max="12" width="10.85546875" style="525" customWidth="1"/>
    <col min="13" max="16384" width="10.85546875" style="525"/>
  </cols>
  <sheetData>
    <row r="1" spans="1:13" ht="15.95" customHeight="1" x14ac:dyDescent="0.25">
      <c r="A1" s="537" t="s">
        <v>3796</v>
      </c>
      <c r="B1" s="537" t="s">
        <v>3536</v>
      </c>
      <c r="C1" s="525" t="str">
        <f>About!B1</f>
        <v>California</v>
      </c>
    </row>
    <row r="2" spans="1:13" ht="15.95" customHeight="1" x14ac:dyDescent="0.25">
      <c r="H2" s="590" t="s">
        <v>3797</v>
      </c>
      <c r="I2" s="591"/>
      <c r="J2" s="591"/>
      <c r="K2" s="591"/>
      <c r="L2" s="591"/>
      <c r="M2" s="591"/>
    </row>
    <row r="3" spans="1:13" x14ac:dyDescent="0.25">
      <c r="H3" s="525">
        <v>2006</v>
      </c>
      <c r="I3" s="525">
        <v>2009</v>
      </c>
      <c r="J3" s="525">
        <v>2012</v>
      </c>
      <c r="K3" s="525">
        <v>2015</v>
      </c>
      <c r="L3" s="525">
        <v>2018</v>
      </c>
      <c r="M3" s="525">
        <v>2021</v>
      </c>
    </row>
    <row r="4" spans="1:13" ht="15.95" customHeight="1" x14ac:dyDescent="0.25">
      <c r="A4" s="538" t="s">
        <v>3798</v>
      </c>
      <c r="H4" s="525" t="s">
        <v>3799</v>
      </c>
      <c r="I4" s="539">
        <v>0.1</v>
      </c>
      <c r="J4" s="539">
        <v>0.2</v>
      </c>
      <c r="K4" s="540">
        <v>0.115</v>
      </c>
      <c r="L4" s="539">
        <v>0.05</v>
      </c>
      <c r="M4" s="539">
        <v>0.1</v>
      </c>
    </row>
    <row r="5" spans="1:13" ht="45.95" customHeight="1" x14ac:dyDescent="0.25">
      <c r="A5" s="541" t="s">
        <v>3800</v>
      </c>
      <c r="B5" s="541"/>
      <c r="C5" s="541" t="s">
        <v>3801</v>
      </c>
      <c r="D5" s="542" t="s">
        <v>3802</v>
      </c>
      <c r="E5" s="543" t="s">
        <v>3803</v>
      </c>
    </row>
    <row r="6" spans="1:13" ht="182.1" customHeight="1" x14ac:dyDescent="0.25">
      <c r="A6" s="525" t="s">
        <v>3804</v>
      </c>
      <c r="B6" s="537" t="s">
        <v>3805</v>
      </c>
      <c r="C6" s="525" t="s">
        <v>3806</v>
      </c>
      <c r="D6" s="525" t="str">
        <f>IFERROR(INDEX(G6:H7,MATCH(C1,G6:G7,0),2),"In 'Assessment of Electricity Savings in the U.S. Achievable through New Appliance / Equipment Efficiency Standards and Building Efficiency Codes, 2010-2025' (2011), "&amp;"the Edison Foundation considered a 30% reduction in whole-building energy use (moderate case) and 40-45% (aggressive case) relative to BAU from 2010 to 2025.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v>
      </c>
      <c r="E6" s="544" t="s">
        <v>3807</v>
      </c>
      <c r="G6" s="525" t="s">
        <v>3536</v>
      </c>
      <c r="H6"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",C1," adopted 2018 IECC codes in 2020-- according to US DOE, this will save buildings 30 percent in site energy use and 32 percent in energy costs. ","These savings are not included in the BAU.")</f>
        <v>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California adopted 2018 IECC codes in 2020-- according to US DOE, this will save buildings 30 percent in site energy use and 32 percent in energy costs. These savings are not included in the BAU.</v>
      </c>
    </row>
    <row r="7" spans="1:13" ht="191.1" customHeight="1" x14ac:dyDescent="0.25">
      <c r="A7" s="525" t="s">
        <v>3808</v>
      </c>
      <c r="B7" s="525" t="s">
        <v>3809</v>
      </c>
      <c r="C7" s="525" t="s">
        <v>3810</v>
      </c>
      <c r="D7" s="545" t="s">
        <v>3811</v>
      </c>
      <c r="E7" s="546"/>
      <c r="G7" s="525" t="s">
        <v>3572</v>
      </c>
      <c r="H7" s="525" t="str">
        <f>_xlfn.CONCAT("In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",G2," adopted 2015 IECC codes in 2018-- according to US DOE, this will save buildings 11 percent in site energy use and 11 percent in energy costs compared to 2012 IECC codes. ")</f>
        <v xml:space="preserve">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  adopted 2015 IECC codes in 2018-- according to US DOE, this will save buildings 11 percent in site energy use and 11 percent in energy costs compared to 2012 IECC codes. </v>
      </c>
    </row>
    <row r="8" spans="1:13" ht="48" customHeight="1" x14ac:dyDescent="0.25">
      <c r="A8" s="525" t="s">
        <v>3812</v>
      </c>
      <c r="C8" s="525" t="s">
        <v>3813</v>
      </c>
      <c r="D8" s="547" t="s">
        <v>3814</v>
      </c>
    </row>
    <row r="9" spans="1:13" ht="63.95" customHeight="1" x14ac:dyDescent="0.25">
      <c r="B9" s="537" t="s">
        <v>3815</v>
      </c>
      <c r="C9" s="525" t="s">
        <v>3816</v>
      </c>
      <c r="D9" s="547" t="s">
        <v>3817</v>
      </c>
    </row>
    <row r="11" spans="1:13" ht="63.95" customHeight="1" x14ac:dyDescent="0.25">
      <c r="B11" s="537" t="s">
        <v>3818</v>
      </c>
    </row>
    <row r="12" spans="1:13" ht="63.95" customHeight="1" x14ac:dyDescent="0.25">
      <c r="B12" s="537" t="s">
        <v>3819</v>
      </c>
    </row>
    <row r="13" spans="1:13" ht="63.95" customHeight="1" x14ac:dyDescent="0.25">
      <c r="B13" s="537" t="s">
        <v>3820</v>
      </c>
    </row>
    <row r="14" spans="1:13" ht="63.95" customHeight="1" x14ac:dyDescent="0.25">
      <c r="B14" s="537" t="s">
        <v>3821</v>
      </c>
    </row>
    <row r="15" spans="1:13" ht="63.95" customHeight="1" x14ac:dyDescent="0.25">
      <c r="B15" s="537" t="s">
        <v>3822</v>
      </c>
    </row>
    <row r="16" spans="1:13" ht="63.95" customHeight="1" x14ac:dyDescent="0.25">
      <c r="B16" s="537" t="s">
        <v>3823</v>
      </c>
    </row>
    <row r="17" spans="2:2" ht="63.95" customHeight="1" x14ac:dyDescent="0.25">
      <c r="B17" s="537" t="s">
        <v>3824</v>
      </c>
    </row>
    <row r="18" spans="2:2" ht="63.95" customHeight="1" x14ac:dyDescent="0.25">
      <c r="B18" s="537" t="s">
        <v>3825</v>
      </c>
    </row>
    <row r="19" spans="2:2" ht="63.95" customHeight="1" x14ac:dyDescent="0.25">
      <c r="B19" s="537" t="s">
        <v>3826</v>
      </c>
    </row>
    <row r="20" spans="2:2" ht="63.95" customHeight="1" x14ac:dyDescent="0.25">
      <c r="B20" s="537" t="s">
        <v>3827</v>
      </c>
    </row>
    <row r="21" spans="2:2" ht="63.95" customHeight="1" x14ac:dyDescent="0.25">
      <c r="B21" s="537" t="s">
        <v>3828</v>
      </c>
    </row>
    <row r="22" spans="2:2" ht="63.95" customHeight="1" x14ac:dyDescent="0.25">
      <c r="B22" s="537" t="s">
        <v>3829</v>
      </c>
    </row>
    <row r="23" spans="2:2" ht="63.95" customHeight="1" x14ac:dyDescent="0.25">
      <c r="B23" s="537" t="s">
        <v>3830</v>
      </c>
    </row>
    <row r="24" spans="2:2" ht="63.95" customHeight="1" x14ac:dyDescent="0.25">
      <c r="B24" s="537" t="s">
        <v>3831</v>
      </c>
    </row>
    <row r="25" spans="2:2" ht="48" customHeight="1" x14ac:dyDescent="0.25">
      <c r="B25" s="537" t="s">
        <v>3832</v>
      </c>
    </row>
    <row r="26" spans="2:2" ht="63.95" customHeight="1" x14ac:dyDescent="0.25">
      <c r="B26" s="537" t="s">
        <v>3833</v>
      </c>
    </row>
  </sheetData>
  <mergeCells count="1">
    <mergeCell ref="H2:M2"/>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S1228"/>
  <sheetViews>
    <sheetView tabSelected="1" zoomScaleNormal="100" workbookViewId="0">
      <pane ySplit="1" topLeftCell="A71" activePane="bottomLeft" state="frozen"/>
      <selection pane="bottomLeft" activeCell="J89" sqref="J89"/>
    </sheetView>
  </sheetViews>
  <sheetFormatPr defaultColWidth="9.140625" defaultRowHeight="15" x14ac:dyDescent="0.25"/>
  <cols>
    <col min="1" max="2" width="13.140625" style="436" customWidth="1"/>
    <col min="3" max="3" width="50.42578125" style="319" customWidth="1"/>
    <col min="4" max="4" width="13.140625" style="7" customWidth="1"/>
    <col min="5" max="5" width="13" style="7" customWidth="1"/>
    <col min="6" max="6" width="29.85546875" style="7" customWidth="1"/>
    <col min="7" max="7" width="14.42578125" style="7" customWidth="1"/>
    <col min="8" max="8" width="13.140625" style="564" customWidth="1"/>
    <col min="9" max="9" width="13.140625" style="7" customWidth="1"/>
    <col min="10" max="10" width="21.140625" style="565" customWidth="1"/>
    <col min="11" max="11" width="19.85546875" style="7" customWidth="1"/>
    <col min="12" max="12" width="13.140625" style="7" customWidth="1"/>
    <col min="13" max="14" width="13.140625" style="432" customWidth="1"/>
    <col min="15" max="17" width="13.140625" style="7" customWidth="1"/>
    <col min="18" max="18" width="13.140625" style="408" customWidth="1"/>
    <col min="19" max="16384" width="9.140625" style="7"/>
  </cols>
  <sheetData>
    <row r="1" spans="1:18" x14ac:dyDescent="0.25">
      <c r="A1" s="553" t="s">
        <v>3</v>
      </c>
      <c r="B1" s="553" t="s">
        <v>0</v>
      </c>
      <c r="C1" s="318" t="s">
        <v>1</v>
      </c>
      <c r="D1" s="554" t="s">
        <v>36</v>
      </c>
      <c r="E1" s="554" t="s">
        <v>37</v>
      </c>
      <c r="F1" s="554" t="s">
        <v>83</v>
      </c>
      <c r="G1" s="554" t="s">
        <v>84</v>
      </c>
      <c r="H1" s="555" t="s">
        <v>481</v>
      </c>
      <c r="I1" s="554" t="s">
        <v>69</v>
      </c>
      <c r="J1" s="556" t="s">
        <v>365</v>
      </c>
      <c r="K1" s="557" t="s">
        <v>2294</v>
      </c>
      <c r="L1" s="557" t="s">
        <v>70</v>
      </c>
      <c r="M1" s="557" t="s">
        <v>71</v>
      </c>
      <c r="N1" s="557" t="s">
        <v>82</v>
      </c>
      <c r="O1" s="557" t="s">
        <v>29</v>
      </c>
      <c r="P1" s="558" t="s">
        <v>2</v>
      </c>
      <c r="Q1" s="557" t="s">
        <v>465</v>
      </c>
      <c r="R1" s="557" t="s">
        <v>196</v>
      </c>
    </row>
    <row r="2" spans="1:18" s="405" customFormat="1" x14ac:dyDescent="0.25">
      <c r="A2" s="306" t="str">
        <f>INDEX('Policy Characteristics'!A:A,MATCH($C2,'Policy Characteristics'!$C:$C,0))</f>
        <v>Transportation</v>
      </c>
      <c r="B2" s="306" t="str">
        <f>INDEX('Policy Characteristics'!B:B,MATCH($C2,'Policy Characteristics'!$C:$C,0))</f>
        <v>Conventional Pollutant Standards</v>
      </c>
      <c r="C2" s="307" t="s">
        <v>2431</v>
      </c>
      <c r="D2" s="405" t="s">
        <v>38</v>
      </c>
      <c r="E2" s="405" t="s">
        <v>2250</v>
      </c>
      <c r="F2" s="405" t="s">
        <v>3891</v>
      </c>
      <c r="G2" s="405" t="s">
        <v>2479</v>
      </c>
      <c r="H2" s="456">
        <v>300</v>
      </c>
      <c r="I2" s="414" t="s">
        <v>44</v>
      </c>
      <c r="J2" s="308" t="str">
        <f>INDEX('Policy Characteristics'!D:D,MATCH($C2,'Policy Characteristics'!$C:$C,0))</f>
        <v>Conventional Pollutant Standard</v>
      </c>
      <c r="K2" s="306" t="str">
        <f>INDEX('Policy Characteristics'!E:E,MATCH($C2,'Policy Characteristics'!$C:$C,0))</f>
        <v>trans reduce regulated pollutants</v>
      </c>
      <c r="L2" s="317">
        <f>INDEX('Policy Characteristics'!F:F,MATCH($C2,'Policy Characteristics'!$C:$C,0))</f>
        <v>0</v>
      </c>
      <c r="M2" s="317">
        <f>INDEX('Policy Characteristics'!G:G,MATCH($C2,'Policy Characteristics'!$C:$C,0))</f>
        <v>1</v>
      </c>
      <c r="N2" s="317">
        <f>INDEX('Policy Characteristics'!H:H,MATCH($C2,'Policy Characteristics'!$C:$C,0))</f>
        <v>0.02</v>
      </c>
      <c r="O2" s="306" t="str">
        <f>INDEX('Policy Characteristics'!I:I,MATCH($C2,'Policy Characteristics'!$C:$C,0))</f>
        <v>% reduction in emissions</v>
      </c>
      <c r="P2" s="306" t="str">
        <f>INDEX('Policy Characteristics'!J:J,MATCH($C2,'Policy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 s="306" t="str">
        <f>INDEX('Policy Characteristics'!K:K,MATCH($C2,'Policy Characteristics'!$C:$C,0))</f>
        <v>transportation-sector-main.html#conv-pol-stds</v>
      </c>
      <c r="R2" s="306" t="str">
        <f>INDEX('Policy Characteristics'!L:L,MATCH($C2,'Policy Characteristics'!$C:$C,0))</f>
        <v>conventional-pollutant-standards.html</v>
      </c>
    </row>
    <row r="3" spans="1:18" s="405" customFormat="1" x14ac:dyDescent="0.25">
      <c r="A3" s="306" t="str">
        <f>INDEX('Policy Characteristics'!A:A,MATCH($C3,'Policy Characteristics'!$C:$C,0))</f>
        <v>Transportation</v>
      </c>
      <c r="B3" s="306" t="str">
        <f>INDEX('Policy Characteristics'!B:B,MATCH($C3,'Policy Characteristics'!$C:$C,0))</f>
        <v>Conventional Pollutant Standards</v>
      </c>
      <c r="C3" s="308" t="str">
        <f t="shared" ref="C3:C22" si="0">C$2</f>
        <v>Percentage Reduction of Separately Regulated Pollutants</v>
      </c>
      <c r="D3" s="405" t="s">
        <v>38</v>
      </c>
      <c r="E3" s="405" t="s">
        <v>513</v>
      </c>
      <c r="F3" s="405" t="s">
        <v>3891</v>
      </c>
      <c r="G3" s="405" t="s">
        <v>513</v>
      </c>
      <c r="H3" s="456">
        <v>301</v>
      </c>
      <c r="I3" s="414" t="s">
        <v>44</v>
      </c>
      <c r="J3" s="308" t="str">
        <f>INDEX('Policy Characteristics'!D:D,MATCH($C3,'Policy Characteristics'!$C:$C,0))</f>
        <v>Conventional Pollutant Standard</v>
      </c>
      <c r="K3" s="306" t="str">
        <f>INDEX('Policy Characteristics'!E:E,MATCH($C3,'Policy Characteristics'!$C:$C,0))</f>
        <v>trans reduce regulated pollutants</v>
      </c>
      <c r="L3" s="317">
        <f>INDEX('Policy Characteristics'!F:F,MATCH($C3,'Policy Characteristics'!$C:$C,0))</f>
        <v>0</v>
      </c>
      <c r="M3" s="317">
        <f>INDEX('Policy Characteristics'!G:G,MATCH($C3,'Policy Characteristics'!$C:$C,0))</f>
        <v>1</v>
      </c>
      <c r="N3" s="317">
        <f>INDEX('Policy Characteristics'!H:H,MATCH($C3,'Policy Characteristics'!$C:$C,0))</f>
        <v>0.02</v>
      </c>
      <c r="O3" s="306" t="str">
        <f>INDEX('Policy Characteristics'!I:I,MATCH($C3,'Policy Characteristics'!$C:$C,0))</f>
        <v>% reduction in emissions</v>
      </c>
      <c r="P3" s="306" t="str">
        <f>INDEX('Policy Characteristics'!J:J,MATCH($C3,'Policy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 s="306" t="str">
        <f>INDEX('Policy Characteristics'!K:K,MATCH($C3,'Policy Characteristics'!$C:$C,0))</f>
        <v>transportation-sector-main.html#conv-pol-stds</v>
      </c>
      <c r="R3" s="306" t="str">
        <f>INDEX('Policy Characteristics'!L:L,MATCH($C3,'Policy Characteristics'!$C:$C,0))</f>
        <v>conventional-pollutant-standards.html</v>
      </c>
    </row>
    <row r="4" spans="1:18" s="405" customFormat="1" x14ac:dyDescent="0.25">
      <c r="A4" s="306" t="str">
        <f>INDEX('Policy Characteristics'!A:A,MATCH($C4,'Policy Characteristics'!$C:$C,0))</f>
        <v>Transportation</v>
      </c>
      <c r="B4" s="306" t="str">
        <f>INDEX('Policy Characteristics'!B:B,MATCH($C4,'Policy Characteristics'!$C:$C,0))</f>
        <v>Conventional Pollutant Standards</v>
      </c>
      <c r="C4" s="308" t="str">
        <f t="shared" si="0"/>
        <v>Percentage Reduction of Separately Regulated Pollutants</v>
      </c>
      <c r="D4" s="405" t="s">
        <v>38</v>
      </c>
      <c r="E4" s="405" t="s">
        <v>2253</v>
      </c>
      <c r="F4" s="405" t="s">
        <v>3891</v>
      </c>
      <c r="G4" s="405" t="s">
        <v>2253</v>
      </c>
      <c r="H4" s="456">
        <v>302</v>
      </c>
      <c r="I4" s="414" t="s">
        <v>44</v>
      </c>
      <c r="J4" s="308" t="str">
        <f>INDEX('Policy Characteristics'!D:D,MATCH($C4,'Policy Characteristics'!$C:$C,0))</f>
        <v>Conventional Pollutant Standard</v>
      </c>
      <c r="K4" s="306" t="str">
        <f>INDEX('Policy Characteristics'!E:E,MATCH($C4,'Policy Characteristics'!$C:$C,0))</f>
        <v>trans reduce regulated pollutants</v>
      </c>
      <c r="L4" s="317">
        <f>INDEX('Policy Characteristics'!F:F,MATCH($C4,'Policy Characteristics'!$C:$C,0))</f>
        <v>0</v>
      </c>
      <c r="M4" s="317">
        <f>INDEX('Policy Characteristics'!G:G,MATCH($C4,'Policy Characteristics'!$C:$C,0))</f>
        <v>1</v>
      </c>
      <c r="N4" s="317">
        <f>INDEX('Policy Characteristics'!H:H,MATCH($C4,'Policy Characteristics'!$C:$C,0))</f>
        <v>0.02</v>
      </c>
      <c r="O4" s="306" t="str">
        <f>INDEX('Policy Characteristics'!I:I,MATCH($C4,'Policy Characteristics'!$C:$C,0))</f>
        <v>% reduction in emissions</v>
      </c>
      <c r="P4" s="306" t="str">
        <f>INDEX('Policy Characteristics'!J:J,MATCH($C4,'Policy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 s="306" t="str">
        <f>INDEX('Policy Characteristics'!K:K,MATCH($C4,'Policy Characteristics'!$C:$C,0))</f>
        <v>transportation-sector-main.html#conv-pol-stds</v>
      </c>
      <c r="R4" s="306" t="str">
        <f>INDEX('Policy Characteristics'!L:L,MATCH($C4,'Policy Characteristics'!$C:$C,0))</f>
        <v>conventional-pollutant-standards.html</v>
      </c>
    </row>
    <row r="5" spans="1:18" s="405" customFormat="1" x14ac:dyDescent="0.25">
      <c r="A5" s="306" t="str">
        <f>INDEX('Policy Characteristics'!A:A,MATCH($C5,'Policy Characteristics'!$C:$C,0))</f>
        <v>Transportation</v>
      </c>
      <c r="B5" s="306" t="str">
        <f>INDEX('Policy Characteristics'!B:B,MATCH($C5,'Policy Characteristics'!$C:$C,0))</f>
        <v>Conventional Pollutant Standards</v>
      </c>
      <c r="C5" s="308" t="str">
        <f t="shared" si="0"/>
        <v>Percentage Reduction of Separately Regulated Pollutants</v>
      </c>
      <c r="D5" s="405" t="s">
        <v>38</v>
      </c>
      <c r="E5" s="405" t="s">
        <v>2255</v>
      </c>
      <c r="F5" s="405" t="s">
        <v>3891</v>
      </c>
      <c r="G5" s="405" t="s">
        <v>2255</v>
      </c>
      <c r="H5" s="456">
        <v>303</v>
      </c>
      <c r="I5" s="414" t="s">
        <v>44</v>
      </c>
      <c r="J5" s="308" t="str">
        <f>INDEX('Policy Characteristics'!D:D,MATCH($C5,'Policy Characteristics'!$C:$C,0))</f>
        <v>Conventional Pollutant Standard</v>
      </c>
      <c r="K5" s="306" t="str">
        <f>INDEX('Policy Characteristics'!E:E,MATCH($C5,'Policy Characteristics'!$C:$C,0))</f>
        <v>trans reduce regulated pollutants</v>
      </c>
      <c r="L5" s="317">
        <f>INDEX('Policy Characteristics'!F:F,MATCH($C5,'Policy Characteristics'!$C:$C,0))</f>
        <v>0</v>
      </c>
      <c r="M5" s="317">
        <f>INDEX('Policy Characteristics'!G:G,MATCH($C5,'Policy Characteristics'!$C:$C,0))</f>
        <v>1</v>
      </c>
      <c r="N5" s="317">
        <f>INDEX('Policy Characteristics'!H:H,MATCH($C5,'Policy Characteristics'!$C:$C,0))</f>
        <v>0.02</v>
      </c>
      <c r="O5" s="306" t="str">
        <f>INDEX('Policy Characteristics'!I:I,MATCH($C5,'Policy Characteristics'!$C:$C,0))</f>
        <v>% reduction in emissions</v>
      </c>
      <c r="P5" s="306" t="str">
        <f>INDEX('Policy Characteristics'!J:J,MATCH($C5,'Policy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 s="306" t="str">
        <f>INDEX('Policy Characteristics'!K:K,MATCH($C5,'Policy Characteristics'!$C:$C,0))</f>
        <v>transportation-sector-main.html#conv-pol-stds</v>
      </c>
      <c r="R5" s="306" t="str">
        <f>INDEX('Policy Characteristics'!L:L,MATCH($C5,'Policy Characteristics'!$C:$C,0))</f>
        <v>conventional-pollutant-standards.html</v>
      </c>
    </row>
    <row r="6" spans="1:18" s="405" customFormat="1" x14ac:dyDescent="0.25">
      <c r="A6" s="306" t="str">
        <f>INDEX('Policy Characteristics'!A:A,MATCH($C6,'Policy Characteristics'!$C:$C,0))</f>
        <v>Transportation</v>
      </c>
      <c r="B6" s="306" t="str">
        <f>INDEX('Policy Characteristics'!B:B,MATCH($C6,'Policy Characteristics'!$C:$C,0))</f>
        <v>Conventional Pollutant Standards</v>
      </c>
      <c r="C6" s="308" t="str">
        <f t="shared" si="0"/>
        <v>Percentage Reduction of Separately Regulated Pollutants</v>
      </c>
      <c r="D6" s="405" t="s">
        <v>38</v>
      </c>
      <c r="E6" s="405" t="s">
        <v>2257</v>
      </c>
      <c r="F6" s="405" t="s">
        <v>3891</v>
      </c>
      <c r="G6" s="405" t="s">
        <v>2350</v>
      </c>
      <c r="H6" s="456">
        <v>304</v>
      </c>
      <c r="I6" s="414" t="s">
        <v>44</v>
      </c>
      <c r="J6" s="308" t="str">
        <f>INDEX('Policy Characteristics'!D:D,MATCH($C6,'Policy Characteristics'!$C:$C,0))</f>
        <v>Conventional Pollutant Standard</v>
      </c>
      <c r="K6" s="306" t="str">
        <f>INDEX('Policy Characteristics'!E:E,MATCH($C6,'Policy Characteristics'!$C:$C,0))</f>
        <v>trans reduce regulated pollutants</v>
      </c>
      <c r="L6" s="317">
        <f>INDEX('Policy Characteristics'!F:F,MATCH($C6,'Policy Characteristics'!$C:$C,0))</f>
        <v>0</v>
      </c>
      <c r="M6" s="317">
        <f>INDEX('Policy Characteristics'!G:G,MATCH($C6,'Policy Characteristics'!$C:$C,0))</f>
        <v>1</v>
      </c>
      <c r="N6" s="317">
        <f>INDEX('Policy Characteristics'!H:H,MATCH($C6,'Policy Characteristics'!$C:$C,0))</f>
        <v>0.02</v>
      </c>
      <c r="O6" s="306" t="str">
        <f>INDEX('Policy Characteristics'!I:I,MATCH($C6,'Policy Characteristics'!$C:$C,0))</f>
        <v>% reduction in emissions</v>
      </c>
      <c r="P6" s="306" t="str">
        <f>INDEX('Policy Characteristics'!J:J,MATCH($C6,'Policy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 s="306" t="str">
        <f>INDEX('Policy Characteristics'!K:K,MATCH($C6,'Policy Characteristics'!$C:$C,0))</f>
        <v>transportation-sector-main.html#conv-pol-stds</v>
      </c>
      <c r="R6" s="306" t="str">
        <f>INDEX('Policy Characteristics'!L:L,MATCH($C6,'Policy Characteristics'!$C:$C,0))</f>
        <v>conventional-pollutant-standards.html</v>
      </c>
    </row>
    <row r="7" spans="1:18" s="405" customFormat="1" x14ac:dyDescent="0.25">
      <c r="A7" s="306" t="str">
        <f>INDEX('Policy Characteristics'!A:A,MATCH($C7,'Policy Characteristics'!$C:$C,0))</f>
        <v>Transportation</v>
      </c>
      <c r="B7" s="306" t="str">
        <f>INDEX('Policy Characteristics'!B:B,MATCH($C7,'Policy Characteristics'!$C:$C,0))</f>
        <v>Conventional Pollutant Standards</v>
      </c>
      <c r="C7" s="308" t="str">
        <f t="shared" si="0"/>
        <v>Percentage Reduction of Separately Regulated Pollutants</v>
      </c>
      <c r="D7" s="405" t="s">
        <v>38</v>
      </c>
      <c r="E7" s="405" t="s">
        <v>2258</v>
      </c>
      <c r="F7" s="405" t="s">
        <v>3891</v>
      </c>
      <c r="G7" s="405" t="s">
        <v>2258</v>
      </c>
      <c r="H7" s="456">
        <v>305</v>
      </c>
      <c r="I7" s="414" t="s">
        <v>44</v>
      </c>
      <c r="J7" s="308" t="str">
        <f>INDEX('Policy Characteristics'!D:D,MATCH($C7,'Policy Characteristics'!$C:$C,0))</f>
        <v>Conventional Pollutant Standard</v>
      </c>
      <c r="K7" s="306" t="str">
        <f>INDEX('Policy Characteristics'!E:E,MATCH($C7,'Policy Characteristics'!$C:$C,0))</f>
        <v>trans reduce regulated pollutants</v>
      </c>
      <c r="L7" s="317">
        <f>INDEX('Policy Characteristics'!F:F,MATCH($C7,'Policy Characteristics'!$C:$C,0))</f>
        <v>0</v>
      </c>
      <c r="M7" s="317">
        <f>INDEX('Policy Characteristics'!G:G,MATCH($C7,'Policy Characteristics'!$C:$C,0))</f>
        <v>1</v>
      </c>
      <c r="N7" s="317">
        <f>INDEX('Policy Characteristics'!H:H,MATCH($C7,'Policy Characteristics'!$C:$C,0))</f>
        <v>0.02</v>
      </c>
      <c r="O7" s="306" t="str">
        <f>INDEX('Policy Characteristics'!I:I,MATCH($C7,'Policy Characteristics'!$C:$C,0))</f>
        <v>% reduction in emissions</v>
      </c>
      <c r="P7" s="306" t="str">
        <f>INDEX('Policy Characteristics'!J:J,MATCH($C7,'Policy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7" s="306" t="str">
        <f>INDEX('Policy Characteristics'!K:K,MATCH($C7,'Policy Characteristics'!$C:$C,0))</f>
        <v>transportation-sector-main.html#conv-pol-stds</v>
      </c>
      <c r="R7" s="306" t="str">
        <f>INDEX('Policy Characteristics'!L:L,MATCH($C7,'Policy Characteristics'!$C:$C,0))</f>
        <v>conventional-pollutant-standards.html</v>
      </c>
    </row>
    <row r="8" spans="1:18" s="405" customFormat="1" x14ac:dyDescent="0.25">
      <c r="A8" s="306" t="str">
        <f>IF(ISBLANK(INDEX('Policy Characteristics'!A:A,MATCH($C8,'Policy Characteristics'!$C:$C,0))),"",INDEX('Policy Characteristics'!A:A,MATCH($C8,'Policy Characteristics'!$C:$C,0)))</f>
        <v>Transportation</v>
      </c>
      <c r="B8" s="306" t="str">
        <f>IF(ISBLANK(INDEX('Policy Characteristics'!B:B,MATCH($C8,'Policy Characteristics'!$C:$C,0))),"",INDEX('Policy Characteristics'!B:B,MATCH($C8,'Policy Characteristics'!$C:$C,0)))</f>
        <v>Conventional Pollutant Standards</v>
      </c>
      <c r="C8" s="308" t="str">
        <f t="shared" si="0"/>
        <v>Percentage Reduction of Separately Regulated Pollutants</v>
      </c>
      <c r="D8" s="405" t="s">
        <v>38</v>
      </c>
      <c r="E8" s="405" t="s">
        <v>2260</v>
      </c>
      <c r="F8" s="405" t="s">
        <v>3891</v>
      </c>
      <c r="G8" s="405" t="s">
        <v>2260</v>
      </c>
      <c r="H8" s="456">
        <v>306</v>
      </c>
      <c r="I8" s="414" t="s">
        <v>44</v>
      </c>
      <c r="J8" s="308" t="str">
        <f>INDEX('Policy Characteristics'!D:D,MATCH($C8,'Policy Characteristics'!$C:$C,0))</f>
        <v>Conventional Pollutant Standard</v>
      </c>
      <c r="K8" s="306" t="str">
        <f>INDEX('Policy Characteristics'!E:E,MATCH($C8,'Policy Characteristics'!$C:$C,0))</f>
        <v>trans reduce regulated pollutants</v>
      </c>
      <c r="L8" s="317">
        <f>INDEX('Policy Characteristics'!F:F,MATCH($C8,'Policy Characteristics'!$C:$C,0))</f>
        <v>0</v>
      </c>
      <c r="M8" s="317">
        <f>INDEX('Policy Characteristics'!G:G,MATCH($C8,'Policy Characteristics'!$C:$C,0))</f>
        <v>1</v>
      </c>
      <c r="N8" s="317">
        <f>INDEX('Policy Characteristics'!H:H,MATCH($C8,'Policy Characteristics'!$C:$C,0))</f>
        <v>0.02</v>
      </c>
      <c r="O8" s="306" t="str">
        <f>INDEX('Policy Characteristics'!I:I,MATCH($C8,'Policy Characteristics'!$C:$C,0))</f>
        <v>% reduction in emissions</v>
      </c>
      <c r="P8" s="306" t="str">
        <f>INDEX('Policy Characteristics'!J:J,MATCH($C8,'Policy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8" s="306" t="str">
        <f>INDEX('Policy Characteristics'!K:K,MATCH($C8,'Policy Characteristics'!$C:$C,0))</f>
        <v>transportation-sector-main.html#conv-pol-stds</v>
      </c>
      <c r="R8" s="306" t="str">
        <f>INDEX('Policy Characteristics'!L:L,MATCH($C8,'Policy Characteristics'!$C:$C,0))</f>
        <v>conventional-pollutant-standards.html</v>
      </c>
    </row>
    <row r="9" spans="1:18" s="405" customFormat="1" x14ac:dyDescent="0.25">
      <c r="A9" s="306" t="str">
        <f>IF(ISBLANK(INDEX('Policy Characteristics'!A:A,MATCH($C9,'Policy Characteristics'!$C:$C,0))),"",INDEX('Policy Characteristics'!A:A,MATCH($C9,'Policy Characteristics'!$C:$C,0)))</f>
        <v>Transportation</v>
      </c>
      <c r="B9" s="306" t="str">
        <f>IF(ISBLANK(INDEX('Policy Characteristics'!B:B,MATCH($C9,'Policy Characteristics'!$C:$C,0))),"",INDEX('Policy Characteristics'!B:B,MATCH($C9,'Policy Characteristics'!$C:$C,0)))</f>
        <v>Conventional Pollutant Standards</v>
      </c>
      <c r="C9" s="308" t="str">
        <f t="shared" si="0"/>
        <v>Percentage Reduction of Separately Regulated Pollutants</v>
      </c>
      <c r="D9" s="405" t="s">
        <v>38</v>
      </c>
      <c r="E9" s="405" t="s">
        <v>2262</v>
      </c>
      <c r="F9" s="405" t="s">
        <v>3891</v>
      </c>
      <c r="G9" s="405" t="s">
        <v>2262</v>
      </c>
      <c r="H9" s="456">
        <v>307</v>
      </c>
      <c r="I9" s="414" t="s">
        <v>44</v>
      </c>
      <c r="J9" s="308" t="str">
        <f>INDEX('Policy Characteristics'!D:D,MATCH($C9,'Policy Characteristics'!$C:$C,0))</f>
        <v>Conventional Pollutant Standard</v>
      </c>
      <c r="K9" s="306" t="str">
        <f>INDEX('Policy Characteristics'!E:E,MATCH($C9,'Policy Characteristics'!$C:$C,0))</f>
        <v>trans reduce regulated pollutants</v>
      </c>
      <c r="L9" s="317">
        <f>INDEX('Policy Characteristics'!F:F,MATCH($C9,'Policy Characteristics'!$C:$C,0))</f>
        <v>0</v>
      </c>
      <c r="M9" s="317">
        <f>INDEX('Policy Characteristics'!G:G,MATCH($C9,'Policy Characteristics'!$C:$C,0))</f>
        <v>1</v>
      </c>
      <c r="N9" s="317">
        <f>INDEX('Policy Characteristics'!H:H,MATCH($C9,'Policy Characteristics'!$C:$C,0))</f>
        <v>0.02</v>
      </c>
      <c r="O9" s="306" t="str">
        <f>INDEX('Policy Characteristics'!I:I,MATCH($C9,'Policy Characteristics'!$C:$C,0))</f>
        <v>% reduction in emissions</v>
      </c>
      <c r="P9" s="306" t="str">
        <f>INDEX('Policy Characteristics'!J:J,MATCH($C9,'Policy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9" s="306" t="str">
        <f>INDEX('Policy Characteristics'!K:K,MATCH($C9,'Policy Characteristics'!$C:$C,0))</f>
        <v>transportation-sector-main.html#conv-pol-stds</v>
      </c>
      <c r="R9" s="306" t="str">
        <f>INDEX('Policy Characteristics'!L:L,MATCH($C9,'Policy Characteristics'!$C:$C,0))</f>
        <v>conventional-pollutant-standards.html</v>
      </c>
    </row>
    <row r="10" spans="1:18" s="405" customFormat="1" x14ac:dyDescent="0.25">
      <c r="A10" s="306" t="str">
        <f>IF(ISBLANK(INDEX('Policy Characteristics'!A:A,MATCH($C10,'Policy Characteristics'!$C:$C,0))),"",INDEX('Policy Characteristics'!A:A,MATCH($C10,'Policy Characteristics'!$C:$C,0)))</f>
        <v>Transportation</v>
      </c>
      <c r="B10" s="306" t="str">
        <f>IF(ISBLANK(INDEX('Policy Characteristics'!B:B,MATCH($C10,'Policy Characteristics'!$C:$C,0))),"",INDEX('Policy Characteristics'!B:B,MATCH($C10,'Policy Characteristics'!$C:$C,0)))</f>
        <v>Conventional Pollutant Standards</v>
      </c>
      <c r="C10" s="308" t="str">
        <f t="shared" si="0"/>
        <v>Percentage Reduction of Separately Regulated Pollutants</v>
      </c>
      <c r="D10" s="405" t="s">
        <v>38</v>
      </c>
      <c r="E10" s="405" t="s">
        <v>2264</v>
      </c>
      <c r="F10" s="405" t="s">
        <v>3891</v>
      </c>
      <c r="G10" s="405" t="s">
        <v>2264</v>
      </c>
      <c r="H10" s="456">
        <v>308</v>
      </c>
      <c r="I10" s="394" t="s">
        <v>45</v>
      </c>
      <c r="J10" s="308" t="str">
        <f>INDEX('Policy Characteristics'!D:D,MATCH($C10,'Policy Characteristics'!$C:$C,0))</f>
        <v>Conventional Pollutant Standard</v>
      </c>
      <c r="K10" s="306" t="str">
        <f>INDEX('Policy Characteristics'!E:E,MATCH($C10,'Policy Characteristics'!$C:$C,0))</f>
        <v>trans reduce regulated pollutants</v>
      </c>
      <c r="L10" s="317">
        <f>INDEX('Policy Characteristics'!F:F,MATCH($C10,'Policy Characteristics'!$C:$C,0))</f>
        <v>0</v>
      </c>
      <c r="M10" s="317">
        <f>INDEX('Policy Characteristics'!G:G,MATCH($C10,'Policy Characteristics'!$C:$C,0))</f>
        <v>1</v>
      </c>
      <c r="N10" s="317">
        <f>INDEX('Policy Characteristics'!H:H,MATCH($C10,'Policy Characteristics'!$C:$C,0))</f>
        <v>0.02</v>
      </c>
      <c r="O10" s="306" t="str">
        <f>INDEX('Policy Characteristics'!I:I,MATCH($C10,'Policy Characteristics'!$C:$C,0))</f>
        <v>% reduction in emissions</v>
      </c>
      <c r="P10" s="306" t="str">
        <f>INDEX('Policy Characteristics'!J:J,MATCH($C10,'Policy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0" s="306" t="str">
        <f>INDEX('Policy Characteristics'!K:K,MATCH($C10,'Policy Characteristics'!$C:$C,0))</f>
        <v>transportation-sector-main.html#conv-pol-stds</v>
      </c>
      <c r="R10" s="306" t="str">
        <f>INDEX('Policy Characteristics'!L:L,MATCH($C10,'Policy Characteristics'!$C:$C,0))</f>
        <v>conventional-pollutant-standards.html</v>
      </c>
    </row>
    <row r="11" spans="1:18" s="405" customFormat="1" x14ac:dyDescent="0.25">
      <c r="A11" s="306" t="str">
        <f>IF(ISBLANK(INDEX('Policy Characteristics'!A:A,MATCH($C11,'Policy Characteristics'!$C:$C,0))),"",INDEX('Policy Characteristics'!A:A,MATCH($C11,'Policy Characteristics'!$C:$C,0)))</f>
        <v>Transportation</v>
      </c>
      <c r="B11" s="306" t="str">
        <f>IF(ISBLANK(INDEX('Policy Characteristics'!B:B,MATCH($C11,'Policy Characteristics'!$C:$C,0))),"",INDEX('Policy Characteristics'!B:B,MATCH($C11,'Policy Characteristics'!$C:$C,0)))</f>
        <v>Conventional Pollutant Standards</v>
      </c>
      <c r="C11" s="308" t="str">
        <f t="shared" si="0"/>
        <v>Percentage Reduction of Separately Regulated Pollutants</v>
      </c>
      <c r="D11" s="405" t="s">
        <v>38</v>
      </c>
      <c r="E11" s="405" t="s">
        <v>2266</v>
      </c>
      <c r="F11" s="405" t="s">
        <v>3891</v>
      </c>
      <c r="G11" s="405" t="s">
        <v>2266</v>
      </c>
      <c r="H11" s="456">
        <v>309</v>
      </c>
      <c r="I11" s="394" t="s">
        <v>45</v>
      </c>
      <c r="J11" s="308" t="str">
        <f>INDEX('Policy Characteristics'!D:D,MATCH($C11,'Policy Characteristics'!$C:$C,0))</f>
        <v>Conventional Pollutant Standard</v>
      </c>
      <c r="K11" s="306" t="str">
        <f>INDEX('Policy Characteristics'!E:E,MATCH($C11,'Policy Characteristics'!$C:$C,0))</f>
        <v>trans reduce regulated pollutants</v>
      </c>
      <c r="L11" s="317">
        <f>INDEX('Policy Characteristics'!F:F,MATCH($C11,'Policy Characteristics'!$C:$C,0))</f>
        <v>0</v>
      </c>
      <c r="M11" s="317">
        <f>INDEX('Policy Characteristics'!G:G,MATCH($C11,'Policy Characteristics'!$C:$C,0))</f>
        <v>1</v>
      </c>
      <c r="N11" s="317">
        <f>INDEX('Policy Characteristics'!H:H,MATCH($C11,'Policy Characteristics'!$C:$C,0))</f>
        <v>0.02</v>
      </c>
      <c r="O11" s="306" t="str">
        <f>INDEX('Policy Characteristics'!I:I,MATCH($C11,'Policy Characteristics'!$C:$C,0))</f>
        <v>% reduction in emissions</v>
      </c>
      <c r="P11" s="306" t="str">
        <f>INDEX('Policy Characteristics'!J:J,MATCH($C11,'Policy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1" s="306" t="str">
        <f>INDEX('Policy Characteristics'!K:K,MATCH($C11,'Policy Characteristics'!$C:$C,0))</f>
        <v>transportation-sector-main.html#conv-pol-stds</v>
      </c>
      <c r="R11" s="306" t="str">
        <f>INDEX('Policy Characteristics'!L:L,MATCH($C11,'Policy Characteristics'!$C:$C,0))</f>
        <v>conventional-pollutant-standards.html</v>
      </c>
    </row>
    <row r="12" spans="1:18" s="405" customFormat="1" x14ac:dyDescent="0.25">
      <c r="A12" s="306" t="str">
        <f>IF(ISBLANK(INDEX('Policy Characteristics'!A:A,MATCH($C12,'Policy Characteristics'!$C:$C,0))),"",INDEX('Policy Characteristics'!A:A,MATCH($C12,'Policy Characteristics'!$C:$C,0)))</f>
        <v>Transportation</v>
      </c>
      <c r="B12" s="306" t="str">
        <f>IF(ISBLANK(INDEX('Policy Characteristics'!B:B,MATCH($C12,'Policy Characteristics'!$C:$C,0))),"",INDEX('Policy Characteristics'!B:B,MATCH($C12,'Policy Characteristics'!$C:$C,0)))</f>
        <v>Conventional Pollutant Standards</v>
      </c>
      <c r="C12" s="308" t="str">
        <f t="shared" si="0"/>
        <v>Percentage Reduction of Separately Regulated Pollutants</v>
      </c>
      <c r="D12" s="410" t="s">
        <v>39</v>
      </c>
      <c r="E12" s="405" t="s">
        <v>2250</v>
      </c>
      <c r="F12" s="410" t="s">
        <v>3464</v>
      </c>
      <c r="G12" s="405" t="s">
        <v>2479</v>
      </c>
      <c r="H12" s="456">
        <v>310</v>
      </c>
      <c r="I12" s="414" t="s">
        <v>44</v>
      </c>
      <c r="J12" s="308" t="str">
        <f>INDEX('Policy Characteristics'!D:D,MATCH($C12,'Policy Characteristics'!$C:$C,0))</f>
        <v>Conventional Pollutant Standard</v>
      </c>
      <c r="K12" s="306" t="str">
        <f>INDEX('Policy Characteristics'!E:E,MATCH($C12,'Policy Characteristics'!$C:$C,0))</f>
        <v>trans reduce regulated pollutants</v>
      </c>
      <c r="L12" s="317">
        <f>INDEX('Policy Characteristics'!F:F,MATCH($C12,'Policy Characteristics'!$C:$C,0))</f>
        <v>0</v>
      </c>
      <c r="M12" s="317">
        <f>INDEX('Policy Characteristics'!G:G,MATCH($C12,'Policy Characteristics'!$C:$C,0))</f>
        <v>1</v>
      </c>
      <c r="N12" s="317">
        <f>INDEX('Policy Characteristics'!H:H,MATCH($C12,'Policy Characteristics'!$C:$C,0))</f>
        <v>0.02</v>
      </c>
      <c r="O12" s="306" t="str">
        <f>INDEX('Policy Characteristics'!I:I,MATCH($C12,'Policy Characteristics'!$C:$C,0))</f>
        <v>% reduction in emissions</v>
      </c>
      <c r="P12" s="306" t="str">
        <f>INDEX('Policy Characteristics'!J:J,MATCH($C12,'Policy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2" s="306" t="str">
        <f>INDEX('Policy Characteristics'!K:K,MATCH($C12,'Policy Characteristics'!$C:$C,0))</f>
        <v>transportation-sector-main.html#conv-pol-stds</v>
      </c>
      <c r="R12" s="306" t="str">
        <f>INDEX('Policy Characteristics'!L:L,MATCH($C12,'Policy Characteristics'!$C:$C,0))</f>
        <v>conventional-pollutant-standards.html</v>
      </c>
    </row>
    <row r="13" spans="1:18" s="405" customFormat="1" x14ac:dyDescent="0.25">
      <c r="A13" s="306" t="str">
        <f>IF(ISBLANK(INDEX('Policy Characteristics'!A:A,MATCH($C13,'Policy Characteristics'!$C:$C,0))),"",INDEX('Policy Characteristics'!A:A,MATCH($C13,'Policy Characteristics'!$C:$C,0)))</f>
        <v>Transportation</v>
      </c>
      <c r="B13" s="306" t="str">
        <f>IF(ISBLANK(INDEX('Policy Characteristics'!B:B,MATCH($C13,'Policy Characteristics'!$C:$C,0))),"",INDEX('Policy Characteristics'!B:B,MATCH($C13,'Policy Characteristics'!$C:$C,0)))</f>
        <v>Conventional Pollutant Standards</v>
      </c>
      <c r="C13" s="308" t="str">
        <f t="shared" si="0"/>
        <v>Percentage Reduction of Separately Regulated Pollutants</v>
      </c>
      <c r="D13" s="410" t="s">
        <v>39</v>
      </c>
      <c r="E13" s="405" t="s">
        <v>513</v>
      </c>
      <c r="F13" s="410" t="s">
        <v>3464</v>
      </c>
      <c r="G13" s="405" t="s">
        <v>513</v>
      </c>
      <c r="H13" s="456">
        <v>311</v>
      </c>
      <c r="I13" s="414" t="s">
        <v>44</v>
      </c>
      <c r="J13" s="308" t="str">
        <f>INDEX('Policy Characteristics'!D:D,MATCH($C13,'Policy Characteristics'!$C:$C,0))</f>
        <v>Conventional Pollutant Standard</v>
      </c>
      <c r="K13" s="306" t="str">
        <f>INDEX('Policy Characteristics'!E:E,MATCH($C13,'Policy Characteristics'!$C:$C,0))</f>
        <v>trans reduce regulated pollutants</v>
      </c>
      <c r="L13" s="317">
        <f>INDEX('Policy Characteristics'!F:F,MATCH($C13,'Policy Characteristics'!$C:$C,0))</f>
        <v>0</v>
      </c>
      <c r="M13" s="317">
        <f>INDEX('Policy Characteristics'!G:G,MATCH($C13,'Policy Characteristics'!$C:$C,0))</f>
        <v>1</v>
      </c>
      <c r="N13" s="317">
        <f>INDEX('Policy Characteristics'!H:H,MATCH($C13,'Policy Characteristics'!$C:$C,0))</f>
        <v>0.02</v>
      </c>
      <c r="O13" s="306" t="str">
        <f>INDEX('Policy Characteristics'!I:I,MATCH($C13,'Policy Characteristics'!$C:$C,0))</f>
        <v>% reduction in emissions</v>
      </c>
      <c r="P13" s="306" t="str">
        <f>INDEX('Policy Characteristics'!J:J,MATCH($C13,'Policy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3" s="306" t="str">
        <f>INDEX('Policy Characteristics'!K:K,MATCH($C13,'Policy Characteristics'!$C:$C,0))</f>
        <v>transportation-sector-main.html#conv-pol-stds</v>
      </c>
      <c r="R13" s="306" t="str">
        <f>INDEX('Policy Characteristics'!L:L,MATCH($C13,'Policy Characteristics'!$C:$C,0))</f>
        <v>conventional-pollutant-standards.html</v>
      </c>
    </row>
    <row r="14" spans="1:18" s="405" customFormat="1" x14ac:dyDescent="0.25">
      <c r="A14" s="306" t="str">
        <f>IF(ISBLANK(INDEX('Policy Characteristics'!A:A,MATCH($C14,'Policy Characteristics'!$C:$C,0))),"",INDEX('Policy Characteristics'!A:A,MATCH($C14,'Policy Characteristics'!$C:$C,0)))</f>
        <v>Transportation</v>
      </c>
      <c r="B14" s="306" t="str">
        <f>IF(ISBLANK(INDEX('Policy Characteristics'!B:B,MATCH($C14,'Policy Characteristics'!$C:$C,0))),"",INDEX('Policy Characteristics'!B:B,MATCH($C14,'Policy Characteristics'!$C:$C,0)))</f>
        <v>Conventional Pollutant Standards</v>
      </c>
      <c r="C14" s="308" t="str">
        <f t="shared" si="0"/>
        <v>Percentage Reduction of Separately Regulated Pollutants</v>
      </c>
      <c r="D14" s="410" t="s">
        <v>39</v>
      </c>
      <c r="E14" s="405" t="s">
        <v>2253</v>
      </c>
      <c r="F14" s="410" t="s">
        <v>3464</v>
      </c>
      <c r="G14" s="405" t="s">
        <v>2253</v>
      </c>
      <c r="H14" s="456">
        <v>312</v>
      </c>
      <c r="I14" s="414" t="s">
        <v>44</v>
      </c>
      <c r="J14" s="308" t="str">
        <f>IF(ISBLANK(INDEX('Policy Characteristics'!D:D,MATCH($C14,'Policy Characteristics'!$C:$C,0))),"",INDEX('Policy Characteristics'!D:D,MATCH($C14,'Policy Characteristics'!$C:$C,0)))</f>
        <v>Conventional Pollutant Standard</v>
      </c>
      <c r="K14" s="306" t="str">
        <f>IF(ISBLANK(INDEX('Policy Characteristics'!E:E,MATCH($C14,'Policy Characteristics'!$C:$C,0))),"",INDEX('Policy Characteristics'!E:E,MATCH($C14,'Policy Characteristics'!$C:$C,0)))</f>
        <v>trans reduce regulated pollutants</v>
      </c>
      <c r="L14" s="317">
        <f>IF(ISBLANK(INDEX('Policy Characteristics'!F:F,MATCH($C14,'Policy Characteristics'!$C:$C,0))),"",INDEX('Policy Characteristics'!F:F,MATCH($C14,'Policy Characteristics'!$C:$C,0)))</f>
        <v>0</v>
      </c>
      <c r="M14" s="317">
        <f>IF(ISBLANK(INDEX('Policy Characteristics'!G:G,MATCH($C14,'Policy Characteristics'!$C:$C,0))),"",INDEX('Policy Characteristics'!G:G,MATCH($C14,'Policy Characteristics'!$C:$C,0)))</f>
        <v>1</v>
      </c>
      <c r="N14" s="317">
        <f>IF(ISBLANK(INDEX('Policy Characteristics'!H:H,MATCH($C14,'Policy Characteristics'!$C:$C,0))),"",INDEX('Policy Characteristics'!H:H,MATCH($C14,'Policy Characteristics'!$C:$C,0)))</f>
        <v>0.02</v>
      </c>
      <c r="O14" s="306" t="str">
        <f>IF(ISBLANK(INDEX('Policy Characteristics'!I:I,MATCH($C14,'Policy Characteristics'!$C:$C,0))),"",INDEX('Policy Characteristics'!I:I,MATCH($C14,'Policy Characteristics'!$C:$C,0)))</f>
        <v>% reduction in emissions</v>
      </c>
      <c r="P14" s="306" t="str">
        <f>IF(ISBLANK(INDEX('Policy Characteristics'!J:J,MATCH($C14,'Policy Characteristics'!$C:$C,0))),"",INDEX('Policy Characteristics'!J:J,MATCH($C14,'Policy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4" s="306" t="str">
        <f>IF(ISBLANK(INDEX('Policy Characteristics'!K:K,MATCH($C14,'Policy Characteristics'!$C:$C,0))),"",INDEX('Policy Characteristics'!K:K,MATCH($C14,'Policy Characteristics'!$C:$C,0)))</f>
        <v>transportation-sector-main.html#conv-pol-stds</v>
      </c>
      <c r="R14" s="306" t="str">
        <f>IF(ISBLANK(INDEX('Policy Characteristics'!L:L,MATCH($C14,'Policy Characteristics'!$C:$C,0))),"",INDEX('Policy Characteristics'!L:L,MATCH($C14,'Policy Characteristics'!$C:$C,0)))</f>
        <v>conventional-pollutant-standards.html</v>
      </c>
    </row>
    <row r="15" spans="1:18" s="405" customFormat="1" x14ac:dyDescent="0.25">
      <c r="A15" s="306" t="str">
        <f>IF(ISBLANK(INDEX('Policy Characteristics'!A:A,MATCH($C15,'Policy Characteristics'!$C:$C,0))),"",INDEX('Policy Characteristics'!A:A,MATCH($C15,'Policy Characteristics'!$C:$C,0)))</f>
        <v>Transportation</v>
      </c>
      <c r="B15" s="306" t="str">
        <f>IF(ISBLANK(INDEX('Policy Characteristics'!B:B,MATCH($C15,'Policy Characteristics'!$C:$C,0))),"",INDEX('Policy Characteristics'!B:B,MATCH($C15,'Policy Characteristics'!$C:$C,0)))</f>
        <v>Conventional Pollutant Standards</v>
      </c>
      <c r="C15" s="308" t="str">
        <f t="shared" si="0"/>
        <v>Percentage Reduction of Separately Regulated Pollutants</v>
      </c>
      <c r="D15" s="410" t="s">
        <v>39</v>
      </c>
      <c r="E15" s="405" t="s">
        <v>2255</v>
      </c>
      <c r="F15" s="410" t="s">
        <v>3464</v>
      </c>
      <c r="G15" s="405" t="s">
        <v>2255</v>
      </c>
      <c r="H15" s="456">
        <v>313</v>
      </c>
      <c r="I15" s="414" t="s">
        <v>44</v>
      </c>
      <c r="J15" s="308" t="str">
        <f>IF(ISBLANK(INDEX('Policy Characteristics'!D:D,MATCH($C15,'Policy Characteristics'!$C:$C,0))),"",INDEX('Policy Characteristics'!D:D,MATCH($C15,'Policy Characteristics'!$C:$C,0)))</f>
        <v>Conventional Pollutant Standard</v>
      </c>
      <c r="K15" s="306" t="str">
        <f>IF(ISBLANK(INDEX('Policy Characteristics'!E:E,MATCH($C15,'Policy Characteristics'!$C:$C,0))),"",INDEX('Policy Characteristics'!E:E,MATCH($C15,'Policy Characteristics'!$C:$C,0)))</f>
        <v>trans reduce regulated pollutants</v>
      </c>
      <c r="L15" s="317">
        <f>IF(ISBLANK(INDEX('Policy Characteristics'!F:F,MATCH($C15,'Policy Characteristics'!$C:$C,0))),"",INDEX('Policy Characteristics'!F:F,MATCH($C15,'Policy Characteristics'!$C:$C,0)))</f>
        <v>0</v>
      </c>
      <c r="M15" s="317">
        <f>IF(ISBLANK(INDEX('Policy Characteristics'!G:G,MATCH($C15,'Policy Characteristics'!$C:$C,0))),"",INDEX('Policy Characteristics'!G:G,MATCH($C15,'Policy Characteristics'!$C:$C,0)))</f>
        <v>1</v>
      </c>
      <c r="N15" s="317">
        <f>IF(ISBLANK(INDEX('Policy Characteristics'!H:H,MATCH($C15,'Policy Characteristics'!$C:$C,0))),"",INDEX('Policy Characteristics'!H:H,MATCH($C15,'Policy Characteristics'!$C:$C,0)))</f>
        <v>0.02</v>
      </c>
      <c r="O15" s="306" t="str">
        <f>IF(ISBLANK(INDEX('Policy Characteristics'!I:I,MATCH($C15,'Policy Characteristics'!$C:$C,0))),"",INDEX('Policy Characteristics'!I:I,MATCH($C15,'Policy Characteristics'!$C:$C,0)))</f>
        <v>% reduction in emissions</v>
      </c>
      <c r="P15" s="306" t="str">
        <f>IF(ISBLANK(INDEX('Policy Characteristics'!J:J,MATCH($C15,'Policy Characteristics'!$C:$C,0))),"",INDEX('Policy Characteristics'!J:J,MATCH($C15,'Policy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5" s="306" t="str">
        <f>IF(ISBLANK(INDEX('Policy Characteristics'!K:K,MATCH($C15,'Policy Characteristics'!$C:$C,0))),"",INDEX('Policy Characteristics'!K:K,MATCH($C15,'Policy Characteristics'!$C:$C,0)))</f>
        <v>transportation-sector-main.html#conv-pol-stds</v>
      </c>
      <c r="R15" s="306" t="str">
        <f>IF(ISBLANK(INDEX('Policy Characteristics'!L:L,MATCH($C15,'Policy Characteristics'!$C:$C,0))),"",INDEX('Policy Characteristics'!L:L,MATCH($C15,'Policy Characteristics'!$C:$C,0)))</f>
        <v>conventional-pollutant-standards.html</v>
      </c>
    </row>
    <row r="16" spans="1:18" s="405" customFormat="1" x14ac:dyDescent="0.25">
      <c r="A16" s="306" t="str">
        <f>IF(ISBLANK(INDEX('Policy Characteristics'!A:A,MATCH($C16,'Policy Characteristics'!$C:$C,0))),"",INDEX('Policy Characteristics'!A:A,MATCH($C16,'Policy Characteristics'!$C:$C,0)))</f>
        <v>Transportation</v>
      </c>
      <c r="B16" s="306" t="str">
        <f>IF(ISBLANK(INDEX('Policy Characteristics'!B:B,MATCH($C16,'Policy Characteristics'!$C:$C,0))),"",INDEX('Policy Characteristics'!B:B,MATCH($C16,'Policy Characteristics'!$C:$C,0)))</f>
        <v>Conventional Pollutant Standards</v>
      </c>
      <c r="C16" s="308" t="str">
        <f t="shared" si="0"/>
        <v>Percentage Reduction of Separately Regulated Pollutants</v>
      </c>
      <c r="D16" s="410" t="s">
        <v>39</v>
      </c>
      <c r="E16" s="405" t="s">
        <v>2257</v>
      </c>
      <c r="F16" s="410" t="s">
        <v>3464</v>
      </c>
      <c r="G16" s="405" t="s">
        <v>2350</v>
      </c>
      <c r="H16" s="456">
        <v>314</v>
      </c>
      <c r="I16" s="414" t="s">
        <v>44</v>
      </c>
      <c r="J16" s="308" t="str">
        <f>IF(ISBLANK(INDEX('Policy Characteristics'!D:D,MATCH($C16,'Policy Characteristics'!$C:$C,0))),"",INDEX('Policy Characteristics'!D:D,MATCH($C16,'Policy Characteristics'!$C:$C,0)))</f>
        <v>Conventional Pollutant Standard</v>
      </c>
      <c r="K16" s="306" t="str">
        <f>IF(ISBLANK(INDEX('Policy Characteristics'!E:E,MATCH($C16,'Policy Characteristics'!$C:$C,0))),"",INDEX('Policy Characteristics'!E:E,MATCH($C16,'Policy Characteristics'!$C:$C,0)))</f>
        <v>trans reduce regulated pollutants</v>
      </c>
      <c r="L16" s="317">
        <f>IF(ISBLANK(INDEX('Policy Characteristics'!F:F,MATCH($C16,'Policy Characteristics'!$C:$C,0))),"",INDEX('Policy Characteristics'!F:F,MATCH($C16,'Policy Characteristics'!$C:$C,0)))</f>
        <v>0</v>
      </c>
      <c r="M16" s="317">
        <f>IF(ISBLANK(INDEX('Policy Characteristics'!G:G,MATCH($C16,'Policy Characteristics'!$C:$C,0))),"",INDEX('Policy Characteristics'!G:G,MATCH($C16,'Policy Characteristics'!$C:$C,0)))</f>
        <v>1</v>
      </c>
      <c r="N16" s="317">
        <f>IF(ISBLANK(INDEX('Policy Characteristics'!H:H,MATCH($C16,'Policy Characteristics'!$C:$C,0))),"",INDEX('Policy Characteristics'!H:H,MATCH($C16,'Policy Characteristics'!$C:$C,0)))</f>
        <v>0.02</v>
      </c>
      <c r="O16" s="306" t="str">
        <f>IF(ISBLANK(INDEX('Policy Characteristics'!I:I,MATCH($C16,'Policy Characteristics'!$C:$C,0))),"",INDEX('Policy Characteristics'!I:I,MATCH($C16,'Policy Characteristics'!$C:$C,0)))</f>
        <v>% reduction in emissions</v>
      </c>
      <c r="P16" s="306" t="str">
        <f>IF(ISBLANK(INDEX('Policy Characteristics'!J:J,MATCH($C16,'Policy Characteristics'!$C:$C,0))),"",INDEX('Policy Characteristics'!J:J,MATCH($C16,'Policy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6" s="306" t="str">
        <f>IF(ISBLANK(INDEX('Policy Characteristics'!K:K,MATCH($C16,'Policy Characteristics'!$C:$C,0))),"",INDEX('Policy Characteristics'!K:K,MATCH($C16,'Policy Characteristics'!$C:$C,0)))</f>
        <v>transportation-sector-main.html#conv-pol-stds</v>
      </c>
      <c r="R16" s="306" t="str">
        <f>IF(ISBLANK(INDEX('Policy Characteristics'!L:L,MATCH($C16,'Policy Characteristics'!$C:$C,0))),"",INDEX('Policy Characteristics'!L:L,MATCH($C16,'Policy Characteristics'!$C:$C,0)))</f>
        <v>conventional-pollutant-standards.html</v>
      </c>
    </row>
    <row r="17" spans="1:18" s="405" customFormat="1" x14ac:dyDescent="0.25">
      <c r="A17" s="306" t="str">
        <f>IF(ISBLANK(INDEX('Policy Characteristics'!A:A,MATCH($C17,'Policy Characteristics'!$C:$C,0))),"",INDEX('Policy Characteristics'!A:A,MATCH($C17,'Policy Characteristics'!$C:$C,0)))</f>
        <v>Transportation</v>
      </c>
      <c r="B17" s="306" t="str">
        <f>IF(ISBLANK(INDEX('Policy Characteristics'!B:B,MATCH($C17,'Policy Characteristics'!$C:$C,0))),"",INDEX('Policy Characteristics'!B:B,MATCH($C17,'Policy Characteristics'!$C:$C,0)))</f>
        <v>Conventional Pollutant Standards</v>
      </c>
      <c r="C17" s="308" t="str">
        <f t="shared" si="0"/>
        <v>Percentage Reduction of Separately Regulated Pollutants</v>
      </c>
      <c r="D17" s="410" t="s">
        <v>39</v>
      </c>
      <c r="E17" s="405" t="s">
        <v>2258</v>
      </c>
      <c r="F17" s="410" t="s">
        <v>3464</v>
      </c>
      <c r="G17" s="405" t="s">
        <v>2258</v>
      </c>
      <c r="H17" s="456">
        <v>315</v>
      </c>
      <c r="I17" s="414" t="s">
        <v>44</v>
      </c>
      <c r="J17" s="308" t="str">
        <f>IF(ISBLANK(INDEX('Policy Characteristics'!D:D,MATCH($C17,'Policy Characteristics'!$C:$C,0))),"",INDEX('Policy Characteristics'!D:D,MATCH($C17,'Policy Characteristics'!$C:$C,0)))</f>
        <v>Conventional Pollutant Standard</v>
      </c>
      <c r="K17" s="306" t="str">
        <f>IF(ISBLANK(INDEX('Policy Characteristics'!E:E,MATCH($C17,'Policy Characteristics'!$C:$C,0))),"",INDEX('Policy Characteristics'!E:E,MATCH($C17,'Policy Characteristics'!$C:$C,0)))</f>
        <v>trans reduce regulated pollutants</v>
      </c>
      <c r="L17" s="317">
        <f>IF(ISBLANK(INDEX('Policy Characteristics'!F:F,MATCH($C17,'Policy Characteristics'!$C:$C,0))),"",INDEX('Policy Characteristics'!F:F,MATCH($C17,'Policy Characteristics'!$C:$C,0)))</f>
        <v>0</v>
      </c>
      <c r="M17" s="317">
        <f>IF(ISBLANK(INDEX('Policy Characteristics'!G:G,MATCH($C17,'Policy Characteristics'!$C:$C,0))),"",INDEX('Policy Characteristics'!G:G,MATCH($C17,'Policy Characteristics'!$C:$C,0)))</f>
        <v>1</v>
      </c>
      <c r="N17" s="317">
        <f>IF(ISBLANK(INDEX('Policy Characteristics'!H:H,MATCH($C17,'Policy Characteristics'!$C:$C,0))),"",INDEX('Policy Characteristics'!H:H,MATCH($C17,'Policy Characteristics'!$C:$C,0)))</f>
        <v>0.02</v>
      </c>
      <c r="O17" s="306" t="str">
        <f>IF(ISBLANK(INDEX('Policy Characteristics'!I:I,MATCH($C17,'Policy Characteristics'!$C:$C,0))),"",INDEX('Policy Characteristics'!I:I,MATCH($C17,'Policy Characteristics'!$C:$C,0)))</f>
        <v>% reduction in emissions</v>
      </c>
      <c r="P17" s="306" t="str">
        <f>IF(ISBLANK(INDEX('Policy Characteristics'!J:J,MATCH($C17,'Policy Characteristics'!$C:$C,0))),"",INDEX('Policy Characteristics'!J:J,MATCH($C17,'Policy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7" s="306" t="str">
        <f>IF(ISBLANK(INDEX('Policy Characteristics'!K:K,MATCH($C17,'Policy Characteristics'!$C:$C,0))),"",INDEX('Policy Characteristics'!K:K,MATCH($C17,'Policy Characteristics'!$C:$C,0)))</f>
        <v>transportation-sector-main.html#conv-pol-stds</v>
      </c>
      <c r="R17" s="306" t="str">
        <f>IF(ISBLANK(INDEX('Policy Characteristics'!L:L,MATCH($C17,'Policy Characteristics'!$C:$C,0))),"",INDEX('Policy Characteristics'!L:L,MATCH($C17,'Policy Characteristics'!$C:$C,0)))</f>
        <v>conventional-pollutant-standards.html</v>
      </c>
    </row>
    <row r="18" spans="1:18" s="405" customFormat="1" x14ac:dyDescent="0.25">
      <c r="A18" s="306" t="str">
        <f>IF(ISBLANK(INDEX('Policy Characteristics'!A:A,MATCH($C18,'Policy Characteristics'!$C:$C,0))),"",INDEX('Policy Characteristics'!A:A,MATCH($C18,'Policy Characteristics'!$C:$C,0)))</f>
        <v>Transportation</v>
      </c>
      <c r="B18" s="306" t="str">
        <f>IF(ISBLANK(INDEX('Policy Characteristics'!B:B,MATCH($C18,'Policy Characteristics'!$C:$C,0))),"",INDEX('Policy Characteristics'!B:B,MATCH($C18,'Policy Characteristics'!$C:$C,0)))</f>
        <v>Conventional Pollutant Standards</v>
      </c>
      <c r="C18" s="308" t="str">
        <f t="shared" si="0"/>
        <v>Percentage Reduction of Separately Regulated Pollutants</v>
      </c>
      <c r="D18" s="410" t="s">
        <v>39</v>
      </c>
      <c r="E18" s="405" t="s">
        <v>2260</v>
      </c>
      <c r="F18" s="410" t="s">
        <v>3464</v>
      </c>
      <c r="G18" s="405" t="s">
        <v>2260</v>
      </c>
      <c r="H18" s="456">
        <v>316</v>
      </c>
      <c r="I18" s="414" t="s">
        <v>44</v>
      </c>
      <c r="J18" s="308" t="str">
        <f>IF(ISBLANK(INDEX('Policy Characteristics'!D:D,MATCH($C18,'Policy Characteristics'!$C:$C,0))),"",INDEX('Policy Characteristics'!D:D,MATCH($C18,'Policy Characteristics'!$C:$C,0)))</f>
        <v>Conventional Pollutant Standard</v>
      </c>
      <c r="K18" s="306" t="str">
        <f>IF(ISBLANK(INDEX('Policy Characteristics'!E:E,MATCH($C18,'Policy Characteristics'!$C:$C,0))),"",INDEX('Policy Characteristics'!E:E,MATCH($C18,'Policy Characteristics'!$C:$C,0)))</f>
        <v>trans reduce regulated pollutants</v>
      </c>
      <c r="L18" s="317">
        <f>IF(ISBLANK(INDEX('Policy Characteristics'!F:F,MATCH($C18,'Policy Characteristics'!$C:$C,0))),"",INDEX('Policy Characteristics'!F:F,MATCH($C18,'Policy Characteristics'!$C:$C,0)))</f>
        <v>0</v>
      </c>
      <c r="M18" s="317">
        <f>IF(ISBLANK(INDEX('Policy Characteristics'!G:G,MATCH($C18,'Policy Characteristics'!$C:$C,0))),"",INDEX('Policy Characteristics'!G:G,MATCH($C18,'Policy Characteristics'!$C:$C,0)))</f>
        <v>1</v>
      </c>
      <c r="N18" s="317">
        <f>IF(ISBLANK(INDEX('Policy Characteristics'!H:H,MATCH($C18,'Policy Characteristics'!$C:$C,0))),"",INDEX('Policy Characteristics'!H:H,MATCH($C18,'Policy Characteristics'!$C:$C,0)))</f>
        <v>0.02</v>
      </c>
      <c r="O18" s="306" t="str">
        <f>IF(ISBLANK(INDEX('Policy Characteristics'!I:I,MATCH($C18,'Policy Characteristics'!$C:$C,0))),"",INDEX('Policy Characteristics'!I:I,MATCH($C18,'Policy Characteristics'!$C:$C,0)))</f>
        <v>% reduction in emissions</v>
      </c>
      <c r="P18" s="306" t="str">
        <f>IF(ISBLANK(INDEX('Policy Characteristics'!J:J,MATCH($C18,'Policy Characteristics'!$C:$C,0))),"",INDEX('Policy Characteristics'!J:J,MATCH($C18,'Policy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8" s="306" t="str">
        <f>IF(ISBLANK(INDEX('Policy Characteristics'!K:K,MATCH($C18,'Policy Characteristics'!$C:$C,0))),"",INDEX('Policy Characteristics'!K:K,MATCH($C18,'Policy Characteristics'!$C:$C,0)))</f>
        <v>transportation-sector-main.html#conv-pol-stds</v>
      </c>
      <c r="R18" s="306" t="str">
        <f>IF(ISBLANK(INDEX('Policy Characteristics'!L:L,MATCH($C18,'Policy Characteristics'!$C:$C,0))),"",INDEX('Policy Characteristics'!L:L,MATCH($C18,'Policy Characteristics'!$C:$C,0)))</f>
        <v>conventional-pollutant-standards.html</v>
      </c>
    </row>
    <row r="19" spans="1:18" s="405" customFormat="1" x14ac:dyDescent="0.25">
      <c r="A19" s="306" t="str">
        <f>IF(ISBLANK(INDEX('Policy Characteristics'!A:A,MATCH($C19,'Policy Characteristics'!$C:$C,0))),"",INDEX('Policy Characteristics'!A:A,MATCH($C19,'Policy Characteristics'!$C:$C,0)))</f>
        <v>Transportation</v>
      </c>
      <c r="B19" s="306" t="str">
        <f>IF(ISBLANK(INDEX('Policy Characteristics'!B:B,MATCH($C19,'Policy Characteristics'!$C:$C,0))),"",INDEX('Policy Characteristics'!B:B,MATCH($C19,'Policy Characteristics'!$C:$C,0)))</f>
        <v>Conventional Pollutant Standards</v>
      </c>
      <c r="C19" s="308" t="str">
        <f t="shared" si="0"/>
        <v>Percentage Reduction of Separately Regulated Pollutants</v>
      </c>
      <c r="D19" s="410" t="s">
        <v>39</v>
      </c>
      <c r="E19" s="405" t="s">
        <v>2262</v>
      </c>
      <c r="F19" s="410" t="s">
        <v>3464</v>
      </c>
      <c r="G19" s="405" t="s">
        <v>2262</v>
      </c>
      <c r="H19" s="456">
        <v>317</v>
      </c>
      <c r="I19" s="414" t="s">
        <v>44</v>
      </c>
      <c r="J19" s="308" t="str">
        <f>IF(ISBLANK(INDEX('Policy Characteristics'!D:D,MATCH($C19,'Policy Characteristics'!$C:$C,0))),"",INDEX('Policy Characteristics'!D:D,MATCH($C19,'Policy Characteristics'!$C:$C,0)))</f>
        <v>Conventional Pollutant Standard</v>
      </c>
      <c r="K19" s="306" t="str">
        <f>IF(ISBLANK(INDEX('Policy Characteristics'!E:E,MATCH($C19,'Policy Characteristics'!$C:$C,0))),"",INDEX('Policy Characteristics'!E:E,MATCH($C19,'Policy Characteristics'!$C:$C,0)))</f>
        <v>trans reduce regulated pollutants</v>
      </c>
      <c r="L19" s="317">
        <f>IF(ISBLANK(INDEX('Policy Characteristics'!F:F,MATCH($C19,'Policy Characteristics'!$C:$C,0))),"",INDEX('Policy Characteristics'!F:F,MATCH($C19,'Policy Characteristics'!$C:$C,0)))</f>
        <v>0</v>
      </c>
      <c r="M19" s="317">
        <f>IF(ISBLANK(INDEX('Policy Characteristics'!G:G,MATCH($C19,'Policy Characteristics'!$C:$C,0))),"",INDEX('Policy Characteristics'!G:G,MATCH($C19,'Policy Characteristics'!$C:$C,0)))</f>
        <v>1</v>
      </c>
      <c r="N19" s="317">
        <f>IF(ISBLANK(INDEX('Policy Characteristics'!H:H,MATCH($C19,'Policy Characteristics'!$C:$C,0))),"",INDEX('Policy Characteristics'!H:H,MATCH($C19,'Policy Characteristics'!$C:$C,0)))</f>
        <v>0.02</v>
      </c>
      <c r="O19" s="306" t="str">
        <f>IF(ISBLANK(INDEX('Policy Characteristics'!I:I,MATCH($C19,'Policy Characteristics'!$C:$C,0))),"",INDEX('Policy Characteristics'!I:I,MATCH($C19,'Policy Characteristics'!$C:$C,0)))</f>
        <v>% reduction in emissions</v>
      </c>
      <c r="P19" s="306" t="str">
        <f>IF(ISBLANK(INDEX('Policy Characteristics'!J:J,MATCH($C19,'Policy Characteristics'!$C:$C,0))),"",INDEX('Policy Characteristics'!J:J,MATCH($C19,'Policy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19" s="306" t="str">
        <f>IF(ISBLANK(INDEX('Policy Characteristics'!K:K,MATCH($C19,'Policy Characteristics'!$C:$C,0))),"",INDEX('Policy Characteristics'!K:K,MATCH($C19,'Policy Characteristics'!$C:$C,0)))</f>
        <v>transportation-sector-main.html#conv-pol-stds</v>
      </c>
      <c r="R19" s="306" t="str">
        <f>IF(ISBLANK(INDEX('Policy Characteristics'!L:L,MATCH($C19,'Policy Characteristics'!$C:$C,0))),"",INDEX('Policy Characteristics'!L:L,MATCH($C19,'Policy Characteristics'!$C:$C,0)))</f>
        <v>conventional-pollutant-standards.html</v>
      </c>
    </row>
    <row r="20" spans="1:18" s="405" customFormat="1" x14ac:dyDescent="0.25">
      <c r="A20" s="306" t="str">
        <f>IF(ISBLANK(INDEX('Policy Characteristics'!A:A,MATCH($C20,'Policy Characteristics'!$C:$C,0))),"",INDEX('Policy Characteristics'!A:A,MATCH($C20,'Policy Characteristics'!$C:$C,0)))</f>
        <v>Transportation</v>
      </c>
      <c r="B20" s="306" t="str">
        <f>IF(ISBLANK(INDEX('Policy Characteristics'!B:B,MATCH($C20,'Policy Characteristics'!$C:$C,0))),"",INDEX('Policy Characteristics'!B:B,MATCH($C20,'Policy Characteristics'!$C:$C,0)))</f>
        <v>Conventional Pollutant Standards</v>
      </c>
      <c r="C20" s="308" t="str">
        <f t="shared" si="0"/>
        <v>Percentage Reduction of Separately Regulated Pollutants</v>
      </c>
      <c r="D20" s="410" t="s">
        <v>39</v>
      </c>
      <c r="E20" s="405" t="s">
        <v>2264</v>
      </c>
      <c r="F20" s="410" t="s">
        <v>3464</v>
      </c>
      <c r="G20" s="405" t="s">
        <v>2264</v>
      </c>
      <c r="H20" s="456">
        <v>318</v>
      </c>
      <c r="I20" s="394" t="s">
        <v>45</v>
      </c>
      <c r="J20" s="308" t="str">
        <f>IF(ISBLANK(INDEX('Policy Characteristics'!D:D,MATCH($C20,'Policy Characteristics'!$C:$C,0))),"",INDEX('Policy Characteristics'!D:D,MATCH($C20,'Policy Characteristics'!$C:$C,0)))</f>
        <v>Conventional Pollutant Standard</v>
      </c>
      <c r="K20" s="306" t="str">
        <f>IF(ISBLANK(INDEX('Policy Characteristics'!E:E,MATCH($C20,'Policy Characteristics'!$C:$C,0))),"",INDEX('Policy Characteristics'!E:E,MATCH($C20,'Policy Characteristics'!$C:$C,0)))</f>
        <v>trans reduce regulated pollutants</v>
      </c>
      <c r="L20" s="317">
        <f>IF(ISBLANK(INDEX('Policy Characteristics'!F:F,MATCH($C20,'Policy Characteristics'!$C:$C,0))),"",INDEX('Policy Characteristics'!F:F,MATCH($C20,'Policy Characteristics'!$C:$C,0)))</f>
        <v>0</v>
      </c>
      <c r="M20" s="317">
        <f>IF(ISBLANK(INDEX('Policy Characteristics'!G:G,MATCH($C20,'Policy Characteristics'!$C:$C,0))),"",INDEX('Policy Characteristics'!G:G,MATCH($C20,'Policy Characteristics'!$C:$C,0)))</f>
        <v>1</v>
      </c>
      <c r="N20" s="317">
        <f>IF(ISBLANK(INDEX('Policy Characteristics'!H:H,MATCH($C20,'Policy Characteristics'!$C:$C,0))),"",INDEX('Policy Characteristics'!H:H,MATCH($C20,'Policy Characteristics'!$C:$C,0)))</f>
        <v>0.02</v>
      </c>
      <c r="O20" s="306" t="str">
        <f>IF(ISBLANK(INDEX('Policy Characteristics'!I:I,MATCH($C20,'Policy Characteristics'!$C:$C,0))),"",INDEX('Policy Characteristics'!I:I,MATCH($C20,'Policy Characteristics'!$C:$C,0)))</f>
        <v>% reduction in emissions</v>
      </c>
      <c r="P20" s="306" t="str">
        <f>IF(ISBLANK(INDEX('Policy Characteristics'!J:J,MATCH($C20,'Policy Characteristics'!$C:$C,0))),"",INDEX('Policy Characteristics'!J:J,MATCH($C20,'Policy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0" s="306" t="str">
        <f>IF(ISBLANK(INDEX('Policy Characteristics'!K:K,MATCH($C20,'Policy Characteristics'!$C:$C,0))),"",INDEX('Policy Characteristics'!K:K,MATCH($C20,'Policy Characteristics'!$C:$C,0)))</f>
        <v>transportation-sector-main.html#conv-pol-stds</v>
      </c>
      <c r="R20" s="306" t="str">
        <f>IF(ISBLANK(INDEX('Policy Characteristics'!L:L,MATCH($C20,'Policy Characteristics'!$C:$C,0))),"",INDEX('Policy Characteristics'!L:L,MATCH($C20,'Policy Characteristics'!$C:$C,0)))</f>
        <v>conventional-pollutant-standards.html</v>
      </c>
    </row>
    <row r="21" spans="1:18" s="405" customFormat="1" x14ac:dyDescent="0.25">
      <c r="A21" s="306" t="str">
        <f>IF(ISBLANK(INDEX('Policy Characteristics'!A:A,MATCH($C21,'Policy Characteristics'!$C:$C,0))),"",INDEX('Policy Characteristics'!A:A,MATCH($C21,'Policy Characteristics'!$C:$C,0)))</f>
        <v>Transportation</v>
      </c>
      <c r="B21" s="306" t="str">
        <f>IF(ISBLANK(INDEX('Policy Characteristics'!B:B,MATCH($C21,'Policy Characteristics'!$C:$C,0))),"",INDEX('Policy Characteristics'!B:B,MATCH($C21,'Policy Characteristics'!$C:$C,0)))</f>
        <v>Conventional Pollutant Standards</v>
      </c>
      <c r="C21" s="308" t="str">
        <f t="shared" si="0"/>
        <v>Percentage Reduction of Separately Regulated Pollutants</v>
      </c>
      <c r="D21" s="410" t="s">
        <v>39</v>
      </c>
      <c r="E21" s="405" t="s">
        <v>2266</v>
      </c>
      <c r="F21" s="410" t="s">
        <v>3464</v>
      </c>
      <c r="G21" s="405" t="s">
        <v>2266</v>
      </c>
      <c r="H21" s="456">
        <v>319</v>
      </c>
      <c r="I21" s="394" t="s">
        <v>45</v>
      </c>
      <c r="J21" s="308" t="str">
        <f>IF(ISBLANK(INDEX('Policy Characteristics'!D:D,MATCH($C21,'Policy Characteristics'!$C:$C,0))),"",INDEX('Policy Characteristics'!D:D,MATCH($C21,'Policy Characteristics'!$C:$C,0)))</f>
        <v>Conventional Pollutant Standard</v>
      </c>
      <c r="K21" s="306" t="str">
        <f>IF(ISBLANK(INDEX('Policy Characteristics'!E:E,MATCH($C21,'Policy Characteristics'!$C:$C,0))),"",INDEX('Policy Characteristics'!E:E,MATCH($C21,'Policy Characteristics'!$C:$C,0)))</f>
        <v>trans reduce regulated pollutants</v>
      </c>
      <c r="L21" s="317">
        <f>IF(ISBLANK(INDEX('Policy Characteristics'!F:F,MATCH($C21,'Policy Characteristics'!$C:$C,0))),"",INDEX('Policy Characteristics'!F:F,MATCH($C21,'Policy Characteristics'!$C:$C,0)))</f>
        <v>0</v>
      </c>
      <c r="M21" s="317">
        <f>IF(ISBLANK(INDEX('Policy Characteristics'!G:G,MATCH($C21,'Policy Characteristics'!$C:$C,0))),"",INDEX('Policy Characteristics'!G:G,MATCH($C21,'Policy Characteristics'!$C:$C,0)))</f>
        <v>1</v>
      </c>
      <c r="N21" s="317">
        <f>IF(ISBLANK(INDEX('Policy Characteristics'!H:H,MATCH($C21,'Policy Characteristics'!$C:$C,0))),"",INDEX('Policy Characteristics'!H:H,MATCH($C21,'Policy Characteristics'!$C:$C,0)))</f>
        <v>0.02</v>
      </c>
      <c r="O21" s="306" t="str">
        <f>IF(ISBLANK(INDEX('Policy Characteristics'!I:I,MATCH($C21,'Policy Characteristics'!$C:$C,0))),"",INDEX('Policy Characteristics'!I:I,MATCH($C21,'Policy Characteristics'!$C:$C,0)))</f>
        <v>% reduction in emissions</v>
      </c>
      <c r="P21" s="306" t="str">
        <f>IF(ISBLANK(INDEX('Policy Characteristics'!J:J,MATCH($C21,'Policy Characteristics'!$C:$C,0))),"",INDEX('Policy Characteristics'!J:J,MATCH($C21,'Policy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1" s="306" t="str">
        <f>IF(ISBLANK(INDEX('Policy Characteristics'!K:K,MATCH($C21,'Policy Characteristics'!$C:$C,0))),"",INDEX('Policy Characteristics'!K:K,MATCH($C21,'Policy Characteristics'!$C:$C,0)))</f>
        <v>transportation-sector-main.html#conv-pol-stds</v>
      </c>
      <c r="R21" s="306" t="str">
        <f>IF(ISBLANK(INDEX('Policy Characteristics'!L:L,MATCH($C21,'Policy Characteristics'!$C:$C,0))),"",INDEX('Policy Characteristics'!L:L,MATCH($C21,'Policy Characteristics'!$C:$C,0)))</f>
        <v>conventional-pollutant-standards.html</v>
      </c>
    </row>
    <row r="22" spans="1:18" s="405" customFormat="1" x14ac:dyDescent="0.25">
      <c r="A22" s="306" t="str">
        <f>IF(ISBLANK(INDEX('Policy Characteristics'!A:A,MATCH($C22,'Policy Characteristics'!$C:$C,0))),"",INDEX('Policy Characteristics'!A:A,MATCH($C22,'Policy Characteristics'!$C:$C,0)))</f>
        <v>Transportation</v>
      </c>
      <c r="B22" s="306" t="str">
        <f>IF(ISBLANK(INDEX('Policy Characteristics'!B:B,MATCH($C22,'Policy Characteristics'!$C:$C,0))),"",INDEX('Policy Characteristics'!B:B,MATCH($C22,'Policy Characteristics'!$C:$C,0)))</f>
        <v>Conventional Pollutant Standards</v>
      </c>
      <c r="C22" s="308" t="str">
        <f t="shared" si="0"/>
        <v>Percentage Reduction of Separately Regulated Pollutants</v>
      </c>
      <c r="D22" s="405" t="s">
        <v>40</v>
      </c>
      <c r="E22" s="405" t="s">
        <v>2250</v>
      </c>
      <c r="F22" s="405" t="s">
        <v>3461</v>
      </c>
      <c r="G22" s="405" t="s">
        <v>2479</v>
      </c>
      <c r="H22" s="456">
        <v>320</v>
      </c>
      <c r="I22" s="414" t="s">
        <v>44</v>
      </c>
      <c r="J22" s="308" t="str">
        <f>IF(ISBLANK(INDEX('Policy Characteristics'!D:D,MATCH($C22,'Policy Characteristics'!$C:$C,0))),"",INDEX('Policy Characteristics'!D:D,MATCH($C22,'Policy Characteristics'!$C:$C,0)))</f>
        <v>Conventional Pollutant Standard</v>
      </c>
      <c r="K22" s="306" t="str">
        <f>IF(ISBLANK(INDEX('Policy Characteristics'!E:E,MATCH($C22,'Policy Characteristics'!$C:$C,0))),"",INDEX('Policy Characteristics'!E:E,MATCH($C22,'Policy Characteristics'!$C:$C,0)))</f>
        <v>trans reduce regulated pollutants</v>
      </c>
      <c r="L22" s="317">
        <f>IF(ISBLANK(INDEX('Policy Characteristics'!F:F,MATCH($C22,'Policy Characteristics'!$C:$C,0))),"",INDEX('Policy Characteristics'!F:F,MATCH($C22,'Policy Characteristics'!$C:$C,0)))</f>
        <v>0</v>
      </c>
      <c r="M22" s="317">
        <f>IF(ISBLANK(INDEX('Policy Characteristics'!G:G,MATCH($C22,'Policy Characteristics'!$C:$C,0))),"",INDEX('Policy Characteristics'!G:G,MATCH($C22,'Policy Characteristics'!$C:$C,0)))</f>
        <v>1</v>
      </c>
      <c r="N22" s="317">
        <f>IF(ISBLANK(INDEX('Policy Characteristics'!H:H,MATCH($C22,'Policy Characteristics'!$C:$C,0))),"",INDEX('Policy Characteristics'!H:H,MATCH($C22,'Policy Characteristics'!$C:$C,0)))</f>
        <v>0.02</v>
      </c>
      <c r="O22" s="306" t="str">
        <f>IF(ISBLANK(INDEX('Policy Characteristics'!I:I,MATCH($C22,'Policy Characteristics'!$C:$C,0))),"",INDEX('Policy Characteristics'!I:I,MATCH($C22,'Policy Characteristics'!$C:$C,0)))</f>
        <v>% reduction in emissions</v>
      </c>
      <c r="P22" s="306" t="str">
        <f>IF(ISBLANK(INDEX('Policy Characteristics'!J:J,MATCH($C22,'Policy Characteristics'!$C:$C,0))),"",INDEX('Policy Characteristics'!J:J,MATCH($C22,'Policy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2" s="306" t="str">
        <f>IF(ISBLANK(INDEX('Policy Characteristics'!K:K,MATCH($C22,'Policy Characteristics'!$C:$C,0))),"",INDEX('Policy Characteristics'!K:K,MATCH($C22,'Policy Characteristics'!$C:$C,0)))</f>
        <v>transportation-sector-main.html#conv-pol-stds</v>
      </c>
      <c r="R22" s="306" t="str">
        <f>IF(ISBLANK(INDEX('Policy Characteristics'!L:L,MATCH($C22,'Policy Characteristics'!$C:$C,0))),"",INDEX('Policy Characteristics'!L:L,MATCH($C22,'Policy Characteristics'!$C:$C,0)))</f>
        <v>conventional-pollutant-standards.html</v>
      </c>
    </row>
    <row r="23" spans="1:18" s="405" customFormat="1" x14ac:dyDescent="0.25">
      <c r="A23" s="306" t="str">
        <f>IF(ISBLANK(INDEX('Policy Characteristics'!A:A,MATCH($C23,'Policy Characteristics'!$C:$C,0))),"",INDEX('Policy Characteristics'!A:A,MATCH($C23,'Policy Characteristics'!$C:$C,0)))</f>
        <v>Transportation</v>
      </c>
      <c r="B23" s="306" t="str">
        <f>IF(ISBLANK(INDEX('Policy Characteristics'!B:B,MATCH($C23,'Policy Characteristics'!$C:$C,0))),"",INDEX('Policy Characteristics'!B:B,MATCH($C23,'Policy Characteristics'!$C:$C,0)))</f>
        <v>Conventional Pollutant Standards</v>
      </c>
      <c r="C23" s="308" t="str">
        <f t="shared" ref="C23:C32" si="1">C$2</f>
        <v>Percentage Reduction of Separately Regulated Pollutants</v>
      </c>
      <c r="D23" s="405" t="s">
        <v>40</v>
      </c>
      <c r="E23" s="405" t="s">
        <v>513</v>
      </c>
      <c r="F23" s="405" t="s">
        <v>3461</v>
      </c>
      <c r="G23" s="405" t="s">
        <v>513</v>
      </c>
      <c r="H23" s="456">
        <v>321</v>
      </c>
      <c r="I23" s="394" t="s">
        <v>45</v>
      </c>
      <c r="J23" s="308" t="str">
        <f>IF(ISBLANK(INDEX('Policy Characteristics'!D:D,MATCH($C23,'Policy Characteristics'!$C:$C,0))),"",INDEX('Policy Characteristics'!D:D,MATCH($C23,'Policy Characteristics'!$C:$C,0)))</f>
        <v>Conventional Pollutant Standard</v>
      </c>
      <c r="K23" s="306" t="str">
        <f>IF(ISBLANK(INDEX('Policy Characteristics'!E:E,MATCH($C23,'Policy Characteristics'!$C:$C,0))),"",INDEX('Policy Characteristics'!E:E,MATCH($C23,'Policy Characteristics'!$C:$C,0)))</f>
        <v>trans reduce regulated pollutants</v>
      </c>
      <c r="L23" s="317">
        <f>IF(ISBLANK(INDEX('Policy Characteristics'!F:F,MATCH($C23,'Policy Characteristics'!$C:$C,0))),"",INDEX('Policy Characteristics'!F:F,MATCH($C23,'Policy Characteristics'!$C:$C,0)))</f>
        <v>0</v>
      </c>
      <c r="M23" s="317">
        <f>IF(ISBLANK(INDEX('Policy Characteristics'!G:G,MATCH($C23,'Policy Characteristics'!$C:$C,0))),"",INDEX('Policy Characteristics'!G:G,MATCH($C23,'Policy Characteristics'!$C:$C,0)))</f>
        <v>1</v>
      </c>
      <c r="N23" s="317">
        <f>IF(ISBLANK(INDEX('Policy Characteristics'!H:H,MATCH($C23,'Policy Characteristics'!$C:$C,0))),"",INDEX('Policy Characteristics'!H:H,MATCH($C23,'Policy Characteristics'!$C:$C,0)))</f>
        <v>0.02</v>
      </c>
      <c r="O23" s="306" t="str">
        <f>IF(ISBLANK(INDEX('Policy Characteristics'!I:I,MATCH($C23,'Policy Characteristics'!$C:$C,0))),"",INDEX('Policy Characteristics'!I:I,MATCH($C23,'Policy Characteristics'!$C:$C,0)))</f>
        <v>% reduction in emissions</v>
      </c>
      <c r="P23" s="306" t="str">
        <f>IF(ISBLANK(INDEX('Policy Characteristics'!J:J,MATCH($C23,'Policy Characteristics'!$C:$C,0))),"",INDEX('Policy Characteristics'!J:J,MATCH($C23,'Policy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3" s="306" t="str">
        <f>IF(ISBLANK(INDEX('Policy Characteristics'!K:K,MATCH($C23,'Policy Characteristics'!$C:$C,0))),"",INDEX('Policy Characteristics'!K:K,MATCH($C23,'Policy Characteristics'!$C:$C,0)))</f>
        <v>transportation-sector-main.html#conv-pol-stds</v>
      </c>
      <c r="R23" s="306" t="str">
        <f>IF(ISBLANK(INDEX('Policy Characteristics'!L:L,MATCH($C23,'Policy Characteristics'!$C:$C,0))),"",INDEX('Policy Characteristics'!L:L,MATCH($C23,'Policy Characteristics'!$C:$C,0)))</f>
        <v>conventional-pollutant-standards.html</v>
      </c>
    </row>
    <row r="24" spans="1:18" s="405" customFormat="1" x14ac:dyDescent="0.25">
      <c r="A24" s="306" t="str">
        <f>IF(ISBLANK(INDEX('Policy Characteristics'!A:A,MATCH($C24,'Policy Characteristics'!$C:$C,0))),"",INDEX('Policy Characteristics'!A:A,MATCH($C24,'Policy Characteristics'!$C:$C,0)))</f>
        <v>Transportation</v>
      </c>
      <c r="B24" s="306" t="str">
        <f>IF(ISBLANK(INDEX('Policy Characteristics'!B:B,MATCH($C24,'Policy Characteristics'!$C:$C,0))),"",INDEX('Policy Characteristics'!B:B,MATCH($C24,'Policy Characteristics'!$C:$C,0)))</f>
        <v>Conventional Pollutant Standards</v>
      </c>
      <c r="C24" s="308" t="str">
        <f t="shared" si="1"/>
        <v>Percentage Reduction of Separately Regulated Pollutants</v>
      </c>
      <c r="D24" s="405" t="s">
        <v>40</v>
      </c>
      <c r="E24" s="405" t="s">
        <v>2253</v>
      </c>
      <c r="F24" s="405" t="s">
        <v>3461</v>
      </c>
      <c r="G24" s="405" t="s">
        <v>2253</v>
      </c>
      <c r="H24" s="456">
        <v>322</v>
      </c>
      <c r="I24" s="414" t="s">
        <v>44</v>
      </c>
      <c r="J24" s="308" t="str">
        <f>IF(ISBLANK(INDEX('Policy Characteristics'!D:D,MATCH($C24,'Policy Characteristics'!$C:$C,0))),"",INDEX('Policy Characteristics'!D:D,MATCH($C24,'Policy Characteristics'!$C:$C,0)))</f>
        <v>Conventional Pollutant Standard</v>
      </c>
      <c r="K24" s="306" t="str">
        <f>IF(ISBLANK(INDEX('Policy Characteristics'!E:E,MATCH($C24,'Policy Characteristics'!$C:$C,0))),"",INDEX('Policy Characteristics'!E:E,MATCH($C24,'Policy Characteristics'!$C:$C,0)))</f>
        <v>trans reduce regulated pollutants</v>
      </c>
      <c r="L24" s="317">
        <f>IF(ISBLANK(INDEX('Policy Characteristics'!F:F,MATCH($C24,'Policy Characteristics'!$C:$C,0))),"",INDEX('Policy Characteristics'!F:F,MATCH($C24,'Policy Characteristics'!$C:$C,0)))</f>
        <v>0</v>
      </c>
      <c r="M24" s="317">
        <f>IF(ISBLANK(INDEX('Policy Characteristics'!G:G,MATCH($C24,'Policy Characteristics'!$C:$C,0))),"",INDEX('Policy Characteristics'!G:G,MATCH($C24,'Policy Characteristics'!$C:$C,0)))</f>
        <v>1</v>
      </c>
      <c r="N24" s="317">
        <f>IF(ISBLANK(INDEX('Policy Characteristics'!H:H,MATCH($C24,'Policy Characteristics'!$C:$C,0))),"",INDEX('Policy Characteristics'!H:H,MATCH($C24,'Policy Characteristics'!$C:$C,0)))</f>
        <v>0.02</v>
      </c>
      <c r="O24" s="306" t="str">
        <f>IF(ISBLANK(INDEX('Policy Characteristics'!I:I,MATCH($C24,'Policy Characteristics'!$C:$C,0))),"",INDEX('Policy Characteristics'!I:I,MATCH($C24,'Policy Characteristics'!$C:$C,0)))</f>
        <v>% reduction in emissions</v>
      </c>
      <c r="P24" s="306" t="str">
        <f>IF(ISBLANK(INDEX('Policy Characteristics'!J:J,MATCH($C24,'Policy Characteristics'!$C:$C,0))),"",INDEX('Policy Characteristics'!J:J,MATCH($C24,'Policy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4" s="306" t="str">
        <f>IF(ISBLANK(INDEX('Policy Characteristics'!K:K,MATCH($C24,'Policy Characteristics'!$C:$C,0))),"",INDEX('Policy Characteristics'!K:K,MATCH($C24,'Policy Characteristics'!$C:$C,0)))</f>
        <v>transportation-sector-main.html#conv-pol-stds</v>
      </c>
      <c r="R24" s="306" t="str">
        <f>IF(ISBLANK(INDEX('Policy Characteristics'!L:L,MATCH($C24,'Policy Characteristics'!$C:$C,0))),"",INDEX('Policy Characteristics'!L:L,MATCH($C24,'Policy Characteristics'!$C:$C,0)))</f>
        <v>conventional-pollutant-standards.html</v>
      </c>
    </row>
    <row r="25" spans="1:18" s="405" customFormat="1" x14ac:dyDescent="0.25">
      <c r="A25" s="306" t="str">
        <f>IF(ISBLANK(INDEX('Policy Characteristics'!A:A,MATCH($C25,'Policy Characteristics'!$C:$C,0))),"",INDEX('Policy Characteristics'!A:A,MATCH($C25,'Policy Characteristics'!$C:$C,0)))</f>
        <v>Transportation</v>
      </c>
      <c r="B25" s="306" t="str">
        <f>IF(ISBLANK(INDEX('Policy Characteristics'!B:B,MATCH($C25,'Policy Characteristics'!$C:$C,0))),"",INDEX('Policy Characteristics'!B:B,MATCH($C25,'Policy Characteristics'!$C:$C,0)))</f>
        <v>Conventional Pollutant Standards</v>
      </c>
      <c r="C25" s="308" t="str">
        <f t="shared" si="1"/>
        <v>Percentage Reduction of Separately Regulated Pollutants</v>
      </c>
      <c r="D25" s="405" t="s">
        <v>40</v>
      </c>
      <c r="E25" s="405" t="s">
        <v>2255</v>
      </c>
      <c r="F25" s="405" t="s">
        <v>3461</v>
      </c>
      <c r="G25" s="405" t="s">
        <v>2255</v>
      </c>
      <c r="H25" s="456">
        <v>323</v>
      </c>
      <c r="I25" s="394" t="s">
        <v>45</v>
      </c>
      <c r="J25" s="308" t="str">
        <f>IF(ISBLANK(INDEX('Policy Characteristics'!D:D,MATCH($C25,'Policy Characteristics'!$C:$C,0))),"",INDEX('Policy Characteristics'!D:D,MATCH($C25,'Policy Characteristics'!$C:$C,0)))</f>
        <v>Conventional Pollutant Standard</v>
      </c>
      <c r="K25" s="306" t="str">
        <f>IF(ISBLANK(INDEX('Policy Characteristics'!E:E,MATCH($C25,'Policy Characteristics'!$C:$C,0))),"",INDEX('Policy Characteristics'!E:E,MATCH($C25,'Policy Characteristics'!$C:$C,0)))</f>
        <v>trans reduce regulated pollutants</v>
      </c>
      <c r="L25" s="317">
        <f>IF(ISBLANK(INDEX('Policy Characteristics'!F:F,MATCH($C25,'Policy Characteristics'!$C:$C,0))),"",INDEX('Policy Characteristics'!F:F,MATCH($C25,'Policy Characteristics'!$C:$C,0)))</f>
        <v>0</v>
      </c>
      <c r="M25" s="317">
        <f>IF(ISBLANK(INDEX('Policy Characteristics'!G:G,MATCH($C25,'Policy Characteristics'!$C:$C,0))),"",INDEX('Policy Characteristics'!G:G,MATCH($C25,'Policy Characteristics'!$C:$C,0)))</f>
        <v>1</v>
      </c>
      <c r="N25" s="317">
        <f>IF(ISBLANK(INDEX('Policy Characteristics'!H:H,MATCH($C25,'Policy Characteristics'!$C:$C,0))),"",INDEX('Policy Characteristics'!H:H,MATCH($C25,'Policy Characteristics'!$C:$C,0)))</f>
        <v>0.02</v>
      </c>
      <c r="O25" s="306" t="str">
        <f>IF(ISBLANK(INDEX('Policy Characteristics'!I:I,MATCH($C25,'Policy Characteristics'!$C:$C,0))),"",INDEX('Policy Characteristics'!I:I,MATCH($C25,'Policy Characteristics'!$C:$C,0)))</f>
        <v>% reduction in emissions</v>
      </c>
      <c r="P25" s="306" t="str">
        <f>IF(ISBLANK(INDEX('Policy Characteristics'!J:J,MATCH($C25,'Policy Characteristics'!$C:$C,0))),"",INDEX('Policy Characteristics'!J:J,MATCH($C25,'Policy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5" s="306" t="str">
        <f>IF(ISBLANK(INDEX('Policy Characteristics'!K:K,MATCH($C25,'Policy Characteristics'!$C:$C,0))),"",INDEX('Policy Characteristics'!K:K,MATCH($C25,'Policy Characteristics'!$C:$C,0)))</f>
        <v>transportation-sector-main.html#conv-pol-stds</v>
      </c>
      <c r="R25" s="306" t="str">
        <f>IF(ISBLANK(INDEX('Policy Characteristics'!L:L,MATCH($C25,'Policy Characteristics'!$C:$C,0))),"",INDEX('Policy Characteristics'!L:L,MATCH($C25,'Policy Characteristics'!$C:$C,0)))</f>
        <v>conventional-pollutant-standards.html</v>
      </c>
    </row>
    <row r="26" spans="1:18" s="405" customFormat="1" x14ac:dyDescent="0.25">
      <c r="A26" s="306" t="str">
        <f>IF(ISBLANK(INDEX('Policy Characteristics'!A:A,MATCH($C26,'Policy Characteristics'!$C:$C,0))),"",INDEX('Policy Characteristics'!A:A,MATCH($C26,'Policy Characteristics'!$C:$C,0)))</f>
        <v>Transportation</v>
      </c>
      <c r="B26" s="306" t="str">
        <f>IF(ISBLANK(INDEX('Policy Characteristics'!B:B,MATCH($C26,'Policy Characteristics'!$C:$C,0))),"",INDEX('Policy Characteristics'!B:B,MATCH($C26,'Policy Characteristics'!$C:$C,0)))</f>
        <v>Conventional Pollutant Standards</v>
      </c>
      <c r="C26" s="308" t="str">
        <f t="shared" si="1"/>
        <v>Percentage Reduction of Separately Regulated Pollutants</v>
      </c>
      <c r="D26" s="405" t="s">
        <v>40</v>
      </c>
      <c r="E26" s="405" t="s">
        <v>2257</v>
      </c>
      <c r="F26" s="405" t="s">
        <v>3461</v>
      </c>
      <c r="G26" s="405" t="s">
        <v>2350</v>
      </c>
      <c r="H26" s="456">
        <v>324</v>
      </c>
      <c r="I26" s="394" t="s">
        <v>45</v>
      </c>
      <c r="J26" s="308" t="str">
        <f>IF(ISBLANK(INDEX('Policy Characteristics'!D:D,MATCH($C26,'Policy Characteristics'!$C:$C,0))),"",INDEX('Policy Characteristics'!D:D,MATCH($C26,'Policy Characteristics'!$C:$C,0)))</f>
        <v>Conventional Pollutant Standard</v>
      </c>
      <c r="K26" s="306" t="str">
        <f>IF(ISBLANK(INDEX('Policy Characteristics'!E:E,MATCH($C26,'Policy Characteristics'!$C:$C,0))),"",INDEX('Policy Characteristics'!E:E,MATCH($C26,'Policy Characteristics'!$C:$C,0)))</f>
        <v>trans reduce regulated pollutants</v>
      </c>
      <c r="L26" s="317">
        <f>IF(ISBLANK(INDEX('Policy Characteristics'!F:F,MATCH($C26,'Policy Characteristics'!$C:$C,0))),"",INDEX('Policy Characteristics'!F:F,MATCH($C26,'Policy Characteristics'!$C:$C,0)))</f>
        <v>0</v>
      </c>
      <c r="M26" s="317">
        <f>IF(ISBLANK(INDEX('Policy Characteristics'!G:G,MATCH($C26,'Policy Characteristics'!$C:$C,0))),"",INDEX('Policy Characteristics'!G:G,MATCH($C26,'Policy Characteristics'!$C:$C,0)))</f>
        <v>1</v>
      </c>
      <c r="N26" s="317">
        <f>IF(ISBLANK(INDEX('Policy Characteristics'!H:H,MATCH($C26,'Policy Characteristics'!$C:$C,0))),"",INDEX('Policy Characteristics'!H:H,MATCH($C26,'Policy Characteristics'!$C:$C,0)))</f>
        <v>0.02</v>
      </c>
      <c r="O26" s="306" t="str">
        <f>IF(ISBLANK(INDEX('Policy Characteristics'!I:I,MATCH($C26,'Policy Characteristics'!$C:$C,0))),"",INDEX('Policy Characteristics'!I:I,MATCH($C26,'Policy Characteristics'!$C:$C,0)))</f>
        <v>% reduction in emissions</v>
      </c>
      <c r="P26" s="306" t="str">
        <f>IF(ISBLANK(INDEX('Policy Characteristics'!J:J,MATCH($C26,'Policy Characteristics'!$C:$C,0))),"",INDEX('Policy Characteristics'!J:J,MATCH($C26,'Policy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6" s="306" t="str">
        <f>IF(ISBLANK(INDEX('Policy Characteristics'!K:K,MATCH($C26,'Policy Characteristics'!$C:$C,0))),"",INDEX('Policy Characteristics'!K:K,MATCH($C26,'Policy Characteristics'!$C:$C,0)))</f>
        <v>transportation-sector-main.html#conv-pol-stds</v>
      </c>
      <c r="R26" s="306" t="str">
        <f>IF(ISBLANK(INDEX('Policy Characteristics'!L:L,MATCH($C26,'Policy Characteristics'!$C:$C,0))),"",INDEX('Policy Characteristics'!L:L,MATCH($C26,'Policy Characteristics'!$C:$C,0)))</f>
        <v>conventional-pollutant-standards.html</v>
      </c>
    </row>
    <row r="27" spans="1:18" s="405" customFormat="1" x14ac:dyDescent="0.25">
      <c r="A27" s="306" t="str">
        <f>IF(ISBLANK(INDEX('Policy Characteristics'!A:A,MATCH($C27,'Policy Characteristics'!$C:$C,0))),"",INDEX('Policy Characteristics'!A:A,MATCH($C27,'Policy Characteristics'!$C:$C,0)))</f>
        <v>Transportation</v>
      </c>
      <c r="B27" s="306" t="str">
        <f>IF(ISBLANK(INDEX('Policy Characteristics'!B:B,MATCH($C27,'Policy Characteristics'!$C:$C,0))),"",INDEX('Policy Characteristics'!B:B,MATCH($C27,'Policy Characteristics'!$C:$C,0)))</f>
        <v>Conventional Pollutant Standards</v>
      </c>
      <c r="C27" s="308" t="str">
        <f t="shared" si="1"/>
        <v>Percentage Reduction of Separately Regulated Pollutants</v>
      </c>
      <c r="D27" s="405" t="s">
        <v>40</v>
      </c>
      <c r="E27" s="405" t="s">
        <v>2258</v>
      </c>
      <c r="F27" s="405" t="s">
        <v>3461</v>
      </c>
      <c r="G27" s="405" t="s">
        <v>2258</v>
      </c>
      <c r="H27" s="456">
        <v>325</v>
      </c>
      <c r="I27" s="394" t="s">
        <v>45</v>
      </c>
      <c r="J27" s="308" t="str">
        <f>IF(ISBLANK(INDEX('Policy Characteristics'!D:D,MATCH($C27,'Policy Characteristics'!$C:$C,0))),"",INDEX('Policy Characteristics'!D:D,MATCH($C27,'Policy Characteristics'!$C:$C,0)))</f>
        <v>Conventional Pollutant Standard</v>
      </c>
      <c r="K27" s="306" t="str">
        <f>IF(ISBLANK(INDEX('Policy Characteristics'!E:E,MATCH($C27,'Policy Characteristics'!$C:$C,0))),"",INDEX('Policy Characteristics'!E:E,MATCH($C27,'Policy Characteristics'!$C:$C,0)))</f>
        <v>trans reduce regulated pollutants</v>
      </c>
      <c r="L27" s="317">
        <f>IF(ISBLANK(INDEX('Policy Characteristics'!F:F,MATCH($C27,'Policy Characteristics'!$C:$C,0))),"",INDEX('Policy Characteristics'!F:F,MATCH($C27,'Policy Characteristics'!$C:$C,0)))</f>
        <v>0</v>
      </c>
      <c r="M27" s="317">
        <f>IF(ISBLANK(INDEX('Policy Characteristics'!G:G,MATCH($C27,'Policy Characteristics'!$C:$C,0))),"",INDEX('Policy Characteristics'!G:G,MATCH($C27,'Policy Characteristics'!$C:$C,0)))</f>
        <v>1</v>
      </c>
      <c r="N27" s="317">
        <f>IF(ISBLANK(INDEX('Policy Characteristics'!H:H,MATCH($C27,'Policy Characteristics'!$C:$C,0))),"",INDEX('Policy Characteristics'!H:H,MATCH($C27,'Policy Characteristics'!$C:$C,0)))</f>
        <v>0.02</v>
      </c>
      <c r="O27" s="306" t="str">
        <f>IF(ISBLANK(INDEX('Policy Characteristics'!I:I,MATCH($C27,'Policy Characteristics'!$C:$C,0))),"",INDEX('Policy Characteristics'!I:I,MATCH($C27,'Policy Characteristics'!$C:$C,0)))</f>
        <v>% reduction in emissions</v>
      </c>
      <c r="P27" s="306" t="str">
        <f>IF(ISBLANK(INDEX('Policy Characteristics'!J:J,MATCH($C27,'Policy Characteristics'!$C:$C,0))),"",INDEX('Policy Characteristics'!J:J,MATCH($C27,'Policy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7" s="306" t="str">
        <f>IF(ISBLANK(INDEX('Policy Characteristics'!K:K,MATCH($C27,'Policy Characteristics'!$C:$C,0))),"",INDEX('Policy Characteristics'!K:K,MATCH($C27,'Policy Characteristics'!$C:$C,0)))</f>
        <v>transportation-sector-main.html#conv-pol-stds</v>
      </c>
      <c r="R27" s="306" t="str">
        <f>IF(ISBLANK(INDEX('Policy Characteristics'!L:L,MATCH($C27,'Policy Characteristics'!$C:$C,0))),"",INDEX('Policy Characteristics'!L:L,MATCH($C27,'Policy Characteristics'!$C:$C,0)))</f>
        <v>conventional-pollutant-standards.html</v>
      </c>
    </row>
    <row r="28" spans="1:18" s="405" customFormat="1" x14ac:dyDescent="0.25">
      <c r="A28" s="306" t="str">
        <f>IF(ISBLANK(INDEX('Policy Characteristics'!A:A,MATCH($C28,'Policy Characteristics'!$C:$C,0))),"",INDEX('Policy Characteristics'!A:A,MATCH($C28,'Policy Characteristics'!$C:$C,0)))</f>
        <v>Transportation</v>
      </c>
      <c r="B28" s="306" t="str">
        <f>IF(ISBLANK(INDEX('Policy Characteristics'!B:B,MATCH($C28,'Policy Characteristics'!$C:$C,0))),"",INDEX('Policy Characteristics'!B:B,MATCH($C28,'Policy Characteristics'!$C:$C,0)))</f>
        <v>Conventional Pollutant Standards</v>
      </c>
      <c r="C28" s="308" t="str">
        <f t="shared" si="1"/>
        <v>Percentage Reduction of Separately Regulated Pollutants</v>
      </c>
      <c r="D28" s="405" t="s">
        <v>40</v>
      </c>
      <c r="E28" s="405" t="s">
        <v>2260</v>
      </c>
      <c r="F28" s="405" t="s">
        <v>3461</v>
      </c>
      <c r="G28" s="405" t="s">
        <v>2260</v>
      </c>
      <c r="H28" s="456">
        <v>326</v>
      </c>
      <c r="I28" s="394" t="s">
        <v>45</v>
      </c>
      <c r="J28" s="308" t="str">
        <f>IF(ISBLANK(INDEX('Policy Characteristics'!D:D,MATCH($C28,'Policy Characteristics'!$C:$C,0))),"",INDEX('Policy Characteristics'!D:D,MATCH($C28,'Policy Characteristics'!$C:$C,0)))</f>
        <v>Conventional Pollutant Standard</v>
      </c>
      <c r="K28" s="306" t="str">
        <f>IF(ISBLANK(INDEX('Policy Characteristics'!E:E,MATCH($C28,'Policy Characteristics'!$C:$C,0))),"",INDEX('Policy Characteristics'!E:E,MATCH($C28,'Policy Characteristics'!$C:$C,0)))</f>
        <v>trans reduce regulated pollutants</v>
      </c>
      <c r="L28" s="317">
        <f>IF(ISBLANK(INDEX('Policy Characteristics'!F:F,MATCH($C28,'Policy Characteristics'!$C:$C,0))),"",INDEX('Policy Characteristics'!F:F,MATCH($C28,'Policy Characteristics'!$C:$C,0)))</f>
        <v>0</v>
      </c>
      <c r="M28" s="317">
        <f>IF(ISBLANK(INDEX('Policy Characteristics'!G:G,MATCH($C28,'Policy Characteristics'!$C:$C,0))),"",INDEX('Policy Characteristics'!G:G,MATCH($C28,'Policy Characteristics'!$C:$C,0)))</f>
        <v>1</v>
      </c>
      <c r="N28" s="317">
        <f>IF(ISBLANK(INDEX('Policy Characteristics'!H:H,MATCH($C28,'Policy Characteristics'!$C:$C,0))),"",INDEX('Policy Characteristics'!H:H,MATCH($C28,'Policy Characteristics'!$C:$C,0)))</f>
        <v>0.02</v>
      </c>
      <c r="O28" s="306" t="str">
        <f>IF(ISBLANK(INDEX('Policy Characteristics'!I:I,MATCH($C28,'Policy Characteristics'!$C:$C,0))),"",INDEX('Policy Characteristics'!I:I,MATCH($C28,'Policy Characteristics'!$C:$C,0)))</f>
        <v>% reduction in emissions</v>
      </c>
      <c r="P28" s="306" t="str">
        <f>IF(ISBLANK(INDEX('Policy Characteristics'!J:J,MATCH($C28,'Policy Characteristics'!$C:$C,0))),"",INDEX('Policy Characteristics'!J:J,MATCH($C28,'Policy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8" s="306" t="str">
        <f>IF(ISBLANK(INDEX('Policy Characteristics'!K:K,MATCH($C28,'Policy Characteristics'!$C:$C,0))),"",INDEX('Policy Characteristics'!K:K,MATCH($C28,'Policy Characteristics'!$C:$C,0)))</f>
        <v>transportation-sector-main.html#conv-pol-stds</v>
      </c>
      <c r="R28" s="306" t="str">
        <f>IF(ISBLANK(INDEX('Policy Characteristics'!L:L,MATCH($C28,'Policy Characteristics'!$C:$C,0))),"",INDEX('Policy Characteristics'!L:L,MATCH($C28,'Policy Characteristics'!$C:$C,0)))</f>
        <v>conventional-pollutant-standards.html</v>
      </c>
    </row>
    <row r="29" spans="1:18" s="405" customFormat="1" x14ac:dyDescent="0.25">
      <c r="A29" s="306" t="str">
        <f>IF(ISBLANK(INDEX('Policy Characteristics'!A:A,MATCH($C29,'Policy Characteristics'!$C:$C,0))),"",INDEX('Policy Characteristics'!A:A,MATCH($C29,'Policy Characteristics'!$C:$C,0)))</f>
        <v>Transportation</v>
      </c>
      <c r="B29" s="306" t="str">
        <f>IF(ISBLANK(INDEX('Policy Characteristics'!B:B,MATCH($C29,'Policy Characteristics'!$C:$C,0))),"",INDEX('Policy Characteristics'!B:B,MATCH($C29,'Policy Characteristics'!$C:$C,0)))</f>
        <v>Conventional Pollutant Standards</v>
      </c>
      <c r="C29" s="308" t="str">
        <f t="shared" si="1"/>
        <v>Percentage Reduction of Separately Regulated Pollutants</v>
      </c>
      <c r="D29" s="405" t="s">
        <v>40</v>
      </c>
      <c r="E29" s="405" t="s">
        <v>2262</v>
      </c>
      <c r="F29" s="405" t="s">
        <v>3461</v>
      </c>
      <c r="G29" s="405" t="s">
        <v>2262</v>
      </c>
      <c r="H29" s="456">
        <v>327</v>
      </c>
      <c r="I29" s="394" t="s">
        <v>45</v>
      </c>
      <c r="J29" s="308" t="str">
        <f>IF(ISBLANK(INDEX('Policy Characteristics'!D:D,MATCH($C29,'Policy Characteristics'!$C:$C,0))),"",INDEX('Policy Characteristics'!D:D,MATCH($C29,'Policy Characteristics'!$C:$C,0)))</f>
        <v>Conventional Pollutant Standard</v>
      </c>
      <c r="K29" s="306" t="str">
        <f>IF(ISBLANK(INDEX('Policy Characteristics'!E:E,MATCH($C29,'Policy Characteristics'!$C:$C,0))),"",INDEX('Policy Characteristics'!E:E,MATCH($C29,'Policy Characteristics'!$C:$C,0)))</f>
        <v>trans reduce regulated pollutants</v>
      </c>
      <c r="L29" s="317">
        <f>IF(ISBLANK(INDEX('Policy Characteristics'!F:F,MATCH($C29,'Policy Characteristics'!$C:$C,0))),"",INDEX('Policy Characteristics'!F:F,MATCH($C29,'Policy Characteristics'!$C:$C,0)))</f>
        <v>0</v>
      </c>
      <c r="M29" s="317">
        <f>IF(ISBLANK(INDEX('Policy Characteristics'!G:G,MATCH($C29,'Policy Characteristics'!$C:$C,0))),"",INDEX('Policy Characteristics'!G:G,MATCH($C29,'Policy Characteristics'!$C:$C,0)))</f>
        <v>1</v>
      </c>
      <c r="N29" s="317">
        <f>IF(ISBLANK(INDEX('Policy Characteristics'!H:H,MATCH($C29,'Policy Characteristics'!$C:$C,0))),"",INDEX('Policy Characteristics'!H:H,MATCH($C29,'Policy Characteristics'!$C:$C,0)))</f>
        <v>0.02</v>
      </c>
      <c r="O29" s="306" t="str">
        <f>IF(ISBLANK(INDEX('Policy Characteristics'!I:I,MATCH($C29,'Policy Characteristics'!$C:$C,0))),"",INDEX('Policy Characteristics'!I:I,MATCH($C29,'Policy Characteristics'!$C:$C,0)))</f>
        <v>% reduction in emissions</v>
      </c>
      <c r="P29" s="306" t="str">
        <f>IF(ISBLANK(INDEX('Policy Characteristics'!J:J,MATCH($C29,'Policy Characteristics'!$C:$C,0))),"",INDEX('Policy Characteristics'!J:J,MATCH($C29,'Policy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29" s="306" t="str">
        <f>IF(ISBLANK(INDEX('Policy Characteristics'!K:K,MATCH($C29,'Policy Characteristics'!$C:$C,0))),"",INDEX('Policy Characteristics'!K:K,MATCH($C29,'Policy Characteristics'!$C:$C,0)))</f>
        <v>transportation-sector-main.html#conv-pol-stds</v>
      </c>
      <c r="R29" s="306" t="str">
        <f>IF(ISBLANK(INDEX('Policy Characteristics'!L:L,MATCH($C29,'Policy Characteristics'!$C:$C,0))),"",INDEX('Policy Characteristics'!L:L,MATCH($C29,'Policy Characteristics'!$C:$C,0)))</f>
        <v>conventional-pollutant-standards.html</v>
      </c>
    </row>
    <row r="30" spans="1:18" s="405" customFormat="1" x14ac:dyDescent="0.25">
      <c r="A30" s="306" t="str">
        <f>IF(ISBLANK(INDEX('Policy Characteristics'!A:A,MATCH($C30,'Policy Characteristics'!$C:$C,0))),"",INDEX('Policy Characteristics'!A:A,MATCH($C30,'Policy Characteristics'!$C:$C,0)))</f>
        <v>Transportation</v>
      </c>
      <c r="B30" s="306" t="str">
        <f>IF(ISBLANK(INDEX('Policy Characteristics'!B:B,MATCH($C30,'Policy Characteristics'!$C:$C,0))),"",INDEX('Policy Characteristics'!B:B,MATCH($C30,'Policy Characteristics'!$C:$C,0)))</f>
        <v>Conventional Pollutant Standards</v>
      </c>
      <c r="C30" s="308" t="str">
        <f t="shared" si="1"/>
        <v>Percentage Reduction of Separately Regulated Pollutants</v>
      </c>
      <c r="D30" s="405" t="s">
        <v>40</v>
      </c>
      <c r="E30" s="405" t="s">
        <v>2264</v>
      </c>
      <c r="F30" s="405" t="s">
        <v>3461</v>
      </c>
      <c r="G30" s="405" t="s">
        <v>2264</v>
      </c>
      <c r="H30" s="456">
        <v>328</v>
      </c>
      <c r="I30" s="394" t="s">
        <v>45</v>
      </c>
      <c r="J30" s="308" t="str">
        <f>IF(ISBLANK(INDEX('Policy Characteristics'!D:D,MATCH($C30,'Policy Characteristics'!$C:$C,0))),"",INDEX('Policy Characteristics'!D:D,MATCH($C30,'Policy Characteristics'!$C:$C,0)))</f>
        <v>Conventional Pollutant Standard</v>
      </c>
      <c r="K30" s="306" t="str">
        <f>IF(ISBLANK(INDEX('Policy Characteristics'!E:E,MATCH($C30,'Policy Characteristics'!$C:$C,0))),"",INDEX('Policy Characteristics'!E:E,MATCH($C30,'Policy Characteristics'!$C:$C,0)))</f>
        <v>trans reduce regulated pollutants</v>
      </c>
      <c r="L30" s="317">
        <f>IF(ISBLANK(INDEX('Policy Characteristics'!F:F,MATCH($C30,'Policy Characteristics'!$C:$C,0))),"",INDEX('Policy Characteristics'!F:F,MATCH($C30,'Policy Characteristics'!$C:$C,0)))</f>
        <v>0</v>
      </c>
      <c r="M30" s="317">
        <f>IF(ISBLANK(INDEX('Policy Characteristics'!G:G,MATCH($C30,'Policy Characteristics'!$C:$C,0))),"",INDEX('Policy Characteristics'!G:G,MATCH($C30,'Policy Characteristics'!$C:$C,0)))</f>
        <v>1</v>
      </c>
      <c r="N30" s="317">
        <f>IF(ISBLANK(INDEX('Policy Characteristics'!H:H,MATCH($C30,'Policy Characteristics'!$C:$C,0))),"",INDEX('Policy Characteristics'!H:H,MATCH($C30,'Policy Characteristics'!$C:$C,0)))</f>
        <v>0.02</v>
      </c>
      <c r="O30" s="306" t="str">
        <f>IF(ISBLANK(INDEX('Policy Characteristics'!I:I,MATCH($C30,'Policy Characteristics'!$C:$C,0))),"",INDEX('Policy Characteristics'!I:I,MATCH($C30,'Policy Characteristics'!$C:$C,0)))</f>
        <v>% reduction in emissions</v>
      </c>
      <c r="P30" s="306" t="str">
        <f>IF(ISBLANK(INDEX('Policy Characteristics'!J:J,MATCH($C30,'Policy Characteristics'!$C:$C,0))),"",INDEX('Policy Characteristics'!J:J,MATCH($C30,'Policy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0" s="306" t="str">
        <f>IF(ISBLANK(INDEX('Policy Characteristics'!K:K,MATCH($C30,'Policy Characteristics'!$C:$C,0))),"",INDEX('Policy Characteristics'!K:K,MATCH($C30,'Policy Characteristics'!$C:$C,0)))</f>
        <v>transportation-sector-main.html#conv-pol-stds</v>
      </c>
      <c r="R30" s="306" t="str">
        <f>IF(ISBLANK(INDEX('Policy Characteristics'!L:L,MATCH($C30,'Policy Characteristics'!$C:$C,0))),"",INDEX('Policy Characteristics'!L:L,MATCH($C30,'Policy Characteristics'!$C:$C,0)))</f>
        <v>conventional-pollutant-standards.html</v>
      </c>
    </row>
    <row r="31" spans="1:18" s="405" customFormat="1" x14ac:dyDescent="0.25">
      <c r="A31" s="306" t="str">
        <f>IF(ISBLANK(INDEX('Policy Characteristics'!A:A,MATCH($C31,'Policy Characteristics'!$C:$C,0))),"",INDEX('Policy Characteristics'!A:A,MATCH($C31,'Policy Characteristics'!$C:$C,0)))</f>
        <v>Transportation</v>
      </c>
      <c r="B31" s="306" t="str">
        <f>IF(ISBLANK(INDEX('Policy Characteristics'!B:B,MATCH($C31,'Policy Characteristics'!$C:$C,0))),"",INDEX('Policy Characteristics'!B:B,MATCH($C31,'Policy Characteristics'!$C:$C,0)))</f>
        <v>Conventional Pollutant Standards</v>
      </c>
      <c r="C31" s="308" t="str">
        <f t="shared" si="1"/>
        <v>Percentage Reduction of Separately Regulated Pollutants</v>
      </c>
      <c r="D31" s="405" t="s">
        <v>40</v>
      </c>
      <c r="E31" s="405" t="s">
        <v>2266</v>
      </c>
      <c r="F31" s="405" t="s">
        <v>3461</v>
      </c>
      <c r="G31" s="405" t="s">
        <v>2266</v>
      </c>
      <c r="H31" s="456">
        <v>329</v>
      </c>
      <c r="I31" s="394" t="s">
        <v>45</v>
      </c>
      <c r="J31" s="308" t="str">
        <f>IF(ISBLANK(INDEX('Policy Characteristics'!D:D,MATCH($C31,'Policy Characteristics'!$C:$C,0))),"",INDEX('Policy Characteristics'!D:D,MATCH($C31,'Policy Characteristics'!$C:$C,0)))</f>
        <v>Conventional Pollutant Standard</v>
      </c>
      <c r="K31" s="306" t="str">
        <f>IF(ISBLANK(INDEX('Policy Characteristics'!E:E,MATCH($C31,'Policy Characteristics'!$C:$C,0))),"",INDEX('Policy Characteristics'!E:E,MATCH($C31,'Policy Characteristics'!$C:$C,0)))</f>
        <v>trans reduce regulated pollutants</v>
      </c>
      <c r="L31" s="317">
        <f>IF(ISBLANK(INDEX('Policy Characteristics'!F:F,MATCH($C31,'Policy Characteristics'!$C:$C,0))),"",INDEX('Policy Characteristics'!F:F,MATCH($C31,'Policy Characteristics'!$C:$C,0)))</f>
        <v>0</v>
      </c>
      <c r="M31" s="317">
        <f>IF(ISBLANK(INDEX('Policy Characteristics'!G:G,MATCH($C31,'Policy Characteristics'!$C:$C,0))),"",INDEX('Policy Characteristics'!G:G,MATCH($C31,'Policy Characteristics'!$C:$C,0)))</f>
        <v>1</v>
      </c>
      <c r="N31" s="317">
        <f>IF(ISBLANK(INDEX('Policy Characteristics'!H:H,MATCH($C31,'Policy Characteristics'!$C:$C,0))),"",INDEX('Policy Characteristics'!H:H,MATCH($C31,'Policy Characteristics'!$C:$C,0)))</f>
        <v>0.02</v>
      </c>
      <c r="O31" s="306" t="str">
        <f>IF(ISBLANK(INDEX('Policy Characteristics'!I:I,MATCH($C31,'Policy Characteristics'!$C:$C,0))),"",INDEX('Policy Characteristics'!I:I,MATCH($C31,'Policy Characteristics'!$C:$C,0)))</f>
        <v>% reduction in emissions</v>
      </c>
      <c r="P31" s="306" t="str">
        <f>IF(ISBLANK(INDEX('Policy Characteristics'!J:J,MATCH($C31,'Policy Characteristics'!$C:$C,0))),"",INDEX('Policy Characteristics'!J:J,MATCH($C31,'Policy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1" s="306" t="str">
        <f>IF(ISBLANK(INDEX('Policy Characteristics'!K:K,MATCH($C31,'Policy Characteristics'!$C:$C,0))),"",INDEX('Policy Characteristics'!K:K,MATCH($C31,'Policy Characteristics'!$C:$C,0)))</f>
        <v>transportation-sector-main.html#conv-pol-stds</v>
      </c>
      <c r="R31" s="306" t="str">
        <f>IF(ISBLANK(INDEX('Policy Characteristics'!L:L,MATCH($C31,'Policy Characteristics'!$C:$C,0))),"",INDEX('Policy Characteristics'!L:L,MATCH($C31,'Policy Characteristics'!$C:$C,0)))</f>
        <v>conventional-pollutant-standards.html</v>
      </c>
    </row>
    <row r="32" spans="1:18" s="405" customFormat="1" x14ac:dyDescent="0.25">
      <c r="A32" s="306" t="str">
        <f>IF(ISBLANK(INDEX('Policy Characteristics'!A:A,MATCH($C32,'Policy Characteristics'!$C:$C,0))),"",INDEX('Policy Characteristics'!A:A,MATCH($C32,'Policy Characteristics'!$C:$C,0)))</f>
        <v>Transportation</v>
      </c>
      <c r="B32" s="306" t="str">
        <f>IF(ISBLANK(INDEX('Policy Characteristics'!B:B,MATCH($C32,'Policy Characteristics'!$C:$C,0))),"",INDEX('Policy Characteristics'!B:B,MATCH($C32,'Policy Characteristics'!$C:$C,0)))</f>
        <v>Conventional Pollutant Standards</v>
      </c>
      <c r="C32" s="308" t="str">
        <f t="shared" si="1"/>
        <v>Percentage Reduction of Separately Regulated Pollutants</v>
      </c>
      <c r="D32" s="405" t="s">
        <v>41</v>
      </c>
      <c r="E32" s="405" t="s">
        <v>2250</v>
      </c>
      <c r="F32" s="405" t="s">
        <v>3462</v>
      </c>
      <c r="G32" s="405" t="s">
        <v>2479</v>
      </c>
      <c r="H32" s="456">
        <v>330</v>
      </c>
      <c r="I32" s="414" t="s">
        <v>44</v>
      </c>
      <c r="J32" s="308" t="str">
        <f>IF(ISBLANK(INDEX('Policy Characteristics'!D:D,MATCH($C32,'Policy Characteristics'!$C:$C,0))),"",INDEX('Policy Characteristics'!D:D,MATCH($C32,'Policy Characteristics'!$C:$C,0)))</f>
        <v>Conventional Pollutant Standard</v>
      </c>
      <c r="K32" s="306" t="str">
        <f>IF(ISBLANK(INDEX('Policy Characteristics'!E:E,MATCH($C32,'Policy Characteristics'!$C:$C,0))),"",INDEX('Policy Characteristics'!E:E,MATCH($C32,'Policy Characteristics'!$C:$C,0)))</f>
        <v>trans reduce regulated pollutants</v>
      </c>
      <c r="L32" s="317">
        <f>IF(ISBLANK(INDEX('Policy Characteristics'!F:F,MATCH($C32,'Policy Characteristics'!$C:$C,0))),"",INDEX('Policy Characteristics'!F:F,MATCH($C32,'Policy Characteristics'!$C:$C,0)))</f>
        <v>0</v>
      </c>
      <c r="M32" s="317">
        <f>IF(ISBLANK(INDEX('Policy Characteristics'!G:G,MATCH($C32,'Policy Characteristics'!$C:$C,0))),"",INDEX('Policy Characteristics'!G:G,MATCH($C32,'Policy Characteristics'!$C:$C,0)))</f>
        <v>1</v>
      </c>
      <c r="N32" s="317">
        <f>IF(ISBLANK(INDEX('Policy Characteristics'!H:H,MATCH($C32,'Policy Characteristics'!$C:$C,0))),"",INDEX('Policy Characteristics'!H:H,MATCH($C32,'Policy Characteristics'!$C:$C,0)))</f>
        <v>0.02</v>
      </c>
      <c r="O32" s="306" t="str">
        <f>IF(ISBLANK(INDEX('Policy Characteristics'!I:I,MATCH($C32,'Policy Characteristics'!$C:$C,0))),"",INDEX('Policy Characteristics'!I:I,MATCH($C32,'Policy Characteristics'!$C:$C,0)))</f>
        <v>% reduction in emissions</v>
      </c>
      <c r="P32" s="306" t="str">
        <f>IF(ISBLANK(INDEX('Policy Characteristics'!J:J,MATCH($C32,'Policy Characteristics'!$C:$C,0))),"",INDEX('Policy Characteristics'!J:J,MATCH($C32,'Policy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2" s="306" t="str">
        <f>IF(ISBLANK(INDEX('Policy Characteristics'!K:K,MATCH($C32,'Policy Characteristics'!$C:$C,0))),"",INDEX('Policy Characteristics'!K:K,MATCH($C32,'Policy Characteristics'!$C:$C,0)))</f>
        <v>transportation-sector-main.html#conv-pol-stds</v>
      </c>
      <c r="R32" s="306" t="str">
        <f>IF(ISBLANK(INDEX('Policy Characteristics'!L:L,MATCH($C32,'Policy Characteristics'!$C:$C,0))),"",INDEX('Policy Characteristics'!L:L,MATCH($C32,'Policy Characteristics'!$C:$C,0)))</f>
        <v>conventional-pollutant-standards.html</v>
      </c>
    </row>
    <row r="33" spans="1:18" s="405" customFormat="1" x14ac:dyDescent="0.25">
      <c r="A33" s="306" t="str">
        <f>IF(ISBLANK(INDEX('Policy Characteristics'!A:A,MATCH($C33,'Policy Characteristics'!$C:$C,0))),"",INDEX('Policy Characteristics'!A:A,MATCH($C33,'Policy Characteristics'!$C:$C,0)))</f>
        <v>Transportation</v>
      </c>
      <c r="B33" s="306" t="str">
        <f>IF(ISBLANK(INDEX('Policy Characteristics'!B:B,MATCH($C33,'Policy Characteristics'!$C:$C,0))),"",INDEX('Policy Characteristics'!B:B,MATCH($C33,'Policy Characteristics'!$C:$C,0)))</f>
        <v>Conventional Pollutant Standards</v>
      </c>
      <c r="C33" s="308" t="str">
        <f t="shared" ref="C33:C61" si="2">C$2</f>
        <v>Percentage Reduction of Separately Regulated Pollutants</v>
      </c>
      <c r="D33" s="405" t="s">
        <v>41</v>
      </c>
      <c r="E33" s="405" t="s">
        <v>513</v>
      </c>
      <c r="F33" s="405" t="s">
        <v>3462</v>
      </c>
      <c r="G33" s="405" t="s">
        <v>513</v>
      </c>
      <c r="H33" s="456">
        <v>331</v>
      </c>
      <c r="I33" s="414" t="s">
        <v>44</v>
      </c>
      <c r="J33" s="308" t="str">
        <f>IF(ISBLANK(INDEX('Policy Characteristics'!D:D,MATCH($C33,'Policy Characteristics'!$C:$C,0))),"",INDEX('Policy Characteristics'!D:D,MATCH($C33,'Policy Characteristics'!$C:$C,0)))</f>
        <v>Conventional Pollutant Standard</v>
      </c>
      <c r="K33" s="306" t="str">
        <f>IF(ISBLANK(INDEX('Policy Characteristics'!E:E,MATCH($C33,'Policy Characteristics'!$C:$C,0))),"",INDEX('Policy Characteristics'!E:E,MATCH($C33,'Policy Characteristics'!$C:$C,0)))</f>
        <v>trans reduce regulated pollutants</v>
      </c>
      <c r="L33" s="317">
        <f>IF(ISBLANK(INDEX('Policy Characteristics'!F:F,MATCH($C33,'Policy Characteristics'!$C:$C,0))),"",INDEX('Policy Characteristics'!F:F,MATCH($C33,'Policy Characteristics'!$C:$C,0)))</f>
        <v>0</v>
      </c>
      <c r="M33" s="317">
        <f>IF(ISBLANK(INDEX('Policy Characteristics'!G:G,MATCH($C33,'Policy Characteristics'!$C:$C,0))),"",INDEX('Policy Characteristics'!G:G,MATCH($C33,'Policy Characteristics'!$C:$C,0)))</f>
        <v>1</v>
      </c>
      <c r="N33" s="317">
        <f>IF(ISBLANK(INDEX('Policy Characteristics'!H:H,MATCH($C33,'Policy Characteristics'!$C:$C,0))),"",INDEX('Policy Characteristics'!H:H,MATCH($C33,'Policy Characteristics'!$C:$C,0)))</f>
        <v>0.02</v>
      </c>
      <c r="O33" s="306" t="str">
        <f>IF(ISBLANK(INDEX('Policy Characteristics'!I:I,MATCH($C33,'Policy Characteristics'!$C:$C,0))),"",INDEX('Policy Characteristics'!I:I,MATCH($C33,'Policy Characteristics'!$C:$C,0)))</f>
        <v>% reduction in emissions</v>
      </c>
      <c r="P33" s="306" t="str">
        <f>IF(ISBLANK(INDEX('Policy Characteristics'!J:J,MATCH($C33,'Policy Characteristics'!$C:$C,0))),"",INDEX('Policy Characteristics'!J:J,MATCH($C33,'Policy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3" s="306" t="str">
        <f>IF(ISBLANK(INDEX('Policy Characteristics'!K:K,MATCH($C33,'Policy Characteristics'!$C:$C,0))),"",INDEX('Policy Characteristics'!K:K,MATCH($C33,'Policy Characteristics'!$C:$C,0)))</f>
        <v>transportation-sector-main.html#conv-pol-stds</v>
      </c>
      <c r="R33" s="306" t="str">
        <f>IF(ISBLANK(INDEX('Policy Characteristics'!L:L,MATCH($C33,'Policy Characteristics'!$C:$C,0))),"",INDEX('Policy Characteristics'!L:L,MATCH($C33,'Policy Characteristics'!$C:$C,0)))</f>
        <v>conventional-pollutant-standards.html</v>
      </c>
    </row>
    <row r="34" spans="1:18" s="405" customFormat="1" x14ac:dyDescent="0.25">
      <c r="A34" s="306" t="str">
        <f>IF(ISBLANK(INDEX('Policy Characteristics'!A:A,MATCH($C34,'Policy Characteristics'!$C:$C,0))),"",INDEX('Policy Characteristics'!A:A,MATCH($C34,'Policy Characteristics'!$C:$C,0)))</f>
        <v>Transportation</v>
      </c>
      <c r="B34" s="306" t="str">
        <f>IF(ISBLANK(INDEX('Policy Characteristics'!B:B,MATCH($C34,'Policy Characteristics'!$C:$C,0))),"",INDEX('Policy Characteristics'!B:B,MATCH($C34,'Policy Characteristics'!$C:$C,0)))</f>
        <v>Conventional Pollutant Standards</v>
      </c>
      <c r="C34" s="308" t="str">
        <f t="shared" si="2"/>
        <v>Percentage Reduction of Separately Regulated Pollutants</v>
      </c>
      <c r="D34" s="405" t="s">
        <v>41</v>
      </c>
      <c r="E34" s="405" t="s">
        <v>2253</v>
      </c>
      <c r="F34" s="405" t="s">
        <v>3462</v>
      </c>
      <c r="G34" s="405" t="s">
        <v>2253</v>
      </c>
      <c r="H34" s="456">
        <v>332</v>
      </c>
      <c r="I34" s="414" t="s">
        <v>44</v>
      </c>
      <c r="J34" s="308" t="str">
        <f>IF(ISBLANK(INDEX('Policy Characteristics'!D:D,MATCH($C34,'Policy Characteristics'!$C:$C,0))),"",INDEX('Policy Characteristics'!D:D,MATCH($C34,'Policy Characteristics'!$C:$C,0)))</f>
        <v>Conventional Pollutant Standard</v>
      </c>
      <c r="K34" s="306" t="str">
        <f>IF(ISBLANK(INDEX('Policy Characteristics'!E:E,MATCH($C34,'Policy Characteristics'!$C:$C,0))),"",INDEX('Policy Characteristics'!E:E,MATCH($C34,'Policy Characteristics'!$C:$C,0)))</f>
        <v>trans reduce regulated pollutants</v>
      </c>
      <c r="L34" s="317">
        <f>IF(ISBLANK(INDEX('Policy Characteristics'!F:F,MATCH($C34,'Policy Characteristics'!$C:$C,0))),"",INDEX('Policy Characteristics'!F:F,MATCH($C34,'Policy Characteristics'!$C:$C,0)))</f>
        <v>0</v>
      </c>
      <c r="M34" s="317">
        <f>IF(ISBLANK(INDEX('Policy Characteristics'!G:G,MATCH($C34,'Policy Characteristics'!$C:$C,0))),"",INDEX('Policy Characteristics'!G:G,MATCH($C34,'Policy Characteristics'!$C:$C,0)))</f>
        <v>1</v>
      </c>
      <c r="N34" s="317">
        <f>IF(ISBLANK(INDEX('Policy Characteristics'!H:H,MATCH($C34,'Policy Characteristics'!$C:$C,0))),"",INDEX('Policy Characteristics'!H:H,MATCH($C34,'Policy Characteristics'!$C:$C,0)))</f>
        <v>0.02</v>
      </c>
      <c r="O34" s="306" t="str">
        <f>IF(ISBLANK(INDEX('Policy Characteristics'!I:I,MATCH($C34,'Policy Characteristics'!$C:$C,0))),"",INDEX('Policy Characteristics'!I:I,MATCH($C34,'Policy Characteristics'!$C:$C,0)))</f>
        <v>% reduction in emissions</v>
      </c>
      <c r="P34" s="306" t="str">
        <f>IF(ISBLANK(INDEX('Policy Characteristics'!J:J,MATCH($C34,'Policy Characteristics'!$C:$C,0))),"",INDEX('Policy Characteristics'!J:J,MATCH($C34,'Policy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4" s="306" t="str">
        <f>IF(ISBLANK(INDEX('Policy Characteristics'!K:K,MATCH($C34,'Policy Characteristics'!$C:$C,0))),"",INDEX('Policy Characteristics'!K:K,MATCH($C34,'Policy Characteristics'!$C:$C,0)))</f>
        <v>transportation-sector-main.html#conv-pol-stds</v>
      </c>
      <c r="R34" s="306" t="str">
        <f>IF(ISBLANK(INDEX('Policy Characteristics'!L:L,MATCH($C34,'Policy Characteristics'!$C:$C,0))),"",INDEX('Policy Characteristics'!L:L,MATCH($C34,'Policy Characteristics'!$C:$C,0)))</f>
        <v>conventional-pollutant-standards.html</v>
      </c>
    </row>
    <row r="35" spans="1:18" s="405" customFormat="1" x14ac:dyDescent="0.25">
      <c r="A35" s="306" t="str">
        <f>IF(ISBLANK(INDEX('Policy Characteristics'!A:A,MATCH($C35,'Policy Characteristics'!$C:$C,0))),"",INDEX('Policy Characteristics'!A:A,MATCH($C35,'Policy Characteristics'!$C:$C,0)))</f>
        <v>Transportation</v>
      </c>
      <c r="B35" s="306" t="str">
        <f>IF(ISBLANK(INDEX('Policy Characteristics'!B:B,MATCH($C35,'Policy Characteristics'!$C:$C,0))),"",INDEX('Policy Characteristics'!B:B,MATCH($C35,'Policy Characteristics'!$C:$C,0)))</f>
        <v>Conventional Pollutant Standards</v>
      </c>
      <c r="C35" s="308" t="str">
        <f t="shared" si="2"/>
        <v>Percentage Reduction of Separately Regulated Pollutants</v>
      </c>
      <c r="D35" s="405" t="s">
        <v>41</v>
      </c>
      <c r="E35" s="405" t="s">
        <v>2255</v>
      </c>
      <c r="F35" s="405" t="s">
        <v>3462</v>
      </c>
      <c r="G35" s="405" t="s">
        <v>2255</v>
      </c>
      <c r="H35" s="456">
        <v>333</v>
      </c>
      <c r="I35" s="414" t="s">
        <v>44</v>
      </c>
      <c r="J35" s="308" t="str">
        <f>IF(ISBLANK(INDEX('Policy Characteristics'!D:D,MATCH($C35,'Policy Characteristics'!$C:$C,0))),"",INDEX('Policy Characteristics'!D:D,MATCH($C35,'Policy Characteristics'!$C:$C,0)))</f>
        <v>Conventional Pollutant Standard</v>
      </c>
      <c r="K35" s="306" t="str">
        <f>IF(ISBLANK(INDEX('Policy Characteristics'!E:E,MATCH($C35,'Policy Characteristics'!$C:$C,0))),"",INDEX('Policy Characteristics'!E:E,MATCH($C35,'Policy Characteristics'!$C:$C,0)))</f>
        <v>trans reduce regulated pollutants</v>
      </c>
      <c r="L35" s="317">
        <f>IF(ISBLANK(INDEX('Policy Characteristics'!F:F,MATCH($C35,'Policy Characteristics'!$C:$C,0))),"",INDEX('Policy Characteristics'!F:F,MATCH($C35,'Policy Characteristics'!$C:$C,0)))</f>
        <v>0</v>
      </c>
      <c r="M35" s="317">
        <f>IF(ISBLANK(INDEX('Policy Characteristics'!G:G,MATCH($C35,'Policy Characteristics'!$C:$C,0))),"",INDEX('Policy Characteristics'!G:G,MATCH($C35,'Policy Characteristics'!$C:$C,0)))</f>
        <v>1</v>
      </c>
      <c r="N35" s="317">
        <f>IF(ISBLANK(INDEX('Policy Characteristics'!H:H,MATCH($C35,'Policy Characteristics'!$C:$C,0))),"",INDEX('Policy Characteristics'!H:H,MATCH($C35,'Policy Characteristics'!$C:$C,0)))</f>
        <v>0.02</v>
      </c>
      <c r="O35" s="306" t="str">
        <f>IF(ISBLANK(INDEX('Policy Characteristics'!I:I,MATCH($C35,'Policy Characteristics'!$C:$C,0))),"",INDEX('Policy Characteristics'!I:I,MATCH($C35,'Policy Characteristics'!$C:$C,0)))</f>
        <v>% reduction in emissions</v>
      </c>
      <c r="P35" s="306" t="str">
        <f>IF(ISBLANK(INDEX('Policy Characteristics'!J:J,MATCH($C35,'Policy Characteristics'!$C:$C,0))),"",INDEX('Policy Characteristics'!J:J,MATCH($C35,'Policy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5" s="306" t="str">
        <f>IF(ISBLANK(INDEX('Policy Characteristics'!K:K,MATCH($C35,'Policy Characteristics'!$C:$C,0))),"",INDEX('Policy Characteristics'!K:K,MATCH($C35,'Policy Characteristics'!$C:$C,0)))</f>
        <v>transportation-sector-main.html#conv-pol-stds</v>
      </c>
      <c r="R35" s="306" t="str">
        <f>IF(ISBLANK(INDEX('Policy Characteristics'!L:L,MATCH($C35,'Policy Characteristics'!$C:$C,0))),"",INDEX('Policy Characteristics'!L:L,MATCH($C35,'Policy Characteristics'!$C:$C,0)))</f>
        <v>conventional-pollutant-standards.html</v>
      </c>
    </row>
    <row r="36" spans="1:18" s="405" customFormat="1" x14ac:dyDescent="0.25">
      <c r="A36" s="306" t="str">
        <f>IF(ISBLANK(INDEX('Policy Characteristics'!A:A,MATCH($C36,'Policy Characteristics'!$C:$C,0))),"",INDEX('Policy Characteristics'!A:A,MATCH($C36,'Policy Characteristics'!$C:$C,0)))</f>
        <v>Transportation</v>
      </c>
      <c r="B36" s="306" t="str">
        <f>IF(ISBLANK(INDEX('Policy Characteristics'!B:B,MATCH($C36,'Policy Characteristics'!$C:$C,0))),"",INDEX('Policy Characteristics'!B:B,MATCH($C36,'Policy Characteristics'!$C:$C,0)))</f>
        <v>Conventional Pollutant Standards</v>
      </c>
      <c r="C36" s="308" t="str">
        <f t="shared" si="2"/>
        <v>Percentage Reduction of Separately Regulated Pollutants</v>
      </c>
      <c r="D36" s="405" t="s">
        <v>41</v>
      </c>
      <c r="E36" s="405" t="s">
        <v>2257</v>
      </c>
      <c r="F36" s="405" t="s">
        <v>3462</v>
      </c>
      <c r="G36" s="405" t="s">
        <v>2350</v>
      </c>
      <c r="H36" s="456">
        <v>334</v>
      </c>
      <c r="I36" s="414" t="s">
        <v>44</v>
      </c>
      <c r="J36" s="308" t="str">
        <f>IF(ISBLANK(INDEX('Policy Characteristics'!D:D,MATCH($C36,'Policy Characteristics'!$C:$C,0))),"",INDEX('Policy Characteristics'!D:D,MATCH($C36,'Policy Characteristics'!$C:$C,0)))</f>
        <v>Conventional Pollutant Standard</v>
      </c>
      <c r="K36" s="306" t="str">
        <f>IF(ISBLANK(INDEX('Policy Characteristics'!E:E,MATCH($C36,'Policy Characteristics'!$C:$C,0))),"",INDEX('Policy Characteristics'!E:E,MATCH($C36,'Policy Characteristics'!$C:$C,0)))</f>
        <v>trans reduce regulated pollutants</v>
      </c>
      <c r="L36" s="317">
        <f>IF(ISBLANK(INDEX('Policy Characteristics'!F:F,MATCH($C36,'Policy Characteristics'!$C:$C,0))),"",INDEX('Policy Characteristics'!F:F,MATCH($C36,'Policy Characteristics'!$C:$C,0)))</f>
        <v>0</v>
      </c>
      <c r="M36" s="317">
        <f>IF(ISBLANK(INDEX('Policy Characteristics'!G:G,MATCH($C36,'Policy Characteristics'!$C:$C,0))),"",INDEX('Policy Characteristics'!G:G,MATCH($C36,'Policy Characteristics'!$C:$C,0)))</f>
        <v>1</v>
      </c>
      <c r="N36" s="317">
        <f>IF(ISBLANK(INDEX('Policy Characteristics'!H:H,MATCH($C36,'Policy Characteristics'!$C:$C,0))),"",INDEX('Policy Characteristics'!H:H,MATCH($C36,'Policy Characteristics'!$C:$C,0)))</f>
        <v>0.02</v>
      </c>
      <c r="O36" s="306" t="str">
        <f>IF(ISBLANK(INDEX('Policy Characteristics'!I:I,MATCH($C36,'Policy Characteristics'!$C:$C,0))),"",INDEX('Policy Characteristics'!I:I,MATCH($C36,'Policy Characteristics'!$C:$C,0)))</f>
        <v>% reduction in emissions</v>
      </c>
      <c r="P36" s="306" t="str">
        <f>IF(ISBLANK(INDEX('Policy Characteristics'!J:J,MATCH($C36,'Policy Characteristics'!$C:$C,0))),"",INDEX('Policy Characteristics'!J:J,MATCH($C36,'Policy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6" s="306" t="str">
        <f>IF(ISBLANK(INDEX('Policy Characteristics'!K:K,MATCH($C36,'Policy Characteristics'!$C:$C,0))),"",INDEX('Policy Characteristics'!K:K,MATCH($C36,'Policy Characteristics'!$C:$C,0)))</f>
        <v>transportation-sector-main.html#conv-pol-stds</v>
      </c>
      <c r="R36" s="306" t="str">
        <f>IF(ISBLANK(INDEX('Policy Characteristics'!L:L,MATCH($C36,'Policy Characteristics'!$C:$C,0))),"",INDEX('Policy Characteristics'!L:L,MATCH($C36,'Policy Characteristics'!$C:$C,0)))</f>
        <v>conventional-pollutant-standards.html</v>
      </c>
    </row>
    <row r="37" spans="1:18" s="405" customFormat="1" x14ac:dyDescent="0.25">
      <c r="A37" s="306" t="str">
        <f>IF(ISBLANK(INDEX('Policy Characteristics'!A:A,MATCH($C37,'Policy Characteristics'!$C:$C,0))),"",INDEX('Policy Characteristics'!A:A,MATCH($C37,'Policy Characteristics'!$C:$C,0)))</f>
        <v>Transportation</v>
      </c>
      <c r="B37" s="306" t="str">
        <f>IF(ISBLANK(INDEX('Policy Characteristics'!B:B,MATCH($C37,'Policy Characteristics'!$C:$C,0))),"",INDEX('Policy Characteristics'!B:B,MATCH($C37,'Policy Characteristics'!$C:$C,0)))</f>
        <v>Conventional Pollutant Standards</v>
      </c>
      <c r="C37" s="308" t="str">
        <f t="shared" si="2"/>
        <v>Percentage Reduction of Separately Regulated Pollutants</v>
      </c>
      <c r="D37" s="405" t="s">
        <v>41</v>
      </c>
      <c r="E37" s="405" t="s">
        <v>2258</v>
      </c>
      <c r="F37" s="405" t="s">
        <v>3462</v>
      </c>
      <c r="G37" s="405" t="s">
        <v>2258</v>
      </c>
      <c r="H37" s="456">
        <v>335</v>
      </c>
      <c r="I37" s="394" t="s">
        <v>45</v>
      </c>
      <c r="J37" s="308" t="str">
        <f>IF(ISBLANK(INDEX('Policy Characteristics'!D:D,MATCH($C37,'Policy Characteristics'!$C:$C,0))),"",INDEX('Policy Characteristics'!D:D,MATCH($C37,'Policy Characteristics'!$C:$C,0)))</f>
        <v>Conventional Pollutant Standard</v>
      </c>
      <c r="K37" s="306" t="str">
        <f>IF(ISBLANK(INDEX('Policy Characteristics'!E:E,MATCH($C37,'Policy Characteristics'!$C:$C,0))),"",INDEX('Policy Characteristics'!E:E,MATCH($C37,'Policy Characteristics'!$C:$C,0)))</f>
        <v>trans reduce regulated pollutants</v>
      </c>
      <c r="L37" s="317">
        <f>IF(ISBLANK(INDEX('Policy Characteristics'!F:F,MATCH($C37,'Policy Characteristics'!$C:$C,0))),"",INDEX('Policy Characteristics'!F:F,MATCH($C37,'Policy Characteristics'!$C:$C,0)))</f>
        <v>0</v>
      </c>
      <c r="M37" s="317">
        <f>IF(ISBLANK(INDEX('Policy Characteristics'!G:G,MATCH($C37,'Policy Characteristics'!$C:$C,0))),"",INDEX('Policy Characteristics'!G:G,MATCH($C37,'Policy Characteristics'!$C:$C,0)))</f>
        <v>1</v>
      </c>
      <c r="N37" s="317">
        <f>IF(ISBLANK(INDEX('Policy Characteristics'!H:H,MATCH($C37,'Policy Characteristics'!$C:$C,0))),"",INDEX('Policy Characteristics'!H:H,MATCH($C37,'Policy Characteristics'!$C:$C,0)))</f>
        <v>0.02</v>
      </c>
      <c r="O37" s="306" t="str">
        <f>IF(ISBLANK(INDEX('Policy Characteristics'!I:I,MATCH($C37,'Policy Characteristics'!$C:$C,0))),"",INDEX('Policy Characteristics'!I:I,MATCH($C37,'Policy Characteristics'!$C:$C,0)))</f>
        <v>% reduction in emissions</v>
      </c>
      <c r="P37" s="306" t="str">
        <f>IF(ISBLANK(INDEX('Policy Characteristics'!J:J,MATCH($C37,'Policy Characteristics'!$C:$C,0))),"",INDEX('Policy Characteristics'!J:J,MATCH($C37,'Policy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7" s="306" t="str">
        <f>IF(ISBLANK(INDEX('Policy Characteristics'!K:K,MATCH($C37,'Policy Characteristics'!$C:$C,0))),"",INDEX('Policy Characteristics'!K:K,MATCH($C37,'Policy Characteristics'!$C:$C,0)))</f>
        <v>transportation-sector-main.html#conv-pol-stds</v>
      </c>
      <c r="R37" s="306" t="str">
        <f>IF(ISBLANK(INDEX('Policy Characteristics'!L:L,MATCH($C37,'Policy Characteristics'!$C:$C,0))),"",INDEX('Policy Characteristics'!L:L,MATCH($C37,'Policy Characteristics'!$C:$C,0)))</f>
        <v>conventional-pollutant-standards.html</v>
      </c>
    </row>
    <row r="38" spans="1:18" s="405" customFormat="1" x14ac:dyDescent="0.25">
      <c r="A38" s="306" t="str">
        <f>IF(ISBLANK(INDEX('Policy Characteristics'!A:A,MATCH($C38,'Policy Characteristics'!$C:$C,0))),"",INDEX('Policy Characteristics'!A:A,MATCH($C38,'Policy Characteristics'!$C:$C,0)))</f>
        <v>Transportation</v>
      </c>
      <c r="B38" s="306" t="str">
        <f>IF(ISBLANK(INDEX('Policy Characteristics'!B:B,MATCH($C38,'Policy Characteristics'!$C:$C,0))),"",INDEX('Policy Characteristics'!B:B,MATCH($C38,'Policy Characteristics'!$C:$C,0)))</f>
        <v>Conventional Pollutant Standards</v>
      </c>
      <c r="C38" s="308" t="str">
        <f t="shared" si="2"/>
        <v>Percentage Reduction of Separately Regulated Pollutants</v>
      </c>
      <c r="D38" s="405" t="s">
        <v>41</v>
      </c>
      <c r="E38" s="405" t="s">
        <v>2260</v>
      </c>
      <c r="F38" s="405" t="s">
        <v>3462</v>
      </c>
      <c r="G38" s="405" t="s">
        <v>2260</v>
      </c>
      <c r="H38" s="456">
        <v>336</v>
      </c>
      <c r="I38" s="414" t="s">
        <v>44</v>
      </c>
      <c r="J38" s="308" t="str">
        <f>IF(ISBLANK(INDEX('Policy Characteristics'!D:D,MATCH($C38,'Policy Characteristics'!$C:$C,0))),"",INDEX('Policy Characteristics'!D:D,MATCH($C38,'Policy Characteristics'!$C:$C,0)))</f>
        <v>Conventional Pollutant Standard</v>
      </c>
      <c r="K38" s="306" t="str">
        <f>IF(ISBLANK(INDEX('Policy Characteristics'!E:E,MATCH($C38,'Policy Characteristics'!$C:$C,0))),"",INDEX('Policy Characteristics'!E:E,MATCH($C38,'Policy Characteristics'!$C:$C,0)))</f>
        <v>trans reduce regulated pollutants</v>
      </c>
      <c r="L38" s="317">
        <f>IF(ISBLANK(INDEX('Policy Characteristics'!F:F,MATCH($C38,'Policy Characteristics'!$C:$C,0))),"",INDEX('Policy Characteristics'!F:F,MATCH($C38,'Policy Characteristics'!$C:$C,0)))</f>
        <v>0</v>
      </c>
      <c r="M38" s="317">
        <f>IF(ISBLANK(INDEX('Policy Characteristics'!G:G,MATCH($C38,'Policy Characteristics'!$C:$C,0))),"",INDEX('Policy Characteristics'!G:G,MATCH($C38,'Policy Characteristics'!$C:$C,0)))</f>
        <v>1</v>
      </c>
      <c r="N38" s="317">
        <f>IF(ISBLANK(INDEX('Policy Characteristics'!H:H,MATCH($C38,'Policy Characteristics'!$C:$C,0))),"",INDEX('Policy Characteristics'!H:H,MATCH($C38,'Policy Characteristics'!$C:$C,0)))</f>
        <v>0.02</v>
      </c>
      <c r="O38" s="306" t="str">
        <f>IF(ISBLANK(INDEX('Policy Characteristics'!I:I,MATCH($C38,'Policy Characteristics'!$C:$C,0))),"",INDEX('Policy Characteristics'!I:I,MATCH($C38,'Policy Characteristics'!$C:$C,0)))</f>
        <v>% reduction in emissions</v>
      </c>
      <c r="P38" s="306" t="str">
        <f>IF(ISBLANK(INDEX('Policy Characteristics'!J:J,MATCH($C38,'Policy Characteristics'!$C:$C,0))),"",INDEX('Policy Characteristics'!J:J,MATCH($C38,'Policy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8" s="306" t="str">
        <f>IF(ISBLANK(INDEX('Policy Characteristics'!K:K,MATCH($C38,'Policy Characteristics'!$C:$C,0))),"",INDEX('Policy Characteristics'!K:K,MATCH($C38,'Policy Characteristics'!$C:$C,0)))</f>
        <v>transportation-sector-main.html#conv-pol-stds</v>
      </c>
      <c r="R38" s="306" t="str">
        <f>IF(ISBLANK(INDEX('Policy Characteristics'!L:L,MATCH($C38,'Policy Characteristics'!$C:$C,0))),"",INDEX('Policy Characteristics'!L:L,MATCH($C38,'Policy Characteristics'!$C:$C,0)))</f>
        <v>conventional-pollutant-standards.html</v>
      </c>
    </row>
    <row r="39" spans="1:18" s="405" customFormat="1" x14ac:dyDescent="0.25">
      <c r="A39" s="306" t="str">
        <f>IF(ISBLANK(INDEX('Policy Characteristics'!A:A,MATCH($C39,'Policy Characteristics'!$C:$C,0))),"",INDEX('Policy Characteristics'!A:A,MATCH($C39,'Policy Characteristics'!$C:$C,0)))</f>
        <v>Transportation</v>
      </c>
      <c r="B39" s="306" t="str">
        <f>IF(ISBLANK(INDEX('Policy Characteristics'!B:B,MATCH($C39,'Policy Characteristics'!$C:$C,0))),"",INDEX('Policy Characteristics'!B:B,MATCH($C39,'Policy Characteristics'!$C:$C,0)))</f>
        <v>Conventional Pollutant Standards</v>
      </c>
      <c r="C39" s="308" t="str">
        <f t="shared" si="2"/>
        <v>Percentage Reduction of Separately Regulated Pollutants</v>
      </c>
      <c r="D39" s="405" t="s">
        <v>41</v>
      </c>
      <c r="E39" s="405" t="s">
        <v>2262</v>
      </c>
      <c r="F39" s="405" t="s">
        <v>3462</v>
      </c>
      <c r="G39" s="405" t="s">
        <v>2262</v>
      </c>
      <c r="H39" s="456">
        <v>337</v>
      </c>
      <c r="I39" s="414" t="s">
        <v>44</v>
      </c>
      <c r="J39" s="308" t="str">
        <f>IF(ISBLANK(INDEX('Policy Characteristics'!D:D,MATCH($C39,'Policy Characteristics'!$C:$C,0))),"",INDEX('Policy Characteristics'!D:D,MATCH($C39,'Policy Characteristics'!$C:$C,0)))</f>
        <v>Conventional Pollutant Standard</v>
      </c>
      <c r="K39" s="306" t="str">
        <f>IF(ISBLANK(INDEX('Policy Characteristics'!E:E,MATCH($C39,'Policy Characteristics'!$C:$C,0))),"",INDEX('Policy Characteristics'!E:E,MATCH($C39,'Policy Characteristics'!$C:$C,0)))</f>
        <v>trans reduce regulated pollutants</v>
      </c>
      <c r="L39" s="317">
        <f>IF(ISBLANK(INDEX('Policy Characteristics'!F:F,MATCH($C39,'Policy Characteristics'!$C:$C,0))),"",INDEX('Policy Characteristics'!F:F,MATCH($C39,'Policy Characteristics'!$C:$C,0)))</f>
        <v>0</v>
      </c>
      <c r="M39" s="317">
        <f>IF(ISBLANK(INDEX('Policy Characteristics'!G:G,MATCH($C39,'Policy Characteristics'!$C:$C,0))),"",INDEX('Policy Characteristics'!G:G,MATCH($C39,'Policy Characteristics'!$C:$C,0)))</f>
        <v>1</v>
      </c>
      <c r="N39" s="317">
        <f>IF(ISBLANK(INDEX('Policy Characteristics'!H:H,MATCH($C39,'Policy Characteristics'!$C:$C,0))),"",INDEX('Policy Characteristics'!H:H,MATCH($C39,'Policy Characteristics'!$C:$C,0)))</f>
        <v>0.02</v>
      </c>
      <c r="O39" s="306" t="str">
        <f>IF(ISBLANK(INDEX('Policy Characteristics'!I:I,MATCH($C39,'Policy Characteristics'!$C:$C,0))),"",INDEX('Policy Characteristics'!I:I,MATCH($C39,'Policy Characteristics'!$C:$C,0)))</f>
        <v>% reduction in emissions</v>
      </c>
      <c r="P39" s="306" t="str">
        <f>IF(ISBLANK(INDEX('Policy Characteristics'!J:J,MATCH($C39,'Policy Characteristics'!$C:$C,0))),"",INDEX('Policy Characteristics'!J:J,MATCH($C39,'Policy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39" s="306" t="str">
        <f>IF(ISBLANK(INDEX('Policy Characteristics'!K:K,MATCH($C39,'Policy Characteristics'!$C:$C,0))),"",INDEX('Policy Characteristics'!K:K,MATCH($C39,'Policy Characteristics'!$C:$C,0)))</f>
        <v>transportation-sector-main.html#conv-pol-stds</v>
      </c>
      <c r="R39" s="306" t="str">
        <f>IF(ISBLANK(INDEX('Policy Characteristics'!L:L,MATCH($C39,'Policy Characteristics'!$C:$C,0))),"",INDEX('Policy Characteristics'!L:L,MATCH($C39,'Policy Characteristics'!$C:$C,0)))</f>
        <v>conventional-pollutant-standards.html</v>
      </c>
    </row>
    <row r="40" spans="1:18" s="405" customFormat="1" x14ac:dyDescent="0.25">
      <c r="A40" s="306" t="str">
        <f>IF(ISBLANK(INDEX('Policy Characteristics'!A:A,MATCH($C40,'Policy Characteristics'!$C:$C,0))),"",INDEX('Policy Characteristics'!A:A,MATCH($C40,'Policy Characteristics'!$C:$C,0)))</f>
        <v>Transportation</v>
      </c>
      <c r="B40" s="306" t="str">
        <f>IF(ISBLANK(INDEX('Policy Characteristics'!B:B,MATCH($C40,'Policy Characteristics'!$C:$C,0))),"",INDEX('Policy Characteristics'!B:B,MATCH($C40,'Policy Characteristics'!$C:$C,0)))</f>
        <v>Conventional Pollutant Standards</v>
      </c>
      <c r="C40" s="308" t="str">
        <f t="shared" si="2"/>
        <v>Percentage Reduction of Separately Regulated Pollutants</v>
      </c>
      <c r="D40" s="405" t="s">
        <v>41</v>
      </c>
      <c r="E40" s="405" t="s">
        <v>2264</v>
      </c>
      <c r="F40" s="405" t="s">
        <v>3462</v>
      </c>
      <c r="G40" s="405" t="s">
        <v>2264</v>
      </c>
      <c r="H40" s="456">
        <v>338</v>
      </c>
      <c r="I40" s="394" t="s">
        <v>45</v>
      </c>
      <c r="J40" s="308" t="str">
        <f>IF(ISBLANK(INDEX('Policy Characteristics'!D:D,MATCH($C40,'Policy Characteristics'!$C:$C,0))),"",INDEX('Policy Characteristics'!D:D,MATCH($C40,'Policy Characteristics'!$C:$C,0)))</f>
        <v>Conventional Pollutant Standard</v>
      </c>
      <c r="K40" s="306" t="str">
        <f>IF(ISBLANK(INDEX('Policy Characteristics'!E:E,MATCH($C40,'Policy Characteristics'!$C:$C,0))),"",INDEX('Policy Characteristics'!E:E,MATCH($C40,'Policy Characteristics'!$C:$C,0)))</f>
        <v>trans reduce regulated pollutants</v>
      </c>
      <c r="L40" s="317">
        <f>IF(ISBLANK(INDEX('Policy Characteristics'!F:F,MATCH($C40,'Policy Characteristics'!$C:$C,0))),"",INDEX('Policy Characteristics'!F:F,MATCH($C40,'Policy Characteristics'!$C:$C,0)))</f>
        <v>0</v>
      </c>
      <c r="M40" s="317">
        <f>IF(ISBLANK(INDEX('Policy Characteristics'!G:G,MATCH($C40,'Policy Characteristics'!$C:$C,0))),"",INDEX('Policy Characteristics'!G:G,MATCH($C40,'Policy Characteristics'!$C:$C,0)))</f>
        <v>1</v>
      </c>
      <c r="N40" s="317">
        <f>IF(ISBLANK(INDEX('Policy Characteristics'!H:H,MATCH($C40,'Policy Characteristics'!$C:$C,0))),"",INDEX('Policy Characteristics'!H:H,MATCH($C40,'Policy Characteristics'!$C:$C,0)))</f>
        <v>0.02</v>
      </c>
      <c r="O40" s="306" t="str">
        <f>IF(ISBLANK(INDEX('Policy Characteristics'!I:I,MATCH($C40,'Policy Characteristics'!$C:$C,0))),"",INDEX('Policy Characteristics'!I:I,MATCH($C40,'Policy Characteristics'!$C:$C,0)))</f>
        <v>% reduction in emissions</v>
      </c>
      <c r="P40" s="306" t="str">
        <f>IF(ISBLANK(INDEX('Policy Characteristics'!J:J,MATCH($C40,'Policy Characteristics'!$C:$C,0))),"",INDEX('Policy Characteristics'!J:J,MATCH($C40,'Policy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0" s="306" t="str">
        <f>IF(ISBLANK(INDEX('Policy Characteristics'!K:K,MATCH($C40,'Policy Characteristics'!$C:$C,0))),"",INDEX('Policy Characteristics'!K:K,MATCH($C40,'Policy Characteristics'!$C:$C,0)))</f>
        <v>transportation-sector-main.html#conv-pol-stds</v>
      </c>
      <c r="R40" s="306" t="str">
        <f>IF(ISBLANK(INDEX('Policy Characteristics'!L:L,MATCH($C40,'Policy Characteristics'!$C:$C,0))),"",INDEX('Policy Characteristics'!L:L,MATCH($C40,'Policy Characteristics'!$C:$C,0)))</f>
        <v>conventional-pollutant-standards.html</v>
      </c>
    </row>
    <row r="41" spans="1:18" s="405" customFormat="1" x14ac:dyDescent="0.25">
      <c r="A41" s="306" t="str">
        <f>IF(ISBLANK(INDEX('Policy Characteristics'!A:A,MATCH($C41,'Policy Characteristics'!$C:$C,0))),"",INDEX('Policy Characteristics'!A:A,MATCH($C41,'Policy Characteristics'!$C:$C,0)))</f>
        <v>Transportation</v>
      </c>
      <c r="B41" s="306" t="str">
        <f>IF(ISBLANK(INDEX('Policy Characteristics'!B:B,MATCH($C41,'Policy Characteristics'!$C:$C,0))),"",INDEX('Policy Characteristics'!B:B,MATCH($C41,'Policy Characteristics'!$C:$C,0)))</f>
        <v>Conventional Pollutant Standards</v>
      </c>
      <c r="C41" s="308" t="str">
        <f t="shared" si="2"/>
        <v>Percentage Reduction of Separately Regulated Pollutants</v>
      </c>
      <c r="D41" s="405" t="s">
        <v>41</v>
      </c>
      <c r="E41" s="405" t="s">
        <v>2266</v>
      </c>
      <c r="F41" s="405" t="s">
        <v>3462</v>
      </c>
      <c r="G41" s="405" t="s">
        <v>2266</v>
      </c>
      <c r="H41" s="456">
        <v>339</v>
      </c>
      <c r="I41" s="394" t="s">
        <v>45</v>
      </c>
      <c r="J41" s="308" t="str">
        <f>IF(ISBLANK(INDEX('Policy Characteristics'!D:D,MATCH($C41,'Policy Characteristics'!$C:$C,0))),"",INDEX('Policy Characteristics'!D:D,MATCH($C41,'Policy Characteristics'!$C:$C,0)))</f>
        <v>Conventional Pollutant Standard</v>
      </c>
      <c r="K41" s="306" t="str">
        <f>IF(ISBLANK(INDEX('Policy Characteristics'!E:E,MATCH($C41,'Policy Characteristics'!$C:$C,0))),"",INDEX('Policy Characteristics'!E:E,MATCH($C41,'Policy Characteristics'!$C:$C,0)))</f>
        <v>trans reduce regulated pollutants</v>
      </c>
      <c r="L41" s="317">
        <f>IF(ISBLANK(INDEX('Policy Characteristics'!F:F,MATCH($C41,'Policy Characteristics'!$C:$C,0))),"",INDEX('Policy Characteristics'!F:F,MATCH($C41,'Policy Characteristics'!$C:$C,0)))</f>
        <v>0</v>
      </c>
      <c r="M41" s="317">
        <f>IF(ISBLANK(INDEX('Policy Characteristics'!G:G,MATCH($C41,'Policy Characteristics'!$C:$C,0))),"",INDEX('Policy Characteristics'!G:G,MATCH($C41,'Policy Characteristics'!$C:$C,0)))</f>
        <v>1</v>
      </c>
      <c r="N41" s="317">
        <f>IF(ISBLANK(INDEX('Policy Characteristics'!H:H,MATCH($C41,'Policy Characteristics'!$C:$C,0))),"",INDEX('Policy Characteristics'!H:H,MATCH($C41,'Policy Characteristics'!$C:$C,0)))</f>
        <v>0.02</v>
      </c>
      <c r="O41" s="306" t="str">
        <f>IF(ISBLANK(INDEX('Policy Characteristics'!I:I,MATCH($C41,'Policy Characteristics'!$C:$C,0))),"",INDEX('Policy Characteristics'!I:I,MATCH($C41,'Policy Characteristics'!$C:$C,0)))</f>
        <v>% reduction in emissions</v>
      </c>
      <c r="P41" s="306" t="str">
        <f>IF(ISBLANK(INDEX('Policy Characteristics'!J:J,MATCH($C41,'Policy Characteristics'!$C:$C,0))),"",INDEX('Policy Characteristics'!J:J,MATCH($C41,'Policy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1" s="306" t="str">
        <f>IF(ISBLANK(INDEX('Policy Characteristics'!K:K,MATCH($C41,'Policy Characteristics'!$C:$C,0))),"",INDEX('Policy Characteristics'!K:K,MATCH($C41,'Policy Characteristics'!$C:$C,0)))</f>
        <v>transportation-sector-main.html#conv-pol-stds</v>
      </c>
      <c r="R41" s="306" t="str">
        <f>IF(ISBLANK(INDEX('Policy Characteristics'!L:L,MATCH($C41,'Policy Characteristics'!$C:$C,0))),"",INDEX('Policy Characteristics'!L:L,MATCH($C41,'Policy Characteristics'!$C:$C,0)))</f>
        <v>conventional-pollutant-standards.html</v>
      </c>
    </row>
    <row r="42" spans="1:18" s="405" customFormat="1" x14ac:dyDescent="0.25">
      <c r="A42" s="306" t="str">
        <f>IF(ISBLANK(INDEX('Policy Characteristics'!A:A,MATCH($C42,'Policy Characteristics'!$C:$C,0))),"",INDEX('Policy Characteristics'!A:A,MATCH($C42,'Policy Characteristics'!$C:$C,0)))</f>
        <v>Transportation</v>
      </c>
      <c r="B42" s="306" t="str">
        <f>IF(ISBLANK(INDEX('Policy Characteristics'!B:B,MATCH($C42,'Policy Characteristics'!$C:$C,0))),"",INDEX('Policy Characteristics'!B:B,MATCH($C42,'Policy Characteristics'!$C:$C,0)))</f>
        <v>Conventional Pollutant Standards</v>
      </c>
      <c r="C42" s="308" t="str">
        <f t="shared" si="2"/>
        <v>Percentage Reduction of Separately Regulated Pollutants</v>
      </c>
      <c r="D42" s="405" t="s">
        <v>42</v>
      </c>
      <c r="E42" s="405" t="s">
        <v>2250</v>
      </c>
      <c r="F42" s="405" t="s">
        <v>3463</v>
      </c>
      <c r="G42" s="405" t="s">
        <v>2479</v>
      </c>
      <c r="H42" s="456">
        <v>340</v>
      </c>
      <c r="I42" s="414" t="s">
        <v>44</v>
      </c>
      <c r="J42" s="308" t="str">
        <f>IF(ISBLANK(INDEX('Policy Characteristics'!D:D,MATCH($C42,'Policy Characteristics'!$C:$C,0))),"",INDEX('Policy Characteristics'!D:D,MATCH($C42,'Policy Characteristics'!$C:$C,0)))</f>
        <v>Conventional Pollutant Standard</v>
      </c>
      <c r="K42" s="306" t="str">
        <f>IF(ISBLANK(INDEX('Policy Characteristics'!E:E,MATCH($C42,'Policy Characteristics'!$C:$C,0))),"",INDEX('Policy Characteristics'!E:E,MATCH($C42,'Policy Characteristics'!$C:$C,0)))</f>
        <v>trans reduce regulated pollutants</v>
      </c>
      <c r="L42" s="317">
        <f>IF(ISBLANK(INDEX('Policy Characteristics'!F:F,MATCH($C42,'Policy Characteristics'!$C:$C,0))),"",INDEX('Policy Characteristics'!F:F,MATCH($C42,'Policy Characteristics'!$C:$C,0)))</f>
        <v>0</v>
      </c>
      <c r="M42" s="317">
        <f>IF(ISBLANK(INDEX('Policy Characteristics'!G:G,MATCH($C42,'Policy Characteristics'!$C:$C,0))),"",INDEX('Policy Characteristics'!G:G,MATCH($C42,'Policy Characteristics'!$C:$C,0)))</f>
        <v>1</v>
      </c>
      <c r="N42" s="317">
        <f>IF(ISBLANK(INDEX('Policy Characteristics'!H:H,MATCH($C42,'Policy Characteristics'!$C:$C,0))),"",INDEX('Policy Characteristics'!H:H,MATCH($C42,'Policy Characteristics'!$C:$C,0)))</f>
        <v>0.02</v>
      </c>
      <c r="O42" s="306" t="str">
        <f>IF(ISBLANK(INDEX('Policy Characteristics'!I:I,MATCH($C42,'Policy Characteristics'!$C:$C,0))),"",INDEX('Policy Characteristics'!I:I,MATCH($C42,'Policy Characteristics'!$C:$C,0)))</f>
        <v>% reduction in emissions</v>
      </c>
      <c r="P42" s="306" t="str">
        <f>IF(ISBLANK(INDEX('Policy Characteristics'!J:J,MATCH($C42,'Policy Characteristics'!$C:$C,0))),"",INDEX('Policy Characteristics'!J:J,MATCH($C42,'Policy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2" s="306" t="str">
        <f>IF(ISBLANK(INDEX('Policy Characteristics'!K:K,MATCH($C42,'Policy Characteristics'!$C:$C,0))),"",INDEX('Policy Characteristics'!K:K,MATCH($C42,'Policy Characteristics'!$C:$C,0)))</f>
        <v>transportation-sector-main.html#conv-pol-stds</v>
      </c>
      <c r="R42" s="306" t="str">
        <f>IF(ISBLANK(INDEX('Policy Characteristics'!L:L,MATCH($C42,'Policy Characteristics'!$C:$C,0))),"",INDEX('Policy Characteristics'!L:L,MATCH($C42,'Policy Characteristics'!$C:$C,0)))</f>
        <v>conventional-pollutant-standards.html</v>
      </c>
    </row>
    <row r="43" spans="1:18" s="405" customFormat="1" x14ac:dyDescent="0.25">
      <c r="A43" s="306" t="str">
        <f>IF(ISBLANK(INDEX('Policy Characteristics'!A:A,MATCH($C43,'Policy Characteristics'!$C:$C,0))),"",INDEX('Policy Characteristics'!A:A,MATCH($C43,'Policy Characteristics'!$C:$C,0)))</f>
        <v>Transportation</v>
      </c>
      <c r="B43" s="306" t="str">
        <f>IF(ISBLANK(INDEX('Policy Characteristics'!B:B,MATCH($C43,'Policy Characteristics'!$C:$C,0))),"",INDEX('Policy Characteristics'!B:B,MATCH($C43,'Policy Characteristics'!$C:$C,0)))</f>
        <v>Conventional Pollutant Standards</v>
      </c>
      <c r="C43" s="308" t="str">
        <f t="shared" si="2"/>
        <v>Percentage Reduction of Separately Regulated Pollutants</v>
      </c>
      <c r="D43" s="405" t="s">
        <v>42</v>
      </c>
      <c r="E43" s="405" t="s">
        <v>513</v>
      </c>
      <c r="F43" s="405" t="s">
        <v>3463</v>
      </c>
      <c r="G43" s="405" t="s">
        <v>513</v>
      </c>
      <c r="H43" s="456">
        <v>341</v>
      </c>
      <c r="I43" s="414" t="s">
        <v>44</v>
      </c>
      <c r="J43" s="308" t="str">
        <f>IF(ISBLANK(INDEX('Policy Characteristics'!D:D,MATCH($C43,'Policy Characteristics'!$C:$C,0))),"",INDEX('Policy Characteristics'!D:D,MATCH($C43,'Policy Characteristics'!$C:$C,0)))</f>
        <v>Conventional Pollutant Standard</v>
      </c>
      <c r="K43" s="306" t="str">
        <f>IF(ISBLANK(INDEX('Policy Characteristics'!E:E,MATCH($C43,'Policy Characteristics'!$C:$C,0))),"",INDEX('Policy Characteristics'!E:E,MATCH($C43,'Policy Characteristics'!$C:$C,0)))</f>
        <v>trans reduce regulated pollutants</v>
      </c>
      <c r="L43" s="317">
        <f>IF(ISBLANK(INDEX('Policy Characteristics'!F:F,MATCH($C43,'Policy Characteristics'!$C:$C,0))),"",INDEX('Policy Characteristics'!F:F,MATCH($C43,'Policy Characteristics'!$C:$C,0)))</f>
        <v>0</v>
      </c>
      <c r="M43" s="317">
        <f>IF(ISBLANK(INDEX('Policy Characteristics'!G:G,MATCH($C43,'Policy Characteristics'!$C:$C,0))),"",INDEX('Policy Characteristics'!G:G,MATCH($C43,'Policy Characteristics'!$C:$C,0)))</f>
        <v>1</v>
      </c>
      <c r="N43" s="317">
        <f>IF(ISBLANK(INDEX('Policy Characteristics'!H:H,MATCH($C43,'Policy Characteristics'!$C:$C,0))),"",INDEX('Policy Characteristics'!H:H,MATCH($C43,'Policy Characteristics'!$C:$C,0)))</f>
        <v>0.02</v>
      </c>
      <c r="O43" s="306" t="str">
        <f>IF(ISBLANK(INDEX('Policy Characteristics'!I:I,MATCH($C43,'Policy Characteristics'!$C:$C,0))),"",INDEX('Policy Characteristics'!I:I,MATCH($C43,'Policy Characteristics'!$C:$C,0)))</f>
        <v>% reduction in emissions</v>
      </c>
      <c r="P43" s="306" t="str">
        <f>IF(ISBLANK(INDEX('Policy Characteristics'!J:J,MATCH($C43,'Policy Characteristics'!$C:$C,0))),"",INDEX('Policy Characteristics'!J:J,MATCH($C43,'Policy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3" s="306" t="str">
        <f>IF(ISBLANK(INDEX('Policy Characteristics'!K:K,MATCH($C43,'Policy Characteristics'!$C:$C,0))),"",INDEX('Policy Characteristics'!K:K,MATCH($C43,'Policy Characteristics'!$C:$C,0)))</f>
        <v>transportation-sector-main.html#conv-pol-stds</v>
      </c>
      <c r="R43" s="306" t="str">
        <f>IF(ISBLANK(INDEX('Policy Characteristics'!L:L,MATCH($C43,'Policy Characteristics'!$C:$C,0))),"",INDEX('Policy Characteristics'!L:L,MATCH($C43,'Policy Characteristics'!$C:$C,0)))</f>
        <v>conventional-pollutant-standards.html</v>
      </c>
    </row>
    <row r="44" spans="1:18" s="405" customFormat="1" x14ac:dyDescent="0.25">
      <c r="A44" s="306" t="str">
        <f>IF(ISBLANK(INDEX('Policy Characteristics'!A:A,MATCH($C44,'Policy Characteristics'!$C:$C,0))),"",INDEX('Policy Characteristics'!A:A,MATCH($C44,'Policy Characteristics'!$C:$C,0)))</f>
        <v>Transportation</v>
      </c>
      <c r="B44" s="306" t="str">
        <f>IF(ISBLANK(INDEX('Policy Characteristics'!B:B,MATCH($C44,'Policy Characteristics'!$C:$C,0))),"",INDEX('Policy Characteristics'!B:B,MATCH($C44,'Policy Characteristics'!$C:$C,0)))</f>
        <v>Conventional Pollutant Standards</v>
      </c>
      <c r="C44" s="308" t="str">
        <f t="shared" si="2"/>
        <v>Percentage Reduction of Separately Regulated Pollutants</v>
      </c>
      <c r="D44" s="405" t="s">
        <v>42</v>
      </c>
      <c r="E44" s="405" t="s">
        <v>2253</v>
      </c>
      <c r="F44" s="405" t="s">
        <v>3463</v>
      </c>
      <c r="G44" s="405" t="s">
        <v>2253</v>
      </c>
      <c r="H44" s="456">
        <v>342</v>
      </c>
      <c r="I44" s="414" t="s">
        <v>44</v>
      </c>
      <c r="J44" s="308" t="str">
        <f>IF(ISBLANK(INDEX('Policy Characteristics'!D:D,MATCH($C44,'Policy Characteristics'!$C:$C,0))),"",INDEX('Policy Characteristics'!D:D,MATCH($C44,'Policy Characteristics'!$C:$C,0)))</f>
        <v>Conventional Pollutant Standard</v>
      </c>
      <c r="K44" s="306" t="str">
        <f>IF(ISBLANK(INDEX('Policy Characteristics'!E:E,MATCH($C44,'Policy Characteristics'!$C:$C,0))),"",INDEX('Policy Characteristics'!E:E,MATCH($C44,'Policy Characteristics'!$C:$C,0)))</f>
        <v>trans reduce regulated pollutants</v>
      </c>
      <c r="L44" s="317">
        <f>IF(ISBLANK(INDEX('Policy Characteristics'!F:F,MATCH($C44,'Policy Characteristics'!$C:$C,0))),"",INDEX('Policy Characteristics'!F:F,MATCH($C44,'Policy Characteristics'!$C:$C,0)))</f>
        <v>0</v>
      </c>
      <c r="M44" s="317">
        <f>IF(ISBLANK(INDEX('Policy Characteristics'!G:G,MATCH($C44,'Policy Characteristics'!$C:$C,0))),"",INDEX('Policy Characteristics'!G:G,MATCH($C44,'Policy Characteristics'!$C:$C,0)))</f>
        <v>1</v>
      </c>
      <c r="N44" s="317">
        <f>IF(ISBLANK(INDEX('Policy Characteristics'!H:H,MATCH($C44,'Policy Characteristics'!$C:$C,0))),"",INDEX('Policy Characteristics'!H:H,MATCH($C44,'Policy Characteristics'!$C:$C,0)))</f>
        <v>0.02</v>
      </c>
      <c r="O44" s="306" t="str">
        <f>IF(ISBLANK(INDEX('Policy Characteristics'!I:I,MATCH($C44,'Policy Characteristics'!$C:$C,0))),"",INDEX('Policy Characteristics'!I:I,MATCH($C44,'Policy Characteristics'!$C:$C,0)))</f>
        <v>% reduction in emissions</v>
      </c>
      <c r="P44" s="306" t="str">
        <f>IF(ISBLANK(INDEX('Policy Characteristics'!J:J,MATCH($C44,'Policy Characteristics'!$C:$C,0))),"",INDEX('Policy Characteristics'!J:J,MATCH($C44,'Policy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4" s="306" t="str">
        <f>IF(ISBLANK(INDEX('Policy Characteristics'!K:K,MATCH($C44,'Policy Characteristics'!$C:$C,0))),"",INDEX('Policy Characteristics'!K:K,MATCH($C44,'Policy Characteristics'!$C:$C,0)))</f>
        <v>transportation-sector-main.html#conv-pol-stds</v>
      </c>
      <c r="R44" s="306" t="str">
        <f>IF(ISBLANK(INDEX('Policy Characteristics'!L:L,MATCH($C44,'Policy Characteristics'!$C:$C,0))),"",INDEX('Policy Characteristics'!L:L,MATCH($C44,'Policy Characteristics'!$C:$C,0)))</f>
        <v>conventional-pollutant-standards.html</v>
      </c>
    </row>
    <row r="45" spans="1:18" s="405" customFormat="1" x14ac:dyDescent="0.25">
      <c r="A45" s="306" t="str">
        <f>IF(ISBLANK(INDEX('Policy Characteristics'!A:A,MATCH($C45,'Policy Characteristics'!$C:$C,0))),"",INDEX('Policy Characteristics'!A:A,MATCH($C45,'Policy Characteristics'!$C:$C,0)))</f>
        <v>Transportation</v>
      </c>
      <c r="B45" s="306" t="str">
        <f>IF(ISBLANK(INDEX('Policy Characteristics'!B:B,MATCH($C45,'Policy Characteristics'!$C:$C,0))),"",INDEX('Policy Characteristics'!B:B,MATCH($C45,'Policy Characteristics'!$C:$C,0)))</f>
        <v>Conventional Pollutant Standards</v>
      </c>
      <c r="C45" s="308" t="str">
        <f t="shared" si="2"/>
        <v>Percentage Reduction of Separately Regulated Pollutants</v>
      </c>
      <c r="D45" s="405" t="s">
        <v>42</v>
      </c>
      <c r="E45" s="405" t="s">
        <v>2255</v>
      </c>
      <c r="F45" s="405" t="s">
        <v>3463</v>
      </c>
      <c r="G45" s="405" t="s">
        <v>2255</v>
      </c>
      <c r="H45" s="456">
        <v>343</v>
      </c>
      <c r="I45" s="414" t="s">
        <v>44</v>
      </c>
      <c r="J45" s="308" t="str">
        <f>IF(ISBLANK(INDEX('Policy Characteristics'!D:D,MATCH($C45,'Policy Characteristics'!$C:$C,0))),"",INDEX('Policy Characteristics'!D:D,MATCH($C45,'Policy Characteristics'!$C:$C,0)))</f>
        <v>Conventional Pollutant Standard</v>
      </c>
      <c r="K45" s="306" t="str">
        <f>IF(ISBLANK(INDEX('Policy Characteristics'!E:E,MATCH($C45,'Policy Characteristics'!$C:$C,0))),"",INDEX('Policy Characteristics'!E:E,MATCH($C45,'Policy Characteristics'!$C:$C,0)))</f>
        <v>trans reduce regulated pollutants</v>
      </c>
      <c r="L45" s="317">
        <f>IF(ISBLANK(INDEX('Policy Characteristics'!F:F,MATCH($C45,'Policy Characteristics'!$C:$C,0))),"",INDEX('Policy Characteristics'!F:F,MATCH($C45,'Policy Characteristics'!$C:$C,0)))</f>
        <v>0</v>
      </c>
      <c r="M45" s="317">
        <f>IF(ISBLANK(INDEX('Policy Characteristics'!G:G,MATCH($C45,'Policy Characteristics'!$C:$C,0))),"",INDEX('Policy Characteristics'!G:G,MATCH($C45,'Policy Characteristics'!$C:$C,0)))</f>
        <v>1</v>
      </c>
      <c r="N45" s="317">
        <f>IF(ISBLANK(INDEX('Policy Characteristics'!H:H,MATCH($C45,'Policy Characteristics'!$C:$C,0))),"",INDEX('Policy Characteristics'!H:H,MATCH($C45,'Policy Characteristics'!$C:$C,0)))</f>
        <v>0.02</v>
      </c>
      <c r="O45" s="306" t="str">
        <f>IF(ISBLANK(INDEX('Policy Characteristics'!I:I,MATCH($C45,'Policy Characteristics'!$C:$C,0))),"",INDEX('Policy Characteristics'!I:I,MATCH($C45,'Policy Characteristics'!$C:$C,0)))</f>
        <v>% reduction in emissions</v>
      </c>
      <c r="P45" s="306" t="str">
        <f>IF(ISBLANK(INDEX('Policy Characteristics'!J:J,MATCH($C45,'Policy Characteristics'!$C:$C,0))),"",INDEX('Policy Characteristics'!J:J,MATCH($C45,'Policy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5" s="306" t="str">
        <f>IF(ISBLANK(INDEX('Policy Characteristics'!K:K,MATCH($C45,'Policy Characteristics'!$C:$C,0))),"",INDEX('Policy Characteristics'!K:K,MATCH($C45,'Policy Characteristics'!$C:$C,0)))</f>
        <v>transportation-sector-main.html#conv-pol-stds</v>
      </c>
      <c r="R45" s="306" t="str">
        <f>IF(ISBLANK(INDEX('Policy Characteristics'!L:L,MATCH($C45,'Policy Characteristics'!$C:$C,0))),"",INDEX('Policy Characteristics'!L:L,MATCH($C45,'Policy Characteristics'!$C:$C,0)))</f>
        <v>conventional-pollutant-standards.html</v>
      </c>
    </row>
    <row r="46" spans="1:18" s="405" customFormat="1" x14ac:dyDescent="0.25">
      <c r="A46" s="306" t="str">
        <f>IF(ISBLANK(INDEX('Policy Characteristics'!A:A,MATCH($C46,'Policy Characteristics'!$C:$C,0))),"",INDEX('Policy Characteristics'!A:A,MATCH($C46,'Policy Characteristics'!$C:$C,0)))</f>
        <v>Transportation</v>
      </c>
      <c r="B46" s="306" t="str">
        <f>IF(ISBLANK(INDEX('Policy Characteristics'!B:B,MATCH($C46,'Policy Characteristics'!$C:$C,0))),"",INDEX('Policy Characteristics'!B:B,MATCH($C46,'Policy Characteristics'!$C:$C,0)))</f>
        <v>Conventional Pollutant Standards</v>
      </c>
      <c r="C46" s="308" t="str">
        <f t="shared" si="2"/>
        <v>Percentage Reduction of Separately Regulated Pollutants</v>
      </c>
      <c r="D46" s="405" t="s">
        <v>42</v>
      </c>
      <c r="E46" s="405" t="s">
        <v>2257</v>
      </c>
      <c r="F46" s="405" t="s">
        <v>3463</v>
      </c>
      <c r="G46" s="405" t="s">
        <v>2350</v>
      </c>
      <c r="H46" s="456">
        <v>344</v>
      </c>
      <c r="I46" s="414" t="s">
        <v>44</v>
      </c>
      <c r="J46" s="308" t="str">
        <f>IF(ISBLANK(INDEX('Policy Characteristics'!D:D,MATCH($C46,'Policy Characteristics'!$C:$C,0))),"",INDEX('Policy Characteristics'!D:D,MATCH($C46,'Policy Characteristics'!$C:$C,0)))</f>
        <v>Conventional Pollutant Standard</v>
      </c>
      <c r="K46" s="306" t="str">
        <f>IF(ISBLANK(INDEX('Policy Characteristics'!E:E,MATCH($C46,'Policy Characteristics'!$C:$C,0))),"",INDEX('Policy Characteristics'!E:E,MATCH($C46,'Policy Characteristics'!$C:$C,0)))</f>
        <v>trans reduce regulated pollutants</v>
      </c>
      <c r="L46" s="317">
        <f>IF(ISBLANK(INDEX('Policy Characteristics'!F:F,MATCH($C46,'Policy Characteristics'!$C:$C,0))),"",INDEX('Policy Characteristics'!F:F,MATCH($C46,'Policy Characteristics'!$C:$C,0)))</f>
        <v>0</v>
      </c>
      <c r="M46" s="317">
        <f>IF(ISBLANK(INDEX('Policy Characteristics'!G:G,MATCH($C46,'Policy Characteristics'!$C:$C,0))),"",INDEX('Policy Characteristics'!G:G,MATCH($C46,'Policy Characteristics'!$C:$C,0)))</f>
        <v>1</v>
      </c>
      <c r="N46" s="317">
        <f>IF(ISBLANK(INDEX('Policy Characteristics'!H:H,MATCH($C46,'Policy Characteristics'!$C:$C,0))),"",INDEX('Policy Characteristics'!H:H,MATCH($C46,'Policy Characteristics'!$C:$C,0)))</f>
        <v>0.02</v>
      </c>
      <c r="O46" s="306" t="str">
        <f>IF(ISBLANK(INDEX('Policy Characteristics'!I:I,MATCH($C46,'Policy Characteristics'!$C:$C,0))),"",INDEX('Policy Characteristics'!I:I,MATCH($C46,'Policy Characteristics'!$C:$C,0)))</f>
        <v>% reduction in emissions</v>
      </c>
      <c r="P46" s="306" t="str">
        <f>IF(ISBLANK(INDEX('Policy Characteristics'!J:J,MATCH($C46,'Policy Characteristics'!$C:$C,0))),"",INDEX('Policy Characteristics'!J:J,MATCH($C46,'Policy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6" s="306" t="str">
        <f>IF(ISBLANK(INDEX('Policy Characteristics'!K:K,MATCH($C46,'Policy Characteristics'!$C:$C,0))),"",INDEX('Policy Characteristics'!K:K,MATCH($C46,'Policy Characteristics'!$C:$C,0)))</f>
        <v>transportation-sector-main.html#conv-pol-stds</v>
      </c>
      <c r="R46" s="306" t="str">
        <f>IF(ISBLANK(INDEX('Policy Characteristics'!L:L,MATCH($C46,'Policy Characteristics'!$C:$C,0))),"",INDEX('Policy Characteristics'!L:L,MATCH($C46,'Policy Characteristics'!$C:$C,0)))</f>
        <v>conventional-pollutant-standards.html</v>
      </c>
    </row>
    <row r="47" spans="1:18" s="405" customFormat="1" x14ac:dyDescent="0.25">
      <c r="A47" s="306" t="str">
        <f>IF(ISBLANK(INDEX('Policy Characteristics'!A:A,MATCH($C47,'Policy Characteristics'!$C:$C,0))),"",INDEX('Policy Characteristics'!A:A,MATCH($C47,'Policy Characteristics'!$C:$C,0)))</f>
        <v>Transportation</v>
      </c>
      <c r="B47" s="306" t="str">
        <f>IF(ISBLANK(INDEX('Policy Characteristics'!B:B,MATCH($C47,'Policy Characteristics'!$C:$C,0))),"",INDEX('Policy Characteristics'!B:B,MATCH($C47,'Policy Characteristics'!$C:$C,0)))</f>
        <v>Conventional Pollutant Standards</v>
      </c>
      <c r="C47" s="308" t="str">
        <f t="shared" si="2"/>
        <v>Percentage Reduction of Separately Regulated Pollutants</v>
      </c>
      <c r="D47" s="405" t="s">
        <v>42</v>
      </c>
      <c r="E47" s="405" t="s">
        <v>2258</v>
      </c>
      <c r="F47" s="405" t="s">
        <v>3463</v>
      </c>
      <c r="G47" s="405" t="s">
        <v>2258</v>
      </c>
      <c r="H47" s="456">
        <v>345</v>
      </c>
      <c r="I47" s="394" t="s">
        <v>45</v>
      </c>
      <c r="J47" s="308" t="str">
        <f>IF(ISBLANK(INDEX('Policy Characteristics'!D:D,MATCH($C47,'Policy Characteristics'!$C:$C,0))),"",INDEX('Policy Characteristics'!D:D,MATCH($C47,'Policy Characteristics'!$C:$C,0)))</f>
        <v>Conventional Pollutant Standard</v>
      </c>
      <c r="K47" s="306" t="str">
        <f>IF(ISBLANK(INDEX('Policy Characteristics'!E:E,MATCH($C47,'Policy Characteristics'!$C:$C,0))),"",INDEX('Policy Characteristics'!E:E,MATCH($C47,'Policy Characteristics'!$C:$C,0)))</f>
        <v>trans reduce regulated pollutants</v>
      </c>
      <c r="L47" s="317">
        <f>IF(ISBLANK(INDEX('Policy Characteristics'!F:F,MATCH($C47,'Policy Characteristics'!$C:$C,0))),"",INDEX('Policy Characteristics'!F:F,MATCH($C47,'Policy Characteristics'!$C:$C,0)))</f>
        <v>0</v>
      </c>
      <c r="M47" s="317">
        <f>IF(ISBLANK(INDEX('Policy Characteristics'!G:G,MATCH($C47,'Policy Characteristics'!$C:$C,0))),"",INDEX('Policy Characteristics'!G:G,MATCH($C47,'Policy Characteristics'!$C:$C,0)))</f>
        <v>1</v>
      </c>
      <c r="N47" s="317">
        <f>IF(ISBLANK(INDEX('Policy Characteristics'!H:H,MATCH($C47,'Policy Characteristics'!$C:$C,0))),"",INDEX('Policy Characteristics'!H:H,MATCH($C47,'Policy Characteristics'!$C:$C,0)))</f>
        <v>0.02</v>
      </c>
      <c r="O47" s="306" t="str">
        <f>IF(ISBLANK(INDEX('Policy Characteristics'!I:I,MATCH($C47,'Policy Characteristics'!$C:$C,0))),"",INDEX('Policy Characteristics'!I:I,MATCH($C47,'Policy Characteristics'!$C:$C,0)))</f>
        <v>% reduction in emissions</v>
      </c>
      <c r="P47" s="306" t="str">
        <f>IF(ISBLANK(INDEX('Policy Characteristics'!J:J,MATCH($C47,'Policy Characteristics'!$C:$C,0))),"",INDEX('Policy Characteristics'!J:J,MATCH($C47,'Policy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7" s="306" t="str">
        <f>IF(ISBLANK(INDEX('Policy Characteristics'!K:K,MATCH($C47,'Policy Characteristics'!$C:$C,0))),"",INDEX('Policy Characteristics'!K:K,MATCH($C47,'Policy Characteristics'!$C:$C,0)))</f>
        <v>transportation-sector-main.html#conv-pol-stds</v>
      </c>
      <c r="R47" s="306" t="str">
        <f>IF(ISBLANK(INDEX('Policy Characteristics'!L:L,MATCH($C47,'Policy Characteristics'!$C:$C,0))),"",INDEX('Policy Characteristics'!L:L,MATCH($C47,'Policy Characteristics'!$C:$C,0)))</f>
        <v>conventional-pollutant-standards.html</v>
      </c>
    </row>
    <row r="48" spans="1:18" s="405" customFormat="1" x14ac:dyDescent="0.25">
      <c r="A48" s="306" t="str">
        <f>IF(ISBLANK(INDEX('Policy Characteristics'!A:A,MATCH($C48,'Policy Characteristics'!$C:$C,0))),"",INDEX('Policy Characteristics'!A:A,MATCH($C48,'Policy Characteristics'!$C:$C,0)))</f>
        <v>Transportation</v>
      </c>
      <c r="B48" s="306" t="str">
        <f>IF(ISBLANK(INDEX('Policy Characteristics'!B:B,MATCH($C48,'Policy Characteristics'!$C:$C,0))),"",INDEX('Policy Characteristics'!B:B,MATCH($C48,'Policy Characteristics'!$C:$C,0)))</f>
        <v>Conventional Pollutant Standards</v>
      </c>
      <c r="C48" s="308" t="str">
        <f t="shared" si="2"/>
        <v>Percentage Reduction of Separately Regulated Pollutants</v>
      </c>
      <c r="D48" s="405" t="s">
        <v>42</v>
      </c>
      <c r="E48" s="405" t="s">
        <v>2260</v>
      </c>
      <c r="F48" s="405" t="s">
        <v>3463</v>
      </c>
      <c r="G48" s="405" t="s">
        <v>2260</v>
      </c>
      <c r="H48" s="456">
        <v>346</v>
      </c>
      <c r="I48" s="414" t="s">
        <v>44</v>
      </c>
      <c r="J48" s="308" t="str">
        <f>IF(ISBLANK(INDEX('Policy Characteristics'!D:D,MATCH($C48,'Policy Characteristics'!$C:$C,0))),"",INDEX('Policy Characteristics'!D:D,MATCH($C48,'Policy Characteristics'!$C:$C,0)))</f>
        <v>Conventional Pollutant Standard</v>
      </c>
      <c r="K48" s="306" t="str">
        <f>IF(ISBLANK(INDEX('Policy Characteristics'!E:E,MATCH($C48,'Policy Characteristics'!$C:$C,0))),"",INDEX('Policy Characteristics'!E:E,MATCH($C48,'Policy Characteristics'!$C:$C,0)))</f>
        <v>trans reduce regulated pollutants</v>
      </c>
      <c r="L48" s="317">
        <f>IF(ISBLANK(INDEX('Policy Characteristics'!F:F,MATCH($C48,'Policy Characteristics'!$C:$C,0))),"",INDEX('Policy Characteristics'!F:F,MATCH($C48,'Policy Characteristics'!$C:$C,0)))</f>
        <v>0</v>
      </c>
      <c r="M48" s="317">
        <f>IF(ISBLANK(INDEX('Policy Characteristics'!G:G,MATCH($C48,'Policy Characteristics'!$C:$C,0))),"",INDEX('Policy Characteristics'!G:G,MATCH($C48,'Policy Characteristics'!$C:$C,0)))</f>
        <v>1</v>
      </c>
      <c r="N48" s="317">
        <f>IF(ISBLANK(INDEX('Policy Characteristics'!H:H,MATCH($C48,'Policy Characteristics'!$C:$C,0))),"",INDEX('Policy Characteristics'!H:H,MATCH($C48,'Policy Characteristics'!$C:$C,0)))</f>
        <v>0.02</v>
      </c>
      <c r="O48" s="306" t="str">
        <f>IF(ISBLANK(INDEX('Policy Characteristics'!I:I,MATCH($C48,'Policy Characteristics'!$C:$C,0))),"",INDEX('Policy Characteristics'!I:I,MATCH($C48,'Policy Characteristics'!$C:$C,0)))</f>
        <v>% reduction in emissions</v>
      </c>
      <c r="P48" s="306" t="str">
        <f>IF(ISBLANK(INDEX('Policy Characteristics'!J:J,MATCH($C48,'Policy Characteristics'!$C:$C,0))),"",INDEX('Policy Characteristics'!J:J,MATCH($C48,'Policy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8" s="306" t="str">
        <f>IF(ISBLANK(INDEX('Policy Characteristics'!K:K,MATCH($C48,'Policy Characteristics'!$C:$C,0))),"",INDEX('Policy Characteristics'!K:K,MATCH($C48,'Policy Characteristics'!$C:$C,0)))</f>
        <v>transportation-sector-main.html#conv-pol-stds</v>
      </c>
      <c r="R48" s="306" t="str">
        <f>IF(ISBLANK(INDEX('Policy Characteristics'!L:L,MATCH($C48,'Policy Characteristics'!$C:$C,0))),"",INDEX('Policy Characteristics'!L:L,MATCH($C48,'Policy Characteristics'!$C:$C,0)))</f>
        <v>conventional-pollutant-standards.html</v>
      </c>
    </row>
    <row r="49" spans="1:18" s="405" customFormat="1" x14ac:dyDescent="0.25">
      <c r="A49" s="306" t="str">
        <f>IF(ISBLANK(INDEX('Policy Characteristics'!A:A,MATCH($C49,'Policy Characteristics'!$C:$C,0))),"",INDEX('Policy Characteristics'!A:A,MATCH($C49,'Policy Characteristics'!$C:$C,0)))</f>
        <v>Transportation</v>
      </c>
      <c r="B49" s="306" t="str">
        <f>IF(ISBLANK(INDEX('Policy Characteristics'!B:B,MATCH($C49,'Policy Characteristics'!$C:$C,0))),"",INDEX('Policy Characteristics'!B:B,MATCH($C49,'Policy Characteristics'!$C:$C,0)))</f>
        <v>Conventional Pollutant Standards</v>
      </c>
      <c r="C49" s="308" t="str">
        <f t="shared" si="2"/>
        <v>Percentage Reduction of Separately Regulated Pollutants</v>
      </c>
      <c r="D49" s="405" t="s">
        <v>42</v>
      </c>
      <c r="E49" s="405" t="s">
        <v>2262</v>
      </c>
      <c r="F49" s="405" t="s">
        <v>3463</v>
      </c>
      <c r="G49" s="405" t="s">
        <v>2262</v>
      </c>
      <c r="H49" s="456">
        <v>347</v>
      </c>
      <c r="I49" s="414" t="s">
        <v>44</v>
      </c>
      <c r="J49" s="308" t="str">
        <f>IF(ISBLANK(INDEX('Policy Characteristics'!D:D,MATCH($C49,'Policy Characteristics'!$C:$C,0))),"",INDEX('Policy Characteristics'!D:D,MATCH($C49,'Policy Characteristics'!$C:$C,0)))</f>
        <v>Conventional Pollutant Standard</v>
      </c>
      <c r="K49" s="306" t="str">
        <f>IF(ISBLANK(INDEX('Policy Characteristics'!E:E,MATCH($C49,'Policy Characteristics'!$C:$C,0))),"",INDEX('Policy Characteristics'!E:E,MATCH($C49,'Policy Characteristics'!$C:$C,0)))</f>
        <v>trans reduce regulated pollutants</v>
      </c>
      <c r="L49" s="317">
        <f>IF(ISBLANK(INDEX('Policy Characteristics'!F:F,MATCH($C49,'Policy Characteristics'!$C:$C,0))),"",INDEX('Policy Characteristics'!F:F,MATCH($C49,'Policy Characteristics'!$C:$C,0)))</f>
        <v>0</v>
      </c>
      <c r="M49" s="317">
        <f>IF(ISBLANK(INDEX('Policy Characteristics'!G:G,MATCH($C49,'Policy Characteristics'!$C:$C,0))),"",INDEX('Policy Characteristics'!G:G,MATCH($C49,'Policy Characteristics'!$C:$C,0)))</f>
        <v>1</v>
      </c>
      <c r="N49" s="317">
        <f>IF(ISBLANK(INDEX('Policy Characteristics'!H:H,MATCH($C49,'Policy Characteristics'!$C:$C,0))),"",INDEX('Policy Characteristics'!H:H,MATCH($C49,'Policy Characteristics'!$C:$C,0)))</f>
        <v>0.02</v>
      </c>
      <c r="O49" s="306" t="str">
        <f>IF(ISBLANK(INDEX('Policy Characteristics'!I:I,MATCH($C49,'Policy Characteristics'!$C:$C,0))),"",INDEX('Policy Characteristics'!I:I,MATCH($C49,'Policy Characteristics'!$C:$C,0)))</f>
        <v>% reduction in emissions</v>
      </c>
      <c r="P49" s="306" t="str">
        <f>IF(ISBLANK(INDEX('Policy Characteristics'!J:J,MATCH($C49,'Policy Characteristics'!$C:$C,0))),"",INDEX('Policy Characteristics'!J:J,MATCH($C49,'Policy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49" s="306" t="str">
        <f>IF(ISBLANK(INDEX('Policy Characteristics'!K:K,MATCH($C49,'Policy Characteristics'!$C:$C,0))),"",INDEX('Policy Characteristics'!K:K,MATCH($C49,'Policy Characteristics'!$C:$C,0)))</f>
        <v>transportation-sector-main.html#conv-pol-stds</v>
      </c>
      <c r="R49" s="306" t="str">
        <f>IF(ISBLANK(INDEX('Policy Characteristics'!L:L,MATCH($C49,'Policy Characteristics'!$C:$C,0))),"",INDEX('Policy Characteristics'!L:L,MATCH($C49,'Policy Characteristics'!$C:$C,0)))</f>
        <v>conventional-pollutant-standards.html</v>
      </c>
    </row>
    <row r="50" spans="1:18" s="405" customFormat="1" x14ac:dyDescent="0.25">
      <c r="A50" s="306" t="str">
        <f>IF(ISBLANK(INDEX('Policy Characteristics'!A:A,MATCH($C50,'Policy Characteristics'!$C:$C,0))),"",INDEX('Policy Characteristics'!A:A,MATCH($C50,'Policy Characteristics'!$C:$C,0)))</f>
        <v>Transportation</v>
      </c>
      <c r="B50" s="306" t="str">
        <f>IF(ISBLANK(INDEX('Policy Characteristics'!B:B,MATCH($C50,'Policy Characteristics'!$C:$C,0))),"",INDEX('Policy Characteristics'!B:B,MATCH($C50,'Policy Characteristics'!$C:$C,0)))</f>
        <v>Conventional Pollutant Standards</v>
      </c>
      <c r="C50" s="308" t="str">
        <f t="shared" si="2"/>
        <v>Percentage Reduction of Separately Regulated Pollutants</v>
      </c>
      <c r="D50" s="405" t="s">
        <v>42</v>
      </c>
      <c r="E50" s="405" t="s">
        <v>2264</v>
      </c>
      <c r="F50" s="405" t="s">
        <v>3463</v>
      </c>
      <c r="G50" s="405" t="s">
        <v>2264</v>
      </c>
      <c r="H50" s="456">
        <v>348</v>
      </c>
      <c r="I50" s="394" t="s">
        <v>45</v>
      </c>
      <c r="J50" s="308" t="str">
        <f>IF(ISBLANK(INDEX('Policy Characteristics'!D:D,MATCH($C50,'Policy Characteristics'!$C:$C,0))),"",INDEX('Policy Characteristics'!D:D,MATCH($C50,'Policy Characteristics'!$C:$C,0)))</f>
        <v>Conventional Pollutant Standard</v>
      </c>
      <c r="K50" s="306" t="str">
        <f>IF(ISBLANK(INDEX('Policy Characteristics'!E:E,MATCH($C50,'Policy Characteristics'!$C:$C,0))),"",INDEX('Policy Characteristics'!E:E,MATCH($C50,'Policy Characteristics'!$C:$C,0)))</f>
        <v>trans reduce regulated pollutants</v>
      </c>
      <c r="L50" s="317">
        <f>IF(ISBLANK(INDEX('Policy Characteristics'!F:F,MATCH($C50,'Policy Characteristics'!$C:$C,0))),"",INDEX('Policy Characteristics'!F:F,MATCH($C50,'Policy Characteristics'!$C:$C,0)))</f>
        <v>0</v>
      </c>
      <c r="M50" s="317">
        <f>IF(ISBLANK(INDEX('Policy Characteristics'!G:G,MATCH($C50,'Policy Characteristics'!$C:$C,0))),"",INDEX('Policy Characteristics'!G:G,MATCH($C50,'Policy Characteristics'!$C:$C,0)))</f>
        <v>1</v>
      </c>
      <c r="N50" s="317">
        <f>IF(ISBLANK(INDEX('Policy Characteristics'!H:H,MATCH($C50,'Policy Characteristics'!$C:$C,0))),"",INDEX('Policy Characteristics'!H:H,MATCH($C50,'Policy Characteristics'!$C:$C,0)))</f>
        <v>0.02</v>
      </c>
      <c r="O50" s="306" t="str">
        <f>IF(ISBLANK(INDEX('Policy Characteristics'!I:I,MATCH($C50,'Policy Characteristics'!$C:$C,0))),"",INDEX('Policy Characteristics'!I:I,MATCH($C50,'Policy Characteristics'!$C:$C,0)))</f>
        <v>% reduction in emissions</v>
      </c>
      <c r="P50" s="306" t="str">
        <f>IF(ISBLANK(INDEX('Policy Characteristics'!J:J,MATCH($C50,'Policy Characteristics'!$C:$C,0))),"",INDEX('Policy Characteristics'!J:J,MATCH($C50,'Policy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0" s="306" t="str">
        <f>IF(ISBLANK(INDEX('Policy Characteristics'!K:K,MATCH($C50,'Policy Characteristics'!$C:$C,0))),"",INDEX('Policy Characteristics'!K:K,MATCH($C50,'Policy Characteristics'!$C:$C,0)))</f>
        <v>transportation-sector-main.html#conv-pol-stds</v>
      </c>
      <c r="R50" s="306" t="str">
        <f>IF(ISBLANK(INDEX('Policy Characteristics'!L:L,MATCH($C50,'Policy Characteristics'!$C:$C,0))),"",INDEX('Policy Characteristics'!L:L,MATCH($C50,'Policy Characteristics'!$C:$C,0)))</f>
        <v>conventional-pollutant-standards.html</v>
      </c>
    </row>
    <row r="51" spans="1:18" s="405" customFormat="1" x14ac:dyDescent="0.25">
      <c r="A51" s="306" t="str">
        <f>IF(ISBLANK(INDEX('Policy Characteristics'!A:A,MATCH($C51,'Policy Characteristics'!$C:$C,0))),"",INDEX('Policy Characteristics'!A:A,MATCH($C51,'Policy Characteristics'!$C:$C,0)))</f>
        <v>Transportation</v>
      </c>
      <c r="B51" s="306" t="str">
        <f>IF(ISBLANK(INDEX('Policy Characteristics'!B:B,MATCH($C51,'Policy Characteristics'!$C:$C,0))),"",INDEX('Policy Characteristics'!B:B,MATCH($C51,'Policy Characteristics'!$C:$C,0)))</f>
        <v>Conventional Pollutant Standards</v>
      </c>
      <c r="C51" s="308" t="str">
        <f t="shared" si="2"/>
        <v>Percentage Reduction of Separately Regulated Pollutants</v>
      </c>
      <c r="D51" s="405" t="s">
        <v>42</v>
      </c>
      <c r="E51" s="405" t="s">
        <v>2266</v>
      </c>
      <c r="F51" s="405" t="s">
        <v>3463</v>
      </c>
      <c r="G51" s="405" t="s">
        <v>2266</v>
      </c>
      <c r="H51" s="456">
        <v>349</v>
      </c>
      <c r="I51" s="394" t="s">
        <v>45</v>
      </c>
      <c r="J51" s="308" t="str">
        <f>IF(ISBLANK(INDEX('Policy Characteristics'!D:D,MATCH($C51,'Policy Characteristics'!$C:$C,0))),"",INDEX('Policy Characteristics'!D:D,MATCH($C51,'Policy Characteristics'!$C:$C,0)))</f>
        <v>Conventional Pollutant Standard</v>
      </c>
      <c r="K51" s="306" t="str">
        <f>IF(ISBLANK(INDEX('Policy Characteristics'!E:E,MATCH($C51,'Policy Characteristics'!$C:$C,0))),"",INDEX('Policy Characteristics'!E:E,MATCH($C51,'Policy Characteristics'!$C:$C,0)))</f>
        <v>trans reduce regulated pollutants</v>
      </c>
      <c r="L51" s="317">
        <f>IF(ISBLANK(INDEX('Policy Characteristics'!F:F,MATCH($C51,'Policy Characteristics'!$C:$C,0))),"",INDEX('Policy Characteristics'!F:F,MATCH($C51,'Policy Characteristics'!$C:$C,0)))</f>
        <v>0</v>
      </c>
      <c r="M51" s="317">
        <f>IF(ISBLANK(INDEX('Policy Characteristics'!G:G,MATCH($C51,'Policy Characteristics'!$C:$C,0))),"",INDEX('Policy Characteristics'!G:G,MATCH($C51,'Policy Characteristics'!$C:$C,0)))</f>
        <v>1</v>
      </c>
      <c r="N51" s="317">
        <f>IF(ISBLANK(INDEX('Policy Characteristics'!H:H,MATCH($C51,'Policy Characteristics'!$C:$C,0))),"",INDEX('Policy Characteristics'!H:H,MATCH($C51,'Policy Characteristics'!$C:$C,0)))</f>
        <v>0.02</v>
      </c>
      <c r="O51" s="306" t="str">
        <f>IF(ISBLANK(INDEX('Policy Characteristics'!I:I,MATCH($C51,'Policy Characteristics'!$C:$C,0))),"",INDEX('Policy Characteristics'!I:I,MATCH($C51,'Policy Characteristics'!$C:$C,0)))</f>
        <v>% reduction in emissions</v>
      </c>
      <c r="P51" s="306" t="str">
        <f>IF(ISBLANK(INDEX('Policy Characteristics'!J:J,MATCH($C51,'Policy Characteristics'!$C:$C,0))),"",INDEX('Policy Characteristics'!J:J,MATCH($C51,'Policy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1" s="306" t="str">
        <f>IF(ISBLANK(INDEX('Policy Characteristics'!K:K,MATCH($C51,'Policy Characteristics'!$C:$C,0))),"",INDEX('Policy Characteristics'!K:K,MATCH($C51,'Policy Characteristics'!$C:$C,0)))</f>
        <v>transportation-sector-main.html#conv-pol-stds</v>
      </c>
      <c r="R51" s="306" t="str">
        <f>IF(ISBLANK(INDEX('Policy Characteristics'!L:L,MATCH($C51,'Policy Characteristics'!$C:$C,0))),"",INDEX('Policy Characteristics'!L:L,MATCH($C51,'Policy Characteristics'!$C:$C,0)))</f>
        <v>conventional-pollutant-standards.html</v>
      </c>
    </row>
    <row r="52" spans="1:18" s="405" customFormat="1" x14ac:dyDescent="0.25">
      <c r="A52" s="306" t="str">
        <f>IF(ISBLANK(INDEX('Policy Characteristics'!A:A,MATCH($C52,'Policy Characteristics'!$C:$C,0))),"",INDEX('Policy Characteristics'!A:A,MATCH($C52,'Policy Characteristics'!$C:$C,0)))</f>
        <v>Transportation</v>
      </c>
      <c r="B52" s="306" t="str">
        <f>IF(ISBLANK(INDEX('Policy Characteristics'!B:B,MATCH($C52,'Policy Characteristics'!$C:$C,0))),"",INDEX('Policy Characteristics'!B:B,MATCH($C52,'Policy Characteristics'!$C:$C,0)))</f>
        <v>Conventional Pollutant Standards</v>
      </c>
      <c r="C52" s="308" t="str">
        <f t="shared" si="2"/>
        <v>Percentage Reduction of Separately Regulated Pollutants</v>
      </c>
      <c r="D52" s="410" t="s">
        <v>114</v>
      </c>
      <c r="E52" s="570" t="s">
        <v>2250</v>
      </c>
      <c r="F52" s="410" t="s">
        <v>3892</v>
      </c>
      <c r="G52" s="405" t="s">
        <v>2479</v>
      </c>
      <c r="H52" s="456">
        <v>350</v>
      </c>
      <c r="I52" s="414" t="s">
        <v>44</v>
      </c>
      <c r="J52" s="308" t="str">
        <f>IF(ISBLANK(INDEX('Policy Characteristics'!D:D,MATCH($C52,'Policy Characteristics'!$C:$C,0))),"",INDEX('Policy Characteristics'!D:D,MATCH($C52,'Policy Characteristics'!$C:$C,0)))</f>
        <v>Conventional Pollutant Standard</v>
      </c>
      <c r="K52" s="306" t="str">
        <f>IF(ISBLANK(INDEX('Policy Characteristics'!E:E,MATCH($C52,'Policy Characteristics'!$C:$C,0))),"",INDEX('Policy Characteristics'!E:E,MATCH($C52,'Policy Characteristics'!$C:$C,0)))</f>
        <v>trans reduce regulated pollutants</v>
      </c>
      <c r="L52" s="317">
        <f>IF(ISBLANK(INDEX('Policy Characteristics'!F:F,MATCH($C52,'Policy Characteristics'!$C:$C,0))),"",INDEX('Policy Characteristics'!F:F,MATCH($C52,'Policy Characteristics'!$C:$C,0)))</f>
        <v>0</v>
      </c>
      <c r="M52" s="317">
        <f>IF(ISBLANK(INDEX('Policy Characteristics'!G:G,MATCH($C52,'Policy Characteristics'!$C:$C,0))),"",INDEX('Policy Characteristics'!G:G,MATCH($C52,'Policy Characteristics'!$C:$C,0)))</f>
        <v>1</v>
      </c>
      <c r="N52" s="317">
        <f>IF(ISBLANK(INDEX('Policy Characteristics'!H:H,MATCH($C52,'Policy Characteristics'!$C:$C,0))),"",INDEX('Policy Characteristics'!H:H,MATCH($C52,'Policy Characteristics'!$C:$C,0)))</f>
        <v>0.02</v>
      </c>
      <c r="O52" s="306" t="str">
        <f>IF(ISBLANK(INDEX('Policy Characteristics'!I:I,MATCH($C52,'Policy Characteristics'!$C:$C,0))),"",INDEX('Policy Characteristics'!I:I,MATCH($C52,'Policy Characteristics'!$C:$C,0)))</f>
        <v>% reduction in emissions</v>
      </c>
      <c r="P52" s="306" t="str">
        <f>IF(ISBLANK(INDEX('Policy Characteristics'!J:J,MATCH($C52,'Policy Characteristics'!$C:$C,0))),"",INDEX('Policy Characteristics'!J:J,MATCH($C52,'Policy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2" s="306" t="str">
        <f>IF(ISBLANK(INDEX('Policy Characteristics'!K:K,MATCH($C52,'Policy Characteristics'!$C:$C,0))),"",INDEX('Policy Characteristics'!K:K,MATCH($C52,'Policy Characteristics'!$C:$C,0)))</f>
        <v>transportation-sector-main.html#conv-pol-stds</v>
      </c>
      <c r="R52" s="306" t="str">
        <f>IF(ISBLANK(INDEX('Policy Characteristics'!L:L,MATCH($C52,'Policy Characteristics'!$C:$C,0))),"",INDEX('Policy Characteristics'!L:L,MATCH($C52,'Policy Characteristics'!$C:$C,0)))</f>
        <v>conventional-pollutant-standards.html</v>
      </c>
    </row>
    <row r="53" spans="1:18" s="405" customFormat="1" x14ac:dyDescent="0.25">
      <c r="A53" s="306" t="str">
        <f>IF(ISBLANK(INDEX('Policy Characteristics'!A:A,MATCH($C53,'Policy Characteristics'!$C:$C,0))),"",INDEX('Policy Characteristics'!A:A,MATCH($C53,'Policy Characteristics'!$C:$C,0)))</f>
        <v>Transportation</v>
      </c>
      <c r="B53" s="306" t="str">
        <f>IF(ISBLANK(INDEX('Policy Characteristics'!B:B,MATCH($C53,'Policy Characteristics'!$C:$C,0))),"",INDEX('Policy Characteristics'!B:B,MATCH($C53,'Policy Characteristics'!$C:$C,0)))</f>
        <v>Conventional Pollutant Standards</v>
      </c>
      <c r="C53" s="308" t="str">
        <f t="shared" si="2"/>
        <v>Percentage Reduction of Separately Regulated Pollutants</v>
      </c>
      <c r="D53" s="410" t="s">
        <v>114</v>
      </c>
      <c r="E53" s="570" t="s">
        <v>513</v>
      </c>
      <c r="F53" s="410" t="s">
        <v>3892</v>
      </c>
      <c r="G53" s="405" t="s">
        <v>513</v>
      </c>
      <c r="H53" s="456">
        <v>351</v>
      </c>
      <c r="I53" s="414" t="s">
        <v>44</v>
      </c>
      <c r="J53" s="308" t="str">
        <f>IF(ISBLANK(INDEX('Policy Characteristics'!D:D,MATCH($C53,'Policy Characteristics'!$C:$C,0))),"",INDEX('Policy Characteristics'!D:D,MATCH($C53,'Policy Characteristics'!$C:$C,0)))</f>
        <v>Conventional Pollutant Standard</v>
      </c>
      <c r="K53" s="306" t="str">
        <f>IF(ISBLANK(INDEX('Policy Characteristics'!E:E,MATCH($C53,'Policy Characteristics'!$C:$C,0))),"",INDEX('Policy Characteristics'!E:E,MATCH($C53,'Policy Characteristics'!$C:$C,0)))</f>
        <v>trans reduce regulated pollutants</v>
      </c>
      <c r="L53" s="317">
        <f>IF(ISBLANK(INDEX('Policy Characteristics'!F:F,MATCH($C53,'Policy Characteristics'!$C:$C,0))),"",INDEX('Policy Characteristics'!F:F,MATCH($C53,'Policy Characteristics'!$C:$C,0)))</f>
        <v>0</v>
      </c>
      <c r="M53" s="317">
        <f>IF(ISBLANK(INDEX('Policy Characteristics'!G:G,MATCH($C53,'Policy Characteristics'!$C:$C,0))),"",INDEX('Policy Characteristics'!G:G,MATCH($C53,'Policy Characteristics'!$C:$C,0)))</f>
        <v>1</v>
      </c>
      <c r="N53" s="317">
        <f>IF(ISBLANK(INDEX('Policy Characteristics'!H:H,MATCH($C53,'Policy Characteristics'!$C:$C,0))),"",INDEX('Policy Characteristics'!H:H,MATCH($C53,'Policy Characteristics'!$C:$C,0)))</f>
        <v>0.02</v>
      </c>
      <c r="O53" s="306" t="str">
        <f>IF(ISBLANK(INDEX('Policy Characteristics'!I:I,MATCH($C53,'Policy Characteristics'!$C:$C,0))),"",INDEX('Policy Characteristics'!I:I,MATCH($C53,'Policy Characteristics'!$C:$C,0)))</f>
        <v>% reduction in emissions</v>
      </c>
      <c r="P53" s="306" t="str">
        <f>IF(ISBLANK(INDEX('Policy Characteristics'!J:J,MATCH($C53,'Policy Characteristics'!$C:$C,0))),"",INDEX('Policy Characteristics'!J:J,MATCH($C53,'Policy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3" s="306" t="str">
        <f>IF(ISBLANK(INDEX('Policy Characteristics'!K:K,MATCH($C53,'Policy Characteristics'!$C:$C,0))),"",INDEX('Policy Characteristics'!K:K,MATCH($C53,'Policy Characteristics'!$C:$C,0)))</f>
        <v>transportation-sector-main.html#conv-pol-stds</v>
      </c>
      <c r="R53" s="306" t="str">
        <f>IF(ISBLANK(INDEX('Policy Characteristics'!L:L,MATCH($C53,'Policy Characteristics'!$C:$C,0))),"",INDEX('Policy Characteristics'!L:L,MATCH($C53,'Policy Characteristics'!$C:$C,0)))</f>
        <v>conventional-pollutant-standards.html</v>
      </c>
    </row>
    <row r="54" spans="1:18" s="405" customFormat="1" x14ac:dyDescent="0.25">
      <c r="A54" s="306" t="str">
        <f>IF(ISBLANK(INDEX('Policy Characteristics'!A:A,MATCH($C54,'Policy Characteristics'!$C:$C,0))),"",INDEX('Policy Characteristics'!A:A,MATCH($C54,'Policy Characteristics'!$C:$C,0)))</f>
        <v>Transportation</v>
      </c>
      <c r="B54" s="306" t="str">
        <f>IF(ISBLANK(INDEX('Policy Characteristics'!B:B,MATCH($C54,'Policy Characteristics'!$C:$C,0))),"",INDEX('Policy Characteristics'!B:B,MATCH($C54,'Policy Characteristics'!$C:$C,0)))</f>
        <v>Conventional Pollutant Standards</v>
      </c>
      <c r="C54" s="308" t="str">
        <f t="shared" si="2"/>
        <v>Percentage Reduction of Separately Regulated Pollutants</v>
      </c>
      <c r="D54" s="410" t="s">
        <v>114</v>
      </c>
      <c r="E54" s="570" t="s">
        <v>2253</v>
      </c>
      <c r="F54" s="410" t="s">
        <v>3892</v>
      </c>
      <c r="G54" s="405" t="s">
        <v>2253</v>
      </c>
      <c r="H54" s="456">
        <v>352</v>
      </c>
      <c r="I54" s="414" t="s">
        <v>44</v>
      </c>
      <c r="J54" s="308" t="str">
        <f>IF(ISBLANK(INDEX('Policy Characteristics'!D:D,MATCH($C54,'Policy Characteristics'!$C:$C,0))),"",INDEX('Policy Characteristics'!D:D,MATCH($C54,'Policy Characteristics'!$C:$C,0)))</f>
        <v>Conventional Pollutant Standard</v>
      </c>
      <c r="K54" s="306" t="str">
        <f>IF(ISBLANK(INDEX('Policy Characteristics'!E:E,MATCH($C54,'Policy Characteristics'!$C:$C,0))),"",INDEX('Policy Characteristics'!E:E,MATCH($C54,'Policy Characteristics'!$C:$C,0)))</f>
        <v>trans reduce regulated pollutants</v>
      </c>
      <c r="L54" s="317">
        <f>IF(ISBLANK(INDEX('Policy Characteristics'!F:F,MATCH($C54,'Policy Characteristics'!$C:$C,0))),"",INDEX('Policy Characteristics'!F:F,MATCH($C54,'Policy Characteristics'!$C:$C,0)))</f>
        <v>0</v>
      </c>
      <c r="M54" s="317">
        <f>IF(ISBLANK(INDEX('Policy Characteristics'!G:G,MATCH($C54,'Policy Characteristics'!$C:$C,0))),"",INDEX('Policy Characteristics'!G:G,MATCH($C54,'Policy Characteristics'!$C:$C,0)))</f>
        <v>1</v>
      </c>
      <c r="N54" s="317">
        <f>IF(ISBLANK(INDEX('Policy Characteristics'!H:H,MATCH($C54,'Policy Characteristics'!$C:$C,0))),"",INDEX('Policy Characteristics'!H:H,MATCH($C54,'Policy Characteristics'!$C:$C,0)))</f>
        <v>0.02</v>
      </c>
      <c r="O54" s="306" t="str">
        <f>IF(ISBLANK(INDEX('Policy Characteristics'!I:I,MATCH($C54,'Policy Characteristics'!$C:$C,0))),"",INDEX('Policy Characteristics'!I:I,MATCH($C54,'Policy Characteristics'!$C:$C,0)))</f>
        <v>% reduction in emissions</v>
      </c>
      <c r="P54" s="306" t="str">
        <f>IF(ISBLANK(INDEX('Policy Characteristics'!J:J,MATCH($C54,'Policy Characteristics'!$C:$C,0))),"",INDEX('Policy Characteristics'!J:J,MATCH($C54,'Policy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4" s="306" t="str">
        <f>IF(ISBLANK(INDEX('Policy Characteristics'!K:K,MATCH($C54,'Policy Characteristics'!$C:$C,0))),"",INDEX('Policy Characteristics'!K:K,MATCH($C54,'Policy Characteristics'!$C:$C,0)))</f>
        <v>transportation-sector-main.html#conv-pol-stds</v>
      </c>
      <c r="R54" s="306" t="str">
        <f>IF(ISBLANK(INDEX('Policy Characteristics'!L:L,MATCH($C54,'Policy Characteristics'!$C:$C,0))),"",INDEX('Policy Characteristics'!L:L,MATCH($C54,'Policy Characteristics'!$C:$C,0)))</f>
        <v>conventional-pollutant-standards.html</v>
      </c>
    </row>
    <row r="55" spans="1:18" s="405" customFormat="1" x14ac:dyDescent="0.25">
      <c r="A55" s="306" t="str">
        <f>IF(ISBLANK(INDEX('Policy Characteristics'!A:A,MATCH($C55,'Policy Characteristics'!$C:$C,0))),"",INDEX('Policy Characteristics'!A:A,MATCH($C55,'Policy Characteristics'!$C:$C,0)))</f>
        <v>Transportation</v>
      </c>
      <c r="B55" s="306" t="str">
        <f>IF(ISBLANK(INDEX('Policy Characteristics'!B:B,MATCH($C55,'Policy Characteristics'!$C:$C,0))),"",INDEX('Policy Characteristics'!B:B,MATCH($C55,'Policy Characteristics'!$C:$C,0)))</f>
        <v>Conventional Pollutant Standards</v>
      </c>
      <c r="C55" s="308" t="str">
        <f t="shared" si="2"/>
        <v>Percentage Reduction of Separately Regulated Pollutants</v>
      </c>
      <c r="D55" s="410" t="s">
        <v>114</v>
      </c>
      <c r="E55" s="570" t="s">
        <v>2255</v>
      </c>
      <c r="F55" s="410" t="s">
        <v>3892</v>
      </c>
      <c r="G55" s="405" t="s">
        <v>2255</v>
      </c>
      <c r="H55" s="456">
        <v>353</v>
      </c>
      <c r="I55" s="414" t="s">
        <v>44</v>
      </c>
      <c r="J55" s="308" t="str">
        <f>IF(ISBLANK(INDEX('Policy Characteristics'!D:D,MATCH($C55,'Policy Characteristics'!$C:$C,0))),"",INDEX('Policy Characteristics'!D:D,MATCH($C55,'Policy Characteristics'!$C:$C,0)))</f>
        <v>Conventional Pollutant Standard</v>
      </c>
      <c r="K55" s="306" t="str">
        <f>IF(ISBLANK(INDEX('Policy Characteristics'!E:E,MATCH($C55,'Policy Characteristics'!$C:$C,0))),"",INDEX('Policy Characteristics'!E:E,MATCH($C55,'Policy Characteristics'!$C:$C,0)))</f>
        <v>trans reduce regulated pollutants</v>
      </c>
      <c r="L55" s="317">
        <f>IF(ISBLANK(INDEX('Policy Characteristics'!F:F,MATCH($C55,'Policy Characteristics'!$C:$C,0))),"",INDEX('Policy Characteristics'!F:F,MATCH($C55,'Policy Characteristics'!$C:$C,0)))</f>
        <v>0</v>
      </c>
      <c r="M55" s="317">
        <f>IF(ISBLANK(INDEX('Policy Characteristics'!G:G,MATCH($C55,'Policy Characteristics'!$C:$C,0))),"",INDEX('Policy Characteristics'!G:G,MATCH($C55,'Policy Characteristics'!$C:$C,0)))</f>
        <v>1</v>
      </c>
      <c r="N55" s="317">
        <f>IF(ISBLANK(INDEX('Policy Characteristics'!H:H,MATCH($C55,'Policy Characteristics'!$C:$C,0))),"",INDEX('Policy Characteristics'!H:H,MATCH($C55,'Policy Characteristics'!$C:$C,0)))</f>
        <v>0.02</v>
      </c>
      <c r="O55" s="306" t="str">
        <f>IF(ISBLANK(INDEX('Policy Characteristics'!I:I,MATCH($C55,'Policy Characteristics'!$C:$C,0))),"",INDEX('Policy Characteristics'!I:I,MATCH($C55,'Policy Characteristics'!$C:$C,0)))</f>
        <v>% reduction in emissions</v>
      </c>
      <c r="P55" s="306" t="str">
        <f>IF(ISBLANK(INDEX('Policy Characteristics'!J:J,MATCH($C55,'Policy Characteristics'!$C:$C,0))),"",INDEX('Policy Characteristics'!J:J,MATCH($C55,'Policy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5" s="306" t="str">
        <f>IF(ISBLANK(INDEX('Policy Characteristics'!K:K,MATCH($C55,'Policy Characteristics'!$C:$C,0))),"",INDEX('Policy Characteristics'!K:K,MATCH($C55,'Policy Characteristics'!$C:$C,0)))</f>
        <v>transportation-sector-main.html#conv-pol-stds</v>
      </c>
      <c r="R55" s="306" t="str">
        <f>IF(ISBLANK(INDEX('Policy Characteristics'!L:L,MATCH($C55,'Policy Characteristics'!$C:$C,0))),"",INDEX('Policy Characteristics'!L:L,MATCH($C55,'Policy Characteristics'!$C:$C,0)))</f>
        <v>conventional-pollutant-standards.html</v>
      </c>
    </row>
    <row r="56" spans="1:18" s="405" customFormat="1" x14ac:dyDescent="0.25">
      <c r="A56" s="306" t="str">
        <f>IF(ISBLANK(INDEX('Policy Characteristics'!A:A,MATCH($C56,'Policy Characteristics'!$C:$C,0))),"",INDEX('Policy Characteristics'!A:A,MATCH($C56,'Policy Characteristics'!$C:$C,0)))</f>
        <v>Transportation</v>
      </c>
      <c r="B56" s="306" t="str">
        <f>IF(ISBLANK(INDEX('Policy Characteristics'!B:B,MATCH($C56,'Policy Characteristics'!$C:$C,0))),"",INDEX('Policy Characteristics'!B:B,MATCH($C56,'Policy Characteristics'!$C:$C,0)))</f>
        <v>Conventional Pollutant Standards</v>
      </c>
      <c r="C56" s="308" t="str">
        <f t="shared" si="2"/>
        <v>Percentage Reduction of Separately Regulated Pollutants</v>
      </c>
      <c r="D56" s="410" t="s">
        <v>114</v>
      </c>
      <c r="E56" s="570" t="s">
        <v>2257</v>
      </c>
      <c r="F56" s="410" t="s">
        <v>3892</v>
      </c>
      <c r="G56" s="405" t="s">
        <v>2350</v>
      </c>
      <c r="H56" s="456">
        <v>354</v>
      </c>
      <c r="I56" s="414" t="s">
        <v>44</v>
      </c>
      <c r="J56" s="308" t="str">
        <f>IF(ISBLANK(INDEX('Policy Characteristics'!D:D,MATCH($C56,'Policy Characteristics'!$C:$C,0))),"",INDEX('Policy Characteristics'!D:D,MATCH($C56,'Policy Characteristics'!$C:$C,0)))</f>
        <v>Conventional Pollutant Standard</v>
      </c>
      <c r="K56" s="306" t="str">
        <f>IF(ISBLANK(INDEX('Policy Characteristics'!E:E,MATCH($C56,'Policy Characteristics'!$C:$C,0))),"",INDEX('Policy Characteristics'!E:E,MATCH($C56,'Policy Characteristics'!$C:$C,0)))</f>
        <v>trans reduce regulated pollutants</v>
      </c>
      <c r="L56" s="317">
        <f>IF(ISBLANK(INDEX('Policy Characteristics'!F:F,MATCH($C56,'Policy Characteristics'!$C:$C,0))),"",INDEX('Policy Characteristics'!F:F,MATCH($C56,'Policy Characteristics'!$C:$C,0)))</f>
        <v>0</v>
      </c>
      <c r="M56" s="317">
        <f>IF(ISBLANK(INDEX('Policy Characteristics'!G:G,MATCH($C56,'Policy Characteristics'!$C:$C,0))),"",INDEX('Policy Characteristics'!G:G,MATCH($C56,'Policy Characteristics'!$C:$C,0)))</f>
        <v>1</v>
      </c>
      <c r="N56" s="317">
        <f>IF(ISBLANK(INDEX('Policy Characteristics'!H:H,MATCH($C56,'Policy Characteristics'!$C:$C,0))),"",INDEX('Policy Characteristics'!H:H,MATCH($C56,'Policy Characteristics'!$C:$C,0)))</f>
        <v>0.02</v>
      </c>
      <c r="O56" s="306" t="str">
        <f>IF(ISBLANK(INDEX('Policy Characteristics'!I:I,MATCH($C56,'Policy Characteristics'!$C:$C,0))),"",INDEX('Policy Characteristics'!I:I,MATCH($C56,'Policy Characteristics'!$C:$C,0)))</f>
        <v>% reduction in emissions</v>
      </c>
      <c r="P56" s="306" t="str">
        <f>IF(ISBLANK(INDEX('Policy Characteristics'!J:J,MATCH($C56,'Policy Characteristics'!$C:$C,0))),"",INDEX('Policy Characteristics'!J:J,MATCH($C56,'Policy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6" s="306" t="str">
        <f>IF(ISBLANK(INDEX('Policy Characteristics'!K:K,MATCH($C56,'Policy Characteristics'!$C:$C,0))),"",INDEX('Policy Characteristics'!K:K,MATCH($C56,'Policy Characteristics'!$C:$C,0)))</f>
        <v>transportation-sector-main.html#conv-pol-stds</v>
      </c>
      <c r="R56" s="306" t="str">
        <f>IF(ISBLANK(INDEX('Policy Characteristics'!L:L,MATCH($C56,'Policy Characteristics'!$C:$C,0))),"",INDEX('Policy Characteristics'!L:L,MATCH($C56,'Policy Characteristics'!$C:$C,0)))</f>
        <v>conventional-pollutant-standards.html</v>
      </c>
    </row>
    <row r="57" spans="1:18" s="405" customFormat="1" x14ac:dyDescent="0.25">
      <c r="A57" s="306" t="str">
        <f>IF(ISBLANK(INDEX('Policy Characteristics'!A:A,MATCH($C57,'Policy Characteristics'!$C:$C,0))),"",INDEX('Policy Characteristics'!A:A,MATCH($C57,'Policy Characteristics'!$C:$C,0)))</f>
        <v>Transportation</v>
      </c>
      <c r="B57" s="306" t="str">
        <f>IF(ISBLANK(INDEX('Policy Characteristics'!B:B,MATCH($C57,'Policy Characteristics'!$C:$C,0))),"",INDEX('Policy Characteristics'!B:B,MATCH($C57,'Policy Characteristics'!$C:$C,0)))</f>
        <v>Conventional Pollutant Standards</v>
      </c>
      <c r="C57" s="308" t="str">
        <f t="shared" si="2"/>
        <v>Percentage Reduction of Separately Regulated Pollutants</v>
      </c>
      <c r="D57" s="410" t="s">
        <v>114</v>
      </c>
      <c r="E57" s="570" t="s">
        <v>2258</v>
      </c>
      <c r="F57" s="410" t="s">
        <v>3892</v>
      </c>
      <c r="G57" s="405" t="s">
        <v>2258</v>
      </c>
      <c r="H57" s="456">
        <v>355</v>
      </c>
      <c r="I57" s="414" t="s">
        <v>44</v>
      </c>
      <c r="J57" s="308" t="str">
        <f>IF(ISBLANK(INDEX('Policy Characteristics'!D:D,MATCH($C57,'Policy Characteristics'!$C:$C,0))),"",INDEX('Policy Characteristics'!D:D,MATCH($C57,'Policy Characteristics'!$C:$C,0)))</f>
        <v>Conventional Pollutant Standard</v>
      </c>
      <c r="K57" s="306" t="str">
        <f>IF(ISBLANK(INDEX('Policy Characteristics'!E:E,MATCH($C57,'Policy Characteristics'!$C:$C,0))),"",INDEX('Policy Characteristics'!E:E,MATCH($C57,'Policy Characteristics'!$C:$C,0)))</f>
        <v>trans reduce regulated pollutants</v>
      </c>
      <c r="L57" s="317">
        <f>IF(ISBLANK(INDEX('Policy Characteristics'!F:F,MATCH($C57,'Policy Characteristics'!$C:$C,0))),"",INDEX('Policy Characteristics'!F:F,MATCH($C57,'Policy Characteristics'!$C:$C,0)))</f>
        <v>0</v>
      </c>
      <c r="M57" s="317">
        <f>IF(ISBLANK(INDEX('Policy Characteristics'!G:G,MATCH($C57,'Policy Characteristics'!$C:$C,0))),"",INDEX('Policy Characteristics'!G:G,MATCH($C57,'Policy Characteristics'!$C:$C,0)))</f>
        <v>1</v>
      </c>
      <c r="N57" s="317">
        <f>IF(ISBLANK(INDEX('Policy Characteristics'!H:H,MATCH($C57,'Policy Characteristics'!$C:$C,0))),"",INDEX('Policy Characteristics'!H:H,MATCH($C57,'Policy Characteristics'!$C:$C,0)))</f>
        <v>0.02</v>
      </c>
      <c r="O57" s="306" t="str">
        <f>IF(ISBLANK(INDEX('Policy Characteristics'!I:I,MATCH($C57,'Policy Characteristics'!$C:$C,0))),"",INDEX('Policy Characteristics'!I:I,MATCH($C57,'Policy Characteristics'!$C:$C,0)))</f>
        <v>% reduction in emissions</v>
      </c>
      <c r="P57" s="306" t="str">
        <f>IF(ISBLANK(INDEX('Policy Characteristics'!J:J,MATCH($C57,'Policy Characteristics'!$C:$C,0))),"",INDEX('Policy Characteristics'!J:J,MATCH($C57,'Policy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7" s="306" t="str">
        <f>IF(ISBLANK(INDEX('Policy Characteristics'!K:K,MATCH($C57,'Policy Characteristics'!$C:$C,0))),"",INDEX('Policy Characteristics'!K:K,MATCH($C57,'Policy Characteristics'!$C:$C,0)))</f>
        <v>transportation-sector-main.html#conv-pol-stds</v>
      </c>
      <c r="R57" s="306" t="str">
        <f>IF(ISBLANK(INDEX('Policy Characteristics'!L:L,MATCH($C57,'Policy Characteristics'!$C:$C,0))),"",INDEX('Policy Characteristics'!L:L,MATCH($C57,'Policy Characteristics'!$C:$C,0)))</f>
        <v>conventional-pollutant-standards.html</v>
      </c>
    </row>
    <row r="58" spans="1:18" s="405" customFormat="1" x14ac:dyDescent="0.25">
      <c r="A58" s="306" t="str">
        <f>IF(ISBLANK(INDEX('Policy Characteristics'!A:A,MATCH($C58,'Policy Characteristics'!$C:$C,0))),"",INDEX('Policy Characteristics'!A:A,MATCH($C58,'Policy Characteristics'!$C:$C,0)))</f>
        <v>Transportation</v>
      </c>
      <c r="B58" s="306" t="str">
        <f>IF(ISBLANK(INDEX('Policy Characteristics'!B:B,MATCH($C58,'Policy Characteristics'!$C:$C,0))),"",INDEX('Policy Characteristics'!B:B,MATCH($C58,'Policy Characteristics'!$C:$C,0)))</f>
        <v>Conventional Pollutant Standards</v>
      </c>
      <c r="C58" s="308" t="str">
        <f t="shared" si="2"/>
        <v>Percentage Reduction of Separately Regulated Pollutants</v>
      </c>
      <c r="D58" s="410" t="s">
        <v>114</v>
      </c>
      <c r="E58" s="570" t="s">
        <v>2260</v>
      </c>
      <c r="F58" s="410" t="s">
        <v>3892</v>
      </c>
      <c r="G58" s="405" t="s">
        <v>2260</v>
      </c>
      <c r="H58" s="456">
        <v>356</v>
      </c>
      <c r="I58" s="414" t="s">
        <v>44</v>
      </c>
      <c r="J58" s="308" t="str">
        <f>IF(ISBLANK(INDEX('Policy Characteristics'!D:D,MATCH($C58,'Policy Characteristics'!$C:$C,0))),"",INDEX('Policy Characteristics'!D:D,MATCH($C58,'Policy Characteristics'!$C:$C,0)))</f>
        <v>Conventional Pollutant Standard</v>
      </c>
      <c r="K58" s="306" t="str">
        <f>IF(ISBLANK(INDEX('Policy Characteristics'!E:E,MATCH($C58,'Policy Characteristics'!$C:$C,0))),"",INDEX('Policy Characteristics'!E:E,MATCH($C58,'Policy Characteristics'!$C:$C,0)))</f>
        <v>trans reduce regulated pollutants</v>
      </c>
      <c r="L58" s="317">
        <f>IF(ISBLANK(INDEX('Policy Characteristics'!F:F,MATCH($C58,'Policy Characteristics'!$C:$C,0))),"",INDEX('Policy Characteristics'!F:F,MATCH($C58,'Policy Characteristics'!$C:$C,0)))</f>
        <v>0</v>
      </c>
      <c r="M58" s="317">
        <f>IF(ISBLANK(INDEX('Policy Characteristics'!G:G,MATCH($C58,'Policy Characteristics'!$C:$C,0))),"",INDEX('Policy Characteristics'!G:G,MATCH($C58,'Policy Characteristics'!$C:$C,0)))</f>
        <v>1</v>
      </c>
      <c r="N58" s="317">
        <f>IF(ISBLANK(INDEX('Policy Characteristics'!H:H,MATCH($C58,'Policy Characteristics'!$C:$C,0))),"",INDEX('Policy Characteristics'!H:H,MATCH($C58,'Policy Characteristics'!$C:$C,0)))</f>
        <v>0.02</v>
      </c>
      <c r="O58" s="306" t="str">
        <f>IF(ISBLANK(INDEX('Policy Characteristics'!I:I,MATCH($C58,'Policy Characteristics'!$C:$C,0))),"",INDEX('Policy Characteristics'!I:I,MATCH($C58,'Policy Characteristics'!$C:$C,0)))</f>
        <v>% reduction in emissions</v>
      </c>
      <c r="P58" s="306" t="str">
        <f>IF(ISBLANK(INDEX('Policy Characteristics'!J:J,MATCH($C58,'Policy Characteristics'!$C:$C,0))),"",INDEX('Policy Characteristics'!J:J,MATCH($C58,'Policy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8" s="306" t="str">
        <f>IF(ISBLANK(INDEX('Policy Characteristics'!K:K,MATCH($C58,'Policy Characteristics'!$C:$C,0))),"",INDEX('Policy Characteristics'!K:K,MATCH($C58,'Policy Characteristics'!$C:$C,0)))</f>
        <v>transportation-sector-main.html#conv-pol-stds</v>
      </c>
      <c r="R58" s="306" t="str">
        <f>IF(ISBLANK(INDEX('Policy Characteristics'!L:L,MATCH($C58,'Policy Characteristics'!$C:$C,0))),"",INDEX('Policy Characteristics'!L:L,MATCH($C58,'Policy Characteristics'!$C:$C,0)))</f>
        <v>conventional-pollutant-standards.html</v>
      </c>
    </row>
    <row r="59" spans="1:18" s="405" customFormat="1" x14ac:dyDescent="0.25">
      <c r="A59" s="306" t="str">
        <f>IF(ISBLANK(INDEX('Policy Characteristics'!A:A,MATCH($C59,'Policy Characteristics'!$C:$C,0))),"",INDEX('Policy Characteristics'!A:A,MATCH($C59,'Policy Characteristics'!$C:$C,0)))</f>
        <v>Transportation</v>
      </c>
      <c r="B59" s="306" t="str">
        <f>IF(ISBLANK(INDEX('Policy Characteristics'!B:B,MATCH($C59,'Policy Characteristics'!$C:$C,0))),"",INDEX('Policy Characteristics'!B:B,MATCH($C59,'Policy Characteristics'!$C:$C,0)))</f>
        <v>Conventional Pollutant Standards</v>
      </c>
      <c r="C59" s="308" t="str">
        <f t="shared" si="2"/>
        <v>Percentage Reduction of Separately Regulated Pollutants</v>
      </c>
      <c r="D59" s="410" t="s">
        <v>114</v>
      </c>
      <c r="E59" s="570" t="s">
        <v>2262</v>
      </c>
      <c r="F59" s="410" t="s">
        <v>3892</v>
      </c>
      <c r="G59" s="405" t="s">
        <v>2262</v>
      </c>
      <c r="H59" s="456">
        <v>357</v>
      </c>
      <c r="I59" s="414" t="s">
        <v>44</v>
      </c>
      <c r="J59" s="308" t="str">
        <f>IF(ISBLANK(INDEX('Policy Characteristics'!D:D,MATCH($C59,'Policy Characteristics'!$C:$C,0))),"",INDEX('Policy Characteristics'!D:D,MATCH($C59,'Policy Characteristics'!$C:$C,0)))</f>
        <v>Conventional Pollutant Standard</v>
      </c>
      <c r="K59" s="306" t="str">
        <f>IF(ISBLANK(INDEX('Policy Characteristics'!E:E,MATCH($C59,'Policy Characteristics'!$C:$C,0))),"",INDEX('Policy Characteristics'!E:E,MATCH($C59,'Policy Characteristics'!$C:$C,0)))</f>
        <v>trans reduce regulated pollutants</v>
      </c>
      <c r="L59" s="317">
        <f>IF(ISBLANK(INDEX('Policy Characteristics'!F:F,MATCH($C59,'Policy Characteristics'!$C:$C,0))),"",INDEX('Policy Characteristics'!F:F,MATCH($C59,'Policy Characteristics'!$C:$C,0)))</f>
        <v>0</v>
      </c>
      <c r="M59" s="317">
        <f>IF(ISBLANK(INDEX('Policy Characteristics'!G:G,MATCH($C59,'Policy Characteristics'!$C:$C,0))),"",INDEX('Policy Characteristics'!G:G,MATCH($C59,'Policy Characteristics'!$C:$C,0)))</f>
        <v>1</v>
      </c>
      <c r="N59" s="317">
        <f>IF(ISBLANK(INDEX('Policy Characteristics'!H:H,MATCH($C59,'Policy Characteristics'!$C:$C,0))),"",INDEX('Policy Characteristics'!H:H,MATCH($C59,'Policy Characteristics'!$C:$C,0)))</f>
        <v>0.02</v>
      </c>
      <c r="O59" s="306" t="str">
        <f>IF(ISBLANK(INDEX('Policy Characteristics'!I:I,MATCH($C59,'Policy Characteristics'!$C:$C,0))),"",INDEX('Policy Characteristics'!I:I,MATCH($C59,'Policy Characteristics'!$C:$C,0)))</f>
        <v>% reduction in emissions</v>
      </c>
      <c r="P59" s="306" t="str">
        <f>IF(ISBLANK(INDEX('Policy Characteristics'!J:J,MATCH($C59,'Policy Characteristics'!$C:$C,0))),"",INDEX('Policy Characteristics'!J:J,MATCH($C59,'Policy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59" s="306" t="str">
        <f>IF(ISBLANK(INDEX('Policy Characteristics'!K:K,MATCH($C59,'Policy Characteristics'!$C:$C,0))),"",INDEX('Policy Characteristics'!K:K,MATCH($C59,'Policy Characteristics'!$C:$C,0)))</f>
        <v>transportation-sector-main.html#conv-pol-stds</v>
      </c>
      <c r="R59" s="306" t="str">
        <f>IF(ISBLANK(INDEX('Policy Characteristics'!L:L,MATCH($C59,'Policy Characteristics'!$C:$C,0))),"",INDEX('Policy Characteristics'!L:L,MATCH($C59,'Policy Characteristics'!$C:$C,0)))</f>
        <v>conventional-pollutant-standards.html</v>
      </c>
    </row>
    <row r="60" spans="1:18" s="405" customFormat="1" x14ac:dyDescent="0.25">
      <c r="A60" s="306" t="str">
        <f>IF(ISBLANK(INDEX('Policy Characteristics'!A:A,MATCH($C60,'Policy Characteristics'!$C:$C,0))),"",INDEX('Policy Characteristics'!A:A,MATCH($C60,'Policy Characteristics'!$C:$C,0)))</f>
        <v>Transportation</v>
      </c>
      <c r="B60" s="306" t="str">
        <f>IF(ISBLANK(INDEX('Policy Characteristics'!B:B,MATCH($C60,'Policy Characteristics'!$C:$C,0))),"",INDEX('Policy Characteristics'!B:B,MATCH($C60,'Policy Characteristics'!$C:$C,0)))</f>
        <v>Conventional Pollutant Standards</v>
      </c>
      <c r="C60" s="308" t="str">
        <f t="shared" si="2"/>
        <v>Percentage Reduction of Separately Regulated Pollutants</v>
      </c>
      <c r="D60" s="410" t="s">
        <v>114</v>
      </c>
      <c r="E60" s="570" t="s">
        <v>2264</v>
      </c>
      <c r="F60" s="410" t="s">
        <v>3892</v>
      </c>
      <c r="G60" s="405" t="s">
        <v>2264</v>
      </c>
      <c r="H60" s="456">
        <v>358</v>
      </c>
      <c r="I60" s="394" t="s">
        <v>45</v>
      </c>
      <c r="J60" s="308" t="str">
        <f>IF(ISBLANK(INDEX('Policy Characteristics'!D:D,MATCH($C60,'Policy Characteristics'!$C:$C,0))),"",INDEX('Policy Characteristics'!D:D,MATCH($C60,'Policy Characteristics'!$C:$C,0)))</f>
        <v>Conventional Pollutant Standard</v>
      </c>
      <c r="K60" s="306" t="str">
        <f>IF(ISBLANK(INDEX('Policy Characteristics'!E:E,MATCH($C60,'Policy Characteristics'!$C:$C,0))),"",INDEX('Policy Characteristics'!E:E,MATCH($C60,'Policy Characteristics'!$C:$C,0)))</f>
        <v>trans reduce regulated pollutants</v>
      </c>
      <c r="L60" s="317">
        <f>IF(ISBLANK(INDEX('Policy Characteristics'!F:F,MATCH($C60,'Policy Characteristics'!$C:$C,0))),"",INDEX('Policy Characteristics'!F:F,MATCH($C60,'Policy Characteristics'!$C:$C,0)))</f>
        <v>0</v>
      </c>
      <c r="M60" s="317">
        <f>IF(ISBLANK(INDEX('Policy Characteristics'!G:G,MATCH($C60,'Policy Characteristics'!$C:$C,0))),"",INDEX('Policy Characteristics'!G:G,MATCH($C60,'Policy Characteristics'!$C:$C,0)))</f>
        <v>1</v>
      </c>
      <c r="N60" s="317">
        <f>IF(ISBLANK(INDEX('Policy Characteristics'!H:H,MATCH($C60,'Policy Characteristics'!$C:$C,0))),"",INDEX('Policy Characteristics'!H:H,MATCH($C60,'Policy Characteristics'!$C:$C,0)))</f>
        <v>0.02</v>
      </c>
      <c r="O60" s="306" t="str">
        <f>IF(ISBLANK(INDEX('Policy Characteristics'!I:I,MATCH($C60,'Policy Characteristics'!$C:$C,0))),"",INDEX('Policy Characteristics'!I:I,MATCH($C60,'Policy Characteristics'!$C:$C,0)))</f>
        <v>% reduction in emissions</v>
      </c>
      <c r="P60" s="306" t="str">
        <f>IF(ISBLANK(INDEX('Policy Characteristics'!J:J,MATCH($C60,'Policy Characteristics'!$C:$C,0))),"",INDEX('Policy Characteristics'!J:J,MATCH($C60,'Policy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0" s="306" t="str">
        <f>IF(ISBLANK(INDEX('Policy Characteristics'!K:K,MATCH($C60,'Policy Characteristics'!$C:$C,0))),"",INDEX('Policy Characteristics'!K:K,MATCH($C60,'Policy Characteristics'!$C:$C,0)))</f>
        <v>transportation-sector-main.html#conv-pol-stds</v>
      </c>
      <c r="R60" s="306" t="str">
        <f>IF(ISBLANK(INDEX('Policy Characteristics'!L:L,MATCH($C60,'Policy Characteristics'!$C:$C,0))),"",INDEX('Policy Characteristics'!L:L,MATCH($C60,'Policy Characteristics'!$C:$C,0)))</f>
        <v>conventional-pollutant-standards.html</v>
      </c>
    </row>
    <row r="61" spans="1:18" s="405" customFormat="1" x14ac:dyDescent="0.25">
      <c r="A61" s="306" t="str">
        <f>IF(ISBLANK(INDEX('Policy Characteristics'!A:A,MATCH($C61,'Policy Characteristics'!$C:$C,0))),"",INDEX('Policy Characteristics'!A:A,MATCH($C61,'Policy Characteristics'!$C:$C,0)))</f>
        <v>Transportation</v>
      </c>
      <c r="B61" s="306" t="str">
        <f>IF(ISBLANK(INDEX('Policy Characteristics'!B:B,MATCH($C61,'Policy Characteristics'!$C:$C,0))),"",INDEX('Policy Characteristics'!B:B,MATCH($C61,'Policy Characteristics'!$C:$C,0)))</f>
        <v>Conventional Pollutant Standards</v>
      </c>
      <c r="C61" s="308" t="str">
        <f t="shared" si="2"/>
        <v>Percentage Reduction of Separately Regulated Pollutants</v>
      </c>
      <c r="D61" s="410" t="s">
        <v>114</v>
      </c>
      <c r="E61" s="570" t="s">
        <v>2266</v>
      </c>
      <c r="F61" s="410" t="s">
        <v>3892</v>
      </c>
      <c r="G61" s="405" t="s">
        <v>2266</v>
      </c>
      <c r="H61" s="456">
        <v>359</v>
      </c>
      <c r="I61" s="394" t="s">
        <v>45</v>
      </c>
      <c r="J61" s="308" t="str">
        <f>IF(ISBLANK(INDEX('Policy Characteristics'!D:D,MATCH($C61,'Policy Characteristics'!$C:$C,0))),"",INDEX('Policy Characteristics'!D:D,MATCH($C61,'Policy Characteristics'!$C:$C,0)))</f>
        <v>Conventional Pollutant Standard</v>
      </c>
      <c r="K61" s="306" t="str">
        <f>IF(ISBLANK(INDEX('Policy Characteristics'!E:E,MATCH($C61,'Policy Characteristics'!$C:$C,0))),"",INDEX('Policy Characteristics'!E:E,MATCH($C61,'Policy Characteristics'!$C:$C,0)))</f>
        <v>trans reduce regulated pollutants</v>
      </c>
      <c r="L61" s="317">
        <f>IF(ISBLANK(INDEX('Policy Characteristics'!F:F,MATCH($C61,'Policy Characteristics'!$C:$C,0))),"",INDEX('Policy Characteristics'!F:F,MATCH($C61,'Policy Characteristics'!$C:$C,0)))</f>
        <v>0</v>
      </c>
      <c r="M61" s="317">
        <f>IF(ISBLANK(INDEX('Policy Characteristics'!G:G,MATCH($C61,'Policy Characteristics'!$C:$C,0))),"",INDEX('Policy Characteristics'!G:G,MATCH($C61,'Policy Characteristics'!$C:$C,0)))</f>
        <v>1</v>
      </c>
      <c r="N61" s="317">
        <f>IF(ISBLANK(INDEX('Policy Characteristics'!H:H,MATCH($C61,'Policy Characteristics'!$C:$C,0))),"",INDEX('Policy Characteristics'!H:H,MATCH($C61,'Policy Characteristics'!$C:$C,0)))</f>
        <v>0.02</v>
      </c>
      <c r="O61" s="306" t="str">
        <f>IF(ISBLANK(INDEX('Policy Characteristics'!I:I,MATCH($C61,'Policy Characteristics'!$C:$C,0))),"",INDEX('Policy Characteristics'!I:I,MATCH($C61,'Policy Characteristics'!$C:$C,0)))</f>
        <v>% reduction in emissions</v>
      </c>
      <c r="P61" s="306" t="str">
        <f>IF(ISBLANK(INDEX('Policy Characteristics'!J:J,MATCH($C61,'Policy Characteristics'!$C:$C,0))),"",INDEX('Policy Characteristics'!J:J,MATCH($C61,'Policy Characteristics'!$C:$C,0)))</f>
        <v>**Description:** This policy represents strengthening standards for the selected pollutant(s) emitted by the selected vehicle type(s).  Conventional pollutants' most important, harmful impacts are on human health rather than on climate change.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In the United States, since 1997, the 24-hour national ambient air quality standard (NAAQS) for PM2.5, the most harmful type of particulate for human health, declined from 65 µg/m^3 to 35 µg/m^3, a reduction of 46%.</v>
      </c>
      <c r="Q61" s="306" t="str">
        <f>IF(ISBLANK(INDEX('Policy Characteristics'!K:K,MATCH($C61,'Policy Characteristics'!$C:$C,0))),"",INDEX('Policy Characteristics'!K:K,MATCH($C61,'Policy Characteristics'!$C:$C,0)))</f>
        <v>transportation-sector-main.html#conv-pol-stds</v>
      </c>
      <c r="R61" s="306" t="str">
        <f>IF(ISBLANK(INDEX('Policy Characteristics'!L:L,MATCH($C61,'Policy Characteristics'!$C:$C,0))),"",INDEX('Policy Characteristics'!L:L,MATCH($C61,'Policy Characteristics'!$C:$C,0)))</f>
        <v>conventional-pollutant-standards.html</v>
      </c>
    </row>
    <row r="62" spans="1:18" s="405" customFormat="1" x14ac:dyDescent="0.25">
      <c r="A62" s="306" t="str">
        <f>IF(ISBLANK(INDEX('Policy Characteristics'!A:A,MATCH($C62,'Policy Characteristics'!$C:$C,0))),"",INDEX('Policy Characteristics'!A:A,MATCH($C62,'Policy Characteristics'!$C:$C,0)))</f>
        <v>Transportation</v>
      </c>
      <c r="B62" s="306" t="str">
        <f>IF(ISBLANK(INDEX('Policy Characteristics'!B:B,MATCH($C62,'Policy Characteristics'!$C:$C,0))),"",INDEX('Policy Characteristics'!B:B,MATCH($C62,'Policy Characteristics'!$C:$C,0)))</f>
        <v>Electric Vehicle Charger Deployment</v>
      </c>
      <c r="C62" s="307" t="s">
        <v>2512</v>
      </c>
      <c r="H62" s="456">
        <v>360</v>
      </c>
      <c r="I62" s="394" t="s">
        <v>45</v>
      </c>
      <c r="J62" s="308" t="str">
        <f>IF(ISBLANK(INDEX('Policy Characteristics'!D:D,MATCH($C62,'Policy Characteristics'!$C:$C,0))),"",INDEX('Policy Characteristics'!D:D,MATCH($C62,'Policy Characteristics'!$C:$C,0)))</f>
        <v>EV Charger Deployment</v>
      </c>
      <c r="K62" s="306" t="str">
        <f>IF(ISBLANK(INDEX('Policy Characteristics'!E:E,MATCH($C62,'Policy Characteristics'!$C:$C,0))),"",INDEX('Policy Characteristics'!E:E,MATCH($C62,'Policy Characteristics'!$C:$C,0)))</f>
        <v>trans EV charger deployment</v>
      </c>
      <c r="L62" s="306">
        <f>IF(ISBLANK(INDEX('Policy Characteristics'!F:F,MATCH($C62,'Policy Characteristics'!$C:$C,0))),"",INDEX('Policy Characteristics'!F:F,MATCH($C62,'Policy Characteristics'!$C:$C,0)))</f>
        <v>0</v>
      </c>
      <c r="M62" s="306">
        <f>IF(ISBLANK(INDEX('Policy Characteristics'!G:G,MATCH($C62,'Policy Characteristics'!$C:$C,0))),"",INDEX('Policy Characteristics'!G:G,MATCH($C62,'Policy Characteristics'!$C:$C,0)))</f>
        <v>300</v>
      </c>
      <c r="N62" s="306">
        <f>IF(ISBLANK(INDEX('Policy Characteristics'!H:H,MATCH($C62,'Policy Characteristics'!$C:$C,0))),"",INDEX('Policy Characteristics'!H:H,MATCH($C62,'Policy Characteristics'!$C:$C,0)))</f>
        <v>5</v>
      </c>
      <c r="O62" s="306" t="str">
        <f>IF(ISBLANK(INDEX('Policy Characteristics'!I:I,MATCH($C62,'Policy Characteristics'!$C:$C,0))),"",INDEX('Policy Characteristics'!I:I,MATCH($C62,'Policy Characteristics'!$C:$C,0)))</f>
        <v>chargers / 100k pop</v>
      </c>
      <c r="P62" s="306" t="str">
        <f>IF(ISBLANK(INDEX('Policy Characteristics'!J:J,MATCH($C62,'Policy Characteristics'!$C:$C,0))),"",INDEX('Policy Characteristics'!J:J,MATCH($C62,'Policy Characteristics'!$C:$C,0)))</f>
        <v>**Description:** This policy represents increasing the deployment of EV charging stations, including DC Fast and Level 2 charging stations.  It is set in chargers per 100,000 people (cumulative, not per year), additional to chargers in the BAU case. This policy lever does not have an effect on energy use/emissions/deployment. It is meant to account for the costs of additional charging infrastructure.   // **Guidance for setting values:** As of February 2022, California had almost 80,000 chargers, or roughly 203 chargers per 100k pop. In 2016, the U.S. had approximately 275 gas fuel pumps per 100k pop.  Therefore, a lever setting of 72 would cause the population density of EV chargers to equal the 2016 population density of fuel pumps.</v>
      </c>
      <c r="Q62" s="306" t="str">
        <f>IF(ISBLANK(INDEX('Policy Characteristics'!K:K,MATCH($C62,'Policy Characteristics'!$C:$C,0))),"",INDEX('Policy Characteristics'!K:K,MATCH($C62,'Policy Characteristics'!$C:$C,0)))</f>
        <v/>
      </c>
      <c r="R62" s="306" t="str">
        <f>IF(ISBLANK(INDEX('Policy Characteristics'!L:L,MATCH($C62,'Policy Characteristics'!$C:$C,0))),"",INDEX('Policy Characteristics'!L:L,MATCH($C62,'Policy Characteristics'!$C:$C,0)))</f>
        <v>ev-charger-deployment.html</v>
      </c>
    </row>
    <row r="63" spans="1:18" s="405" customFormat="1" x14ac:dyDescent="0.25">
      <c r="A63" s="306" t="str">
        <f>IF(ISBLANK(INDEX('Policy Characteristics'!A:A,MATCH($C63,'Policy Characteristics'!$C:$C,0))),"",INDEX('Policy Characteristics'!A:A,MATCH($C63,'Policy Characteristics'!$C:$C,0)))</f>
        <v>Transportation</v>
      </c>
      <c r="B63" s="306" t="str">
        <f>IF(ISBLANK(INDEX('Policy Characteristics'!B:B,MATCH($C63,'Policy Characteristics'!$C:$C,0))),"",INDEX('Policy Characteristics'!B:B,MATCH($C63,'Policy Characteristics'!$C:$C,0)))</f>
        <v>Electric Vehicle Range &amp; Charging Time</v>
      </c>
      <c r="C63" s="309" t="s">
        <v>2508</v>
      </c>
      <c r="D63" s="414"/>
      <c r="E63" s="414"/>
      <c r="F63" s="414"/>
      <c r="G63" s="414"/>
      <c r="H63" s="456">
        <v>361</v>
      </c>
      <c r="I63" s="414" t="s">
        <v>45</v>
      </c>
      <c r="J63" s="308" t="str">
        <f>IF(ISBLANK(INDEX('Policy Characteristics'!D:D,MATCH($C63,'Policy Characteristics'!$C:$C,0))),"",INDEX('Policy Characteristics'!D:D,MATCH($C63,'Policy Characteristics'!$C:$C,0)))</f>
        <v>EV Range &amp; Charging Time</v>
      </c>
      <c r="K63" s="306" t="str">
        <f>IF(ISBLANK(INDEX('Policy Characteristics'!E:E,MATCH($C63,'Policy Characteristics'!$C:$C,0))),"",INDEX('Policy Characteristics'!E:E,MATCH($C63,'Policy Characteristics'!$C:$C,0)))</f>
        <v>trans reduce EV range anxiety and charging time</v>
      </c>
      <c r="L63" s="317">
        <f>IF(ISBLANK(INDEX('Policy Characteristics'!F:F,MATCH($C63,'Policy Characteristics'!$C:$C,0))),"",INDEX('Policy Characteristics'!F:F,MATCH($C63,'Policy Characteristics'!$C:$C,0)))</f>
        <v>0</v>
      </c>
      <c r="M63" s="317">
        <f>IF(ISBLANK(INDEX('Policy Characteristics'!G:G,MATCH($C63,'Policy Characteristics'!$C:$C,0))),"",INDEX('Policy Characteristics'!G:G,MATCH($C63,'Policy Characteristics'!$C:$C,0)))</f>
        <v>1</v>
      </c>
      <c r="N63" s="317">
        <f>IF(ISBLANK(INDEX('Policy Characteristics'!H:H,MATCH($C63,'Policy Characteristics'!$C:$C,0))),"",INDEX('Policy Characteristics'!H:H,MATCH($C63,'Policy Characteristics'!$C:$C,0)))</f>
        <v>0.02</v>
      </c>
      <c r="O63" s="306" t="str">
        <f>IF(ISBLANK(INDEX('Policy Characteristics'!I:I,MATCH($C63,'Policy Characteristics'!$C:$C,0))),"",INDEX('Policy Characteristics'!I:I,MATCH($C63,'Policy Characteristics'!$C:$C,0)))</f>
        <v>% reduction in concern</v>
      </c>
      <c r="P63" s="306" t="str">
        <f>IF(ISBLANK(INDEX('Policy Characteristics'!J:J,MATCH($C63,'Policy Characteristics'!$C:$C,0))),"",INDEX('Policy Characteristics'!J:J,MATCH($C63,'Policy Characteristics'!$C:$C,0)))</f>
        <v>**Description:** This policy specifies a percentage reduction in vehicle buyers' aversion to electric vehicles due to concerns over the vehicles' range (how far the EV can travel on a charge) and charging time.  A 100% setting implies consumers are no more concerned about EV range and charging time than they are about range and fueling time of gasoline vehicles.  It does not imply that range is infinite, nor that charging is instantaneous.  This policy only affects passenger cars and SUVs (most light-duty road vehicles).  // **Guidance for setting values:** All-electric (not hybrid) vehicles driving ranges on a full charge vary widely from about 80 to more than 300 miles (average EPA rated range for CA EVs is 252 miles), and the typical charging time was 0.5 hours (with a DC Fast charger) or 3.5 hours (with a Level 2 charger).</v>
      </c>
      <c r="Q63" s="306" t="str">
        <f>IF(ISBLANK(INDEX('Policy Characteristics'!K:K,MATCH($C63,'Policy Characteristics'!$C:$C,0))),"",INDEX('Policy Characteristics'!K:K,MATCH($C63,'Policy Characteristics'!$C:$C,0)))</f>
        <v/>
      </c>
      <c r="R63" s="306" t="str">
        <f>IF(ISBLANK(INDEX('Policy Characteristics'!L:L,MATCH($C63,'Policy Characteristics'!$C:$C,0))),"",INDEX('Policy Characteristics'!L:L,MATCH($C63,'Policy Characteristics'!$C:$C,0)))</f>
        <v>reduce-range-anxiety-charging-time.html</v>
      </c>
    </row>
    <row r="64" spans="1:18" s="405" customFormat="1" x14ac:dyDescent="0.25">
      <c r="A64" s="306" t="str">
        <f>IF(ISBLANK(INDEX('Policy Characteristics'!A:A,MATCH($C64,'Policy Characteristics'!$C:$C,0))),"",INDEX('Policy Characteristics'!A:A,MATCH($C64,'Policy Characteristics'!$C:$C,0)))</f>
        <v>Transportation</v>
      </c>
      <c r="B64" s="306" t="str">
        <f>IF(ISBLANK(INDEX('Policy Characteristics'!B:B,MATCH($C64,'Policy Characteristics'!$C:$C,0))),"",INDEX('Policy Characteristics'!B:B,MATCH($C64,'Policy Characteristics'!$C:$C,0)))</f>
        <v>Electric Vehicle Sales Standard</v>
      </c>
      <c r="C64" s="309" t="s">
        <v>489</v>
      </c>
      <c r="D64" s="414" t="s">
        <v>46</v>
      </c>
      <c r="E64" s="414" t="s">
        <v>38</v>
      </c>
      <c r="F64" s="414" t="s">
        <v>85</v>
      </c>
      <c r="G64" s="405" t="s">
        <v>3468</v>
      </c>
      <c r="H64" s="430">
        <v>186</v>
      </c>
      <c r="I64" s="414" t="s">
        <v>44</v>
      </c>
      <c r="J64" s="308" t="str">
        <f>IF(ISBLANK(INDEX('Policy Characteristics'!D:D,MATCH($C64,'Policy Characteristics'!$C:$C,0))),"",INDEX('Policy Characteristics'!D:D,MATCH($C64,'Policy Characteristics'!$C:$C,0)))</f>
        <v>EV Sales Standard</v>
      </c>
      <c r="K64" s="306" t="str">
        <f>IF(ISBLANK(INDEX('Policy Characteristics'!E:E,MATCH($C64,'Policy Characteristics'!$C:$C,0))),"",INDEX('Policy Characteristics'!E:E,MATCH($C64,'Policy Characteristics'!$C:$C,0)))</f>
        <v>trans EV minimum</v>
      </c>
      <c r="L64" s="317">
        <f>IF(ISBLANK(INDEX('Policy Characteristics'!F:F,MATCH($C64,'Policy Characteristics'!$C:$C,0))),"",INDEX('Policy Characteristics'!F:F,MATCH($C64,'Policy Characteristics'!$C:$C,0)))</f>
        <v>0</v>
      </c>
      <c r="M64" s="317">
        <f>IF(ISBLANK(INDEX('Policy Characteristics'!G:G,MATCH($C64,'Policy Characteristics'!$C:$C,0))),"",INDEX('Policy Characteristics'!G:G,MATCH($C64,'Policy Characteristics'!$C:$C,0)))</f>
        <v>1</v>
      </c>
      <c r="N64" s="317">
        <f>IF(ISBLANK(INDEX('Policy Characteristics'!H:H,MATCH($C64,'Policy Characteristics'!$C:$C,0))),"",INDEX('Policy Characteristics'!H:H,MATCH($C64,'Policy Characteristics'!$C:$C,0)))</f>
        <v>0.01</v>
      </c>
      <c r="O64" s="306" t="str">
        <f>IF(ISBLANK(INDEX('Policy Characteristics'!I:I,MATCH($C64,'Policy Characteristics'!$C:$C,0))),"",INDEX('Policy Characteristics'!I:I,MATCH($C64,'Policy Characteristics'!$C:$C,0)))</f>
        <v>% of new vehicles sold</v>
      </c>
      <c r="P64" s="306" t="str">
        <f>IF(ISBLANK(INDEX('Policy Characteristics'!J:J,MATCH($C64,'Policy Characteristics'!$C:$C,0))),"",INDEX('Policy Characteristics'!J:J,MATCH($C64,'Policy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4" s="306" t="str">
        <f>IF(ISBLANK(INDEX('Policy Characteristics'!K:K,MATCH($C64,'Policy Characteristics'!$C:$C,0))),"",INDEX('Policy Characteristics'!K:K,MATCH($C64,'Policy Characteristics'!$C:$C,0)))</f>
        <v>transportation-sector-main.html#ev-mandate</v>
      </c>
      <c r="R64" s="306" t="str">
        <f>IF(ISBLANK(INDEX('Policy Characteristics'!L:L,MATCH($C64,'Policy Characteristics'!$C:$C,0))),"",INDEX('Policy Characteristics'!L:L,MATCH($C64,'Policy Characteristics'!$C:$C,0)))</f>
        <v>ev-mandate.html</v>
      </c>
    </row>
    <row r="65" spans="1:18" s="405" customFormat="1" ht="14.45" customHeight="1" x14ac:dyDescent="0.25">
      <c r="A65" s="306" t="str">
        <f>IF(ISBLANK(INDEX('Policy Characteristics'!A:A,MATCH($C65,'Policy Characteristics'!$C:$C,0))),"",INDEX('Policy Characteristics'!A:A,MATCH($C65,'Policy Characteristics'!$C:$C,0)))</f>
        <v>Transportation</v>
      </c>
      <c r="B65" s="306" t="str">
        <f>IF(ISBLANK(INDEX('Policy Characteristics'!B:B,MATCH($C65,'Policy Characteristics'!$C:$C,0))),"",INDEX('Policy Characteristics'!B:B,MATCH($C65,'Policy Characteristics'!$C:$C,0)))</f>
        <v>Electric Vehicle Sales Standard</v>
      </c>
      <c r="C65" s="310" t="str">
        <f t="shared" ref="C65:C75" si="3">C$64</f>
        <v>Additional Minimum Required EV Sales Percentage</v>
      </c>
      <c r="D65" s="410" t="s">
        <v>43</v>
      </c>
      <c r="E65" s="410" t="s">
        <v>38</v>
      </c>
      <c r="F65" s="412" t="s">
        <v>86</v>
      </c>
      <c r="G65" s="410" t="s">
        <v>3890</v>
      </c>
      <c r="H65" s="430">
        <v>203</v>
      </c>
      <c r="I65" s="394" t="s">
        <v>44</v>
      </c>
      <c r="J65" s="308" t="str">
        <f>IF(ISBLANK(INDEX('Policy Characteristics'!D:D,MATCH($C65,'Policy Characteristics'!$C:$C,0))),"",INDEX('Policy Characteristics'!D:D,MATCH($C65,'Policy Characteristics'!$C:$C,0)))</f>
        <v>EV Sales Standard</v>
      </c>
      <c r="K65" s="306" t="str">
        <f>IF(ISBLANK(INDEX('Policy Characteristics'!E:E,MATCH($C65,'Policy Characteristics'!$C:$C,0))),"",INDEX('Policy Characteristics'!E:E,MATCH($C65,'Policy Characteristics'!$C:$C,0)))</f>
        <v>trans EV minimum</v>
      </c>
      <c r="L65" s="317">
        <f>IF(ISBLANK(INDEX('Policy Characteristics'!F:F,MATCH($C65,'Policy Characteristics'!$C:$C,0))),"",INDEX('Policy Characteristics'!F:F,MATCH($C65,'Policy Characteristics'!$C:$C,0)))</f>
        <v>0</v>
      </c>
      <c r="M65" s="317">
        <f>IF(ISBLANK(INDEX('Policy Characteristics'!G:G,MATCH($C65,'Policy Characteristics'!$C:$C,0))),"",INDEX('Policy Characteristics'!G:G,MATCH($C65,'Policy Characteristics'!$C:$C,0)))</f>
        <v>1</v>
      </c>
      <c r="N65" s="317">
        <f>IF(ISBLANK(INDEX('Policy Characteristics'!H:H,MATCH($C65,'Policy Characteristics'!$C:$C,0))),"",INDEX('Policy Characteristics'!H:H,MATCH($C65,'Policy Characteristics'!$C:$C,0)))</f>
        <v>0.01</v>
      </c>
      <c r="O65" s="306" t="str">
        <f>IF(ISBLANK(INDEX('Policy Characteristics'!I:I,MATCH($C65,'Policy Characteristics'!$C:$C,0))),"",INDEX('Policy Characteristics'!I:I,MATCH($C65,'Policy Characteristics'!$C:$C,0)))</f>
        <v>% of new vehicles sold</v>
      </c>
      <c r="P65" s="306" t="str">
        <f>IF(ISBLANK(INDEX('Policy Characteristics'!J:J,MATCH($C65,'Policy Characteristics'!$C:$C,0))),"",INDEX('Policy Characteristics'!J:J,MATCH($C65,'Policy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5" s="306" t="str">
        <f>IF(ISBLANK(INDEX('Policy Characteristics'!K:K,MATCH($C65,'Policy Characteristics'!$C:$C,0))),"",INDEX('Policy Characteristics'!K:K,MATCH($C65,'Policy Characteristics'!$C:$C,0)))</f>
        <v>transportation-sector-main.html#ev-mandate</v>
      </c>
      <c r="R65" s="306" t="str">
        <f>IF(ISBLANK(INDEX('Policy Characteristics'!L:L,MATCH($C65,'Policy Characteristics'!$C:$C,0))),"",INDEX('Policy Characteristics'!L:L,MATCH($C65,'Policy Characteristics'!$C:$C,0)))</f>
        <v>ev-mandate.html</v>
      </c>
    </row>
    <row r="66" spans="1:18" s="405" customFormat="1" ht="14.45" customHeight="1" x14ac:dyDescent="0.25">
      <c r="A66" s="306" t="str">
        <f>IF(ISBLANK(INDEX('Policy Characteristics'!A:A,MATCH($C66,'Policy Characteristics'!$C:$C,0))),"",INDEX('Policy Characteristics'!A:A,MATCH($C66,'Policy Characteristics'!$C:$C,0)))</f>
        <v>Transportation</v>
      </c>
      <c r="B66" s="306" t="str">
        <f>IF(ISBLANK(INDEX('Policy Characteristics'!B:B,MATCH($C66,'Policy Characteristics'!$C:$C,0))),"",INDEX('Policy Characteristics'!B:B,MATCH($C66,'Policy Characteristics'!$C:$C,0)))</f>
        <v>Electric Vehicle Sales Standard</v>
      </c>
      <c r="C66" s="310" t="str">
        <f t="shared" si="3"/>
        <v>Additional Minimum Required EV Sales Percentage</v>
      </c>
      <c r="D66" s="410" t="s">
        <v>46</v>
      </c>
      <c r="E66" s="410" t="s">
        <v>39</v>
      </c>
      <c r="F66" s="412" t="s">
        <v>85</v>
      </c>
      <c r="G66" s="574" t="s">
        <v>2388</v>
      </c>
      <c r="H66" s="430">
        <v>187</v>
      </c>
      <c r="I66" s="414" t="s">
        <v>44</v>
      </c>
      <c r="J66" s="308" t="str">
        <f>IF(ISBLANK(INDEX('Policy Characteristics'!D:D,MATCH($C66,'Policy Characteristics'!$C:$C,0))),"",INDEX('Policy Characteristics'!D:D,MATCH($C66,'Policy Characteristics'!$C:$C,0)))</f>
        <v>EV Sales Standard</v>
      </c>
      <c r="K66" s="306" t="str">
        <f>IF(ISBLANK(INDEX('Policy Characteristics'!E:E,MATCH($C66,'Policy Characteristics'!$C:$C,0))),"",INDEX('Policy Characteristics'!E:E,MATCH($C66,'Policy Characteristics'!$C:$C,0)))</f>
        <v>trans EV minimum</v>
      </c>
      <c r="L66" s="317">
        <f>IF(ISBLANK(INDEX('Policy Characteristics'!F:F,MATCH($C66,'Policy Characteristics'!$C:$C,0))),"",INDEX('Policy Characteristics'!F:F,MATCH($C66,'Policy Characteristics'!$C:$C,0)))</f>
        <v>0</v>
      </c>
      <c r="M66" s="317">
        <f>IF(ISBLANK(INDEX('Policy Characteristics'!G:G,MATCH($C66,'Policy Characteristics'!$C:$C,0))),"",INDEX('Policy Characteristics'!G:G,MATCH($C66,'Policy Characteristics'!$C:$C,0)))</f>
        <v>1</v>
      </c>
      <c r="N66" s="317">
        <f>IF(ISBLANK(INDEX('Policy Characteristics'!H:H,MATCH($C66,'Policy Characteristics'!$C:$C,0))),"",INDEX('Policy Characteristics'!H:H,MATCH($C66,'Policy Characteristics'!$C:$C,0)))</f>
        <v>0.01</v>
      </c>
      <c r="O66" s="306" t="str">
        <f>IF(ISBLANK(INDEX('Policy Characteristics'!I:I,MATCH($C66,'Policy Characteristics'!$C:$C,0))),"",INDEX('Policy Characteristics'!I:I,MATCH($C66,'Policy Characteristics'!$C:$C,0)))</f>
        <v>% of new vehicles sold</v>
      </c>
      <c r="P66" s="306" t="str">
        <f>IF(ISBLANK(INDEX('Policy Characteristics'!J:J,MATCH($C66,'Policy Characteristics'!$C:$C,0))),"",INDEX('Policy Characteristics'!J:J,MATCH($C66,'Policy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6" s="306" t="str">
        <f>IF(ISBLANK(INDEX('Policy Characteristics'!K:K,MATCH($C66,'Policy Characteristics'!$C:$C,0))),"",INDEX('Policy Characteristics'!K:K,MATCH($C66,'Policy Characteristics'!$C:$C,0)))</f>
        <v>transportation-sector-main.html#ev-mandate</v>
      </c>
      <c r="R66" s="306" t="str">
        <f>IF(ISBLANK(INDEX('Policy Characteristics'!L:L,MATCH($C66,'Policy Characteristics'!$C:$C,0))),"",INDEX('Policy Characteristics'!L:L,MATCH($C66,'Policy Characteristics'!$C:$C,0)))</f>
        <v>ev-mandate.html</v>
      </c>
    </row>
    <row r="67" spans="1:18" s="405" customFormat="1" ht="14.45" customHeight="1" x14ac:dyDescent="0.25">
      <c r="A67" s="306" t="str">
        <f>IF(ISBLANK(INDEX('Policy Characteristics'!A:A,MATCH($C67,'Policy Characteristics'!$C:$C,0))),"",INDEX('Policy Characteristics'!A:A,MATCH($C67,'Policy Characteristics'!$C:$C,0)))</f>
        <v>Transportation</v>
      </c>
      <c r="B67" s="306" t="str">
        <f>IF(ISBLANK(INDEX('Policy Characteristics'!B:B,MATCH($C67,'Policy Characteristics'!$C:$C,0))),"",INDEX('Policy Characteristics'!B:B,MATCH($C67,'Policy Characteristics'!$C:$C,0)))</f>
        <v>Electric Vehicle Sales Standard</v>
      </c>
      <c r="C67" s="310" t="str">
        <f t="shared" si="3"/>
        <v>Additional Minimum Required EV Sales Percentage</v>
      </c>
      <c r="D67" s="410" t="s">
        <v>43</v>
      </c>
      <c r="E67" s="410" t="s">
        <v>39</v>
      </c>
      <c r="F67" s="412" t="s">
        <v>86</v>
      </c>
      <c r="G67" s="431" t="s">
        <v>3897</v>
      </c>
      <c r="H67" s="430">
        <v>191</v>
      </c>
      <c r="I67" s="414" t="s">
        <v>44</v>
      </c>
      <c r="J67" s="308" t="str">
        <f>IF(ISBLANK(INDEX('Policy Characteristics'!D:D,MATCH($C67,'Policy Characteristics'!$C:$C,0))),"",INDEX('Policy Characteristics'!D:D,MATCH($C67,'Policy Characteristics'!$C:$C,0)))</f>
        <v>EV Sales Standard</v>
      </c>
      <c r="K67" s="306" t="str">
        <f>IF(ISBLANK(INDEX('Policy Characteristics'!E:E,MATCH($C67,'Policy Characteristics'!$C:$C,0))),"",INDEX('Policy Characteristics'!E:E,MATCH($C67,'Policy Characteristics'!$C:$C,0)))</f>
        <v>trans EV minimum</v>
      </c>
      <c r="L67" s="317">
        <f>IF(ISBLANK(INDEX('Policy Characteristics'!F:F,MATCH($C67,'Policy Characteristics'!$C:$C,0))),"",INDEX('Policy Characteristics'!F:F,MATCH($C67,'Policy Characteristics'!$C:$C,0)))</f>
        <v>0</v>
      </c>
      <c r="M67" s="317">
        <f>IF(ISBLANK(INDEX('Policy Characteristics'!G:G,MATCH($C67,'Policy Characteristics'!$C:$C,0))),"",INDEX('Policy Characteristics'!G:G,MATCH($C67,'Policy Characteristics'!$C:$C,0)))</f>
        <v>1</v>
      </c>
      <c r="N67" s="317">
        <f>IF(ISBLANK(INDEX('Policy Characteristics'!H:H,MATCH($C67,'Policy Characteristics'!$C:$C,0))),"",INDEX('Policy Characteristics'!H:H,MATCH($C67,'Policy Characteristics'!$C:$C,0)))</f>
        <v>0.01</v>
      </c>
      <c r="O67" s="306" t="str">
        <f>IF(ISBLANK(INDEX('Policy Characteristics'!I:I,MATCH($C67,'Policy Characteristics'!$C:$C,0))),"",INDEX('Policy Characteristics'!I:I,MATCH($C67,'Policy Characteristics'!$C:$C,0)))</f>
        <v>% of new vehicles sold</v>
      </c>
      <c r="P67" s="306" t="str">
        <f>IF(ISBLANK(INDEX('Policy Characteristics'!J:J,MATCH($C67,'Policy Characteristics'!$C:$C,0))),"",INDEX('Policy Characteristics'!J:J,MATCH($C67,'Policy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7" s="306" t="str">
        <f>IF(ISBLANK(INDEX('Policy Characteristics'!K:K,MATCH($C67,'Policy Characteristics'!$C:$C,0))),"",INDEX('Policy Characteristics'!K:K,MATCH($C67,'Policy Characteristics'!$C:$C,0)))</f>
        <v>transportation-sector-main.html#ev-mandate</v>
      </c>
      <c r="R67" s="306" t="str">
        <f>IF(ISBLANK(INDEX('Policy Characteristics'!L:L,MATCH($C67,'Policy Characteristics'!$C:$C,0))),"",INDEX('Policy Characteristics'!L:L,MATCH($C67,'Policy Characteristics'!$C:$C,0)))</f>
        <v>ev-mandate.html</v>
      </c>
    </row>
    <row r="68" spans="1:18" s="405" customFormat="1" x14ac:dyDescent="0.25">
      <c r="A68" s="306" t="str">
        <f>IF(ISBLANK(INDEX('Policy Characteristics'!A:A,MATCH($C68,'Policy Characteristics'!$C:$C,0))),"",INDEX('Policy Characteristics'!A:A,MATCH($C68,'Policy Characteristics'!$C:$C,0)))</f>
        <v>Transportation</v>
      </c>
      <c r="B68" s="306" t="str">
        <f>IF(ISBLANK(INDEX('Policy Characteristics'!B:B,MATCH($C68,'Policy Characteristics'!$C:$C,0))),"",INDEX('Policy Characteristics'!B:B,MATCH($C68,'Policy Characteristics'!$C:$C,0)))</f>
        <v>Electric Vehicle Sales Standard</v>
      </c>
      <c r="C68" s="310" t="str">
        <f t="shared" si="3"/>
        <v>Additional Minimum Required EV Sales Percentage</v>
      </c>
      <c r="D68" s="410" t="s">
        <v>46</v>
      </c>
      <c r="E68" s="410" t="s">
        <v>40</v>
      </c>
      <c r="F68" s="412" t="s">
        <v>85</v>
      </c>
      <c r="G68" s="410" t="s">
        <v>3465</v>
      </c>
      <c r="H68" s="430">
        <v>496</v>
      </c>
      <c r="I68" s="414" t="s">
        <v>44</v>
      </c>
      <c r="J68" s="308" t="str">
        <f>IF(ISBLANK(INDEX('Policy Characteristics'!D:D,MATCH($C68,'Policy Characteristics'!$C:$C,0))),"",INDEX('Policy Characteristics'!D:D,MATCH($C68,'Policy Characteristics'!$C:$C,0)))</f>
        <v>EV Sales Standard</v>
      </c>
      <c r="K68" s="306" t="str">
        <f>IF(ISBLANK(INDEX('Policy Characteristics'!E:E,MATCH($C68,'Policy Characteristics'!$C:$C,0))),"",INDEX('Policy Characteristics'!E:E,MATCH($C68,'Policy Characteristics'!$C:$C,0)))</f>
        <v>trans EV minimum</v>
      </c>
      <c r="L68" s="317">
        <f>IF(ISBLANK(INDEX('Policy Characteristics'!F:F,MATCH($C68,'Policy Characteristics'!$C:$C,0))),"",INDEX('Policy Characteristics'!F:F,MATCH($C68,'Policy Characteristics'!$C:$C,0)))</f>
        <v>0</v>
      </c>
      <c r="M68" s="317">
        <f>IF(ISBLANK(INDEX('Policy Characteristics'!G:G,MATCH($C68,'Policy Characteristics'!$C:$C,0))),"",INDEX('Policy Characteristics'!G:G,MATCH($C68,'Policy Characteristics'!$C:$C,0)))</f>
        <v>1</v>
      </c>
      <c r="N68" s="317">
        <f>IF(ISBLANK(INDEX('Policy Characteristics'!H:H,MATCH($C68,'Policy Characteristics'!$C:$C,0))),"",INDEX('Policy Characteristics'!H:H,MATCH($C68,'Policy Characteristics'!$C:$C,0)))</f>
        <v>0.01</v>
      </c>
      <c r="O68" s="306" t="str">
        <f>IF(ISBLANK(INDEX('Policy Characteristics'!I:I,MATCH($C68,'Policy Characteristics'!$C:$C,0))),"",INDEX('Policy Characteristics'!I:I,MATCH($C68,'Policy Characteristics'!$C:$C,0)))</f>
        <v>% of new vehicles sold</v>
      </c>
      <c r="P68" s="306" t="str">
        <f>IF(ISBLANK(INDEX('Policy Characteristics'!J:J,MATCH($C68,'Policy Characteristics'!$C:$C,0))),"",INDEX('Policy Characteristics'!J:J,MATCH($C68,'Policy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8" s="306" t="str">
        <f>IF(ISBLANK(INDEX('Policy Characteristics'!K:K,MATCH($C68,'Policy Characteristics'!$C:$C,0))),"",INDEX('Policy Characteristics'!K:K,MATCH($C68,'Policy Characteristics'!$C:$C,0)))</f>
        <v>transportation-sector-main.html#ev-mandate</v>
      </c>
      <c r="R68" s="306" t="str">
        <f>IF(ISBLANK(INDEX('Policy Characteristics'!L:L,MATCH($C68,'Policy Characteristics'!$C:$C,0))),"",INDEX('Policy Characteristics'!L:L,MATCH($C68,'Policy Characteristics'!$C:$C,0)))</f>
        <v>ev-mandate.html</v>
      </c>
    </row>
    <row r="69" spans="1:18" s="405" customFormat="1" x14ac:dyDescent="0.25">
      <c r="A69" s="306" t="str">
        <f>IF(ISBLANK(INDEX('Policy Characteristics'!A:A,MATCH($C69,'Policy Characteristics'!$C:$C,0))),"",INDEX('Policy Characteristics'!A:A,MATCH($C69,'Policy Characteristics'!$C:$C,0)))</f>
        <v>Transportation</v>
      </c>
      <c r="B69" s="306" t="str">
        <f>IF(ISBLANK(INDEX('Policy Characteristics'!B:B,MATCH($C69,'Policy Characteristics'!$C:$C,0))),"",INDEX('Policy Characteristics'!B:B,MATCH($C69,'Policy Characteristics'!$C:$C,0)))</f>
        <v>Electric Vehicle Sales Standard</v>
      </c>
      <c r="C69" s="310" t="str">
        <f t="shared" si="3"/>
        <v>Additional Minimum Required EV Sales Percentage</v>
      </c>
      <c r="D69" s="410" t="s">
        <v>43</v>
      </c>
      <c r="E69" s="410" t="s">
        <v>40</v>
      </c>
      <c r="F69" s="412" t="s">
        <v>86</v>
      </c>
      <c r="G69" s="410" t="s">
        <v>3465</v>
      </c>
      <c r="H69" s="430">
        <v>497</v>
      </c>
      <c r="I69" s="414" t="s">
        <v>44</v>
      </c>
      <c r="J69" s="308" t="str">
        <f>IF(ISBLANK(INDEX('Policy Characteristics'!D:D,MATCH($C69,'Policy Characteristics'!$C:$C,0))),"",INDEX('Policy Characteristics'!D:D,MATCH($C69,'Policy Characteristics'!$C:$C,0)))</f>
        <v>EV Sales Standard</v>
      </c>
      <c r="K69" s="306" t="str">
        <f>IF(ISBLANK(INDEX('Policy Characteristics'!E:E,MATCH($C69,'Policy Characteristics'!$C:$C,0))),"",INDEX('Policy Characteristics'!E:E,MATCH($C69,'Policy Characteristics'!$C:$C,0)))</f>
        <v>trans EV minimum</v>
      </c>
      <c r="L69" s="317">
        <f>IF(ISBLANK(INDEX('Policy Characteristics'!F:F,MATCH($C69,'Policy Characteristics'!$C:$C,0))),"",INDEX('Policy Characteristics'!F:F,MATCH($C69,'Policy Characteristics'!$C:$C,0)))</f>
        <v>0</v>
      </c>
      <c r="M69" s="317">
        <f>IF(ISBLANK(INDEX('Policy Characteristics'!G:G,MATCH($C69,'Policy Characteristics'!$C:$C,0))),"",INDEX('Policy Characteristics'!G:G,MATCH($C69,'Policy Characteristics'!$C:$C,0)))</f>
        <v>1</v>
      </c>
      <c r="N69" s="317">
        <f>IF(ISBLANK(INDEX('Policy Characteristics'!H:H,MATCH($C69,'Policy Characteristics'!$C:$C,0))),"",INDEX('Policy Characteristics'!H:H,MATCH($C69,'Policy Characteristics'!$C:$C,0)))</f>
        <v>0.01</v>
      </c>
      <c r="O69" s="306" t="str">
        <f>IF(ISBLANK(INDEX('Policy Characteristics'!I:I,MATCH($C69,'Policy Characteristics'!$C:$C,0))),"",INDEX('Policy Characteristics'!I:I,MATCH($C69,'Policy Characteristics'!$C:$C,0)))</f>
        <v>% of new vehicles sold</v>
      </c>
      <c r="P69" s="306" t="str">
        <f>IF(ISBLANK(INDEX('Policy Characteristics'!J:J,MATCH($C69,'Policy Characteristics'!$C:$C,0))),"",INDEX('Policy Characteristics'!J:J,MATCH($C69,'Policy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69" s="306" t="str">
        <f>IF(ISBLANK(INDEX('Policy Characteristics'!K:K,MATCH($C69,'Policy Characteristics'!$C:$C,0))),"",INDEX('Policy Characteristics'!K:K,MATCH($C69,'Policy Characteristics'!$C:$C,0)))</f>
        <v>transportation-sector-main.html#ev-mandate</v>
      </c>
      <c r="R69" s="306" t="str">
        <f>IF(ISBLANK(INDEX('Policy Characteristics'!L:L,MATCH($C69,'Policy Characteristics'!$C:$C,0))),"",INDEX('Policy Characteristics'!L:L,MATCH($C69,'Policy Characteristics'!$C:$C,0)))</f>
        <v>ev-mandate.html</v>
      </c>
    </row>
    <row r="70" spans="1:18" s="405" customFormat="1" x14ac:dyDescent="0.25">
      <c r="A70" s="306" t="str">
        <f>IF(ISBLANK(INDEX('Policy Characteristics'!A:A,MATCH($C70,'Policy Characteristics'!$C:$C,0))),"",INDEX('Policy Characteristics'!A:A,MATCH($C70,'Policy Characteristics'!$C:$C,0)))</f>
        <v>Transportation</v>
      </c>
      <c r="B70" s="306" t="str">
        <f>IF(ISBLANK(INDEX('Policy Characteristics'!B:B,MATCH($C70,'Policy Characteristics'!$C:$C,0))),"",INDEX('Policy Characteristics'!B:B,MATCH($C70,'Policy Characteristics'!$C:$C,0)))</f>
        <v>Electric Vehicle Sales Standard</v>
      </c>
      <c r="C70" s="310" t="str">
        <f t="shared" si="3"/>
        <v>Additional Minimum Required EV Sales Percentage</v>
      </c>
      <c r="D70" s="410" t="s">
        <v>46</v>
      </c>
      <c r="E70" s="410" t="s">
        <v>41</v>
      </c>
      <c r="F70" s="412" t="s">
        <v>85</v>
      </c>
      <c r="G70" s="410" t="s">
        <v>87</v>
      </c>
      <c r="H70" s="430">
        <v>498</v>
      </c>
      <c r="I70" s="414" t="s">
        <v>44</v>
      </c>
      <c r="J70" s="308" t="str">
        <f>IF(ISBLANK(INDEX('Policy Characteristics'!D:D,MATCH($C70,'Policy Characteristics'!$C:$C,0))),"",INDEX('Policy Characteristics'!D:D,MATCH($C70,'Policy Characteristics'!$C:$C,0)))</f>
        <v>EV Sales Standard</v>
      </c>
      <c r="K70" s="306" t="str">
        <f>IF(ISBLANK(INDEX('Policy Characteristics'!E:E,MATCH($C70,'Policy Characteristics'!$C:$C,0))),"",INDEX('Policy Characteristics'!E:E,MATCH($C70,'Policy Characteristics'!$C:$C,0)))</f>
        <v>trans EV minimum</v>
      </c>
      <c r="L70" s="317">
        <f>IF(ISBLANK(INDEX('Policy Characteristics'!F:F,MATCH($C70,'Policy Characteristics'!$C:$C,0))),"",INDEX('Policy Characteristics'!F:F,MATCH($C70,'Policy Characteristics'!$C:$C,0)))</f>
        <v>0</v>
      </c>
      <c r="M70" s="317">
        <f>IF(ISBLANK(INDEX('Policy Characteristics'!G:G,MATCH($C70,'Policy Characteristics'!$C:$C,0))),"",INDEX('Policy Characteristics'!G:G,MATCH($C70,'Policy Characteristics'!$C:$C,0)))</f>
        <v>1</v>
      </c>
      <c r="N70" s="317">
        <f>IF(ISBLANK(INDEX('Policy Characteristics'!H:H,MATCH($C70,'Policy Characteristics'!$C:$C,0))),"",INDEX('Policy Characteristics'!H:H,MATCH($C70,'Policy Characteristics'!$C:$C,0)))</f>
        <v>0.01</v>
      </c>
      <c r="O70" s="306" t="str">
        <f>IF(ISBLANK(INDEX('Policy Characteristics'!I:I,MATCH($C70,'Policy Characteristics'!$C:$C,0))),"",INDEX('Policy Characteristics'!I:I,MATCH($C70,'Policy Characteristics'!$C:$C,0)))</f>
        <v>% of new vehicles sold</v>
      </c>
      <c r="P70" s="306" t="str">
        <f>IF(ISBLANK(INDEX('Policy Characteristics'!J:J,MATCH($C70,'Policy Characteristics'!$C:$C,0))),"",INDEX('Policy Characteristics'!J:J,MATCH($C70,'Policy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0" s="306" t="str">
        <f>IF(ISBLANK(INDEX('Policy Characteristics'!K:K,MATCH($C70,'Policy Characteristics'!$C:$C,0))),"",INDEX('Policy Characteristics'!K:K,MATCH($C70,'Policy Characteristics'!$C:$C,0)))</f>
        <v>transportation-sector-main.html#ev-mandate</v>
      </c>
      <c r="R70" s="306" t="str">
        <f>IF(ISBLANK(INDEX('Policy Characteristics'!L:L,MATCH($C70,'Policy Characteristics'!$C:$C,0))),"",INDEX('Policy Characteristics'!L:L,MATCH($C70,'Policy Characteristics'!$C:$C,0)))</f>
        <v>ev-mandate.html</v>
      </c>
    </row>
    <row r="71" spans="1:18" s="405" customFormat="1" x14ac:dyDescent="0.25">
      <c r="A71" s="306" t="str">
        <f>IF(ISBLANK(INDEX('Policy Characteristics'!A:A,MATCH($C71,'Policy Characteristics'!$C:$C,0))),"",INDEX('Policy Characteristics'!A:A,MATCH($C71,'Policy Characteristics'!$C:$C,0)))</f>
        <v>Transportation</v>
      </c>
      <c r="B71" s="306" t="str">
        <f>IF(ISBLANK(INDEX('Policy Characteristics'!B:B,MATCH($C71,'Policy Characteristics'!$C:$C,0))),"",INDEX('Policy Characteristics'!B:B,MATCH($C71,'Policy Characteristics'!$C:$C,0)))</f>
        <v>Electric Vehicle Sales Standard</v>
      </c>
      <c r="C71" s="310" t="str">
        <f t="shared" si="3"/>
        <v>Additional Minimum Required EV Sales Percentage</v>
      </c>
      <c r="D71" s="410" t="s">
        <v>43</v>
      </c>
      <c r="E71" s="410" t="s">
        <v>41</v>
      </c>
      <c r="F71" s="412" t="s">
        <v>86</v>
      </c>
      <c r="G71" s="410" t="s">
        <v>87</v>
      </c>
      <c r="H71" s="430">
        <v>499</v>
      </c>
      <c r="I71" s="414" t="s">
        <v>44</v>
      </c>
      <c r="J71" s="308" t="str">
        <f>IF(ISBLANK(INDEX('Policy Characteristics'!D:D,MATCH($C71,'Policy Characteristics'!$C:$C,0))),"",INDEX('Policy Characteristics'!D:D,MATCH($C71,'Policy Characteristics'!$C:$C,0)))</f>
        <v>EV Sales Standard</v>
      </c>
      <c r="K71" s="306" t="str">
        <f>IF(ISBLANK(INDEX('Policy Characteristics'!E:E,MATCH($C71,'Policy Characteristics'!$C:$C,0))),"",INDEX('Policy Characteristics'!E:E,MATCH($C71,'Policy Characteristics'!$C:$C,0)))</f>
        <v>trans EV minimum</v>
      </c>
      <c r="L71" s="317">
        <f>IF(ISBLANK(INDEX('Policy Characteristics'!F:F,MATCH($C71,'Policy Characteristics'!$C:$C,0))),"",INDEX('Policy Characteristics'!F:F,MATCH($C71,'Policy Characteristics'!$C:$C,0)))</f>
        <v>0</v>
      </c>
      <c r="M71" s="317">
        <f>IF(ISBLANK(INDEX('Policy Characteristics'!G:G,MATCH($C71,'Policy Characteristics'!$C:$C,0))),"",INDEX('Policy Characteristics'!G:G,MATCH($C71,'Policy Characteristics'!$C:$C,0)))</f>
        <v>1</v>
      </c>
      <c r="N71" s="317">
        <f>IF(ISBLANK(INDEX('Policy Characteristics'!H:H,MATCH($C71,'Policy Characteristics'!$C:$C,0))),"",INDEX('Policy Characteristics'!H:H,MATCH($C71,'Policy Characteristics'!$C:$C,0)))</f>
        <v>0.01</v>
      </c>
      <c r="O71" s="306" t="str">
        <f>IF(ISBLANK(INDEX('Policy Characteristics'!I:I,MATCH($C71,'Policy Characteristics'!$C:$C,0))),"",INDEX('Policy Characteristics'!I:I,MATCH($C71,'Policy Characteristics'!$C:$C,0)))</f>
        <v>% of new vehicles sold</v>
      </c>
      <c r="P71" s="306" t="str">
        <f>IF(ISBLANK(INDEX('Policy Characteristics'!J:J,MATCH($C71,'Policy Characteristics'!$C:$C,0))),"",INDEX('Policy Characteristics'!J:J,MATCH($C71,'Policy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1" s="306" t="str">
        <f>IF(ISBLANK(INDEX('Policy Characteristics'!K:K,MATCH($C71,'Policy Characteristics'!$C:$C,0))),"",INDEX('Policy Characteristics'!K:K,MATCH($C71,'Policy Characteristics'!$C:$C,0)))</f>
        <v>transportation-sector-main.html#ev-mandate</v>
      </c>
      <c r="R71" s="306" t="str">
        <f>IF(ISBLANK(INDEX('Policy Characteristics'!L:L,MATCH($C71,'Policy Characteristics'!$C:$C,0))),"",INDEX('Policy Characteristics'!L:L,MATCH($C71,'Policy Characteristics'!$C:$C,0)))</f>
        <v>ev-mandate.html</v>
      </c>
    </row>
    <row r="72" spans="1:18" s="405" customFormat="1" x14ac:dyDescent="0.25">
      <c r="A72" s="306" t="str">
        <f>IF(ISBLANK(INDEX('Policy Characteristics'!A:A,MATCH($C72,'Policy Characteristics'!$C:$C,0))),"",INDEX('Policy Characteristics'!A:A,MATCH($C72,'Policy Characteristics'!$C:$C,0)))</f>
        <v>Transportation</v>
      </c>
      <c r="B72" s="306" t="str">
        <f>IF(ISBLANK(INDEX('Policy Characteristics'!B:B,MATCH($C72,'Policy Characteristics'!$C:$C,0))),"",INDEX('Policy Characteristics'!B:B,MATCH($C72,'Policy Characteristics'!$C:$C,0)))</f>
        <v>Electric Vehicle Sales Standard</v>
      </c>
      <c r="C72" s="310" t="str">
        <f t="shared" si="3"/>
        <v>Additional Minimum Required EV Sales Percentage</v>
      </c>
      <c r="D72" s="410" t="s">
        <v>46</v>
      </c>
      <c r="E72" s="410" t="s">
        <v>42</v>
      </c>
      <c r="F72" s="412" t="s">
        <v>85</v>
      </c>
      <c r="G72" s="410" t="s">
        <v>3466</v>
      </c>
      <c r="H72" s="430">
        <v>500</v>
      </c>
      <c r="I72" s="414" t="s">
        <v>44</v>
      </c>
      <c r="J72" s="308" t="str">
        <f>IF(ISBLANK(INDEX('Policy Characteristics'!D:D,MATCH($C72,'Policy Characteristics'!$C:$C,0))),"",INDEX('Policy Characteristics'!D:D,MATCH($C72,'Policy Characteristics'!$C:$C,0)))</f>
        <v>EV Sales Standard</v>
      </c>
      <c r="K72" s="306" t="str">
        <f>IF(ISBLANK(INDEX('Policy Characteristics'!E:E,MATCH($C72,'Policy Characteristics'!$C:$C,0))),"",INDEX('Policy Characteristics'!E:E,MATCH($C72,'Policy Characteristics'!$C:$C,0)))</f>
        <v>trans EV minimum</v>
      </c>
      <c r="L72" s="317">
        <f>IF(ISBLANK(INDEX('Policy Characteristics'!F:F,MATCH($C72,'Policy Characteristics'!$C:$C,0))),"",INDEX('Policy Characteristics'!F:F,MATCH($C72,'Policy Characteristics'!$C:$C,0)))</f>
        <v>0</v>
      </c>
      <c r="M72" s="317">
        <f>IF(ISBLANK(INDEX('Policy Characteristics'!G:G,MATCH($C72,'Policy Characteristics'!$C:$C,0))),"",INDEX('Policy Characteristics'!G:G,MATCH($C72,'Policy Characteristics'!$C:$C,0)))</f>
        <v>1</v>
      </c>
      <c r="N72" s="317">
        <f>IF(ISBLANK(INDEX('Policy Characteristics'!H:H,MATCH($C72,'Policy Characteristics'!$C:$C,0))),"",INDEX('Policy Characteristics'!H:H,MATCH($C72,'Policy Characteristics'!$C:$C,0)))</f>
        <v>0.01</v>
      </c>
      <c r="O72" s="306" t="str">
        <f>IF(ISBLANK(INDEX('Policy Characteristics'!I:I,MATCH($C72,'Policy Characteristics'!$C:$C,0))),"",INDEX('Policy Characteristics'!I:I,MATCH($C72,'Policy Characteristics'!$C:$C,0)))</f>
        <v>% of new vehicles sold</v>
      </c>
      <c r="P72" s="306" t="str">
        <f>IF(ISBLANK(INDEX('Policy Characteristics'!J:J,MATCH($C72,'Policy Characteristics'!$C:$C,0))),"",INDEX('Policy Characteristics'!J:J,MATCH($C72,'Policy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2" s="306" t="str">
        <f>IF(ISBLANK(INDEX('Policy Characteristics'!K:K,MATCH($C72,'Policy Characteristics'!$C:$C,0))),"",INDEX('Policy Characteristics'!K:K,MATCH($C72,'Policy Characteristics'!$C:$C,0)))</f>
        <v>transportation-sector-main.html#ev-mandate</v>
      </c>
      <c r="R72" s="306" t="str">
        <f>IF(ISBLANK(INDEX('Policy Characteristics'!L:L,MATCH($C72,'Policy Characteristics'!$C:$C,0))),"",INDEX('Policy Characteristics'!L:L,MATCH($C72,'Policy Characteristics'!$C:$C,0)))</f>
        <v>ev-mandate.html</v>
      </c>
    </row>
    <row r="73" spans="1:18" s="405" customFormat="1" x14ac:dyDescent="0.25">
      <c r="A73" s="306" t="str">
        <f>IF(ISBLANK(INDEX('Policy Characteristics'!A:A,MATCH($C73,'Policy Characteristics'!$C:$C,0))),"",INDEX('Policy Characteristics'!A:A,MATCH($C73,'Policy Characteristics'!$C:$C,0)))</f>
        <v>Transportation</v>
      </c>
      <c r="B73" s="306" t="str">
        <f>IF(ISBLANK(INDEX('Policy Characteristics'!B:B,MATCH($C73,'Policy Characteristics'!$C:$C,0))),"",INDEX('Policy Characteristics'!B:B,MATCH($C73,'Policy Characteristics'!$C:$C,0)))</f>
        <v>Electric Vehicle Sales Standard</v>
      </c>
      <c r="C73" s="310" t="str">
        <f t="shared" si="3"/>
        <v>Additional Minimum Required EV Sales Percentage</v>
      </c>
      <c r="D73" s="410" t="s">
        <v>43</v>
      </c>
      <c r="E73" s="410" t="s">
        <v>42</v>
      </c>
      <c r="F73" s="412" t="s">
        <v>86</v>
      </c>
      <c r="G73" s="410" t="s">
        <v>3467</v>
      </c>
      <c r="H73" s="430">
        <v>501</v>
      </c>
      <c r="I73" s="414" t="s">
        <v>44</v>
      </c>
      <c r="J73" s="308" t="str">
        <f>IF(ISBLANK(INDEX('Policy Characteristics'!D:D,MATCH($C73,'Policy Characteristics'!$C:$C,0))),"",INDEX('Policy Characteristics'!D:D,MATCH($C73,'Policy Characteristics'!$C:$C,0)))</f>
        <v>EV Sales Standard</v>
      </c>
      <c r="K73" s="306" t="str">
        <f>IF(ISBLANK(INDEX('Policy Characteristics'!E:E,MATCH($C73,'Policy Characteristics'!$C:$C,0))),"",INDEX('Policy Characteristics'!E:E,MATCH($C73,'Policy Characteristics'!$C:$C,0)))</f>
        <v>trans EV minimum</v>
      </c>
      <c r="L73" s="317">
        <f>IF(ISBLANK(INDEX('Policy Characteristics'!F:F,MATCH($C73,'Policy Characteristics'!$C:$C,0))),"",INDEX('Policy Characteristics'!F:F,MATCH($C73,'Policy Characteristics'!$C:$C,0)))</f>
        <v>0</v>
      </c>
      <c r="M73" s="317">
        <f>IF(ISBLANK(INDEX('Policy Characteristics'!G:G,MATCH($C73,'Policy Characteristics'!$C:$C,0))),"",INDEX('Policy Characteristics'!G:G,MATCH($C73,'Policy Characteristics'!$C:$C,0)))</f>
        <v>1</v>
      </c>
      <c r="N73" s="317">
        <f>IF(ISBLANK(INDEX('Policy Characteristics'!H:H,MATCH($C73,'Policy Characteristics'!$C:$C,0))),"",INDEX('Policy Characteristics'!H:H,MATCH($C73,'Policy Characteristics'!$C:$C,0)))</f>
        <v>0.01</v>
      </c>
      <c r="O73" s="306" t="str">
        <f>IF(ISBLANK(INDEX('Policy Characteristics'!I:I,MATCH($C73,'Policy Characteristics'!$C:$C,0))),"",INDEX('Policy Characteristics'!I:I,MATCH($C73,'Policy Characteristics'!$C:$C,0)))</f>
        <v>% of new vehicles sold</v>
      </c>
      <c r="P73" s="306" t="str">
        <f>IF(ISBLANK(INDEX('Policy Characteristics'!J:J,MATCH($C73,'Policy Characteristics'!$C:$C,0))),"",INDEX('Policy Characteristics'!J:J,MATCH($C73,'Policy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3" s="306" t="str">
        <f>IF(ISBLANK(INDEX('Policy Characteristics'!K:K,MATCH($C73,'Policy Characteristics'!$C:$C,0))),"",INDEX('Policy Characteristics'!K:K,MATCH($C73,'Policy Characteristics'!$C:$C,0)))</f>
        <v>transportation-sector-main.html#ev-mandate</v>
      </c>
      <c r="R73" s="306" t="str">
        <f>IF(ISBLANK(INDEX('Policy Characteristics'!L:L,MATCH($C73,'Policy Characteristics'!$C:$C,0))),"",INDEX('Policy Characteristics'!L:L,MATCH($C73,'Policy Characteristics'!$C:$C,0)))</f>
        <v>ev-mandate.html</v>
      </c>
    </row>
    <row r="74" spans="1:18" s="405" customFormat="1" x14ac:dyDescent="0.25">
      <c r="A74" s="306" t="str">
        <f>IF(ISBLANK(INDEX('Policy Characteristics'!A:A,MATCH($C74,'Policy Characteristics'!$C:$C,0))),"",INDEX('Policy Characteristics'!A:A,MATCH($C74,'Policy Characteristics'!$C:$C,0)))</f>
        <v>Transportation</v>
      </c>
      <c r="B74" s="306" t="str">
        <f>IF(ISBLANK(INDEX('Policy Characteristics'!B:B,MATCH($C74,'Policy Characteristics'!$C:$C,0))),"",INDEX('Policy Characteristics'!B:B,MATCH($C74,'Policy Characteristics'!$C:$C,0)))</f>
        <v>Electric Vehicle Sales Standard</v>
      </c>
      <c r="C74" s="310" t="str">
        <f t="shared" si="3"/>
        <v>Additional Minimum Required EV Sales Percentage</v>
      </c>
      <c r="D74" s="410" t="s">
        <v>46</v>
      </c>
      <c r="E74" s="410" t="s">
        <v>114</v>
      </c>
      <c r="F74" s="412" t="s">
        <v>85</v>
      </c>
      <c r="G74" s="410" t="s">
        <v>148</v>
      </c>
      <c r="H74" s="430">
        <v>188</v>
      </c>
      <c r="I74" s="414" t="s">
        <v>44</v>
      </c>
      <c r="J74" s="308" t="str">
        <f>IF(ISBLANK(INDEX('Policy Characteristics'!D:D,MATCH($C74,'Policy Characteristics'!$C:$C,0))),"",INDEX('Policy Characteristics'!D:D,MATCH($C74,'Policy Characteristics'!$C:$C,0)))</f>
        <v>EV Sales Standard</v>
      </c>
      <c r="K74" s="306" t="str">
        <f>IF(ISBLANK(INDEX('Policy Characteristics'!E:E,MATCH($C74,'Policy Characteristics'!$C:$C,0))),"",INDEX('Policy Characteristics'!E:E,MATCH($C74,'Policy Characteristics'!$C:$C,0)))</f>
        <v>trans EV minimum</v>
      </c>
      <c r="L74" s="317">
        <f>IF(ISBLANK(INDEX('Policy Characteristics'!F:F,MATCH($C74,'Policy Characteristics'!$C:$C,0))),"",INDEX('Policy Characteristics'!F:F,MATCH($C74,'Policy Characteristics'!$C:$C,0)))</f>
        <v>0</v>
      </c>
      <c r="M74" s="317">
        <f>IF(ISBLANK(INDEX('Policy Characteristics'!G:G,MATCH($C74,'Policy Characteristics'!$C:$C,0))),"",INDEX('Policy Characteristics'!G:G,MATCH($C74,'Policy Characteristics'!$C:$C,0)))</f>
        <v>1</v>
      </c>
      <c r="N74" s="317">
        <f>IF(ISBLANK(INDEX('Policy Characteristics'!H:H,MATCH($C74,'Policy Characteristics'!$C:$C,0))),"",INDEX('Policy Characteristics'!H:H,MATCH($C74,'Policy Characteristics'!$C:$C,0)))</f>
        <v>0.01</v>
      </c>
      <c r="O74" s="306" t="str">
        <f>IF(ISBLANK(INDEX('Policy Characteristics'!I:I,MATCH($C74,'Policy Characteristics'!$C:$C,0))),"",INDEX('Policy Characteristics'!I:I,MATCH($C74,'Policy Characteristics'!$C:$C,0)))</f>
        <v>% of new vehicles sold</v>
      </c>
      <c r="P74" s="306" t="str">
        <f>IF(ISBLANK(INDEX('Policy Characteristics'!J:J,MATCH($C74,'Policy Characteristics'!$C:$C,0))),"",INDEX('Policy Characteristics'!J:J,MATCH($C74,'Policy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4" s="306" t="str">
        <f>IF(ISBLANK(INDEX('Policy Characteristics'!K:K,MATCH($C74,'Policy Characteristics'!$C:$C,0))),"",INDEX('Policy Characteristics'!K:K,MATCH($C74,'Policy Characteristics'!$C:$C,0)))</f>
        <v>transportation-sector-main.html#ev-mandate</v>
      </c>
      <c r="R74" s="306" t="str">
        <f>IF(ISBLANK(INDEX('Policy Characteristics'!L:L,MATCH($C74,'Policy Characteristics'!$C:$C,0))),"",INDEX('Policy Characteristics'!L:L,MATCH($C74,'Policy Characteristics'!$C:$C,0)))</f>
        <v>ev-mandate.html</v>
      </c>
    </row>
    <row r="75" spans="1:18" s="405" customFormat="1" x14ac:dyDescent="0.25">
      <c r="A75" s="306" t="str">
        <f>IF(ISBLANK(INDEX('Policy Characteristics'!A:A,MATCH($C75,'Policy Characteristics'!$C:$C,0))),"",INDEX('Policy Characteristics'!A:A,MATCH($C75,'Policy Characteristics'!$C:$C,0)))</f>
        <v>Transportation</v>
      </c>
      <c r="B75" s="306" t="str">
        <f>IF(ISBLANK(INDEX('Policy Characteristics'!B:B,MATCH($C75,'Policy Characteristics'!$C:$C,0))),"",INDEX('Policy Characteristics'!B:B,MATCH($C75,'Policy Characteristics'!$C:$C,0)))</f>
        <v>Electric Vehicle Sales Standard</v>
      </c>
      <c r="C75" s="310" t="str">
        <f t="shared" si="3"/>
        <v>Additional Minimum Required EV Sales Percentage</v>
      </c>
      <c r="D75" s="410" t="s">
        <v>43</v>
      </c>
      <c r="E75" s="410" t="s">
        <v>114</v>
      </c>
      <c r="F75" s="412" t="s">
        <v>86</v>
      </c>
      <c r="G75" s="431" t="s">
        <v>3898</v>
      </c>
      <c r="H75" s="430">
        <v>591</v>
      </c>
      <c r="I75" s="394" t="s">
        <v>44</v>
      </c>
      <c r="J75" s="308" t="str">
        <f>IF(ISBLANK(INDEX('Policy Characteristics'!D:D,MATCH($C75,'Policy Characteristics'!$C:$C,0))),"",INDEX('Policy Characteristics'!D:D,MATCH($C75,'Policy Characteristics'!$C:$C,0)))</f>
        <v>EV Sales Standard</v>
      </c>
      <c r="K75" s="306" t="str">
        <f>IF(ISBLANK(INDEX('Policy Characteristics'!E:E,MATCH($C75,'Policy Characteristics'!$C:$C,0))),"",INDEX('Policy Characteristics'!E:E,MATCH($C75,'Policy Characteristics'!$C:$C,0)))</f>
        <v>trans EV minimum</v>
      </c>
      <c r="L75" s="317">
        <f>IF(ISBLANK(INDEX('Policy Characteristics'!F:F,MATCH($C75,'Policy Characteristics'!$C:$C,0))),"",INDEX('Policy Characteristics'!F:F,MATCH($C75,'Policy Characteristics'!$C:$C,0)))</f>
        <v>0</v>
      </c>
      <c r="M75" s="317">
        <f>IF(ISBLANK(INDEX('Policy Characteristics'!G:G,MATCH($C75,'Policy Characteristics'!$C:$C,0))),"",INDEX('Policy Characteristics'!G:G,MATCH($C75,'Policy Characteristics'!$C:$C,0)))</f>
        <v>1</v>
      </c>
      <c r="N75" s="317">
        <f>IF(ISBLANK(INDEX('Policy Characteristics'!H:H,MATCH($C75,'Policy Characteristics'!$C:$C,0))),"",INDEX('Policy Characteristics'!H:H,MATCH($C75,'Policy Characteristics'!$C:$C,0)))</f>
        <v>0.01</v>
      </c>
      <c r="O75" s="306" t="str">
        <f>IF(ISBLANK(INDEX('Policy Characteristics'!I:I,MATCH($C75,'Policy Characteristics'!$C:$C,0))),"",INDEX('Policy Characteristics'!I:I,MATCH($C75,'Policy Characteristics'!$C:$C,0)))</f>
        <v>% of new vehicles sold</v>
      </c>
      <c r="P75" s="306" t="str">
        <f>IF(ISBLANK(INDEX('Policy Characteristics'!J:J,MATCH($C75,'Policy Characteristics'!$C:$C,0))),"",INDEX('Policy Characteristics'!J:J,MATCH($C75,'Policy Characteristics'!$C:$C,0)))</f>
        <v>**Description:** This policy requires the specified percentage of new vehicles to consist of battery electric vehicles above and beyond those required under current regulation. Manufacturers may meet a sales mandate through techniques such as more heavily marketing electric vehicles, lowering the price of electric vehicles, or raising the price of non-electric vehicles. // **Guidance for setting values: **//**Passenger LDVs: ** The BAU scenario includes the existing state sales requirement as reaching 8% in 2025 based on Air Resources Board analysis. The Current Trajectory scenario increases the strength of this policy above BAU by 35% to reach the goal of five million zero emission vehicles in the statewide fleet by 2030. //**Freight MDVs: ** Two commitments related to electric medium duty freight trucks set in the California Air Resources Board's 2017 Scoping Plan are approximated in the Current Trajectory Scenario as electric vehicle sales requirement for medium duty freight vehicles growing to 10% of sales in 2030. In a regulatory action on April 28, 2020, the California Air Resources Board has proposed a requirement for zero emission vehicles to reach 30% of the class 2b-3 part of medium duty freight truck sales in 2030, growing to 55% in 2035. For the class 4-8 part segment of medium duty vehicle trucks, sales would be required to reach 50% of sales in 2030 and 75% in 2035. To learn more, see, "Attachment A: Modifications to the Proposed Regulation Order," in the Advanced Clean Truck rule proceeding. Note that results are not correct for this policy under the Effects by Policy output graphs (both CO2e Wedge Diagram and CO2eAbatement Cost Curve) for reasons discussed in model documentation, specifically footnote 16 of Insights from the California Energy Simulator.//**Passenger HDVs: ** The California Air Resources Board's 2017 Scoping Plan called for 100% of new transit buses to be zero emission by 2030. Because not all bus sales are for transit fleets, the clean transit goal in the 2017 Scoping Plan is approximated as a 50% setting for this lever in the Current Trajectory scenario. Note that results are not correct for this policy under the output graph, "Effects by Policy: CO2e Abatement Cost Curve." for reasons discussed in model documentation, specifically footnote 16 of Insights from the California Energy Simulator.//**Freight HDVs: ** The California Air Resources Board has proposed a requirement for zero emission vehicles to reach 30% of heavy duty freight truck sales in 2030, growing to 40% in 2032, in a regulatory action on April 28, 2020, as detailed in, "Attachment A: Modifications to the Proposed Regulation Order." Note that results are not correct for this policy under the Effects by Policy output graphs (both CO2e Wedge Diagram and CO2eAbatement Cost Curve) for reasons discussed in model documentation, specifically footnote 16 of Insights from the California Energy Simulator.</v>
      </c>
      <c r="Q75" s="306" t="str">
        <f>IF(ISBLANK(INDEX('Policy Characteristics'!K:K,MATCH($C75,'Policy Characteristics'!$C:$C,0))),"",INDEX('Policy Characteristics'!K:K,MATCH($C75,'Policy Characteristics'!$C:$C,0)))</f>
        <v>transportation-sector-main.html#ev-mandate</v>
      </c>
      <c r="R75" s="306" t="str">
        <f>IF(ISBLANK(INDEX('Policy Characteristics'!L:L,MATCH($C75,'Policy Characteristics'!$C:$C,0))),"",INDEX('Policy Characteristics'!L:L,MATCH($C75,'Policy Characteristics'!$C:$C,0)))</f>
        <v>ev-mandate.html</v>
      </c>
    </row>
    <row r="76" spans="1:18" s="405" customFormat="1" x14ac:dyDescent="0.25">
      <c r="A76" s="306" t="str">
        <f>IF(ISBLANK(INDEX('Policy Characteristics'!A:A,MATCH($C76,'Policy Characteristics'!$C:$C,0))),"",INDEX('Policy Characteristics'!A:A,MATCH($C76,'Policy Characteristics'!$C:$C,0)))</f>
        <v>Transportation</v>
      </c>
      <c r="B76" s="306" t="str">
        <f>IF(ISBLANK(INDEX('Policy Characteristics'!B:B,MATCH($C76,'Policy Characteristics'!$C:$C,0))),"",INDEX('Policy Characteristics'!B:B,MATCH($C76,'Policy Characteristics'!$C:$C,0)))</f>
        <v>Electric Vehicle Subsidy</v>
      </c>
      <c r="C76" s="648" t="s">
        <v>484</v>
      </c>
      <c r="D76" s="649" t="s">
        <v>46</v>
      </c>
      <c r="E76" s="649" t="s">
        <v>38</v>
      </c>
      <c r="F76" s="649" t="s">
        <v>85</v>
      </c>
      <c r="G76" s="405" t="s">
        <v>3468</v>
      </c>
      <c r="H76" s="430">
        <v>189</v>
      </c>
      <c r="I76" s="414" t="s">
        <v>44</v>
      </c>
      <c r="J76" s="308" t="str">
        <f>IF(ISBLANK(INDEX('Policy Characteristics'!D:D,MATCH($C76,'Policy Characteristics'!$C:$C,0))),"",INDEX('Policy Characteristics'!D:D,MATCH($C76,'Policy Characteristics'!$C:$C,0)))</f>
        <v>EV Subsidy</v>
      </c>
      <c r="K76" s="306" t="str">
        <f>IF(ISBLANK(INDEX('Policy Characteristics'!E:E,MATCH($C76,'Policy Characteristics'!$C:$C,0))),"",INDEX('Policy Characteristics'!E:E,MATCH($C76,'Policy Characteristics'!$C:$C,0)))</f>
        <v>trans EV subsidy</v>
      </c>
      <c r="L76" s="317">
        <f>IF(ISBLANK(INDEX('Policy Characteristics'!F:F,MATCH($C76,'Policy Characteristics'!$C:$C,0))),"",INDEX('Policy Characteristics'!F:F,MATCH($C76,'Policy Characteristics'!$C:$C,0)))</f>
        <v>0</v>
      </c>
      <c r="M76" s="317">
        <f>IF(ISBLANK(INDEX('Policy Characteristics'!G:G,MATCH($C76,'Policy Characteristics'!$C:$C,0))),"",INDEX('Policy Characteristics'!G:G,MATCH($C76,'Policy Characteristics'!$C:$C,0)))</f>
        <v>0.5</v>
      </c>
      <c r="N76" s="317">
        <f>IF(ISBLANK(INDEX('Policy Characteristics'!H:H,MATCH($C76,'Policy Characteristics'!$C:$C,0))),"",INDEX('Policy Characteristics'!H:H,MATCH($C76,'Policy Characteristics'!$C:$C,0)))</f>
        <v>0.01</v>
      </c>
      <c r="O76" s="306" t="str">
        <f>IF(ISBLANK(INDEX('Policy Characteristics'!I:I,MATCH($C76,'Policy Characteristics'!$C:$C,0))),"",INDEX('Policy Characteristics'!I:I,MATCH($C76,'Policy Characteristics'!$C:$C,0)))</f>
        <v>% of vehicle cost</v>
      </c>
      <c r="P76" s="306" t="str">
        <f>IF(ISBLANK(INDEX('Policy Characteristics'!J:J,MATCH($C76,'Policy Characteristics'!$C:$C,0))),"",INDEX('Policy Characteristics'!J:J,MATCH($C76,'Policy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6" s="306" t="str">
        <f>IF(ISBLANK(INDEX('Policy Characteristics'!K:K,MATCH($C76,'Policy Characteristics'!$C:$C,0))),"",INDEX('Policy Characteristics'!K:K,MATCH($C76,'Policy Characteristics'!$C:$C,0)))</f>
        <v>transportation-sector-main.html#ev-subsidy</v>
      </c>
      <c r="R76" s="306" t="str">
        <f>IF(ISBLANK(INDEX('Policy Characteristics'!L:L,MATCH($C76,'Policy Characteristics'!$C:$C,0))),"",INDEX('Policy Characteristics'!L:L,MATCH($C76,'Policy Characteristics'!$C:$C,0)))</f>
        <v>ev-subsidy.html</v>
      </c>
    </row>
    <row r="77" spans="1:18" s="436" customFormat="1" ht="14.45" customHeight="1" x14ac:dyDescent="0.25">
      <c r="A77" s="306" t="str">
        <f>IF(ISBLANK(INDEX('Policy Characteristics'!A:A,MATCH($C77,'Policy Characteristics'!$C:$C,0))),"",INDEX('Policy Characteristics'!A:A,MATCH($C77,'Policy Characteristics'!$C:$C,0)))</f>
        <v>Transportation</v>
      </c>
      <c r="B77" s="306" t="str">
        <f>IF(ISBLANK(INDEX('Policy Characteristics'!B:B,MATCH($C77,'Policy Characteristics'!$C:$C,0))),"",INDEX('Policy Characteristics'!B:B,MATCH($C77,'Policy Characteristics'!$C:$C,0)))</f>
        <v>Electric Vehicle Subsidy</v>
      </c>
      <c r="C77" s="650" t="str">
        <f t="shared" ref="C77:C87" si="4">C$76</f>
        <v>Additional EV Subsidy Percentage</v>
      </c>
      <c r="D77" s="431" t="s">
        <v>43</v>
      </c>
      <c r="E77" s="431" t="s">
        <v>38</v>
      </c>
      <c r="F77" s="431" t="s">
        <v>86</v>
      </c>
      <c r="G77" s="410" t="s">
        <v>3890</v>
      </c>
      <c r="H77" s="416">
        <v>592</v>
      </c>
      <c r="I77" s="394" t="s">
        <v>45</v>
      </c>
      <c r="J77" s="308" t="str">
        <f>IF(ISBLANK(INDEX('Policy Characteristics'!D:D,MATCH($C77,'Policy Characteristics'!$C:$C,0))),"",INDEX('Policy Characteristics'!D:D,MATCH($C77,'Policy Characteristics'!$C:$C,0)))</f>
        <v>EV Subsidy</v>
      </c>
      <c r="K77" s="306" t="str">
        <f>IF(ISBLANK(INDEX('Policy Characteristics'!E:E,MATCH($C77,'Policy Characteristics'!$C:$C,0))),"",INDEX('Policy Characteristics'!E:E,MATCH($C77,'Policy Characteristics'!$C:$C,0)))</f>
        <v>trans EV subsidy</v>
      </c>
      <c r="L77" s="317">
        <f>IF(ISBLANK(INDEX('Policy Characteristics'!F:F,MATCH($C77,'Policy Characteristics'!$C:$C,0))),"",INDEX('Policy Characteristics'!F:F,MATCH($C77,'Policy Characteristics'!$C:$C,0)))</f>
        <v>0</v>
      </c>
      <c r="M77" s="317">
        <f>IF(ISBLANK(INDEX('Policy Characteristics'!G:G,MATCH($C77,'Policy Characteristics'!$C:$C,0))),"",INDEX('Policy Characteristics'!G:G,MATCH($C77,'Policy Characteristics'!$C:$C,0)))</f>
        <v>0.5</v>
      </c>
      <c r="N77" s="317">
        <f>IF(ISBLANK(INDEX('Policy Characteristics'!H:H,MATCH($C77,'Policy Characteristics'!$C:$C,0))),"",INDEX('Policy Characteristics'!H:H,MATCH($C77,'Policy Characteristics'!$C:$C,0)))</f>
        <v>0.01</v>
      </c>
      <c r="O77" s="306" t="str">
        <f>IF(ISBLANK(INDEX('Policy Characteristics'!I:I,MATCH($C77,'Policy Characteristics'!$C:$C,0))),"",INDEX('Policy Characteristics'!I:I,MATCH($C77,'Policy Characteristics'!$C:$C,0)))</f>
        <v>% of vehicle cost</v>
      </c>
      <c r="P77" s="306" t="str">
        <f>IF(ISBLANK(INDEX('Policy Characteristics'!J:J,MATCH($C77,'Policy Characteristics'!$C:$C,0))),"",INDEX('Policy Characteristics'!J:J,MATCH($C77,'Policy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7" s="306" t="str">
        <f>IF(ISBLANK(INDEX('Policy Characteristics'!K:K,MATCH($C77,'Policy Characteristics'!$C:$C,0))),"",INDEX('Policy Characteristics'!K:K,MATCH($C77,'Policy Characteristics'!$C:$C,0)))</f>
        <v>transportation-sector-main.html#ev-subsidy</v>
      </c>
      <c r="R77" s="306" t="str">
        <f>IF(ISBLANK(INDEX('Policy Characteristics'!L:L,MATCH($C77,'Policy Characteristics'!$C:$C,0))),"",INDEX('Policy Characteristics'!L:L,MATCH($C77,'Policy Characteristics'!$C:$C,0)))</f>
        <v>ev-subsidy.html</v>
      </c>
    </row>
    <row r="78" spans="1:18" s="436" customFormat="1" x14ac:dyDescent="0.25">
      <c r="A78" s="306" t="str">
        <f>IF(ISBLANK(INDEX('Policy Characteristics'!A:A,MATCH($C78,'Policy Characteristics'!$C:$C,0))),"",INDEX('Policy Characteristics'!A:A,MATCH($C78,'Policy Characteristics'!$C:$C,0)))</f>
        <v>Transportation</v>
      </c>
      <c r="B78" s="306" t="str">
        <f>IF(ISBLANK(INDEX('Policy Characteristics'!B:B,MATCH($C78,'Policy Characteristics'!$C:$C,0))),"",INDEX('Policy Characteristics'!B:B,MATCH($C78,'Policy Characteristics'!$C:$C,0)))</f>
        <v>Electric Vehicle Subsidy</v>
      </c>
      <c r="C78" s="650" t="str">
        <f t="shared" si="4"/>
        <v>Additional EV Subsidy Percentage</v>
      </c>
      <c r="D78" s="431" t="s">
        <v>46</v>
      </c>
      <c r="E78" s="431" t="s">
        <v>39</v>
      </c>
      <c r="F78" s="431" t="s">
        <v>85</v>
      </c>
      <c r="G78" s="574" t="s">
        <v>2388</v>
      </c>
      <c r="H78" s="416">
        <v>593</v>
      </c>
      <c r="I78" s="394" t="s">
        <v>45</v>
      </c>
      <c r="J78" s="308" t="str">
        <f>IF(ISBLANK(INDEX('Policy Characteristics'!D:D,MATCH($C78,'Policy Characteristics'!$C:$C,0))),"",INDEX('Policy Characteristics'!D:D,MATCH($C78,'Policy Characteristics'!$C:$C,0)))</f>
        <v>EV Subsidy</v>
      </c>
      <c r="K78" s="306" t="str">
        <f>IF(ISBLANK(INDEX('Policy Characteristics'!E:E,MATCH($C78,'Policy Characteristics'!$C:$C,0))),"",INDEX('Policy Characteristics'!E:E,MATCH($C78,'Policy Characteristics'!$C:$C,0)))</f>
        <v>trans EV subsidy</v>
      </c>
      <c r="L78" s="317">
        <f>IF(ISBLANK(INDEX('Policy Characteristics'!F:F,MATCH($C78,'Policy Characteristics'!$C:$C,0))),"",INDEX('Policy Characteristics'!F:F,MATCH($C78,'Policy Characteristics'!$C:$C,0)))</f>
        <v>0</v>
      </c>
      <c r="M78" s="317">
        <f>IF(ISBLANK(INDEX('Policy Characteristics'!G:G,MATCH($C78,'Policy Characteristics'!$C:$C,0))),"",INDEX('Policy Characteristics'!G:G,MATCH($C78,'Policy Characteristics'!$C:$C,0)))</f>
        <v>0.5</v>
      </c>
      <c r="N78" s="317">
        <f>IF(ISBLANK(INDEX('Policy Characteristics'!H:H,MATCH($C78,'Policy Characteristics'!$C:$C,0))),"",INDEX('Policy Characteristics'!H:H,MATCH($C78,'Policy Characteristics'!$C:$C,0)))</f>
        <v>0.01</v>
      </c>
      <c r="O78" s="306" t="str">
        <f>IF(ISBLANK(INDEX('Policy Characteristics'!I:I,MATCH($C78,'Policy Characteristics'!$C:$C,0))),"",INDEX('Policy Characteristics'!I:I,MATCH($C78,'Policy Characteristics'!$C:$C,0)))</f>
        <v>% of vehicle cost</v>
      </c>
      <c r="P78" s="306" t="str">
        <f>IF(ISBLANK(INDEX('Policy Characteristics'!J:J,MATCH($C78,'Policy Characteristics'!$C:$C,0))),"",INDEX('Policy Characteristics'!J:J,MATCH($C78,'Policy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8" s="306" t="str">
        <f>IF(ISBLANK(INDEX('Policy Characteristics'!K:K,MATCH($C78,'Policy Characteristics'!$C:$C,0))),"",INDEX('Policy Characteristics'!K:K,MATCH($C78,'Policy Characteristics'!$C:$C,0)))</f>
        <v>transportation-sector-main.html#ev-subsidy</v>
      </c>
      <c r="R78" s="306" t="str">
        <f>IF(ISBLANK(INDEX('Policy Characteristics'!L:L,MATCH($C78,'Policy Characteristics'!$C:$C,0))),"",INDEX('Policy Characteristics'!L:L,MATCH($C78,'Policy Characteristics'!$C:$C,0)))</f>
        <v>ev-subsidy.html</v>
      </c>
    </row>
    <row r="79" spans="1:18" s="436" customFormat="1" x14ac:dyDescent="0.25">
      <c r="A79" s="306" t="str">
        <f>IF(ISBLANK(INDEX('Policy Characteristics'!A:A,MATCH($C79,'Policy Characteristics'!$C:$C,0))),"",INDEX('Policy Characteristics'!A:A,MATCH($C79,'Policy Characteristics'!$C:$C,0)))</f>
        <v>Transportation</v>
      </c>
      <c r="B79" s="306" t="str">
        <f>IF(ISBLANK(INDEX('Policy Characteristics'!B:B,MATCH($C79,'Policy Characteristics'!$C:$C,0))),"",INDEX('Policy Characteristics'!B:B,MATCH($C79,'Policy Characteristics'!$C:$C,0)))</f>
        <v>Electric Vehicle Subsidy</v>
      </c>
      <c r="C79" s="650" t="str">
        <f t="shared" si="4"/>
        <v>Additional EV Subsidy Percentage</v>
      </c>
      <c r="D79" s="431" t="s">
        <v>43</v>
      </c>
      <c r="E79" s="431" t="s">
        <v>39</v>
      </c>
      <c r="F79" s="431" t="s">
        <v>86</v>
      </c>
      <c r="G79" s="431" t="s">
        <v>3897</v>
      </c>
      <c r="H79" s="416">
        <v>594</v>
      </c>
      <c r="I79" s="394" t="s">
        <v>45</v>
      </c>
      <c r="J79" s="308" t="str">
        <f>IF(ISBLANK(INDEX('Policy Characteristics'!D:D,MATCH($C79,'Policy Characteristics'!$C:$C,0))),"",INDEX('Policy Characteristics'!D:D,MATCH($C79,'Policy Characteristics'!$C:$C,0)))</f>
        <v>EV Subsidy</v>
      </c>
      <c r="K79" s="306" t="str">
        <f>IF(ISBLANK(INDEX('Policy Characteristics'!E:E,MATCH($C79,'Policy Characteristics'!$C:$C,0))),"",INDEX('Policy Characteristics'!E:E,MATCH($C79,'Policy Characteristics'!$C:$C,0)))</f>
        <v>trans EV subsidy</v>
      </c>
      <c r="L79" s="317">
        <f>IF(ISBLANK(INDEX('Policy Characteristics'!F:F,MATCH($C79,'Policy Characteristics'!$C:$C,0))),"",INDEX('Policy Characteristics'!F:F,MATCH($C79,'Policy Characteristics'!$C:$C,0)))</f>
        <v>0</v>
      </c>
      <c r="M79" s="317">
        <f>IF(ISBLANK(INDEX('Policy Characteristics'!G:G,MATCH($C79,'Policy Characteristics'!$C:$C,0))),"",INDEX('Policy Characteristics'!G:G,MATCH($C79,'Policy Characteristics'!$C:$C,0)))</f>
        <v>0.5</v>
      </c>
      <c r="N79" s="317">
        <f>IF(ISBLANK(INDEX('Policy Characteristics'!H:H,MATCH($C79,'Policy Characteristics'!$C:$C,0))),"",INDEX('Policy Characteristics'!H:H,MATCH($C79,'Policy Characteristics'!$C:$C,0)))</f>
        <v>0.01</v>
      </c>
      <c r="O79" s="306" t="str">
        <f>IF(ISBLANK(INDEX('Policy Characteristics'!I:I,MATCH($C79,'Policy Characteristics'!$C:$C,0))),"",INDEX('Policy Characteristics'!I:I,MATCH($C79,'Policy Characteristics'!$C:$C,0)))</f>
        <v>% of vehicle cost</v>
      </c>
      <c r="P79" s="306" t="str">
        <f>IF(ISBLANK(INDEX('Policy Characteristics'!J:J,MATCH($C79,'Policy Characteristics'!$C:$C,0))),"",INDEX('Policy Characteristics'!J:J,MATCH($C79,'Policy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79" s="306" t="str">
        <f>IF(ISBLANK(INDEX('Policy Characteristics'!K:K,MATCH($C79,'Policy Characteristics'!$C:$C,0))),"",INDEX('Policy Characteristics'!K:K,MATCH($C79,'Policy Characteristics'!$C:$C,0)))</f>
        <v>transportation-sector-main.html#ev-subsidy</v>
      </c>
      <c r="R79" s="306" t="str">
        <f>IF(ISBLANK(INDEX('Policy Characteristics'!L:L,MATCH($C79,'Policy Characteristics'!$C:$C,0))),"",INDEX('Policy Characteristics'!L:L,MATCH($C79,'Policy Characteristics'!$C:$C,0)))</f>
        <v>ev-subsidy.html</v>
      </c>
    </row>
    <row r="80" spans="1:18" s="436" customFormat="1" x14ac:dyDescent="0.25">
      <c r="A80" s="306" t="str">
        <f>IF(ISBLANK(INDEX('Policy Characteristics'!A:A,MATCH($C80,'Policy Characteristics'!$C:$C,0))),"",INDEX('Policy Characteristics'!A:A,MATCH($C80,'Policy Characteristics'!$C:$C,0)))</f>
        <v>Transportation</v>
      </c>
      <c r="B80" s="306" t="str">
        <f>IF(ISBLANK(INDEX('Policy Characteristics'!B:B,MATCH($C80,'Policy Characteristics'!$C:$C,0))),"",INDEX('Policy Characteristics'!B:B,MATCH($C80,'Policy Characteristics'!$C:$C,0)))</f>
        <v>Electric Vehicle Subsidy</v>
      </c>
      <c r="C80" s="650" t="str">
        <f t="shared" si="4"/>
        <v>Additional EV Subsidy Percentage</v>
      </c>
      <c r="D80" s="431" t="s">
        <v>46</v>
      </c>
      <c r="E80" s="431" t="s">
        <v>40</v>
      </c>
      <c r="F80" s="431" t="s">
        <v>85</v>
      </c>
      <c r="G80" s="410" t="s">
        <v>3465</v>
      </c>
      <c r="H80" s="416">
        <v>595</v>
      </c>
      <c r="I80" s="394" t="s">
        <v>45</v>
      </c>
      <c r="J80" s="308" t="str">
        <f>IF(ISBLANK(INDEX('Policy Characteristics'!D:D,MATCH($C80,'Policy Characteristics'!$C:$C,0))),"",INDEX('Policy Characteristics'!D:D,MATCH($C80,'Policy Characteristics'!$C:$C,0)))</f>
        <v>EV Subsidy</v>
      </c>
      <c r="K80" s="306" t="str">
        <f>IF(ISBLANK(INDEX('Policy Characteristics'!E:E,MATCH($C80,'Policy Characteristics'!$C:$C,0))),"",INDEX('Policy Characteristics'!E:E,MATCH($C80,'Policy Characteristics'!$C:$C,0)))</f>
        <v>trans EV subsidy</v>
      </c>
      <c r="L80" s="317">
        <f>IF(ISBLANK(INDEX('Policy Characteristics'!F:F,MATCH($C80,'Policy Characteristics'!$C:$C,0))),"",INDEX('Policy Characteristics'!F:F,MATCH($C80,'Policy Characteristics'!$C:$C,0)))</f>
        <v>0</v>
      </c>
      <c r="M80" s="317">
        <f>IF(ISBLANK(INDEX('Policy Characteristics'!G:G,MATCH($C80,'Policy Characteristics'!$C:$C,0))),"",INDEX('Policy Characteristics'!G:G,MATCH($C80,'Policy Characteristics'!$C:$C,0)))</f>
        <v>0.5</v>
      </c>
      <c r="N80" s="317">
        <f>IF(ISBLANK(INDEX('Policy Characteristics'!H:H,MATCH($C80,'Policy Characteristics'!$C:$C,0))),"",INDEX('Policy Characteristics'!H:H,MATCH($C80,'Policy Characteristics'!$C:$C,0)))</f>
        <v>0.01</v>
      </c>
      <c r="O80" s="306" t="str">
        <f>IF(ISBLANK(INDEX('Policy Characteristics'!I:I,MATCH($C80,'Policy Characteristics'!$C:$C,0))),"",INDEX('Policy Characteristics'!I:I,MATCH($C80,'Policy Characteristics'!$C:$C,0)))</f>
        <v>% of vehicle cost</v>
      </c>
      <c r="P80" s="306" t="str">
        <f>IF(ISBLANK(INDEX('Policy Characteristics'!J:J,MATCH($C80,'Policy Characteristics'!$C:$C,0))),"",INDEX('Policy Characteristics'!J:J,MATCH($C80,'Policy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0" s="306" t="str">
        <f>IF(ISBLANK(INDEX('Policy Characteristics'!K:K,MATCH($C80,'Policy Characteristics'!$C:$C,0))),"",INDEX('Policy Characteristics'!K:K,MATCH($C80,'Policy Characteristics'!$C:$C,0)))</f>
        <v>transportation-sector-main.html#ev-subsidy</v>
      </c>
      <c r="R80" s="306" t="str">
        <f>IF(ISBLANK(INDEX('Policy Characteristics'!L:L,MATCH($C80,'Policy Characteristics'!$C:$C,0))),"",INDEX('Policy Characteristics'!L:L,MATCH($C80,'Policy Characteristics'!$C:$C,0)))</f>
        <v>ev-subsidy.html</v>
      </c>
    </row>
    <row r="81" spans="1:18" s="436" customFormat="1" x14ac:dyDescent="0.25">
      <c r="A81" s="306" t="str">
        <f>IF(ISBLANK(INDEX('Policy Characteristics'!A:A,MATCH($C81,'Policy Characteristics'!$C:$C,0))),"",INDEX('Policy Characteristics'!A:A,MATCH($C81,'Policy Characteristics'!$C:$C,0)))</f>
        <v>Transportation</v>
      </c>
      <c r="B81" s="306" t="str">
        <f>IF(ISBLANK(INDEX('Policy Characteristics'!B:B,MATCH($C81,'Policy Characteristics'!$C:$C,0))),"",INDEX('Policy Characteristics'!B:B,MATCH($C81,'Policy Characteristics'!$C:$C,0)))</f>
        <v>Electric Vehicle Subsidy</v>
      </c>
      <c r="C81" s="650" t="str">
        <f t="shared" si="4"/>
        <v>Additional EV Subsidy Percentage</v>
      </c>
      <c r="D81" s="431" t="s">
        <v>43</v>
      </c>
      <c r="E81" s="431" t="s">
        <v>40</v>
      </c>
      <c r="F81" s="431" t="s">
        <v>86</v>
      </c>
      <c r="G81" s="410" t="s">
        <v>3465</v>
      </c>
      <c r="H81" s="416">
        <v>596</v>
      </c>
      <c r="I81" s="394" t="s">
        <v>45</v>
      </c>
      <c r="J81" s="308" t="str">
        <f>IF(ISBLANK(INDEX('Policy Characteristics'!D:D,MATCH($C81,'Policy Characteristics'!$C:$C,0))),"",INDEX('Policy Characteristics'!D:D,MATCH($C81,'Policy Characteristics'!$C:$C,0)))</f>
        <v>EV Subsidy</v>
      </c>
      <c r="K81" s="306" t="str">
        <f>IF(ISBLANK(INDEX('Policy Characteristics'!E:E,MATCH($C81,'Policy Characteristics'!$C:$C,0))),"",INDEX('Policy Characteristics'!E:E,MATCH($C81,'Policy Characteristics'!$C:$C,0)))</f>
        <v>trans EV subsidy</v>
      </c>
      <c r="L81" s="317">
        <f>IF(ISBLANK(INDEX('Policy Characteristics'!F:F,MATCH($C81,'Policy Characteristics'!$C:$C,0))),"",INDEX('Policy Characteristics'!F:F,MATCH($C81,'Policy Characteristics'!$C:$C,0)))</f>
        <v>0</v>
      </c>
      <c r="M81" s="317">
        <f>IF(ISBLANK(INDEX('Policy Characteristics'!G:G,MATCH($C81,'Policy Characteristics'!$C:$C,0))),"",INDEX('Policy Characteristics'!G:G,MATCH($C81,'Policy Characteristics'!$C:$C,0)))</f>
        <v>0.5</v>
      </c>
      <c r="N81" s="317">
        <f>IF(ISBLANK(INDEX('Policy Characteristics'!H:H,MATCH($C81,'Policy Characteristics'!$C:$C,0))),"",INDEX('Policy Characteristics'!H:H,MATCH($C81,'Policy Characteristics'!$C:$C,0)))</f>
        <v>0.01</v>
      </c>
      <c r="O81" s="306" t="str">
        <f>IF(ISBLANK(INDEX('Policy Characteristics'!I:I,MATCH($C81,'Policy Characteristics'!$C:$C,0))),"",INDEX('Policy Characteristics'!I:I,MATCH($C81,'Policy Characteristics'!$C:$C,0)))</f>
        <v>% of vehicle cost</v>
      </c>
      <c r="P81" s="306" t="str">
        <f>IF(ISBLANK(INDEX('Policy Characteristics'!J:J,MATCH($C81,'Policy Characteristics'!$C:$C,0))),"",INDEX('Policy Characteristics'!J:J,MATCH($C81,'Policy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1" s="306" t="str">
        <f>IF(ISBLANK(INDEX('Policy Characteristics'!K:K,MATCH($C81,'Policy Characteristics'!$C:$C,0))),"",INDEX('Policy Characteristics'!K:K,MATCH($C81,'Policy Characteristics'!$C:$C,0)))</f>
        <v>transportation-sector-main.html#ev-subsidy</v>
      </c>
      <c r="R81" s="306" t="str">
        <f>IF(ISBLANK(INDEX('Policy Characteristics'!L:L,MATCH($C81,'Policy Characteristics'!$C:$C,0))),"",INDEX('Policy Characteristics'!L:L,MATCH($C81,'Policy Characteristics'!$C:$C,0)))</f>
        <v>ev-subsidy.html</v>
      </c>
    </row>
    <row r="82" spans="1:18" s="436" customFormat="1" x14ac:dyDescent="0.25">
      <c r="A82" s="306" t="str">
        <f>IF(ISBLANK(INDEX('Policy Characteristics'!A:A,MATCH($C82,'Policy Characteristics'!$C:$C,0))),"",INDEX('Policy Characteristics'!A:A,MATCH($C82,'Policy Characteristics'!$C:$C,0)))</f>
        <v>Transportation</v>
      </c>
      <c r="B82" s="306" t="str">
        <f>IF(ISBLANK(INDEX('Policy Characteristics'!B:B,MATCH($C82,'Policy Characteristics'!$C:$C,0))),"",INDEX('Policy Characteristics'!B:B,MATCH($C82,'Policy Characteristics'!$C:$C,0)))</f>
        <v>Electric Vehicle Subsidy</v>
      </c>
      <c r="C82" s="650" t="str">
        <f t="shared" si="4"/>
        <v>Additional EV Subsidy Percentage</v>
      </c>
      <c r="D82" s="431" t="s">
        <v>46</v>
      </c>
      <c r="E82" s="431" t="s">
        <v>41</v>
      </c>
      <c r="F82" s="431" t="s">
        <v>85</v>
      </c>
      <c r="G82" s="410" t="s">
        <v>87</v>
      </c>
      <c r="H82" s="416">
        <v>597</v>
      </c>
      <c r="I82" s="394" t="s">
        <v>45</v>
      </c>
      <c r="J82" s="308" t="str">
        <f>IF(ISBLANK(INDEX('Policy Characteristics'!D:D,MATCH($C82,'Policy Characteristics'!$C:$C,0))),"",INDEX('Policy Characteristics'!D:D,MATCH($C82,'Policy Characteristics'!$C:$C,0)))</f>
        <v>EV Subsidy</v>
      </c>
      <c r="K82" s="306" t="str">
        <f>IF(ISBLANK(INDEX('Policy Characteristics'!E:E,MATCH($C82,'Policy Characteristics'!$C:$C,0))),"",INDEX('Policy Characteristics'!E:E,MATCH($C82,'Policy Characteristics'!$C:$C,0)))</f>
        <v>trans EV subsidy</v>
      </c>
      <c r="L82" s="317">
        <f>IF(ISBLANK(INDEX('Policy Characteristics'!F:F,MATCH($C82,'Policy Characteristics'!$C:$C,0))),"",INDEX('Policy Characteristics'!F:F,MATCH($C82,'Policy Characteristics'!$C:$C,0)))</f>
        <v>0</v>
      </c>
      <c r="M82" s="317">
        <f>IF(ISBLANK(INDEX('Policy Characteristics'!G:G,MATCH($C82,'Policy Characteristics'!$C:$C,0))),"",INDEX('Policy Characteristics'!G:G,MATCH($C82,'Policy Characteristics'!$C:$C,0)))</f>
        <v>0.5</v>
      </c>
      <c r="N82" s="317">
        <f>IF(ISBLANK(INDEX('Policy Characteristics'!H:H,MATCH($C82,'Policy Characteristics'!$C:$C,0))),"",INDEX('Policy Characteristics'!H:H,MATCH($C82,'Policy Characteristics'!$C:$C,0)))</f>
        <v>0.01</v>
      </c>
      <c r="O82" s="306" t="str">
        <f>IF(ISBLANK(INDEX('Policy Characteristics'!I:I,MATCH($C82,'Policy Characteristics'!$C:$C,0))),"",INDEX('Policy Characteristics'!I:I,MATCH($C82,'Policy Characteristics'!$C:$C,0)))</f>
        <v>% of vehicle cost</v>
      </c>
      <c r="P82" s="306" t="str">
        <f>IF(ISBLANK(INDEX('Policy Characteristics'!J:J,MATCH($C82,'Policy Characteristics'!$C:$C,0))),"",INDEX('Policy Characteristics'!J:J,MATCH($C82,'Policy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2" s="306" t="str">
        <f>IF(ISBLANK(INDEX('Policy Characteristics'!K:K,MATCH($C82,'Policy Characteristics'!$C:$C,0))),"",INDEX('Policy Characteristics'!K:K,MATCH($C82,'Policy Characteristics'!$C:$C,0)))</f>
        <v>transportation-sector-main.html#ev-subsidy</v>
      </c>
      <c r="R82" s="306" t="str">
        <f>IF(ISBLANK(INDEX('Policy Characteristics'!L:L,MATCH($C82,'Policy Characteristics'!$C:$C,0))),"",INDEX('Policy Characteristics'!L:L,MATCH($C82,'Policy Characteristics'!$C:$C,0)))</f>
        <v>ev-subsidy.html</v>
      </c>
    </row>
    <row r="83" spans="1:18" s="436" customFormat="1" x14ac:dyDescent="0.25">
      <c r="A83" s="306" t="str">
        <f>IF(ISBLANK(INDEX('Policy Characteristics'!A:A,MATCH($C83,'Policy Characteristics'!$C:$C,0))),"",INDEX('Policy Characteristics'!A:A,MATCH($C83,'Policy Characteristics'!$C:$C,0)))</f>
        <v>Transportation</v>
      </c>
      <c r="B83" s="306" t="str">
        <f>IF(ISBLANK(INDEX('Policy Characteristics'!B:B,MATCH($C83,'Policy Characteristics'!$C:$C,0))),"",INDEX('Policy Characteristics'!B:B,MATCH($C83,'Policy Characteristics'!$C:$C,0)))</f>
        <v>Electric Vehicle Subsidy</v>
      </c>
      <c r="C83" s="650" t="str">
        <f t="shared" si="4"/>
        <v>Additional EV Subsidy Percentage</v>
      </c>
      <c r="D83" s="431" t="s">
        <v>43</v>
      </c>
      <c r="E83" s="431" t="s">
        <v>41</v>
      </c>
      <c r="F83" s="431" t="s">
        <v>86</v>
      </c>
      <c r="G83" s="410" t="s">
        <v>87</v>
      </c>
      <c r="H83" s="416">
        <v>598</v>
      </c>
      <c r="I83" s="394" t="s">
        <v>45</v>
      </c>
      <c r="J83" s="308" t="str">
        <f>IF(ISBLANK(INDEX('Policy Characteristics'!D:D,MATCH($C83,'Policy Characteristics'!$C:$C,0))),"",INDEX('Policy Characteristics'!D:D,MATCH($C83,'Policy Characteristics'!$C:$C,0)))</f>
        <v>EV Subsidy</v>
      </c>
      <c r="K83" s="306" t="str">
        <f>IF(ISBLANK(INDEX('Policy Characteristics'!E:E,MATCH($C83,'Policy Characteristics'!$C:$C,0))),"",INDEX('Policy Characteristics'!E:E,MATCH($C83,'Policy Characteristics'!$C:$C,0)))</f>
        <v>trans EV subsidy</v>
      </c>
      <c r="L83" s="317">
        <f>IF(ISBLANK(INDEX('Policy Characteristics'!F:F,MATCH($C83,'Policy Characteristics'!$C:$C,0))),"",INDEX('Policy Characteristics'!F:F,MATCH($C83,'Policy Characteristics'!$C:$C,0)))</f>
        <v>0</v>
      </c>
      <c r="M83" s="317">
        <f>IF(ISBLANK(INDEX('Policy Characteristics'!G:G,MATCH($C83,'Policy Characteristics'!$C:$C,0))),"",INDEX('Policy Characteristics'!G:G,MATCH($C83,'Policy Characteristics'!$C:$C,0)))</f>
        <v>0.5</v>
      </c>
      <c r="N83" s="317">
        <f>IF(ISBLANK(INDEX('Policy Characteristics'!H:H,MATCH($C83,'Policy Characteristics'!$C:$C,0))),"",INDEX('Policy Characteristics'!H:H,MATCH($C83,'Policy Characteristics'!$C:$C,0)))</f>
        <v>0.01</v>
      </c>
      <c r="O83" s="306" t="str">
        <f>IF(ISBLANK(INDEX('Policy Characteristics'!I:I,MATCH($C83,'Policy Characteristics'!$C:$C,0))),"",INDEX('Policy Characteristics'!I:I,MATCH($C83,'Policy Characteristics'!$C:$C,0)))</f>
        <v>% of vehicle cost</v>
      </c>
      <c r="P83" s="306" t="str">
        <f>IF(ISBLANK(INDEX('Policy Characteristics'!J:J,MATCH($C83,'Policy Characteristics'!$C:$C,0))),"",INDEX('Policy Characteristics'!J:J,MATCH($C83,'Policy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3" s="306" t="str">
        <f>IF(ISBLANK(INDEX('Policy Characteristics'!K:K,MATCH($C83,'Policy Characteristics'!$C:$C,0))),"",INDEX('Policy Characteristics'!K:K,MATCH($C83,'Policy Characteristics'!$C:$C,0)))</f>
        <v>transportation-sector-main.html#ev-subsidy</v>
      </c>
      <c r="R83" s="306" t="str">
        <f>IF(ISBLANK(INDEX('Policy Characteristics'!L:L,MATCH($C83,'Policy Characteristics'!$C:$C,0))),"",INDEX('Policy Characteristics'!L:L,MATCH($C83,'Policy Characteristics'!$C:$C,0)))</f>
        <v>ev-subsidy.html</v>
      </c>
    </row>
    <row r="84" spans="1:18" s="436" customFormat="1" x14ac:dyDescent="0.25">
      <c r="A84" s="306" t="str">
        <f>IF(ISBLANK(INDEX('Policy Characteristics'!A:A,MATCH($C84,'Policy Characteristics'!$C:$C,0))),"",INDEX('Policy Characteristics'!A:A,MATCH($C84,'Policy Characteristics'!$C:$C,0)))</f>
        <v>Transportation</v>
      </c>
      <c r="B84" s="306" t="str">
        <f>IF(ISBLANK(INDEX('Policy Characteristics'!B:B,MATCH($C84,'Policy Characteristics'!$C:$C,0))),"",INDEX('Policy Characteristics'!B:B,MATCH($C84,'Policy Characteristics'!$C:$C,0)))</f>
        <v>Electric Vehicle Subsidy</v>
      </c>
      <c r="C84" s="650" t="str">
        <f t="shared" si="4"/>
        <v>Additional EV Subsidy Percentage</v>
      </c>
      <c r="D84" s="431" t="s">
        <v>46</v>
      </c>
      <c r="E84" s="431" t="s">
        <v>42</v>
      </c>
      <c r="F84" s="431" t="s">
        <v>85</v>
      </c>
      <c r="G84" s="410" t="s">
        <v>3466</v>
      </c>
      <c r="H84" s="416">
        <v>599</v>
      </c>
      <c r="I84" s="394" t="s">
        <v>45</v>
      </c>
      <c r="J84" s="308" t="str">
        <f>IF(ISBLANK(INDEX('Policy Characteristics'!D:D,MATCH($C84,'Policy Characteristics'!$C:$C,0))),"",INDEX('Policy Characteristics'!D:D,MATCH($C84,'Policy Characteristics'!$C:$C,0)))</f>
        <v>EV Subsidy</v>
      </c>
      <c r="K84" s="306" t="str">
        <f>IF(ISBLANK(INDEX('Policy Characteristics'!E:E,MATCH($C84,'Policy Characteristics'!$C:$C,0))),"",INDEX('Policy Characteristics'!E:E,MATCH($C84,'Policy Characteristics'!$C:$C,0)))</f>
        <v>trans EV subsidy</v>
      </c>
      <c r="L84" s="317">
        <f>IF(ISBLANK(INDEX('Policy Characteristics'!F:F,MATCH($C84,'Policy Characteristics'!$C:$C,0))),"",INDEX('Policy Characteristics'!F:F,MATCH($C84,'Policy Characteristics'!$C:$C,0)))</f>
        <v>0</v>
      </c>
      <c r="M84" s="317">
        <f>IF(ISBLANK(INDEX('Policy Characteristics'!G:G,MATCH($C84,'Policy Characteristics'!$C:$C,0))),"",INDEX('Policy Characteristics'!G:G,MATCH($C84,'Policy Characteristics'!$C:$C,0)))</f>
        <v>0.5</v>
      </c>
      <c r="N84" s="317">
        <f>IF(ISBLANK(INDEX('Policy Characteristics'!H:H,MATCH($C84,'Policy Characteristics'!$C:$C,0))),"",INDEX('Policy Characteristics'!H:H,MATCH($C84,'Policy Characteristics'!$C:$C,0)))</f>
        <v>0.01</v>
      </c>
      <c r="O84" s="306" t="str">
        <f>IF(ISBLANK(INDEX('Policy Characteristics'!I:I,MATCH($C84,'Policy Characteristics'!$C:$C,0))),"",INDEX('Policy Characteristics'!I:I,MATCH($C84,'Policy Characteristics'!$C:$C,0)))</f>
        <v>% of vehicle cost</v>
      </c>
      <c r="P84" s="306" t="str">
        <f>IF(ISBLANK(INDEX('Policy Characteristics'!J:J,MATCH($C84,'Policy Characteristics'!$C:$C,0))),"",INDEX('Policy Characteristics'!J:J,MATCH($C84,'Policy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4" s="306" t="str">
        <f>IF(ISBLANK(INDEX('Policy Characteristics'!K:K,MATCH($C84,'Policy Characteristics'!$C:$C,0))),"",INDEX('Policy Characteristics'!K:K,MATCH($C84,'Policy Characteristics'!$C:$C,0)))</f>
        <v>transportation-sector-main.html#ev-subsidy</v>
      </c>
      <c r="R84" s="306" t="str">
        <f>IF(ISBLANK(INDEX('Policy Characteristics'!L:L,MATCH($C84,'Policy Characteristics'!$C:$C,0))),"",INDEX('Policy Characteristics'!L:L,MATCH($C84,'Policy Characteristics'!$C:$C,0)))</f>
        <v>ev-subsidy.html</v>
      </c>
    </row>
    <row r="85" spans="1:18" s="436" customFormat="1" x14ac:dyDescent="0.25">
      <c r="A85" s="306" t="str">
        <f>IF(ISBLANK(INDEX('Policy Characteristics'!A:A,MATCH($C85,'Policy Characteristics'!$C:$C,0))),"",INDEX('Policy Characteristics'!A:A,MATCH($C85,'Policy Characteristics'!$C:$C,0)))</f>
        <v>Transportation</v>
      </c>
      <c r="B85" s="306" t="str">
        <f>IF(ISBLANK(INDEX('Policy Characteristics'!B:B,MATCH($C85,'Policy Characteristics'!$C:$C,0))),"",INDEX('Policy Characteristics'!B:B,MATCH($C85,'Policy Characteristics'!$C:$C,0)))</f>
        <v>Electric Vehicle Subsidy</v>
      </c>
      <c r="C85" s="650" t="str">
        <f t="shared" si="4"/>
        <v>Additional EV Subsidy Percentage</v>
      </c>
      <c r="D85" s="431" t="s">
        <v>43</v>
      </c>
      <c r="E85" s="431" t="s">
        <v>42</v>
      </c>
      <c r="F85" s="431" t="s">
        <v>86</v>
      </c>
      <c r="G85" s="410" t="s">
        <v>3467</v>
      </c>
      <c r="H85" s="416">
        <v>600</v>
      </c>
      <c r="I85" s="394" t="s">
        <v>45</v>
      </c>
      <c r="J85" s="308" t="str">
        <f>IF(ISBLANK(INDEX('Policy Characteristics'!D:D,MATCH($C85,'Policy Characteristics'!$C:$C,0))),"",INDEX('Policy Characteristics'!D:D,MATCH($C85,'Policy Characteristics'!$C:$C,0)))</f>
        <v>EV Subsidy</v>
      </c>
      <c r="K85" s="306" t="str">
        <f>IF(ISBLANK(INDEX('Policy Characteristics'!E:E,MATCH($C85,'Policy Characteristics'!$C:$C,0))),"",INDEX('Policy Characteristics'!E:E,MATCH($C85,'Policy Characteristics'!$C:$C,0)))</f>
        <v>trans EV subsidy</v>
      </c>
      <c r="L85" s="317">
        <f>IF(ISBLANK(INDEX('Policy Characteristics'!F:F,MATCH($C85,'Policy Characteristics'!$C:$C,0))),"",INDEX('Policy Characteristics'!F:F,MATCH($C85,'Policy Characteristics'!$C:$C,0)))</f>
        <v>0</v>
      </c>
      <c r="M85" s="317">
        <f>IF(ISBLANK(INDEX('Policy Characteristics'!G:G,MATCH($C85,'Policy Characteristics'!$C:$C,0))),"",INDEX('Policy Characteristics'!G:G,MATCH($C85,'Policy Characteristics'!$C:$C,0)))</f>
        <v>0.5</v>
      </c>
      <c r="N85" s="317">
        <f>IF(ISBLANK(INDEX('Policy Characteristics'!H:H,MATCH($C85,'Policy Characteristics'!$C:$C,0))),"",INDEX('Policy Characteristics'!H:H,MATCH($C85,'Policy Characteristics'!$C:$C,0)))</f>
        <v>0.01</v>
      </c>
      <c r="O85" s="306" t="str">
        <f>IF(ISBLANK(INDEX('Policy Characteristics'!I:I,MATCH($C85,'Policy Characteristics'!$C:$C,0))),"",INDEX('Policy Characteristics'!I:I,MATCH($C85,'Policy Characteristics'!$C:$C,0)))</f>
        <v>% of vehicle cost</v>
      </c>
      <c r="P85" s="306" t="str">
        <f>IF(ISBLANK(INDEX('Policy Characteristics'!J:J,MATCH($C85,'Policy Characteristics'!$C:$C,0))),"",INDEX('Policy Characteristics'!J:J,MATCH($C85,'Policy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5" s="306" t="str">
        <f>IF(ISBLANK(INDEX('Policy Characteristics'!K:K,MATCH($C85,'Policy Characteristics'!$C:$C,0))),"",INDEX('Policy Characteristics'!K:K,MATCH($C85,'Policy Characteristics'!$C:$C,0)))</f>
        <v>transportation-sector-main.html#ev-subsidy</v>
      </c>
      <c r="R85" s="306" t="str">
        <f>IF(ISBLANK(INDEX('Policy Characteristics'!L:L,MATCH($C85,'Policy Characteristics'!$C:$C,0))),"",INDEX('Policy Characteristics'!L:L,MATCH($C85,'Policy Characteristics'!$C:$C,0)))</f>
        <v>ev-subsidy.html</v>
      </c>
    </row>
    <row r="86" spans="1:18" s="436" customFormat="1" x14ac:dyDescent="0.25">
      <c r="A86" s="306" t="str">
        <f>IF(ISBLANK(INDEX('Policy Characteristics'!A:A,MATCH($C86,'Policy Characteristics'!$C:$C,0))),"",INDEX('Policy Characteristics'!A:A,MATCH($C86,'Policy Characteristics'!$C:$C,0)))</f>
        <v>Transportation</v>
      </c>
      <c r="B86" s="306" t="str">
        <f>IF(ISBLANK(INDEX('Policy Characteristics'!B:B,MATCH($C86,'Policy Characteristics'!$C:$C,0))),"",INDEX('Policy Characteristics'!B:B,MATCH($C86,'Policy Characteristics'!$C:$C,0)))</f>
        <v>Electric Vehicle Subsidy</v>
      </c>
      <c r="C86" s="650" t="str">
        <f t="shared" si="4"/>
        <v>Additional EV Subsidy Percentage</v>
      </c>
      <c r="D86" s="431" t="s">
        <v>46</v>
      </c>
      <c r="E86" s="431" t="s">
        <v>114</v>
      </c>
      <c r="F86" s="431" t="s">
        <v>85</v>
      </c>
      <c r="G86" s="410" t="s">
        <v>148</v>
      </c>
      <c r="H86" s="416">
        <v>601</v>
      </c>
      <c r="I86" s="394" t="s">
        <v>45</v>
      </c>
      <c r="J86" s="308" t="str">
        <f>IF(ISBLANK(INDEX('Policy Characteristics'!D:D,MATCH($C86,'Policy Characteristics'!$C:$C,0))),"",INDEX('Policy Characteristics'!D:D,MATCH($C86,'Policy Characteristics'!$C:$C,0)))</f>
        <v>EV Subsidy</v>
      </c>
      <c r="K86" s="306" t="str">
        <f>IF(ISBLANK(INDEX('Policy Characteristics'!E:E,MATCH($C86,'Policy Characteristics'!$C:$C,0))),"",INDEX('Policy Characteristics'!E:E,MATCH($C86,'Policy Characteristics'!$C:$C,0)))</f>
        <v>trans EV subsidy</v>
      </c>
      <c r="L86" s="317">
        <f>IF(ISBLANK(INDEX('Policy Characteristics'!F:F,MATCH($C86,'Policy Characteristics'!$C:$C,0))),"",INDEX('Policy Characteristics'!F:F,MATCH($C86,'Policy Characteristics'!$C:$C,0)))</f>
        <v>0</v>
      </c>
      <c r="M86" s="317">
        <f>IF(ISBLANK(INDEX('Policy Characteristics'!G:G,MATCH($C86,'Policy Characteristics'!$C:$C,0))),"",INDEX('Policy Characteristics'!G:G,MATCH($C86,'Policy Characteristics'!$C:$C,0)))</f>
        <v>0.5</v>
      </c>
      <c r="N86" s="317">
        <f>IF(ISBLANK(INDEX('Policy Characteristics'!H:H,MATCH($C86,'Policy Characteristics'!$C:$C,0))),"",INDEX('Policy Characteristics'!H:H,MATCH($C86,'Policy Characteristics'!$C:$C,0)))</f>
        <v>0.01</v>
      </c>
      <c r="O86" s="306" t="str">
        <f>IF(ISBLANK(INDEX('Policy Characteristics'!I:I,MATCH($C86,'Policy Characteristics'!$C:$C,0))),"",INDEX('Policy Characteristics'!I:I,MATCH($C86,'Policy Characteristics'!$C:$C,0)))</f>
        <v>% of vehicle cost</v>
      </c>
      <c r="P86" s="306" t="str">
        <f>IF(ISBLANK(INDEX('Policy Characteristics'!J:J,MATCH($C86,'Policy Characteristics'!$C:$C,0))),"",INDEX('Policy Characteristics'!J:J,MATCH($C86,'Policy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6" s="306" t="str">
        <f>IF(ISBLANK(INDEX('Policy Characteristics'!K:K,MATCH($C86,'Policy Characteristics'!$C:$C,0))),"",INDEX('Policy Characteristics'!K:K,MATCH($C86,'Policy Characteristics'!$C:$C,0)))</f>
        <v>transportation-sector-main.html#ev-subsidy</v>
      </c>
      <c r="R86" s="306" t="str">
        <f>IF(ISBLANK(INDEX('Policy Characteristics'!L:L,MATCH($C86,'Policy Characteristics'!$C:$C,0))),"",INDEX('Policy Characteristics'!L:L,MATCH($C86,'Policy Characteristics'!$C:$C,0)))</f>
        <v>ev-subsidy.html</v>
      </c>
    </row>
    <row r="87" spans="1:18" s="436" customFormat="1" x14ac:dyDescent="0.25">
      <c r="A87" s="306" t="str">
        <f>IF(ISBLANK(INDEX('Policy Characteristics'!A:A,MATCH($C87,'Policy Characteristics'!$C:$C,0))),"",INDEX('Policy Characteristics'!A:A,MATCH($C87,'Policy Characteristics'!$C:$C,0)))</f>
        <v>Transportation</v>
      </c>
      <c r="B87" s="306" t="str">
        <f>IF(ISBLANK(INDEX('Policy Characteristics'!B:B,MATCH($C87,'Policy Characteristics'!$C:$C,0))),"",INDEX('Policy Characteristics'!B:B,MATCH($C87,'Policy Characteristics'!$C:$C,0)))</f>
        <v>Electric Vehicle Subsidy</v>
      </c>
      <c r="C87" s="650" t="str">
        <f t="shared" si="4"/>
        <v>Additional EV Subsidy Percentage</v>
      </c>
      <c r="D87" s="431" t="s">
        <v>43</v>
      </c>
      <c r="E87" s="431" t="s">
        <v>114</v>
      </c>
      <c r="F87" s="431" t="s">
        <v>86</v>
      </c>
      <c r="G87" s="431" t="s">
        <v>3898</v>
      </c>
      <c r="H87" s="416">
        <v>602</v>
      </c>
      <c r="I87" s="394" t="s">
        <v>45</v>
      </c>
      <c r="J87" s="308" t="str">
        <f>IF(ISBLANK(INDEX('Policy Characteristics'!D:D,MATCH($C87,'Policy Characteristics'!$C:$C,0))),"",INDEX('Policy Characteristics'!D:D,MATCH($C87,'Policy Characteristics'!$C:$C,0)))</f>
        <v>EV Subsidy</v>
      </c>
      <c r="K87" s="306" t="str">
        <f>IF(ISBLANK(INDEX('Policy Characteristics'!E:E,MATCH($C87,'Policy Characteristics'!$C:$C,0))),"",INDEX('Policy Characteristics'!E:E,MATCH($C87,'Policy Characteristics'!$C:$C,0)))</f>
        <v>trans EV subsidy</v>
      </c>
      <c r="L87" s="317">
        <f>IF(ISBLANK(INDEX('Policy Characteristics'!F:F,MATCH($C87,'Policy Characteristics'!$C:$C,0))),"",INDEX('Policy Characteristics'!F:F,MATCH($C87,'Policy Characteristics'!$C:$C,0)))</f>
        <v>0</v>
      </c>
      <c r="M87" s="317">
        <f>IF(ISBLANK(INDEX('Policy Characteristics'!G:G,MATCH($C87,'Policy Characteristics'!$C:$C,0))),"",INDEX('Policy Characteristics'!G:G,MATCH($C87,'Policy Characteristics'!$C:$C,0)))</f>
        <v>0.5</v>
      </c>
      <c r="N87" s="317">
        <f>IF(ISBLANK(INDEX('Policy Characteristics'!H:H,MATCH($C87,'Policy Characteristics'!$C:$C,0))),"",INDEX('Policy Characteristics'!H:H,MATCH($C87,'Policy Characteristics'!$C:$C,0)))</f>
        <v>0.01</v>
      </c>
      <c r="O87" s="306" t="str">
        <f>IF(ISBLANK(INDEX('Policy Characteristics'!I:I,MATCH($C87,'Policy Characteristics'!$C:$C,0))),"",INDEX('Policy Characteristics'!I:I,MATCH($C87,'Policy Characteristics'!$C:$C,0)))</f>
        <v>% of vehicle cost</v>
      </c>
      <c r="P87" s="306" t="str">
        <f>IF(ISBLANK(INDEX('Policy Characteristics'!J:J,MATCH($C87,'Policy Characteristics'!$C:$C,0))),"",INDEX('Policy Characteristics'!J:J,MATCH($C87,'Policy Characteristics'!$C:$C,0)))</f>
        <v xml:space="preserve">**Description:** This policy causes government to pay for the specified percentage of the purchase price of new battery electric passenger LDVs.  This is in addition to EV subsidies that exist in the BAU case.  // **Guidance for setting values: **//**Passenger LDVs: **The U.S. currently offers a federal subsidy for up to $7,500 for qualifying electric vehicles, which represents almost 24% of the MSRP of a 2022 Chevrolet Bolt EV or 22% of the MSRP of a 2022 Hyundai Kona Electric. The subsidy phases out for each manufacturer-- the EPS assumes on average a federal subsidy of $2700 based on historical and projected sales data. In the BAU Scenario, incentives decline over time, reaching zero in 2031. //**Freight MDVs: **California's on-road Voucher Incentive Program offers incentives for the purchase of electric MDVs, where 20% will be the average savings per vehicle. In the BAU Scenario, incentives decline over time, reaching zero in 2026. //**Passenger HDVs: **California's on-road Voucher Incentive Program offers incentives for the purchase of electric buses, where 20% will be the average savings per vehicle. In the BAU Scenario, incentives decline over time, reaching zero in 2031. </v>
      </c>
      <c r="Q87" s="306" t="str">
        <f>IF(ISBLANK(INDEX('Policy Characteristics'!K:K,MATCH($C87,'Policy Characteristics'!$C:$C,0))),"",INDEX('Policy Characteristics'!K:K,MATCH($C87,'Policy Characteristics'!$C:$C,0)))</f>
        <v>transportation-sector-main.html#ev-subsidy</v>
      </c>
      <c r="R87" s="306" t="str">
        <f>IF(ISBLANK(INDEX('Policy Characteristics'!L:L,MATCH($C87,'Policy Characteristics'!$C:$C,0))),"",INDEX('Policy Characteristics'!L:L,MATCH($C87,'Policy Characteristics'!$C:$C,0)))</f>
        <v>ev-subsidy.html</v>
      </c>
    </row>
    <row r="88" spans="1:18" x14ac:dyDescent="0.25">
      <c r="A88" s="306" t="str">
        <f>IF(ISBLANK(INDEX('Policy Characteristics'!A:A,MATCH($C88,'Policy Characteristics'!$C:$C,0))),"",INDEX('Policy Characteristics'!A:A,MATCH($C88,'Policy Characteristics'!$C:$C,0)))</f>
        <v>Transportation</v>
      </c>
      <c r="B88" s="306" t="str">
        <f>IF(ISBLANK(INDEX('Policy Characteristics'!B:B,MATCH($C88,'Policy Characteristics'!$C:$C,0))),"",INDEX('Policy Characteristics'!B:B,MATCH($C88,'Policy Characteristics'!$C:$C,0)))</f>
        <v>Feebate</v>
      </c>
      <c r="C88" s="311" t="s">
        <v>112</v>
      </c>
      <c r="D88" s="414"/>
      <c r="E88" s="414"/>
      <c r="F88" s="414"/>
      <c r="G88" s="414"/>
      <c r="H88" s="416">
        <v>1</v>
      </c>
      <c r="I88" s="414" t="s">
        <v>44</v>
      </c>
      <c r="J88" s="308" t="str">
        <f>IF(ISBLANK(INDEX('Policy Characteristics'!D:D,MATCH($C88,'Policy Characteristics'!$C:$C,0))),"",INDEX('Policy Characteristics'!D:D,MATCH($C88,'Policy Characteristics'!$C:$C,0)))</f>
        <v>Feebate</v>
      </c>
      <c r="K88" s="306" t="str">
        <f>IF(ISBLANK(INDEX('Policy Characteristics'!E:E,MATCH($C88,'Policy Characteristics'!$C:$C,0))),"",INDEX('Policy Characteristics'!E:E,MATCH($C88,'Policy Characteristics'!$C:$C,0)))</f>
        <v>trans LDVs feebate</v>
      </c>
      <c r="L88" s="317">
        <f>IF(ISBLANK(INDEX('Policy Characteristics'!F:F,MATCH($C88,'Policy Characteristics'!$C:$C,0))),"",INDEX('Policy Characteristics'!F:F,MATCH($C88,'Policy Characteristics'!$C:$C,0)))</f>
        <v>0</v>
      </c>
      <c r="M88" s="317">
        <f>IF(ISBLANK(INDEX('Policy Characteristics'!G:G,MATCH($C88,'Policy Characteristics'!$C:$C,0))),"",INDEX('Policy Characteristics'!G:G,MATCH($C88,'Policy Characteristics'!$C:$C,0)))</f>
        <v>1</v>
      </c>
      <c r="N88" s="317">
        <f>IF(ISBLANK(INDEX('Policy Characteristics'!H:H,MATCH($C88,'Policy Characteristics'!$C:$C,0))),"",INDEX('Policy Characteristics'!H:H,MATCH($C88,'Policy Characteristics'!$C:$C,0)))</f>
        <v>0.02</v>
      </c>
      <c r="O88" s="306" t="str">
        <f>IF(ISBLANK(INDEX('Policy Characteristics'!I:I,MATCH($C88,'Policy Characteristics'!$C:$C,0))),"",INDEX('Policy Characteristics'!I:I,MATCH($C88,'Policy Characteristics'!$C:$C,0)))</f>
        <v>% of global best practice rate</v>
      </c>
      <c r="P88" s="306" t="str">
        <f>IF(ISBLANK(INDEX('Policy Characteristics'!J:J,MATCH($C88,'Policy Characteristics'!$C:$C,0))),"",INDEX('Policy Characteristics'!J:J,MATCH($C88,'Policy Characteristics'!$C:$C,0)))</f>
        <v>**Description:** This policy implements a fee on sales of inefficient cars and SUVs (light-duty road vehicles; LDVs) that is rebated to buyers of efficient LDVs.  The feebate policy is revenue-neutral, as the pivot point (the efficiency level that incurs neither a rebate nor a fee) is set such that the total of all fees equals the total of all rebates. // **Guidance for setting values:** The feebate is set as a fraction of the global best practice feebate rate.  The global best practice feebate rate is $2000 per (hundredth gal/mile), which equates to a $2000 fee on an LDV that gets 20 mpg if the pivot point is 25 mpg.  (To see this: 20 mpg is 0.04 gpm.  25 mpg is 0.05 gpm.  The difference is -.01 gpm.  So in order to levy a $2000 fee on the 20 mpg car when the pivot point is 25 mpg, we need a rate of $2000/.01 gpm.)</v>
      </c>
      <c r="Q88" s="306" t="str">
        <f>IF(ISBLANK(INDEX('Policy Characteristics'!K:K,MATCH($C88,'Policy Characteristics'!$C:$C,0))),"",INDEX('Policy Characteristics'!K:K,MATCH($C88,'Policy Characteristics'!$C:$C,0)))</f>
        <v>transportation-sector-main.html#feebate</v>
      </c>
      <c r="R88" s="306" t="str">
        <f>IF(ISBLANK(INDEX('Policy Characteristics'!L:L,MATCH($C88,'Policy Characteristics'!$C:$C,0))),"",INDEX('Policy Characteristics'!L:L,MATCH($C88,'Policy Characteristics'!$C:$C,0)))</f>
        <v>feebate.html</v>
      </c>
    </row>
    <row r="89" spans="1:18" x14ac:dyDescent="0.25">
      <c r="A89" s="306" t="str">
        <f>IF(ISBLANK(INDEX('Policy Characteristics'!A:A,MATCH($C89,'Policy Characteristics'!$C:$C,0))),"",INDEX('Policy Characteristics'!A:A,MATCH($C89,'Policy Characteristics'!$C:$C,0)))</f>
        <v>Transportation</v>
      </c>
      <c r="B89" s="306" t="str">
        <f>IF(ISBLANK(INDEX('Policy Characteristics'!B:B,MATCH($C89,'Policy Characteristics'!$C:$C,0))),"",INDEX('Policy Characteristics'!B:B,MATCH($C89,'Policy Characteristics'!$C:$C,0)))</f>
        <v>Fuel Economy Standard</v>
      </c>
      <c r="C89" s="651" t="s">
        <v>315</v>
      </c>
      <c r="D89" s="652" t="s">
        <v>46</v>
      </c>
      <c r="E89" s="652" t="s">
        <v>38</v>
      </c>
      <c r="F89" s="652" t="s">
        <v>85</v>
      </c>
      <c r="G89" s="577" t="s">
        <v>3468</v>
      </c>
      <c r="H89" s="578">
        <v>362</v>
      </c>
      <c r="I89" s="575" t="s">
        <v>44</v>
      </c>
      <c r="J89" s="308" t="str">
        <f>IF(ISBLANK(INDEX('Policy Characteristics'!D:D,MATCH($C89,'Policy Characteristics'!$C:$C,0))),"",INDEX('Policy Characteristics'!D:D,MATCH($C89,'Policy Characteristics'!$C:$C,0)))</f>
        <v>Vehicle Fuel Economy Standards</v>
      </c>
      <c r="K89" s="306" t="str">
        <f>IF(ISBLANK(INDEX('Policy Characteristics'!E:E,MATCH($C89,'Policy Characteristics'!$C:$C,0))),"",INDEX('Policy Characteristics'!E:E,MATCH($C89,'Policy Characteristics'!$C:$C,0)))</f>
        <v>trans fuel economy standards</v>
      </c>
      <c r="L89" s="317">
        <f>IF(ISBLANK(INDEX('Policy Characteristics'!F:F,MATCH($C89,'Policy Characteristics'!$C:$C,0))),"",INDEX('Policy Characteristics'!F:F,MATCH($C89,'Policy Characteristics'!$C:$C,0)))</f>
        <v>0</v>
      </c>
      <c r="M89" s="317">
        <f>IF(ISBLANK(INDEX('Policy Characteristics'!G:G,MATCH($C89,'Policy Characteristics'!$C:$C,0))),"",INDEX('Policy Characteristics'!G:G,MATCH($C89,'Policy Characteristics'!$C:$C,0)))</f>
        <v>1</v>
      </c>
      <c r="N89" s="317">
        <f>IF(ISBLANK(INDEX('Policy Characteristics'!H:H,MATCH($C89,'Policy Characteristics'!$C:$C,0))),"",INDEX('Policy Characteristics'!H:H,MATCH($C89,'Policy Characteristics'!$C:$C,0)))</f>
        <v>0.01</v>
      </c>
      <c r="O89" s="306" t="str">
        <f>IF(ISBLANK(INDEX('Policy Characteristics'!I:I,MATCH($C89,'Policy Characteristics'!$C:$C,0))),"",INDEX('Policy Characteristics'!I:I,MATCH($C89,'Policy Characteristics'!$C:$C,0)))</f>
        <v>% increase in miles/gal</v>
      </c>
      <c r="P89" s="306" t="str">
        <f>IF(ISBLANK(INDEX('Policy Characteristics'!J:J,MATCH($C89,'Policy Characteristics'!$C:$C,0))),"",INDEX('Policy Characteristics'!J:J,MATCH($C89,'Policy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89" s="306" t="str">
        <f>IF(ISBLANK(INDEX('Policy Characteristics'!K:K,MATCH($C89,'Policy Characteristics'!$C:$C,0))),"",INDEX('Policy Characteristics'!K:K,MATCH($C89,'Policy Characteristics'!$C:$C,0)))</f>
        <v>transportation-sector-main.html#fuel-econ-std</v>
      </c>
      <c r="R89" s="306" t="str">
        <f>IF(ISBLANK(INDEX('Policy Characteristics'!L:L,MATCH($C89,'Policy Characteristics'!$C:$C,0))),"",INDEX('Policy Characteristics'!L:L,MATCH($C89,'Policy Characteristics'!$C:$C,0)))</f>
        <v>fuel-economy-standard.html</v>
      </c>
    </row>
    <row r="90" spans="1:18" x14ac:dyDescent="0.25">
      <c r="A90" s="306" t="str">
        <f>IF(ISBLANK(INDEX('Policy Characteristics'!A:A,MATCH($C90,'Policy Characteristics'!$C:$C,0))),"",INDEX('Policy Characteristics'!A:A,MATCH($C90,'Policy Characteristics'!$C:$C,0)))</f>
        <v>Transportation</v>
      </c>
      <c r="B90" s="306" t="str">
        <f>IF(ISBLANK(INDEX('Policy Characteristics'!B:B,MATCH($C90,'Policy Characteristics'!$C:$C,0))),"",INDEX('Policy Characteristics'!B:B,MATCH($C90,'Policy Characteristics'!$C:$C,0)))</f>
        <v>Fuel Economy Standard</v>
      </c>
      <c r="C90" s="653" t="str">
        <f t="shared" ref="C90:C93" si="5">C$89</f>
        <v>Percentage Additional Improvement of Fuel Economy Std</v>
      </c>
      <c r="D90" s="652" t="s">
        <v>43</v>
      </c>
      <c r="E90" s="652" t="s">
        <v>38</v>
      </c>
      <c r="F90" s="652" t="s">
        <v>86</v>
      </c>
      <c r="G90" s="576" t="s">
        <v>3893</v>
      </c>
      <c r="H90" s="579">
        <v>363</v>
      </c>
      <c r="I90" s="575" t="s">
        <v>44</v>
      </c>
      <c r="J90" s="308" t="str">
        <f>IF(ISBLANK(INDEX('Policy Characteristics'!D:D,MATCH($C90,'Policy Characteristics'!$C:$C,0))),"",INDEX('Policy Characteristics'!D:D,MATCH($C90,'Policy Characteristics'!$C:$C,0)))</f>
        <v>Vehicle Fuel Economy Standards</v>
      </c>
      <c r="K90" s="306" t="str">
        <f>IF(ISBLANK(INDEX('Policy Characteristics'!E:E,MATCH($C90,'Policy Characteristics'!$C:$C,0))),"",INDEX('Policy Characteristics'!E:E,MATCH($C90,'Policy Characteristics'!$C:$C,0)))</f>
        <v>trans fuel economy standards</v>
      </c>
      <c r="L90" s="317">
        <f>IF(ISBLANK(INDEX('Policy Characteristics'!F:F,MATCH($C90,'Policy Characteristics'!$C:$C,0))),"",INDEX('Policy Characteristics'!F:F,MATCH($C90,'Policy Characteristics'!$C:$C,0)))</f>
        <v>0</v>
      </c>
      <c r="M90" s="317">
        <f>IF(ISBLANK(INDEX('Policy Characteristics'!G:G,MATCH($C90,'Policy Characteristics'!$C:$C,0))),"",INDEX('Policy Characteristics'!G:G,MATCH($C90,'Policy Characteristics'!$C:$C,0)))</f>
        <v>1</v>
      </c>
      <c r="N90" s="317">
        <f>IF(ISBLANK(INDEX('Policy Characteristics'!H:H,MATCH($C90,'Policy Characteristics'!$C:$C,0))),"",INDEX('Policy Characteristics'!H:H,MATCH($C90,'Policy Characteristics'!$C:$C,0)))</f>
        <v>0.01</v>
      </c>
      <c r="O90" s="306" t="str">
        <f>IF(ISBLANK(INDEX('Policy Characteristics'!I:I,MATCH($C90,'Policy Characteristics'!$C:$C,0))),"",INDEX('Policy Characteristics'!I:I,MATCH($C90,'Policy Characteristics'!$C:$C,0)))</f>
        <v>% increase in miles/gal</v>
      </c>
      <c r="P90" s="306" t="str">
        <f>IF(ISBLANK(INDEX('Policy Characteristics'!J:J,MATCH($C90,'Policy Characteristics'!$C:$C,0))),"",INDEX('Policy Characteristics'!J:J,MATCH($C90,'Policy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0" s="306" t="str">
        <f>IF(ISBLANK(INDEX('Policy Characteristics'!K:K,MATCH($C90,'Policy Characteristics'!$C:$C,0))),"",INDEX('Policy Characteristics'!K:K,MATCH($C90,'Policy Characteristics'!$C:$C,0)))</f>
        <v>transportation-sector-main.html#fuel-econ-std</v>
      </c>
      <c r="R90" s="306" t="str">
        <f>IF(ISBLANK(INDEX('Policy Characteristics'!L:L,MATCH($C90,'Policy Characteristics'!$C:$C,0))),"",INDEX('Policy Characteristics'!L:L,MATCH($C90,'Policy Characteristics'!$C:$C,0)))</f>
        <v>fuel-economy-standard.html</v>
      </c>
    </row>
    <row r="91" spans="1:18" x14ac:dyDescent="0.25">
      <c r="A91" s="306" t="str">
        <f>IF(ISBLANK(INDEX('Policy Characteristics'!A:A,MATCH($C91,'Policy Characteristics'!$C:$C,0))),"",INDEX('Policy Characteristics'!A:A,MATCH($C91,'Policy Characteristics'!$C:$C,0)))</f>
        <v>Transportation</v>
      </c>
      <c r="B91" s="306" t="str">
        <f>IF(ISBLANK(INDEX('Policy Characteristics'!B:B,MATCH($C91,'Policy Characteristics'!$C:$C,0))),"",INDEX('Policy Characteristics'!B:B,MATCH($C91,'Policy Characteristics'!$C:$C,0)))</f>
        <v>Fuel Economy Standard</v>
      </c>
      <c r="C91" s="653" t="str">
        <f t="shared" ref="C91:C94" si="6">C$89</f>
        <v>Percentage Additional Improvement of Fuel Economy Std</v>
      </c>
      <c r="D91" s="652" t="s">
        <v>46</v>
      </c>
      <c r="E91" s="652" t="s">
        <v>39</v>
      </c>
      <c r="F91" s="652" t="s">
        <v>85</v>
      </c>
      <c r="G91" s="580" t="s">
        <v>2388</v>
      </c>
      <c r="H91" s="578">
        <v>364</v>
      </c>
      <c r="I91" s="575" t="s">
        <v>44</v>
      </c>
      <c r="J91" s="308" t="str">
        <f>IF(ISBLANK(INDEX('Policy Characteristics'!D:D,MATCH($C91,'Policy Characteristics'!$C:$C,0))),"",INDEX('Policy Characteristics'!D:D,MATCH($C91,'Policy Characteristics'!$C:$C,0)))</f>
        <v>Vehicle Fuel Economy Standards</v>
      </c>
      <c r="K91" s="306" t="str">
        <f>IF(ISBLANK(INDEX('Policy Characteristics'!E:E,MATCH($C91,'Policy Characteristics'!$C:$C,0))),"",INDEX('Policy Characteristics'!E:E,MATCH($C91,'Policy Characteristics'!$C:$C,0)))</f>
        <v>trans fuel economy standards</v>
      </c>
      <c r="L91" s="317">
        <f>IF(ISBLANK(INDEX('Policy Characteristics'!F:F,MATCH($C91,'Policy Characteristics'!$C:$C,0))),"",INDEX('Policy Characteristics'!F:F,MATCH($C91,'Policy Characteristics'!$C:$C,0)))</f>
        <v>0</v>
      </c>
      <c r="M91" s="317">
        <f>IF(ISBLANK(INDEX('Policy Characteristics'!G:G,MATCH($C91,'Policy Characteristics'!$C:$C,0))),"",INDEX('Policy Characteristics'!G:G,MATCH($C91,'Policy Characteristics'!$C:$C,0)))</f>
        <v>1</v>
      </c>
      <c r="N91" s="317">
        <f>IF(ISBLANK(INDEX('Policy Characteristics'!H:H,MATCH($C91,'Policy Characteristics'!$C:$C,0))),"",INDEX('Policy Characteristics'!H:H,MATCH($C91,'Policy Characteristics'!$C:$C,0)))</f>
        <v>0.01</v>
      </c>
      <c r="O91" s="306" t="str">
        <f>IF(ISBLANK(INDEX('Policy Characteristics'!I:I,MATCH($C91,'Policy Characteristics'!$C:$C,0))),"",INDEX('Policy Characteristics'!I:I,MATCH($C91,'Policy Characteristics'!$C:$C,0)))</f>
        <v>% increase in miles/gal</v>
      </c>
      <c r="P91" s="306" t="str">
        <f>IF(ISBLANK(INDEX('Policy Characteristics'!J:J,MATCH($C91,'Policy Characteristics'!$C:$C,0))),"",INDEX('Policy Characteristics'!J:J,MATCH($C91,'Policy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1" s="306" t="str">
        <f>IF(ISBLANK(INDEX('Policy Characteristics'!K:K,MATCH($C91,'Policy Characteristics'!$C:$C,0))),"",INDEX('Policy Characteristics'!K:K,MATCH($C91,'Policy Characteristics'!$C:$C,0)))</f>
        <v>transportation-sector-main.html#fuel-econ-std</v>
      </c>
      <c r="R91" s="306" t="str">
        <f>IF(ISBLANK(INDEX('Policy Characteristics'!L:L,MATCH($C91,'Policy Characteristics'!$C:$C,0))),"",INDEX('Policy Characteristics'!L:L,MATCH($C91,'Policy Characteristics'!$C:$C,0)))</f>
        <v>fuel-economy-standard.html</v>
      </c>
    </row>
    <row r="92" spans="1:18" x14ac:dyDescent="0.25">
      <c r="A92" s="306" t="str">
        <f>IF(ISBLANK(INDEX('Policy Characteristics'!A:A,MATCH($C92,'Policy Characteristics'!$C:$C,0))),"",INDEX('Policy Characteristics'!A:A,MATCH($C92,'Policy Characteristics'!$C:$C,0)))</f>
        <v>Transportation</v>
      </c>
      <c r="B92" s="306" t="str">
        <f>IF(ISBLANK(INDEX('Policy Characteristics'!B:B,MATCH($C92,'Policy Characteristics'!$C:$C,0))),"",INDEX('Policy Characteristics'!B:B,MATCH($C92,'Policy Characteristics'!$C:$C,0)))</f>
        <v>Fuel Economy Standard</v>
      </c>
      <c r="C92" s="653" t="str">
        <f t="shared" si="5"/>
        <v>Percentage Additional Improvement of Fuel Economy Std</v>
      </c>
      <c r="D92" s="652" t="s">
        <v>43</v>
      </c>
      <c r="E92" s="652" t="s">
        <v>39</v>
      </c>
      <c r="F92" s="652" t="s">
        <v>86</v>
      </c>
      <c r="G92" s="581" t="s">
        <v>3897</v>
      </c>
      <c r="H92" s="579">
        <v>365</v>
      </c>
      <c r="I92" s="575" t="s">
        <v>44</v>
      </c>
      <c r="J92" s="308" t="str">
        <f>IF(ISBLANK(INDEX('Policy Characteristics'!D:D,MATCH($C92,'Policy Characteristics'!$C:$C,0))),"",INDEX('Policy Characteristics'!D:D,MATCH($C92,'Policy Characteristics'!$C:$C,0)))</f>
        <v>Vehicle Fuel Economy Standards</v>
      </c>
      <c r="K92" s="306" t="str">
        <f>IF(ISBLANK(INDEX('Policy Characteristics'!E:E,MATCH($C92,'Policy Characteristics'!$C:$C,0))),"",INDEX('Policy Characteristics'!E:E,MATCH($C92,'Policy Characteristics'!$C:$C,0)))</f>
        <v>trans fuel economy standards</v>
      </c>
      <c r="L92" s="317">
        <f>IF(ISBLANK(INDEX('Policy Characteristics'!F:F,MATCH($C92,'Policy Characteristics'!$C:$C,0))),"",INDEX('Policy Characteristics'!F:F,MATCH($C92,'Policy Characteristics'!$C:$C,0)))</f>
        <v>0</v>
      </c>
      <c r="M92" s="317">
        <f>IF(ISBLANK(INDEX('Policy Characteristics'!G:G,MATCH($C92,'Policy Characteristics'!$C:$C,0))),"",INDEX('Policy Characteristics'!G:G,MATCH($C92,'Policy Characteristics'!$C:$C,0)))</f>
        <v>1</v>
      </c>
      <c r="N92" s="317">
        <f>IF(ISBLANK(INDEX('Policy Characteristics'!H:H,MATCH($C92,'Policy Characteristics'!$C:$C,0))),"",INDEX('Policy Characteristics'!H:H,MATCH($C92,'Policy Characteristics'!$C:$C,0)))</f>
        <v>0.01</v>
      </c>
      <c r="O92" s="306" t="str">
        <f>IF(ISBLANK(INDEX('Policy Characteristics'!I:I,MATCH($C92,'Policy Characteristics'!$C:$C,0))),"",INDEX('Policy Characteristics'!I:I,MATCH($C92,'Policy Characteristics'!$C:$C,0)))</f>
        <v>% increase in miles/gal</v>
      </c>
      <c r="P92" s="306" t="str">
        <f>IF(ISBLANK(INDEX('Policy Characteristics'!J:J,MATCH($C92,'Policy Characteristics'!$C:$C,0))),"",INDEX('Policy Characteristics'!J:J,MATCH($C92,'Policy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2" s="306" t="str">
        <f>IF(ISBLANK(INDEX('Policy Characteristics'!K:K,MATCH($C92,'Policy Characteristics'!$C:$C,0))),"",INDEX('Policy Characteristics'!K:K,MATCH($C92,'Policy Characteristics'!$C:$C,0)))</f>
        <v>transportation-sector-main.html#fuel-econ-std</v>
      </c>
      <c r="R92" s="306" t="str">
        <f>IF(ISBLANK(INDEX('Policy Characteristics'!L:L,MATCH($C92,'Policy Characteristics'!$C:$C,0))),"",INDEX('Policy Characteristics'!L:L,MATCH($C92,'Policy Characteristics'!$C:$C,0)))</f>
        <v>fuel-economy-standard.html</v>
      </c>
    </row>
    <row r="93" spans="1:18" x14ac:dyDescent="0.25">
      <c r="A93" s="306" t="str">
        <f>IF(ISBLANK(INDEX('Policy Characteristics'!A:A,MATCH($C93,'Policy Characteristics'!$C:$C,0))),"",INDEX('Policy Characteristics'!A:A,MATCH($C93,'Policy Characteristics'!$C:$C,0)))</f>
        <v>Transportation</v>
      </c>
      <c r="B93" s="306" t="str">
        <f>IF(ISBLANK(INDEX('Policy Characteristics'!B:B,MATCH($C93,'Policy Characteristics'!$C:$C,0))),"",INDEX('Policy Characteristics'!B:B,MATCH($C93,'Policy Characteristics'!$C:$C,0)))</f>
        <v>Fuel Economy Standard</v>
      </c>
      <c r="C93" s="653" t="str">
        <f t="shared" si="5"/>
        <v>Percentage Additional Improvement of Fuel Economy Std</v>
      </c>
      <c r="D93" s="652" t="s">
        <v>46</v>
      </c>
      <c r="E93" s="652" t="s">
        <v>40</v>
      </c>
      <c r="F93" s="652" t="s">
        <v>85</v>
      </c>
      <c r="G93" s="576" t="s">
        <v>3465</v>
      </c>
      <c r="H93" s="578">
        <v>366</v>
      </c>
      <c r="I93" s="575" t="s">
        <v>44</v>
      </c>
      <c r="J93" s="308" t="str">
        <f>IF(ISBLANK(INDEX('Policy Characteristics'!D:D,MATCH($C93,'Policy Characteristics'!$C:$C,0))),"",INDEX('Policy Characteristics'!D:D,MATCH($C93,'Policy Characteristics'!$C:$C,0)))</f>
        <v>Vehicle Fuel Economy Standards</v>
      </c>
      <c r="K93" s="306" t="str">
        <f>IF(ISBLANK(INDEX('Policy Characteristics'!E:E,MATCH($C93,'Policy Characteristics'!$C:$C,0))),"",INDEX('Policy Characteristics'!E:E,MATCH($C93,'Policy Characteristics'!$C:$C,0)))</f>
        <v>trans fuel economy standards</v>
      </c>
      <c r="L93" s="317">
        <f>IF(ISBLANK(INDEX('Policy Characteristics'!F:F,MATCH($C93,'Policy Characteristics'!$C:$C,0))),"",INDEX('Policy Characteristics'!F:F,MATCH($C93,'Policy Characteristics'!$C:$C,0)))</f>
        <v>0</v>
      </c>
      <c r="M93" s="317">
        <f>IF(ISBLANK(INDEX('Policy Characteristics'!G:G,MATCH($C93,'Policy Characteristics'!$C:$C,0))),"",INDEX('Policy Characteristics'!G:G,MATCH($C93,'Policy Characteristics'!$C:$C,0)))</f>
        <v>1</v>
      </c>
      <c r="N93" s="317">
        <f>IF(ISBLANK(INDEX('Policy Characteristics'!H:H,MATCH($C93,'Policy Characteristics'!$C:$C,0))),"",INDEX('Policy Characteristics'!H:H,MATCH($C93,'Policy Characteristics'!$C:$C,0)))</f>
        <v>0.01</v>
      </c>
      <c r="O93" s="306" t="str">
        <f>IF(ISBLANK(INDEX('Policy Characteristics'!I:I,MATCH($C93,'Policy Characteristics'!$C:$C,0))),"",INDEX('Policy Characteristics'!I:I,MATCH($C93,'Policy Characteristics'!$C:$C,0)))</f>
        <v>% increase in miles/gal</v>
      </c>
      <c r="P93" s="306" t="str">
        <f>IF(ISBLANK(INDEX('Policy Characteristics'!J:J,MATCH($C93,'Policy Characteristics'!$C:$C,0))),"",INDEX('Policy Characteristics'!J:J,MATCH($C93,'Policy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3" s="306" t="str">
        <f>IF(ISBLANK(INDEX('Policy Characteristics'!K:K,MATCH($C93,'Policy Characteristics'!$C:$C,0))),"",INDEX('Policy Characteristics'!K:K,MATCH($C93,'Policy Characteristics'!$C:$C,0)))</f>
        <v>transportation-sector-main.html#fuel-econ-std</v>
      </c>
      <c r="R93" s="306" t="str">
        <f>IF(ISBLANK(INDEX('Policy Characteristics'!L:L,MATCH($C93,'Policy Characteristics'!$C:$C,0))),"",INDEX('Policy Characteristics'!L:L,MATCH($C93,'Policy Characteristics'!$C:$C,0)))</f>
        <v>fuel-economy-standard.html</v>
      </c>
    </row>
    <row r="94" spans="1:18" x14ac:dyDescent="0.25">
      <c r="A94" s="306" t="str">
        <f>IF(ISBLANK(INDEX('Policy Characteristics'!A:A,MATCH($C94,'Policy Characteristics'!$C:$C,0))),"",INDEX('Policy Characteristics'!A:A,MATCH($C94,'Policy Characteristics'!$C:$C,0)))</f>
        <v>Transportation</v>
      </c>
      <c r="B94" s="306" t="str">
        <f>IF(ISBLANK(INDEX('Policy Characteristics'!B:B,MATCH($C94,'Policy Characteristics'!$C:$C,0))),"",INDEX('Policy Characteristics'!B:B,MATCH($C94,'Policy Characteristics'!$C:$C,0)))</f>
        <v>Fuel Economy Standard</v>
      </c>
      <c r="C94" s="653" t="str">
        <f t="shared" si="6"/>
        <v>Percentage Additional Improvement of Fuel Economy Std</v>
      </c>
      <c r="D94" s="652" t="s">
        <v>43</v>
      </c>
      <c r="E94" s="652" t="s">
        <v>40</v>
      </c>
      <c r="F94" s="652" t="s">
        <v>86</v>
      </c>
      <c r="G94" s="576" t="s">
        <v>3465</v>
      </c>
      <c r="H94" s="579">
        <v>367</v>
      </c>
      <c r="I94" s="575" t="s">
        <v>44</v>
      </c>
      <c r="J94" s="308" t="str">
        <f>IF(ISBLANK(INDEX('Policy Characteristics'!D:D,MATCH($C94,'Policy Characteristics'!$C:$C,0))),"",INDEX('Policy Characteristics'!D:D,MATCH($C94,'Policy Characteristics'!$C:$C,0)))</f>
        <v>Vehicle Fuel Economy Standards</v>
      </c>
      <c r="K94" s="306" t="str">
        <f>IF(ISBLANK(INDEX('Policy Characteristics'!E:E,MATCH($C94,'Policy Characteristics'!$C:$C,0))),"",INDEX('Policy Characteristics'!E:E,MATCH($C94,'Policy Characteristics'!$C:$C,0)))</f>
        <v>trans fuel economy standards</v>
      </c>
      <c r="L94" s="317">
        <f>IF(ISBLANK(INDEX('Policy Characteristics'!F:F,MATCH($C94,'Policy Characteristics'!$C:$C,0))),"",INDEX('Policy Characteristics'!F:F,MATCH($C94,'Policy Characteristics'!$C:$C,0)))</f>
        <v>0</v>
      </c>
      <c r="M94" s="317">
        <f>IF(ISBLANK(INDEX('Policy Characteristics'!G:G,MATCH($C94,'Policy Characteristics'!$C:$C,0))),"",INDEX('Policy Characteristics'!G:G,MATCH($C94,'Policy Characteristics'!$C:$C,0)))</f>
        <v>1</v>
      </c>
      <c r="N94" s="317">
        <f>IF(ISBLANK(INDEX('Policy Characteristics'!H:H,MATCH($C94,'Policy Characteristics'!$C:$C,0))),"",INDEX('Policy Characteristics'!H:H,MATCH($C94,'Policy Characteristics'!$C:$C,0)))</f>
        <v>0.01</v>
      </c>
      <c r="O94" s="306" t="str">
        <f>IF(ISBLANK(INDEX('Policy Characteristics'!I:I,MATCH($C94,'Policy Characteristics'!$C:$C,0))),"",INDEX('Policy Characteristics'!I:I,MATCH($C94,'Policy Characteristics'!$C:$C,0)))</f>
        <v>% increase in miles/gal</v>
      </c>
      <c r="P94" s="306" t="str">
        <f>IF(ISBLANK(INDEX('Policy Characteristics'!J:J,MATCH($C94,'Policy Characteristics'!$C:$C,0))),"",INDEX('Policy Characteristics'!J:J,MATCH($C94,'Policy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4" s="306" t="str">
        <f>IF(ISBLANK(INDEX('Policy Characteristics'!K:K,MATCH($C94,'Policy Characteristics'!$C:$C,0))),"",INDEX('Policy Characteristics'!K:K,MATCH($C94,'Policy Characteristics'!$C:$C,0)))</f>
        <v>transportation-sector-main.html#fuel-econ-std</v>
      </c>
      <c r="R94" s="306" t="str">
        <f>IF(ISBLANK(INDEX('Policy Characteristics'!L:L,MATCH($C94,'Policy Characteristics'!$C:$C,0))),"",INDEX('Policy Characteristics'!L:L,MATCH($C94,'Policy Characteristics'!$C:$C,0)))</f>
        <v>fuel-economy-standard.html</v>
      </c>
    </row>
    <row r="95" spans="1:18" x14ac:dyDescent="0.25">
      <c r="A95" s="306" t="str">
        <f>IF(ISBLANK(INDEX('Policy Characteristics'!A:A,MATCH($C95,'Policy Characteristics'!$C:$C,0))),"",INDEX('Policy Characteristics'!A:A,MATCH($C95,'Policy Characteristics'!$C:$C,0)))</f>
        <v>Transportation</v>
      </c>
      <c r="B95" s="306" t="str">
        <f>IF(ISBLANK(INDEX('Policy Characteristics'!B:B,MATCH($C95,'Policy Characteristics'!$C:$C,0))),"",INDEX('Policy Characteristics'!B:B,MATCH($C95,'Policy Characteristics'!$C:$C,0)))</f>
        <v>Fuel Economy Standard</v>
      </c>
      <c r="C95" s="653" t="str">
        <f t="shared" ref="C95:C100" si="7">C$89</f>
        <v>Percentage Additional Improvement of Fuel Economy Std</v>
      </c>
      <c r="D95" s="652" t="s">
        <v>46</v>
      </c>
      <c r="E95" s="652" t="s">
        <v>41</v>
      </c>
      <c r="F95" s="652" t="s">
        <v>85</v>
      </c>
      <c r="G95" s="576" t="s">
        <v>87</v>
      </c>
      <c r="H95" s="578">
        <v>368</v>
      </c>
      <c r="I95" s="575" t="s">
        <v>44</v>
      </c>
      <c r="J95" s="308" t="str">
        <f>IF(ISBLANK(INDEX('Policy Characteristics'!D:D,MATCH($C95,'Policy Characteristics'!$C:$C,0))),"",INDEX('Policy Characteristics'!D:D,MATCH($C95,'Policy Characteristics'!$C:$C,0)))</f>
        <v>Vehicle Fuel Economy Standards</v>
      </c>
      <c r="K95" s="306" t="str">
        <f>IF(ISBLANK(INDEX('Policy Characteristics'!E:E,MATCH($C95,'Policy Characteristics'!$C:$C,0))),"",INDEX('Policy Characteristics'!E:E,MATCH($C95,'Policy Characteristics'!$C:$C,0)))</f>
        <v>trans fuel economy standards</v>
      </c>
      <c r="L95" s="317">
        <f>IF(ISBLANK(INDEX('Policy Characteristics'!F:F,MATCH($C95,'Policy Characteristics'!$C:$C,0))),"",INDEX('Policy Characteristics'!F:F,MATCH($C95,'Policy Characteristics'!$C:$C,0)))</f>
        <v>0</v>
      </c>
      <c r="M95" s="317">
        <f>IF(ISBLANK(INDEX('Policy Characteristics'!G:G,MATCH($C95,'Policy Characteristics'!$C:$C,0))),"",INDEX('Policy Characteristics'!G:G,MATCH($C95,'Policy Characteristics'!$C:$C,0)))</f>
        <v>1</v>
      </c>
      <c r="N95" s="317">
        <f>IF(ISBLANK(INDEX('Policy Characteristics'!H:H,MATCH($C95,'Policy Characteristics'!$C:$C,0))),"",INDEX('Policy Characteristics'!H:H,MATCH($C95,'Policy Characteristics'!$C:$C,0)))</f>
        <v>0.01</v>
      </c>
      <c r="O95" s="306" t="str">
        <f>IF(ISBLANK(INDEX('Policy Characteristics'!I:I,MATCH($C95,'Policy Characteristics'!$C:$C,0))),"",INDEX('Policy Characteristics'!I:I,MATCH($C95,'Policy Characteristics'!$C:$C,0)))</f>
        <v>% increase in miles/gal</v>
      </c>
      <c r="P95" s="306" t="str">
        <f>IF(ISBLANK(INDEX('Policy Characteristics'!J:J,MATCH($C95,'Policy Characteristics'!$C:$C,0))),"",INDEX('Policy Characteristics'!J:J,MATCH($C95,'Policy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5" s="306" t="str">
        <f>IF(ISBLANK(INDEX('Policy Characteristics'!K:K,MATCH($C95,'Policy Characteristics'!$C:$C,0))),"",INDEX('Policy Characteristics'!K:K,MATCH($C95,'Policy Characteristics'!$C:$C,0)))</f>
        <v>transportation-sector-main.html#fuel-econ-std</v>
      </c>
      <c r="R95" s="306" t="str">
        <f>IF(ISBLANK(INDEX('Policy Characteristics'!L:L,MATCH($C95,'Policy Characteristics'!$C:$C,0))),"",INDEX('Policy Characteristics'!L:L,MATCH($C95,'Policy Characteristics'!$C:$C,0)))</f>
        <v>fuel-economy-standard.html</v>
      </c>
    </row>
    <row r="96" spans="1:18" x14ac:dyDescent="0.25">
      <c r="A96" s="306" t="str">
        <f>IF(ISBLANK(INDEX('Policy Characteristics'!A:A,MATCH($C96,'Policy Characteristics'!$C:$C,0))),"",INDEX('Policy Characteristics'!A:A,MATCH($C96,'Policy Characteristics'!$C:$C,0)))</f>
        <v>Transportation</v>
      </c>
      <c r="B96" s="306" t="str">
        <f>IF(ISBLANK(INDEX('Policy Characteristics'!B:B,MATCH($C96,'Policy Characteristics'!$C:$C,0))),"",INDEX('Policy Characteristics'!B:B,MATCH($C96,'Policy Characteristics'!$C:$C,0)))</f>
        <v>Fuel Economy Standard</v>
      </c>
      <c r="C96" s="653" t="str">
        <f t="shared" si="7"/>
        <v>Percentage Additional Improvement of Fuel Economy Std</v>
      </c>
      <c r="D96" s="652" t="s">
        <v>43</v>
      </c>
      <c r="E96" s="652" t="s">
        <v>41</v>
      </c>
      <c r="F96" s="652" t="s">
        <v>86</v>
      </c>
      <c r="G96" s="576" t="s">
        <v>87</v>
      </c>
      <c r="H96" s="579">
        <v>369</v>
      </c>
      <c r="I96" s="575" t="s">
        <v>44</v>
      </c>
      <c r="J96" s="308" t="str">
        <f>IF(ISBLANK(INDEX('Policy Characteristics'!D:D,MATCH($C96,'Policy Characteristics'!$C:$C,0))),"",INDEX('Policy Characteristics'!D:D,MATCH($C96,'Policy Characteristics'!$C:$C,0)))</f>
        <v>Vehicle Fuel Economy Standards</v>
      </c>
      <c r="K96" s="306" t="str">
        <f>IF(ISBLANK(INDEX('Policy Characteristics'!E:E,MATCH($C96,'Policy Characteristics'!$C:$C,0))),"",INDEX('Policy Characteristics'!E:E,MATCH($C96,'Policy Characteristics'!$C:$C,0)))</f>
        <v>trans fuel economy standards</v>
      </c>
      <c r="L96" s="317">
        <f>IF(ISBLANK(INDEX('Policy Characteristics'!F:F,MATCH($C96,'Policy Characteristics'!$C:$C,0))),"",INDEX('Policy Characteristics'!F:F,MATCH($C96,'Policy Characteristics'!$C:$C,0)))</f>
        <v>0</v>
      </c>
      <c r="M96" s="317">
        <f>IF(ISBLANK(INDEX('Policy Characteristics'!G:G,MATCH($C96,'Policy Characteristics'!$C:$C,0))),"",INDEX('Policy Characteristics'!G:G,MATCH($C96,'Policy Characteristics'!$C:$C,0)))</f>
        <v>1</v>
      </c>
      <c r="N96" s="317">
        <f>IF(ISBLANK(INDEX('Policy Characteristics'!H:H,MATCH($C96,'Policy Characteristics'!$C:$C,0))),"",INDEX('Policy Characteristics'!H:H,MATCH($C96,'Policy Characteristics'!$C:$C,0)))</f>
        <v>0.01</v>
      </c>
      <c r="O96" s="306" t="str">
        <f>IF(ISBLANK(INDEX('Policy Characteristics'!I:I,MATCH($C96,'Policy Characteristics'!$C:$C,0))),"",INDEX('Policy Characteristics'!I:I,MATCH($C96,'Policy Characteristics'!$C:$C,0)))</f>
        <v>% increase in miles/gal</v>
      </c>
      <c r="P96" s="306" t="str">
        <f>IF(ISBLANK(INDEX('Policy Characteristics'!J:J,MATCH($C96,'Policy Characteristics'!$C:$C,0))),"",INDEX('Policy Characteristics'!J:J,MATCH($C96,'Policy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6" s="306" t="str">
        <f>IF(ISBLANK(INDEX('Policy Characteristics'!K:K,MATCH($C96,'Policy Characteristics'!$C:$C,0))),"",INDEX('Policy Characteristics'!K:K,MATCH($C96,'Policy Characteristics'!$C:$C,0)))</f>
        <v>transportation-sector-main.html#fuel-econ-std</v>
      </c>
      <c r="R96" s="306" t="str">
        <f>IF(ISBLANK(INDEX('Policy Characteristics'!L:L,MATCH($C96,'Policy Characteristics'!$C:$C,0))),"",INDEX('Policy Characteristics'!L:L,MATCH($C96,'Policy Characteristics'!$C:$C,0)))</f>
        <v>fuel-economy-standard.html</v>
      </c>
    </row>
    <row r="97" spans="1:18" x14ac:dyDescent="0.25">
      <c r="A97" s="306" t="str">
        <f>IF(ISBLANK(INDEX('Policy Characteristics'!A:A,MATCH($C97,'Policy Characteristics'!$C:$C,0))),"",INDEX('Policy Characteristics'!A:A,MATCH($C97,'Policy Characteristics'!$C:$C,0)))</f>
        <v>Transportation</v>
      </c>
      <c r="B97" s="306" t="str">
        <f>IF(ISBLANK(INDEX('Policy Characteristics'!B:B,MATCH($C97,'Policy Characteristics'!$C:$C,0))),"",INDEX('Policy Characteristics'!B:B,MATCH($C97,'Policy Characteristics'!$C:$C,0)))</f>
        <v>Fuel Economy Standard</v>
      </c>
      <c r="C97" s="653" t="str">
        <f t="shared" si="7"/>
        <v>Percentage Additional Improvement of Fuel Economy Std</v>
      </c>
      <c r="D97" s="652" t="s">
        <v>46</v>
      </c>
      <c r="E97" s="652" t="s">
        <v>42</v>
      </c>
      <c r="F97" s="652" t="s">
        <v>85</v>
      </c>
      <c r="G97" s="576" t="s">
        <v>3466</v>
      </c>
      <c r="H97" s="578">
        <v>370</v>
      </c>
      <c r="I97" s="575" t="s">
        <v>44</v>
      </c>
      <c r="J97" s="308" t="str">
        <f>IF(ISBLANK(INDEX('Policy Characteristics'!D:D,MATCH($C97,'Policy Characteristics'!$C:$C,0))),"",INDEX('Policy Characteristics'!D:D,MATCH($C97,'Policy Characteristics'!$C:$C,0)))</f>
        <v>Vehicle Fuel Economy Standards</v>
      </c>
      <c r="K97" s="306" t="str">
        <f>IF(ISBLANK(INDEX('Policy Characteristics'!E:E,MATCH($C97,'Policy Characteristics'!$C:$C,0))),"",INDEX('Policy Characteristics'!E:E,MATCH($C97,'Policy Characteristics'!$C:$C,0)))</f>
        <v>trans fuel economy standards</v>
      </c>
      <c r="L97" s="317">
        <f>IF(ISBLANK(INDEX('Policy Characteristics'!F:F,MATCH($C97,'Policy Characteristics'!$C:$C,0))),"",INDEX('Policy Characteristics'!F:F,MATCH($C97,'Policy Characteristics'!$C:$C,0)))</f>
        <v>0</v>
      </c>
      <c r="M97" s="317">
        <f>IF(ISBLANK(INDEX('Policy Characteristics'!G:G,MATCH($C97,'Policy Characteristics'!$C:$C,0))),"",INDEX('Policy Characteristics'!G:G,MATCH($C97,'Policy Characteristics'!$C:$C,0)))</f>
        <v>1</v>
      </c>
      <c r="N97" s="317">
        <f>IF(ISBLANK(INDEX('Policy Characteristics'!H:H,MATCH($C97,'Policy Characteristics'!$C:$C,0))),"",INDEX('Policy Characteristics'!H:H,MATCH($C97,'Policy Characteristics'!$C:$C,0)))</f>
        <v>0.01</v>
      </c>
      <c r="O97" s="306" t="str">
        <f>IF(ISBLANK(INDEX('Policy Characteristics'!I:I,MATCH($C97,'Policy Characteristics'!$C:$C,0))),"",INDEX('Policy Characteristics'!I:I,MATCH($C97,'Policy Characteristics'!$C:$C,0)))</f>
        <v>% increase in miles/gal</v>
      </c>
      <c r="P97" s="306" t="str">
        <f>IF(ISBLANK(INDEX('Policy Characteristics'!J:J,MATCH($C97,'Policy Characteristics'!$C:$C,0))),"",INDEX('Policy Characteristics'!J:J,MATCH($C97,'Policy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7" s="306" t="str">
        <f>IF(ISBLANK(INDEX('Policy Characteristics'!K:K,MATCH($C97,'Policy Characteristics'!$C:$C,0))),"",INDEX('Policy Characteristics'!K:K,MATCH($C97,'Policy Characteristics'!$C:$C,0)))</f>
        <v>transportation-sector-main.html#fuel-econ-std</v>
      </c>
      <c r="R97" s="306" t="str">
        <f>IF(ISBLANK(INDEX('Policy Characteristics'!L:L,MATCH($C97,'Policy Characteristics'!$C:$C,0))),"",INDEX('Policy Characteristics'!L:L,MATCH($C97,'Policy Characteristics'!$C:$C,0)))</f>
        <v>fuel-economy-standard.html</v>
      </c>
    </row>
    <row r="98" spans="1:18" x14ac:dyDescent="0.25">
      <c r="A98" s="306" t="str">
        <f>IF(ISBLANK(INDEX('Policy Characteristics'!A:A,MATCH($C98,'Policy Characteristics'!$C:$C,0))),"",INDEX('Policy Characteristics'!A:A,MATCH($C98,'Policy Characteristics'!$C:$C,0)))</f>
        <v>Transportation</v>
      </c>
      <c r="B98" s="306" t="str">
        <f>IF(ISBLANK(INDEX('Policy Characteristics'!B:B,MATCH($C98,'Policy Characteristics'!$C:$C,0))),"",INDEX('Policy Characteristics'!B:B,MATCH($C98,'Policy Characteristics'!$C:$C,0)))</f>
        <v>Fuel Economy Standard</v>
      </c>
      <c r="C98" s="653" t="str">
        <f t="shared" si="7"/>
        <v>Percentage Additional Improvement of Fuel Economy Std</v>
      </c>
      <c r="D98" s="652" t="s">
        <v>43</v>
      </c>
      <c r="E98" s="652" t="s">
        <v>42</v>
      </c>
      <c r="F98" s="652" t="s">
        <v>86</v>
      </c>
      <c r="G98" s="576" t="s">
        <v>3467</v>
      </c>
      <c r="H98" s="579">
        <v>371</v>
      </c>
      <c r="I98" s="575" t="s">
        <v>44</v>
      </c>
      <c r="J98" s="308" t="str">
        <f>IF(ISBLANK(INDEX('Policy Characteristics'!D:D,MATCH($C98,'Policy Characteristics'!$C:$C,0))),"",INDEX('Policy Characteristics'!D:D,MATCH($C98,'Policy Characteristics'!$C:$C,0)))</f>
        <v>Vehicle Fuel Economy Standards</v>
      </c>
      <c r="K98" s="306" t="str">
        <f>IF(ISBLANK(INDEX('Policy Characteristics'!E:E,MATCH($C98,'Policy Characteristics'!$C:$C,0))),"",INDEX('Policy Characteristics'!E:E,MATCH($C98,'Policy Characteristics'!$C:$C,0)))</f>
        <v>trans fuel economy standards</v>
      </c>
      <c r="L98" s="317">
        <f>IF(ISBLANK(INDEX('Policy Characteristics'!F:F,MATCH($C98,'Policy Characteristics'!$C:$C,0))),"",INDEX('Policy Characteristics'!F:F,MATCH($C98,'Policy Characteristics'!$C:$C,0)))</f>
        <v>0</v>
      </c>
      <c r="M98" s="317">
        <f>IF(ISBLANK(INDEX('Policy Characteristics'!G:G,MATCH($C98,'Policy Characteristics'!$C:$C,0))),"",INDEX('Policy Characteristics'!G:G,MATCH($C98,'Policy Characteristics'!$C:$C,0)))</f>
        <v>1</v>
      </c>
      <c r="N98" s="317">
        <f>IF(ISBLANK(INDEX('Policy Characteristics'!H:H,MATCH($C98,'Policy Characteristics'!$C:$C,0))),"",INDEX('Policy Characteristics'!H:H,MATCH($C98,'Policy Characteristics'!$C:$C,0)))</f>
        <v>0.01</v>
      </c>
      <c r="O98" s="306" t="str">
        <f>IF(ISBLANK(INDEX('Policy Characteristics'!I:I,MATCH($C98,'Policy Characteristics'!$C:$C,0))),"",INDEX('Policy Characteristics'!I:I,MATCH($C98,'Policy Characteristics'!$C:$C,0)))</f>
        <v>% increase in miles/gal</v>
      </c>
      <c r="P98" s="306" t="str">
        <f>IF(ISBLANK(INDEX('Policy Characteristics'!J:J,MATCH($C98,'Policy Characteristics'!$C:$C,0))),"",INDEX('Policy Characteristics'!J:J,MATCH($C98,'Policy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8" s="306" t="str">
        <f>IF(ISBLANK(INDEX('Policy Characteristics'!K:K,MATCH($C98,'Policy Characteristics'!$C:$C,0))),"",INDEX('Policy Characteristics'!K:K,MATCH($C98,'Policy Characteristics'!$C:$C,0)))</f>
        <v>transportation-sector-main.html#fuel-econ-std</v>
      </c>
      <c r="R98" s="306" t="str">
        <f>IF(ISBLANK(INDEX('Policy Characteristics'!L:L,MATCH($C98,'Policy Characteristics'!$C:$C,0))),"",INDEX('Policy Characteristics'!L:L,MATCH($C98,'Policy Characteristics'!$C:$C,0)))</f>
        <v>fuel-economy-standard.html</v>
      </c>
    </row>
    <row r="99" spans="1:18" x14ac:dyDescent="0.25">
      <c r="A99" s="306" t="str">
        <f>IF(ISBLANK(INDEX('Policy Characteristics'!A:A,MATCH($C99,'Policy Characteristics'!$C:$C,0))),"",INDEX('Policy Characteristics'!A:A,MATCH($C99,'Policy Characteristics'!$C:$C,0)))</f>
        <v>Transportation</v>
      </c>
      <c r="B99" s="306" t="str">
        <f>IF(ISBLANK(INDEX('Policy Characteristics'!B:B,MATCH($C99,'Policy Characteristics'!$C:$C,0))),"",INDEX('Policy Characteristics'!B:B,MATCH($C99,'Policy Characteristics'!$C:$C,0)))</f>
        <v>Fuel Economy Standard</v>
      </c>
      <c r="C99" s="653" t="str">
        <f t="shared" si="7"/>
        <v>Percentage Additional Improvement of Fuel Economy Std</v>
      </c>
      <c r="D99" s="652" t="s">
        <v>46</v>
      </c>
      <c r="E99" s="654" t="s">
        <v>114</v>
      </c>
      <c r="F99" s="652" t="s">
        <v>85</v>
      </c>
      <c r="G99" s="576" t="s">
        <v>148</v>
      </c>
      <c r="H99" s="578">
        <v>372</v>
      </c>
      <c r="I99" s="575" t="s">
        <v>44</v>
      </c>
      <c r="J99" s="308" t="str">
        <f>IF(ISBLANK(INDEX('Policy Characteristics'!D:D,MATCH($C99,'Policy Characteristics'!$C:$C,0))),"",INDEX('Policy Characteristics'!D:D,MATCH($C99,'Policy Characteristics'!$C:$C,0)))</f>
        <v>Vehicle Fuel Economy Standards</v>
      </c>
      <c r="K99" s="306" t="str">
        <f>IF(ISBLANK(INDEX('Policy Characteristics'!E:E,MATCH($C99,'Policy Characteristics'!$C:$C,0))),"",INDEX('Policy Characteristics'!E:E,MATCH($C99,'Policy Characteristics'!$C:$C,0)))</f>
        <v>trans fuel economy standards</v>
      </c>
      <c r="L99" s="317">
        <f>IF(ISBLANK(INDEX('Policy Characteristics'!F:F,MATCH($C99,'Policy Characteristics'!$C:$C,0))),"",INDEX('Policy Characteristics'!F:F,MATCH($C99,'Policy Characteristics'!$C:$C,0)))</f>
        <v>0</v>
      </c>
      <c r="M99" s="317">
        <f>IF(ISBLANK(INDEX('Policy Characteristics'!G:G,MATCH($C99,'Policy Characteristics'!$C:$C,0))),"",INDEX('Policy Characteristics'!G:G,MATCH($C99,'Policy Characteristics'!$C:$C,0)))</f>
        <v>1</v>
      </c>
      <c r="N99" s="317">
        <f>IF(ISBLANK(INDEX('Policy Characteristics'!H:H,MATCH($C99,'Policy Characteristics'!$C:$C,0))),"",INDEX('Policy Characteristics'!H:H,MATCH($C99,'Policy Characteristics'!$C:$C,0)))</f>
        <v>0.01</v>
      </c>
      <c r="O99" s="306" t="str">
        <f>IF(ISBLANK(INDEX('Policy Characteristics'!I:I,MATCH($C99,'Policy Characteristics'!$C:$C,0))),"",INDEX('Policy Characteristics'!I:I,MATCH($C99,'Policy Characteristics'!$C:$C,0)))</f>
        <v>% increase in miles/gal</v>
      </c>
      <c r="P99" s="306" t="str">
        <f>IF(ISBLANK(INDEX('Policy Characteristics'!J:J,MATCH($C99,'Policy Characteristics'!$C:$C,0))),"",INDEX('Policy Characteristics'!J:J,MATCH($C99,'Policy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99" s="306" t="str">
        <f>IF(ISBLANK(INDEX('Policy Characteristics'!K:K,MATCH($C99,'Policy Characteristics'!$C:$C,0))),"",INDEX('Policy Characteristics'!K:K,MATCH($C99,'Policy Characteristics'!$C:$C,0)))</f>
        <v>transportation-sector-main.html#fuel-econ-std</v>
      </c>
      <c r="R99" s="306" t="str">
        <f>IF(ISBLANK(INDEX('Policy Characteristics'!L:L,MATCH($C99,'Policy Characteristics'!$C:$C,0))),"",INDEX('Policy Characteristics'!L:L,MATCH($C99,'Policy Characteristics'!$C:$C,0)))</f>
        <v>fuel-economy-standard.html</v>
      </c>
    </row>
    <row r="100" spans="1:18" x14ac:dyDescent="0.25">
      <c r="A100" s="306" t="str">
        <f>IF(ISBLANK(INDEX('Policy Characteristics'!A:A,MATCH($C100,'Policy Characteristics'!$C:$C,0))),"",INDEX('Policy Characteristics'!A:A,MATCH($C100,'Policy Characteristics'!$C:$C,0)))</f>
        <v>Transportation</v>
      </c>
      <c r="B100" s="306" t="str">
        <f>IF(ISBLANK(INDEX('Policy Characteristics'!B:B,MATCH($C100,'Policy Characteristics'!$C:$C,0))),"",INDEX('Policy Characteristics'!B:B,MATCH($C100,'Policy Characteristics'!$C:$C,0)))</f>
        <v>Fuel Economy Standard</v>
      </c>
      <c r="C100" s="653" t="str">
        <f t="shared" si="7"/>
        <v>Percentage Additional Improvement of Fuel Economy Std</v>
      </c>
      <c r="D100" s="652" t="s">
        <v>43</v>
      </c>
      <c r="E100" s="654" t="s">
        <v>114</v>
      </c>
      <c r="F100" s="652" t="s">
        <v>86</v>
      </c>
      <c r="G100" s="581" t="s">
        <v>3898</v>
      </c>
      <c r="H100" s="579">
        <v>373</v>
      </c>
      <c r="I100" s="575" t="s">
        <v>44</v>
      </c>
      <c r="J100" s="308" t="str">
        <f>IF(ISBLANK(INDEX('Policy Characteristics'!D:D,MATCH($C100,'Policy Characteristics'!$C:$C,0))),"",INDEX('Policy Characteristics'!D:D,MATCH($C100,'Policy Characteristics'!$C:$C,0)))</f>
        <v>Vehicle Fuel Economy Standards</v>
      </c>
      <c r="K100" s="306" t="str">
        <f>IF(ISBLANK(INDEX('Policy Characteristics'!E:E,MATCH($C100,'Policy Characteristics'!$C:$C,0))),"",INDEX('Policy Characteristics'!E:E,MATCH($C100,'Policy Characteristics'!$C:$C,0)))</f>
        <v>trans fuel economy standards</v>
      </c>
      <c r="L100" s="317">
        <f>IF(ISBLANK(INDEX('Policy Characteristics'!F:F,MATCH($C100,'Policy Characteristics'!$C:$C,0))),"",INDEX('Policy Characteristics'!F:F,MATCH($C100,'Policy Characteristics'!$C:$C,0)))</f>
        <v>0</v>
      </c>
      <c r="M100" s="317">
        <f>IF(ISBLANK(INDEX('Policy Characteristics'!G:G,MATCH($C100,'Policy Characteristics'!$C:$C,0))),"",INDEX('Policy Characteristics'!G:G,MATCH($C100,'Policy Characteristics'!$C:$C,0)))</f>
        <v>1</v>
      </c>
      <c r="N100" s="317">
        <f>IF(ISBLANK(INDEX('Policy Characteristics'!H:H,MATCH($C100,'Policy Characteristics'!$C:$C,0))),"",INDEX('Policy Characteristics'!H:H,MATCH($C100,'Policy Characteristics'!$C:$C,0)))</f>
        <v>0.01</v>
      </c>
      <c r="O100" s="306" t="str">
        <f>IF(ISBLANK(INDEX('Policy Characteristics'!I:I,MATCH($C100,'Policy Characteristics'!$C:$C,0))),"",INDEX('Policy Characteristics'!I:I,MATCH($C100,'Policy Characteristics'!$C:$C,0)))</f>
        <v>% increase in miles/gal</v>
      </c>
      <c r="P100" s="306" t="str">
        <f>IF(ISBLANK(INDEX('Policy Characteristics'!J:J,MATCH($C100,'Policy Characteristics'!$C:$C,0))),"",INDEX('Policy Characteristics'!J:J,MATCH($C100,'Policy Characteristics'!$C:$C,0)))</f>
        <v>**Description:** This policy specifies a percentage improvement in fuel economy (distance traveled on the same quantity of fuel with the same cargo or passenger loading) due to fuel economy standards for newly sold vehicles of the selected type(s) with fossil fuel-burning engines. The following descriptions detail the different vehicle types: // **Passenger cars and SUVs:** most light-duty road vehicles // **Light and Medium Commercial and Heavy Duty Trucks:** commercial trucks carrying freight, not passengers // **Buses:** including school, transit, and intercity buses // **Heavy Heavy Duty Trucks:** all other heavy road vehicles (mostly freight trucks) // **Commercial passenger flights:** this is not general aviation // **Commercial freight flights:** this includes all other commercial flights, and is not general aviation // **Passenger rail:** intercity, transit, and commuter rail // **Freight rail:** all other rail // **Recreational boats:** not commercial passenger ferries // **Cargo ships:** commercial ships carrying freight // **Passenger motorbikes:** registered motorcycles // **Guidance for setting values:** // **Passenger cars and SUVs:** U.S. combined fuel economy standards for cars and light trucks were 34.6 mpg in 2020 and are scheduled to rise to 38.3 mpg through 2026, then remain constant.  The National Research Council's estimated future average fuel economy is roughly 74 mpg for a midrange scenario and 94 mpg for an optimistic scenario. // **Light and Medium Commercial and Heavy Duty Trucks:** U.S. fuel economy standards for heavy-duty vehicles vary by vehicle characteristics, but proposed standards for vocational vehicles (the category that includes buses) would reduce GHG emissions by 24% for 2027 model year vehicles relative to the 2018 model year, then remain constant.  Extrapolating this trend to 2050 would be an 85% improvement relative to 2018, compared to a 40% improvement relative to 2018 in the BAU case.  This could be represented by a policy lever setting of 45%. // **Heavy Heavy Duty Trucks:** U.S. fuel economy standards for heavy-duty vehicles vary by vehicle characteristics, but proposed standards for combination tractor-trailers (which are responsible for roughly 60% of HDV emissions) would reduce GHG emissions by 25% for 2027 model year trucks relative to the 2018 model year, then remain constant.  Extrapolating this trend to 2050 would be an 96% improvement relative to 2018, compared to a 40% improvement relative to 2018 in the BAU case.  This could be represented by a policy lever setting of 56%. // **Commercial passenger flights:** The U.S. currently does not have fuel economy standards for aircraft.  In the absence of standards, new passenger aircraft fuel economy is projected to improve roughly 17% from 2018-2050 in the BAU case. // **Commercial freight flights:** The U.S. currently does not have fuel economy standards for aircraft.  In the absence of standards, new freight aircraft fuel economy is projected to improve roughly 50% from 2018-2050 in the BAU case. // **Passenger rail:** The U.S. currently does not have fuel economy standards for trains.  In the absence of standards, new passenger train fuel economy is not projected to change significantly from 2018-2050 in the BAU case. // **Freight rail:** The U.S. currently does not have fuel economy standards for trains.  In the absence of standards, new freight train fuel economy is projected to improve roughly 23% from 2018-2050 in the BAU case. // **Recreational boats:** The U.S. currently does not have fuel economy standards for recreational boats.  In the absence of standards, new passenger boat fuel economy is not projected to change significantly from 2018-2050 in the BAU case. // **Cargo ships:** The U.S. currently does not have fuel economy standards for ships.  In the absence of standards, new freight ship fuel economy is projected to improve roughly 21% from 2018-2050 in the BAU case. however, the ICCT suggests in-use CO2 intensity of freight ships could fall by roughly 50% by 2040, corresponding to a 100% improvement in fuel economy. // **Passenger motorbikes:** The U.S. currently does not have fuel economy standards for motorbikes.  In the absence of standards, new motorbike fuel economy is not projected to change significantly from 2018-2050 in the BAU case.</v>
      </c>
      <c r="Q100" s="306" t="str">
        <f>IF(ISBLANK(INDEX('Policy Characteristics'!K:K,MATCH($C100,'Policy Characteristics'!$C:$C,0))),"",INDEX('Policy Characteristics'!K:K,MATCH($C100,'Policy Characteristics'!$C:$C,0)))</f>
        <v>transportation-sector-main.html#fuel-econ-std</v>
      </c>
      <c r="R100" s="306" t="str">
        <f>IF(ISBLANK(INDEX('Policy Characteristics'!L:L,MATCH($C100,'Policy Characteristics'!$C:$C,0))),"",INDEX('Policy Characteristics'!L:L,MATCH($C100,'Policy Characteristics'!$C:$C,0)))</f>
        <v>fuel-economy-standard.html</v>
      </c>
    </row>
    <row r="101" spans="1:18" s="405" customFormat="1" x14ac:dyDescent="0.25">
      <c r="A101" s="306" t="str">
        <f>IF(ISBLANK(INDEX('Policy Characteristics'!A:A,MATCH($C101,'Policy Characteristics'!$C:$C,0))),"",INDEX('Policy Characteristics'!A:A,MATCH($C101,'Policy Characteristics'!$C:$C,0)))</f>
        <v>Transportation</v>
      </c>
      <c r="B101" s="306" t="str">
        <f>IF(ISBLANK(INDEX('Policy Characteristics'!B:B,MATCH($C101,'Policy Characteristics'!$C:$C,0))),"",INDEX('Policy Characteristics'!B:B,MATCH($C101,'Policy Characteristics'!$C:$C,0)))</f>
        <v>Hydrogen Vehicle Sales Standard</v>
      </c>
      <c r="C101" s="309" t="s">
        <v>2554</v>
      </c>
      <c r="D101" s="414" t="s">
        <v>46</v>
      </c>
      <c r="E101" s="414" t="s">
        <v>38</v>
      </c>
      <c r="F101" s="414" t="s">
        <v>85</v>
      </c>
      <c r="G101" s="405" t="s">
        <v>3468</v>
      </c>
      <c r="H101" s="430">
        <v>460</v>
      </c>
      <c r="I101" s="414" t="s">
        <v>44</v>
      </c>
      <c r="J101" s="308" t="str">
        <f>IF(ISBLANK(INDEX('Policy Characteristics'!D:D,MATCH($C101,'Policy Characteristics'!$C:$C,0))),"",INDEX('Policy Characteristics'!D:D,MATCH($C101,'Policy Characteristics'!$C:$C,0)))</f>
        <v>Hydrogen Veh Sales Standard</v>
      </c>
      <c r="K101" s="306" t="str">
        <f>IF(ISBLANK(INDEX('Policy Characteristics'!E:E,MATCH($C101,'Policy Characteristics'!$C:$C,0))),"",INDEX('Policy Characteristics'!E:E,MATCH($C101,'Policy Characteristics'!$C:$C,0)))</f>
        <v>trans hydrogen vehicle minimum</v>
      </c>
      <c r="L101" s="317">
        <f>IF(ISBLANK(INDEX('Policy Characteristics'!F:F,MATCH($C101,'Policy Characteristics'!$C:$C,0))),"",INDEX('Policy Characteristics'!F:F,MATCH($C101,'Policy Characteristics'!$C:$C,0)))</f>
        <v>0</v>
      </c>
      <c r="M101" s="317">
        <f>IF(ISBLANK(INDEX('Policy Characteristics'!G:G,MATCH($C101,'Policy Characteristics'!$C:$C,0))),"",INDEX('Policy Characteristics'!G:G,MATCH($C101,'Policy Characteristics'!$C:$C,0)))</f>
        <v>1</v>
      </c>
      <c r="N101" s="317">
        <f>IF(ISBLANK(INDEX('Policy Characteristics'!H:H,MATCH($C101,'Policy Characteristics'!$C:$C,0))),"",INDEX('Policy Characteristics'!H:H,MATCH($C101,'Policy Characteristics'!$C:$C,0)))</f>
        <v>0.01</v>
      </c>
      <c r="O101" s="306" t="str">
        <f>IF(ISBLANK(INDEX('Policy Characteristics'!I:I,MATCH($C101,'Policy Characteristics'!$C:$C,0))),"",INDEX('Policy Characteristics'!I:I,MATCH($C101,'Policy Characteristics'!$C:$C,0)))</f>
        <v>% of new vehicles sold</v>
      </c>
      <c r="P101" s="306" t="str">
        <f>IF(ISBLANK(INDEX('Policy Characteristics'!J:J,MATCH($C101,'Policy Characteristics'!$C:$C,0))),"",INDEX('Policy Characteristics'!J:J,MATCH($C101,'Policy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1" s="306" t="str">
        <f>IF(ISBLANK(INDEX('Policy Characteristics'!K:K,MATCH($C101,'Policy Characteristics'!$C:$C,0))),"",INDEX('Policy Characteristics'!K:K,MATCH($C101,'Policy Characteristics'!$C:$C,0)))</f>
        <v/>
      </c>
      <c r="R101" s="306" t="str">
        <f>IF(ISBLANK(INDEX('Policy Characteristics'!L:L,MATCH($C101,'Policy Characteristics'!$C:$C,0))),"",INDEX('Policy Characteristics'!L:L,MATCH($C101,'Policy Characteristics'!$C:$C,0)))</f>
        <v>hydrogen-vehicle-mandate.html</v>
      </c>
    </row>
    <row r="102" spans="1:18" x14ac:dyDescent="0.25">
      <c r="A102" s="306" t="str">
        <f>IF(ISBLANK(INDEX('Policy Characteristics'!A:A,MATCH($C102,'Policy Characteristics'!$C:$C,0))),"",INDEX('Policy Characteristics'!A:A,MATCH($C102,'Policy Characteristics'!$C:$C,0)))</f>
        <v>Transportation</v>
      </c>
      <c r="B102" s="306" t="str">
        <f>IF(ISBLANK(INDEX('Policy Characteristics'!B:B,MATCH($C102,'Policy Characteristics'!$C:$C,0))),"",INDEX('Policy Characteristics'!B:B,MATCH($C102,'Policy Characteristics'!$C:$C,0)))</f>
        <v>Hydrogen Vehicle Sales Standard</v>
      </c>
      <c r="C102" s="310" t="str">
        <f t="shared" ref="C102:C112" si="8">C$101</f>
        <v>Minimum Required Hydrogen Vehicle Sales Percentage</v>
      </c>
      <c r="D102" s="414" t="s">
        <v>43</v>
      </c>
      <c r="E102" s="414" t="s">
        <v>38</v>
      </c>
      <c r="F102" s="414" t="s">
        <v>86</v>
      </c>
      <c r="G102" s="410" t="s">
        <v>3893</v>
      </c>
      <c r="H102" s="416">
        <v>461</v>
      </c>
      <c r="I102" s="414" t="s">
        <v>44</v>
      </c>
      <c r="J102" s="308" t="str">
        <f>IF(ISBLANK(INDEX('Policy Characteristics'!D:D,MATCH($C102,'Policy Characteristics'!$C:$C,0))),"",INDEX('Policy Characteristics'!D:D,MATCH($C102,'Policy Characteristics'!$C:$C,0)))</f>
        <v>Hydrogen Veh Sales Standard</v>
      </c>
      <c r="K102" s="306" t="str">
        <f>IF(ISBLANK(INDEX('Policy Characteristics'!E:E,MATCH($C102,'Policy Characteristics'!$C:$C,0))),"",INDEX('Policy Characteristics'!E:E,MATCH($C102,'Policy Characteristics'!$C:$C,0)))</f>
        <v>trans hydrogen vehicle minimum</v>
      </c>
      <c r="L102" s="317">
        <f>IF(ISBLANK(INDEX('Policy Characteristics'!F:F,MATCH($C102,'Policy Characteristics'!$C:$C,0))),"",INDEX('Policy Characteristics'!F:F,MATCH($C102,'Policy Characteristics'!$C:$C,0)))</f>
        <v>0</v>
      </c>
      <c r="M102" s="317">
        <f>IF(ISBLANK(INDEX('Policy Characteristics'!G:G,MATCH($C102,'Policy Characteristics'!$C:$C,0))),"",INDEX('Policy Characteristics'!G:G,MATCH($C102,'Policy Characteristics'!$C:$C,0)))</f>
        <v>1</v>
      </c>
      <c r="N102" s="317">
        <f>IF(ISBLANK(INDEX('Policy Characteristics'!H:H,MATCH($C102,'Policy Characteristics'!$C:$C,0))),"",INDEX('Policy Characteristics'!H:H,MATCH($C102,'Policy Characteristics'!$C:$C,0)))</f>
        <v>0.01</v>
      </c>
      <c r="O102" s="306" t="str">
        <f>IF(ISBLANK(INDEX('Policy Characteristics'!I:I,MATCH($C102,'Policy Characteristics'!$C:$C,0))),"",INDEX('Policy Characteristics'!I:I,MATCH($C102,'Policy Characteristics'!$C:$C,0)))</f>
        <v>% of new vehicles sold</v>
      </c>
      <c r="P102" s="306" t="str">
        <f>IF(ISBLANK(INDEX('Policy Characteristics'!J:J,MATCH($C102,'Policy Characteristics'!$C:$C,0))),"",INDEX('Policy Characteristics'!J:J,MATCH($C102,'Policy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2" s="306" t="str">
        <f>IF(ISBLANK(INDEX('Policy Characteristics'!K:K,MATCH($C102,'Policy Characteristics'!$C:$C,0))),"",INDEX('Policy Characteristics'!K:K,MATCH($C102,'Policy Characteristics'!$C:$C,0)))</f>
        <v/>
      </c>
      <c r="R102" s="306" t="str">
        <f>IF(ISBLANK(INDEX('Policy Characteristics'!L:L,MATCH($C102,'Policy Characteristics'!$C:$C,0))),"",INDEX('Policy Characteristics'!L:L,MATCH($C102,'Policy Characteristics'!$C:$C,0)))</f>
        <v>hydrogen-vehicle-mandate.html</v>
      </c>
    </row>
    <row r="103" spans="1:18" x14ac:dyDescent="0.25">
      <c r="A103" s="306" t="str">
        <f>IF(ISBLANK(INDEX('Policy Characteristics'!A:A,MATCH($C103,'Policy Characteristics'!$C:$C,0))),"",INDEX('Policy Characteristics'!A:A,MATCH($C103,'Policy Characteristics'!$C:$C,0)))</f>
        <v>Transportation</v>
      </c>
      <c r="B103" s="306" t="str">
        <f>IF(ISBLANK(INDEX('Policy Characteristics'!B:B,MATCH($C103,'Policy Characteristics'!$C:$C,0))),"",INDEX('Policy Characteristics'!B:B,MATCH($C103,'Policy Characteristics'!$C:$C,0)))</f>
        <v>Hydrogen Vehicle Sales Standard</v>
      </c>
      <c r="C103" s="310" t="str">
        <f t="shared" si="8"/>
        <v>Minimum Required Hydrogen Vehicle Sales Percentage</v>
      </c>
      <c r="D103" s="414" t="s">
        <v>46</v>
      </c>
      <c r="E103" s="414" t="s">
        <v>39</v>
      </c>
      <c r="F103" s="414" t="s">
        <v>85</v>
      </c>
      <c r="G103" s="574" t="s">
        <v>2388</v>
      </c>
      <c r="H103" s="430">
        <v>462</v>
      </c>
      <c r="I103" s="414" t="s">
        <v>44</v>
      </c>
      <c r="J103" s="308" t="str">
        <f>IF(ISBLANK(INDEX('Policy Characteristics'!D:D,MATCH($C103,'Policy Characteristics'!$C:$C,0))),"",INDEX('Policy Characteristics'!D:D,MATCH($C103,'Policy Characteristics'!$C:$C,0)))</f>
        <v>Hydrogen Veh Sales Standard</v>
      </c>
      <c r="K103" s="306" t="str">
        <f>IF(ISBLANK(INDEX('Policy Characteristics'!E:E,MATCH($C103,'Policy Characteristics'!$C:$C,0))),"",INDEX('Policy Characteristics'!E:E,MATCH($C103,'Policy Characteristics'!$C:$C,0)))</f>
        <v>trans hydrogen vehicle minimum</v>
      </c>
      <c r="L103" s="317">
        <f>IF(ISBLANK(INDEX('Policy Characteristics'!F:F,MATCH($C103,'Policy Characteristics'!$C:$C,0))),"",INDEX('Policy Characteristics'!F:F,MATCH($C103,'Policy Characteristics'!$C:$C,0)))</f>
        <v>0</v>
      </c>
      <c r="M103" s="317">
        <f>IF(ISBLANK(INDEX('Policy Characteristics'!G:G,MATCH($C103,'Policy Characteristics'!$C:$C,0))),"",INDEX('Policy Characteristics'!G:G,MATCH($C103,'Policy Characteristics'!$C:$C,0)))</f>
        <v>1</v>
      </c>
      <c r="N103" s="317">
        <f>IF(ISBLANK(INDEX('Policy Characteristics'!H:H,MATCH($C103,'Policy Characteristics'!$C:$C,0))),"",INDEX('Policy Characteristics'!H:H,MATCH($C103,'Policy Characteristics'!$C:$C,0)))</f>
        <v>0.01</v>
      </c>
      <c r="O103" s="306" t="str">
        <f>IF(ISBLANK(INDEX('Policy Characteristics'!I:I,MATCH($C103,'Policy Characteristics'!$C:$C,0))),"",INDEX('Policy Characteristics'!I:I,MATCH($C103,'Policy Characteristics'!$C:$C,0)))</f>
        <v>% of new vehicles sold</v>
      </c>
      <c r="P103" s="306" t="str">
        <f>IF(ISBLANK(INDEX('Policy Characteristics'!J:J,MATCH($C103,'Policy Characteristics'!$C:$C,0))),"",INDEX('Policy Characteristics'!J:J,MATCH($C103,'Policy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3" s="306" t="str">
        <f>IF(ISBLANK(INDEX('Policy Characteristics'!K:K,MATCH($C103,'Policy Characteristics'!$C:$C,0))),"",INDEX('Policy Characteristics'!K:K,MATCH($C103,'Policy Characteristics'!$C:$C,0)))</f>
        <v/>
      </c>
      <c r="R103" s="306" t="str">
        <f>IF(ISBLANK(INDEX('Policy Characteristics'!L:L,MATCH($C103,'Policy Characteristics'!$C:$C,0))),"",INDEX('Policy Characteristics'!L:L,MATCH($C103,'Policy Characteristics'!$C:$C,0)))</f>
        <v>hydrogen-vehicle-mandate.html</v>
      </c>
    </row>
    <row r="104" spans="1:18" x14ac:dyDescent="0.25">
      <c r="A104" s="306" t="str">
        <f>IF(ISBLANK(INDEX('Policy Characteristics'!A:A,MATCH($C104,'Policy Characteristics'!$C:$C,0))),"",INDEX('Policy Characteristics'!A:A,MATCH($C104,'Policy Characteristics'!$C:$C,0)))</f>
        <v>Transportation</v>
      </c>
      <c r="B104" s="306" t="str">
        <f>IF(ISBLANK(INDEX('Policy Characteristics'!B:B,MATCH($C104,'Policy Characteristics'!$C:$C,0))),"",INDEX('Policy Characteristics'!B:B,MATCH($C104,'Policy Characteristics'!$C:$C,0)))</f>
        <v>Hydrogen Vehicle Sales Standard</v>
      </c>
      <c r="C104" s="310" t="str">
        <f t="shared" si="8"/>
        <v>Minimum Required Hydrogen Vehicle Sales Percentage</v>
      </c>
      <c r="D104" s="414" t="s">
        <v>43</v>
      </c>
      <c r="E104" s="414" t="s">
        <v>39</v>
      </c>
      <c r="F104" s="414" t="s">
        <v>86</v>
      </c>
      <c r="G104" s="431" t="s">
        <v>3897</v>
      </c>
      <c r="H104" s="416">
        <v>463</v>
      </c>
      <c r="I104" s="414" t="s">
        <v>44</v>
      </c>
      <c r="J104" s="308" t="str">
        <f>IF(ISBLANK(INDEX('Policy Characteristics'!D:D,MATCH($C104,'Policy Characteristics'!$C:$C,0))),"",INDEX('Policy Characteristics'!D:D,MATCH($C104,'Policy Characteristics'!$C:$C,0)))</f>
        <v>Hydrogen Veh Sales Standard</v>
      </c>
      <c r="K104" s="306" t="str">
        <f>IF(ISBLANK(INDEX('Policy Characteristics'!E:E,MATCH($C104,'Policy Characteristics'!$C:$C,0))),"",INDEX('Policy Characteristics'!E:E,MATCH($C104,'Policy Characteristics'!$C:$C,0)))</f>
        <v>trans hydrogen vehicle minimum</v>
      </c>
      <c r="L104" s="317">
        <f>IF(ISBLANK(INDEX('Policy Characteristics'!F:F,MATCH($C104,'Policy Characteristics'!$C:$C,0))),"",INDEX('Policy Characteristics'!F:F,MATCH($C104,'Policy Characteristics'!$C:$C,0)))</f>
        <v>0</v>
      </c>
      <c r="M104" s="317">
        <f>IF(ISBLANK(INDEX('Policy Characteristics'!G:G,MATCH($C104,'Policy Characteristics'!$C:$C,0))),"",INDEX('Policy Characteristics'!G:G,MATCH($C104,'Policy Characteristics'!$C:$C,0)))</f>
        <v>1</v>
      </c>
      <c r="N104" s="317">
        <f>IF(ISBLANK(INDEX('Policy Characteristics'!H:H,MATCH($C104,'Policy Characteristics'!$C:$C,0))),"",INDEX('Policy Characteristics'!H:H,MATCH($C104,'Policy Characteristics'!$C:$C,0)))</f>
        <v>0.01</v>
      </c>
      <c r="O104" s="306" t="str">
        <f>IF(ISBLANK(INDEX('Policy Characteristics'!I:I,MATCH($C104,'Policy Characteristics'!$C:$C,0))),"",INDEX('Policy Characteristics'!I:I,MATCH($C104,'Policy Characteristics'!$C:$C,0)))</f>
        <v>% of new vehicles sold</v>
      </c>
      <c r="P104" s="306" t="str">
        <f>IF(ISBLANK(INDEX('Policy Characteristics'!J:J,MATCH($C104,'Policy Characteristics'!$C:$C,0))),"",INDEX('Policy Characteristics'!J:J,MATCH($C104,'Policy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4" s="306" t="str">
        <f>IF(ISBLANK(INDEX('Policy Characteristics'!K:K,MATCH($C104,'Policy Characteristics'!$C:$C,0))),"",INDEX('Policy Characteristics'!K:K,MATCH($C104,'Policy Characteristics'!$C:$C,0)))</f>
        <v/>
      </c>
      <c r="R104" s="306" t="str">
        <f>IF(ISBLANK(INDEX('Policy Characteristics'!L:L,MATCH($C104,'Policy Characteristics'!$C:$C,0))),"",INDEX('Policy Characteristics'!L:L,MATCH($C104,'Policy Characteristics'!$C:$C,0)))</f>
        <v>hydrogen-vehicle-mandate.html</v>
      </c>
    </row>
    <row r="105" spans="1:18" x14ac:dyDescent="0.25">
      <c r="A105" s="306" t="str">
        <f>IF(ISBLANK(INDEX('Policy Characteristics'!A:A,MATCH($C105,'Policy Characteristics'!$C:$C,0))),"",INDEX('Policy Characteristics'!A:A,MATCH($C105,'Policy Characteristics'!$C:$C,0)))</f>
        <v>Transportation</v>
      </c>
      <c r="B105" s="306" t="str">
        <f>IF(ISBLANK(INDEX('Policy Characteristics'!B:B,MATCH($C105,'Policy Characteristics'!$C:$C,0))),"",INDEX('Policy Characteristics'!B:B,MATCH($C105,'Policy Characteristics'!$C:$C,0)))</f>
        <v>Hydrogen Vehicle Sales Standard</v>
      </c>
      <c r="C105" s="310" t="str">
        <f t="shared" si="8"/>
        <v>Minimum Required Hydrogen Vehicle Sales Percentage</v>
      </c>
      <c r="D105" s="414" t="s">
        <v>46</v>
      </c>
      <c r="E105" s="414" t="s">
        <v>40</v>
      </c>
      <c r="F105" s="414" t="s">
        <v>85</v>
      </c>
      <c r="G105" s="410" t="s">
        <v>3465</v>
      </c>
      <c r="H105" s="416">
        <v>502</v>
      </c>
      <c r="I105" s="414" t="s">
        <v>44</v>
      </c>
      <c r="J105" s="308" t="str">
        <f>IF(ISBLANK(INDEX('Policy Characteristics'!D:D,MATCH($C105,'Policy Characteristics'!$C:$C,0))),"",INDEX('Policy Characteristics'!D:D,MATCH($C105,'Policy Characteristics'!$C:$C,0)))</f>
        <v>Hydrogen Veh Sales Standard</v>
      </c>
      <c r="K105" s="306" t="str">
        <f>IF(ISBLANK(INDEX('Policy Characteristics'!E:E,MATCH($C105,'Policy Characteristics'!$C:$C,0))),"",INDEX('Policy Characteristics'!E:E,MATCH($C105,'Policy Characteristics'!$C:$C,0)))</f>
        <v>trans hydrogen vehicle minimum</v>
      </c>
      <c r="L105" s="317">
        <f>IF(ISBLANK(INDEX('Policy Characteristics'!F:F,MATCH($C105,'Policy Characteristics'!$C:$C,0))),"",INDEX('Policy Characteristics'!F:F,MATCH($C105,'Policy Characteristics'!$C:$C,0)))</f>
        <v>0</v>
      </c>
      <c r="M105" s="317">
        <f>IF(ISBLANK(INDEX('Policy Characteristics'!G:G,MATCH($C105,'Policy Characteristics'!$C:$C,0))),"",INDEX('Policy Characteristics'!G:G,MATCH($C105,'Policy Characteristics'!$C:$C,0)))</f>
        <v>1</v>
      </c>
      <c r="N105" s="317">
        <f>IF(ISBLANK(INDEX('Policy Characteristics'!H:H,MATCH($C105,'Policy Characteristics'!$C:$C,0))),"",INDEX('Policy Characteristics'!H:H,MATCH($C105,'Policy Characteristics'!$C:$C,0)))</f>
        <v>0.01</v>
      </c>
      <c r="O105" s="306" t="str">
        <f>IF(ISBLANK(INDEX('Policy Characteristics'!I:I,MATCH($C105,'Policy Characteristics'!$C:$C,0))),"",INDEX('Policy Characteristics'!I:I,MATCH($C105,'Policy Characteristics'!$C:$C,0)))</f>
        <v>% of new vehicles sold</v>
      </c>
      <c r="P105" s="306" t="str">
        <f>IF(ISBLANK(INDEX('Policy Characteristics'!J:J,MATCH($C105,'Policy Characteristics'!$C:$C,0))),"",INDEX('Policy Characteristics'!J:J,MATCH($C105,'Policy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5" s="306" t="str">
        <f>IF(ISBLANK(INDEX('Policy Characteristics'!K:K,MATCH($C105,'Policy Characteristics'!$C:$C,0))),"",INDEX('Policy Characteristics'!K:K,MATCH($C105,'Policy Characteristics'!$C:$C,0)))</f>
        <v/>
      </c>
      <c r="R105" s="306" t="str">
        <f>IF(ISBLANK(INDEX('Policy Characteristics'!L:L,MATCH($C105,'Policy Characteristics'!$C:$C,0))),"",INDEX('Policy Characteristics'!L:L,MATCH($C105,'Policy Characteristics'!$C:$C,0)))</f>
        <v>hydrogen-vehicle-mandate.html</v>
      </c>
    </row>
    <row r="106" spans="1:18" x14ac:dyDescent="0.25">
      <c r="A106" s="306" t="str">
        <f>IF(ISBLANK(INDEX('Policy Characteristics'!A:A,MATCH($C106,'Policy Characteristics'!$C:$C,0))),"",INDEX('Policy Characteristics'!A:A,MATCH($C106,'Policy Characteristics'!$C:$C,0)))</f>
        <v>Transportation</v>
      </c>
      <c r="B106" s="306" t="str">
        <f>IF(ISBLANK(INDEX('Policy Characteristics'!B:B,MATCH($C106,'Policy Characteristics'!$C:$C,0))),"",INDEX('Policy Characteristics'!B:B,MATCH($C106,'Policy Characteristics'!$C:$C,0)))</f>
        <v>Hydrogen Vehicle Sales Standard</v>
      </c>
      <c r="C106" s="310" t="str">
        <f t="shared" si="8"/>
        <v>Minimum Required Hydrogen Vehicle Sales Percentage</v>
      </c>
      <c r="D106" s="414" t="s">
        <v>43</v>
      </c>
      <c r="E106" s="414" t="s">
        <v>40</v>
      </c>
      <c r="F106" s="414" t="s">
        <v>86</v>
      </c>
      <c r="G106" s="410" t="s">
        <v>3465</v>
      </c>
      <c r="H106" s="416">
        <v>503</v>
      </c>
      <c r="I106" s="414" t="s">
        <v>44</v>
      </c>
      <c r="J106" s="308" t="str">
        <f>IF(ISBLANK(INDEX('Policy Characteristics'!D:D,MATCH($C106,'Policy Characteristics'!$C:$C,0))),"",INDEX('Policy Characteristics'!D:D,MATCH($C106,'Policy Characteristics'!$C:$C,0)))</f>
        <v>Hydrogen Veh Sales Standard</v>
      </c>
      <c r="K106" s="306" t="str">
        <f>IF(ISBLANK(INDEX('Policy Characteristics'!E:E,MATCH($C106,'Policy Characteristics'!$C:$C,0))),"",INDEX('Policy Characteristics'!E:E,MATCH($C106,'Policy Characteristics'!$C:$C,0)))</f>
        <v>trans hydrogen vehicle minimum</v>
      </c>
      <c r="L106" s="317">
        <f>IF(ISBLANK(INDEX('Policy Characteristics'!F:F,MATCH($C106,'Policy Characteristics'!$C:$C,0))),"",INDEX('Policy Characteristics'!F:F,MATCH($C106,'Policy Characteristics'!$C:$C,0)))</f>
        <v>0</v>
      </c>
      <c r="M106" s="317">
        <f>IF(ISBLANK(INDEX('Policy Characteristics'!G:G,MATCH($C106,'Policy Characteristics'!$C:$C,0))),"",INDEX('Policy Characteristics'!G:G,MATCH($C106,'Policy Characteristics'!$C:$C,0)))</f>
        <v>1</v>
      </c>
      <c r="N106" s="317">
        <f>IF(ISBLANK(INDEX('Policy Characteristics'!H:H,MATCH($C106,'Policy Characteristics'!$C:$C,0))),"",INDEX('Policy Characteristics'!H:H,MATCH($C106,'Policy Characteristics'!$C:$C,0)))</f>
        <v>0.01</v>
      </c>
      <c r="O106" s="306" t="str">
        <f>IF(ISBLANK(INDEX('Policy Characteristics'!I:I,MATCH($C106,'Policy Characteristics'!$C:$C,0))),"",INDEX('Policy Characteristics'!I:I,MATCH($C106,'Policy Characteristics'!$C:$C,0)))</f>
        <v>% of new vehicles sold</v>
      </c>
      <c r="P106" s="306" t="str">
        <f>IF(ISBLANK(INDEX('Policy Characteristics'!J:J,MATCH($C106,'Policy Characteristics'!$C:$C,0))),"",INDEX('Policy Characteristics'!J:J,MATCH($C106,'Policy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6" s="306" t="str">
        <f>IF(ISBLANK(INDEX('Policy Characteristics'!K:K,MATCH($C106,'Policy Characteristics'!$C:$C,0))),"",INDEX('Policy Characteristics'!K:K,MATCH($C106,'Policy Characteristics'!$C:$C,0)))</f>
        <v/>
      </c>
      <c r="R106" s="306" t="str">
        <f>IF(ISBLANK(INDEX('Policy Characteristics'!L:L,MATCH($C106,'Policy Characteristics'!$C:$C,0))),"",INDEX('Policy Characteristics'!L:L,MATCH($C106,'Policy Characteristics'!$C:$C,0)))</f>
        <v>hydrogen-vehicle-mandate.html</v>
      </c>
    </row>
    <row r="107" spans="1:18" x14ac:dyDescent="0.25">
      <c r="A107" s="306" t="str">
        <f>IF(ISBLANK(INDEX('Policy Characteristics'!A:A,MATCH($C107,'Policy Characteristics'!$C:$C,0))),"",INDEX('Policy Characteristics'!A:A,MATCH($C107,'Policy Characteristics'!$C:$C,0)))</f>
        <v>Transportation</v>
      </c>
      <c r="B107" s="306" t="str">
        <f>IF(ISBLANK(INDEX('Policy Characteristics'!B:B,MATCH($C107,'Policy Characteristics'!$C:$C,0))),"",INDEX('Policy Characteristics'!B:B,MATCH($C107,'Policy Characteristics'!$C:$C,0)))</f>
        <v>Hydrogen Vehicle Sales Standard</v>
      </c>
      <c r="C107" s="310" t="str">
        <f t="shared" si="8"/>
        <v>Minimum Required Hydrogen Vehicle Sales Percentage</v>
      </c>
      <c r="D107" s="414" t="s">
        <v>46</v>
      </c>
      <c r="E107" s="414" t="s">
        <v>41</v>
      </c>
      <c r="F107" s="414" t="s">
        <v>85</v>
      </c>
      <c r="G107" s="410" t="s">
        <v>87</v>
      </c>
      <c r="H107" s="416">
        <v>504</v>
      </c>
      <c r="I107" s="414" t="s">
        <v>44</v>
      </c>
      <c r="J107" s="308" t="str">
        <f>IF(ISBLANK(INDEX('Policy Characteristics'!D:D,MATCH($C107,'Policy Characteristics'!$C:$C,0))),"",INDEX('Policy Characteristics'!D:D,MATCH($C107,'Policy Characteristics'!$C:$C,0)))</f>
        <v>Hydrogen Veh Sales Standard</v>
      </c>
      <c r="K107" s="306" t="str">
        <f>IF(ISBLANK(INDEX('Policy Characteristics'!E:E,MATCH($C107,'Policy Characteristics'!$C:$C,0))),"",INDEX('Policy Characteristics'!E:E,MATCH($C107,'Policy Characteristics'!$C:$C,0)))</f>
        <v>trans hydrogen vehicle minimum</v>
      </c>
      <c r="L107" s="317">
        <f>IF(ISBLANK(INDEX('Policy Characteristics'!F:F,MATCH($C107,'Policy Characteristics'!$C:$C,0))),"",INDEX('Policy Characteristics'!F:F,MATCH($C107,'Policy Characteristics'!$C:$C,0)))</f>
        <v>0</v>
      </c>
      <c r="M107" s="317">
        <f>IF(ISBLANK(INDEX('Policy Characteristics'!G:G,MATCH($C107,'Policy Characteristics'!$C:$C,0))),"",INDEX('Policy Characteristics'!G:G,MATCH($C107,'Policy Characteristics'!$C:$C,0)))</f>
        <v>1</v>
      </c>
      <c r="N107" s="317">
        <f>IF(ISBLANK(INDEX('Policy Characteristics'!H:H,MATCH($C107,'Policy Characteristics'!$C:$C,0))),"",INDEX('Policy Characteristics'!H:H,MATCH($C107,'Policy Characteristics'!$C:$C,0)))</f>
        <v>0.01</v>
      </c>
      <c r="O107" s="306" t="str">
        <f>IF(ISBLANK(INDEX('Policy Characteristics'!I:I,MATCH($C107,'Policy Characteristics'!$C:$C,0))),"",INDEX('Policy Characteristics'!I:I,MATCH($C107,'Policy Characteristics'!$C:$C,0)))</f>
        <v>% of new vehicles sold</v>
      </c>
      <c r="P107" s="306" t="str">
        <f>IF(ISBLANK(INDEX('Policy Characteristics'!J:J,MATCH($C107,'Policy Characteristics'!$C:$C,0))),"",INDEX('Policy Characteristics'!J:J,MATCH($C107,'Policy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7" s="306" t="str">
        <f>IF(ISBLANK(INDEX('Policy Characteristics'!K:K,MATCH($C107,'Policy Characteristics'!$C:$C,0))),"",INDEX('Policy Characteristics'!K:K,MATCH($C107,'Policy Characteristics'!$C:$C,0)))</f>
        <v/>
      </c>
      <c r="R107" s="306" t="str">
        <f>IF(ISBLANK(INDEX('Policy Characteristics'!L:L,MATCH($C107,'Policy Characteristics'!$C:$C,0))),"",INDEX('Policy Characteristics'!L:L,MATCH($C107,'Policy Characteristics'!$C:$C,0)))</f>
        <v>hydrogen-vehicle-mandate.html</v>
      </c>
    </row>
    <row r="108" spans="1:18" x14ac:dyDescent="0.25">
      <c r="A108" s="306" t="str">
        <f>IF(ISBLANK(INDEX('Policy Characteristics'!A:A,MATCH($C108,'Policy Characteristics'!$C:$C,0))),"",INDEX('Policy Characteristics'!A:A,MATCH($C108,'Policy Characteristics'!$C:$C,0)))</f>
        <v>Transportation</v>
      </c>
      <c r="B108" s="306" t="str">
        <f>IF(ISBLANK(INDEX('Policy Characteristics'!B:B,MATCH($C108,'Policy Characteristics'!$C:$C,0))),"",INDEX('Policy Characteristics'!B:B,MATCH($C108,'Policy Characteristics'!$C:$C,0)))</f>
        <v>Hydrogen Vehicle Sales Standard</v>
      </c>
      <c r="C108" s="310" t="str">
        <f t="shared" si="8"/>
        <v>Minimum Required Hydrogen Vehicle Sales Percentage</v>
      </c>
      <c r="D108" s="414" t="s">
        <v>43</v>
      </c>
      <c r="E108" s="414" t="s">
        <v>41</v>
      </c>
      <c r="F108" s="414" t="s">
        <v>86</v>
      </c>
      <c r="G108" s="410" t="s">
        <v>87</v>
      </c>
      <c r="H108" s="416">
        <v>505</v>
      </c>
      <c r="I108" s="414" t="s">
        <v>44</v>
      </c>
      <c r="J108" s="308" t="str">
        <f>IF(ISBLANK(INDEX('Policy Characteristics'!D:D,MATCH($C108,'Policy Characteristics'!$C:$C,0))),"",INDEX('Policy Characteristics'!D:D,MATCH($C108,'Policy Characteristics'!$C:$C,0)))</f>
        <v>Hydrogen Veh Sales Standard</v>
      </c>
      <c r="K108" s="306" t="str">
        <f>IF(ISBLANK(INDEX('Policy Characteristics'!E:E,MATCH($C108,'Policy Characteristics'!$C:$C,0))),"",INDEX('Policy Characteristics'!E:E,MATCH($C108,'Policy Characteristics'!$C:$C,0)))</f>
        <v>trans hydrogen vehicle minimum</v>
      </c>
      <c r="L108" s="317">
        <f>IF(ISBLANK(INDEX('Policy Characteristics'!F:F,MATCH($C108,'Policy Characteristics'!$C:$C,0))),"",INDEX('Policy Characteristics'!F:F,MATCH($C108,'Policy Characteristics'!$C:$C,0)))</f>
        <v>0</v>
      </c>
      <c r="M108" s="317">
        <f>IF(ISBLANK(INDEX('Policy Characteristics'!G:G,MATCH($C108,'Policy Characteristics'!$C:$C,0))),"",INDEX('Policy Characteristics'!G:G,MATCH($C108,'Policy Characteristics'!$C:$C,0)))</f>
        <v>1</v>
      </c>
      <c r="N108" s="317">
        <f>IF(ISBLANK(INDEX('Policy Characteristics'!H:H,MATCH($C108,'Policy Characteristics'!$C:$C,0))),"",INDEX('Policy Characteristics'!H:H,MATCH($C108,'Policy Characteristics'!$C:$C,0)))</f>
        <v>0.01</v>
      </c>
      <c r="O108" s="306" t="str">
        <f>IF(ISBLANK(INDEX('Policy Characteristics'!I:I,MATCH($C108,'Policy Characteristics'!$C:$C,0))),"",INDEX('Policy Characteristics'!I:I,MATCH($C108,'Policy Characteristics'!$C:$C,0)))</f>
        <v>% of new vehicles sold</v>
      </c>
      <c r="P108" s="306" t="str">
        <f>IF(ISBLANK(INDEX('Policy Characteristics'!J:J,MATCH($C108,'Policy Characteristics'!$C:$C,0))),"",INDEX('Policy Characteristics'!J:J,MATCH($C108,'Policy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8" s="306" t="str">
        <f>IF(ISBLANK(INDEX('Policy Characteristics'!K:K,MATCH($C108,'Policy Characteristics'!$C:$C,0))),"",INDEX('Policy Characteristics'!K:K,MATCH($C108,'Policy Characteristics'!$C:$C,0)))</f>
        <v/>
      </c>
      <c r="R108" s="306" t="str">
        <f>IF(ISBLANK(INDEX('Policy Characteristics'!L:L,MATCH($C108,'Policy Characteristics'!$C:$C,0))),"",INDEX('Policy Characteristics'!L:L,MATCH($C108,'Policy Characteristics'!$C:$C,0)))</f>
        <v>hydrogen-vehicle-mandate.html</v>
      </c>
    </row>
    <row r="109" spans="1:18" x14ac:dyDescent="0.25">
      <c r="A109" s="306" t="str">
        <f>IF(ISBLANK(INDEX('Policy Characteristics'!A:A,MATCH($C109,'Policy Characteristics'!$C:$C,0))),"",INDEX('Policy Characteristics'!A:A,MATCH($C109,'Policy Characteristics'!$C:$C,0)))</f>
        <v>Transportation</v>
      </c>
      <c r="B109" s="306" t="str">
        <f>IF(ISBLANK(INDEX('Policy Characteristics'!B:B,MATCH($C109,'Policy Characteristics'!$C:$C,0))),"",INDEX('Policy Characteristics'!B:B,MATCH($C109,'Policy Characteristics'!$C:$C,0)))</f>
        <v>Hydrogen Vehicle Sales Standard</v>
      </c>
      <c r="C109" s="310" t="str">
        <f t="shared" si="8"/>
        <v>Minimum Required Hydrogen Vehicle Sales Percentage</v>
      </c>
      <c r="D109" s="414" t="s">
        <v>46</v>
      </c>
      <c r="E109" s="414" t="s">
        <v>42</v>
      </c>
      <c r="F109" s="414" t="s">
        <v>85</v>
      </c>
      <c r="G109" s="410" t="s">
        <v>3466</v>
      </c>
      <c r="H109" s="416">
        <v>506</v>
      </c>
      <c r="I109" s="414" t="s">
        <v>44</v>
      </c>
      <c r="J109" s="308" t="str">
        <f>IF(ISBLANK(INDEX('Policy Characteristics'!D:D,MATCH($C109,'Policy Characteristics'!$C:$C,0))),"",INDEX('Policy Characteristics'!D:D,MATCH($C109,'Policy Characteristics'!$C:$C,0)))</f>
        <v>Hydrogen Veh Sales Standard</v>
      </c>
      <c r="K109" s="306" t="str">
        <f>IF(ISBLANK(INDEX('Policy Characteristics'!E:E,MATCH($C109,'Policy Characteristics'!$C:$C,0))),"",INDEX('Policy Characteristics'!E:E,MATCH($C109,'Policy Characteristics'!$C:$C,0)))</f>
        <v>trans hydrogen vehicle minimum</v>
      </c>
      <c r="L109" s="317">
        <f>IF(ISBLANK(INDEX('Policy Characteristics'!F:F,MATCH($C109,'Policy Characteristics'!$C:$C,0))),"",INDEX('Policy Characteristics'!F:F,MATCH($C109,'Policy Characteristics'!$C:$C,0)))</f>
        <v>0</v>
      </c>
      <c r="M109" s="317">
        <f>IF(ISBLANK(INDEX('Policy Characteristics'!G:G,MATCH($C109,'Policy Characteristics'!$C:$C,0))),"",INDEX('Policy Characteristics'!G:G,MATCH($C109,'Policy Characteristics'!$C:$C,0)))</f>
        <v>1</v>
      </c>
      <c r="N109" s="317">
        <f>IF(ISBLANK(INDEX('Policy Characteristics'!H:H,MATCH($C109,'Policy Characteristics'!$C:$C,0))),"",INDEX('Policy Characteristics'!H:H,MATCH($C109,'Policy Characteristics'!$C:$C,0)))</f>
        <v>0.01</v>
      </c>
      <c r="O109" s="306" t="str">
        <f>IF(ISBLANK(INDEX('Policy Characteristics'!I:I,MATCH($C109,'Policy Characteristics'!$C:$C,0))),"",INDEX('Policy Characteristics'!I:I,MATCH($C109,'Policy Characteristics'!$C:$C,0)))</f>
        <v>% of new vehicles sold</v>
      </c>
      <c r="P109" s="306" t="str">
        <f>IF(ISBLANK(INDEX('Policy Characteristics'!J:J,MATCH($C109,'Policy Characteristics'!$C:$C,0))),"",INDEX('Policy Characteristics'!J:J,MATCH($C109,'Policy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09" s="306" t="str">
        <f>IF(ISBLANK(INDEX('Policy Characteristics'!K:K,MATCH($C109,'Policy Characteristics'!$C:$C,0))),"",INDEX('Policy Characteristics'!K:K,MATCH($C109,'Policy Characteristics'!$C:$C,0)))</f>
        <v/>
      </c>
      <c r="R109" s="306" t="str">
        <f>IF(ISBLANK(INDEX('Policy Characteristics'!L:L,MATCH($C109,'Policy Characteristics'!$C:$C,0))),"",INDEX('Policy Characteristics'!L:L,MATCH($C109,'Policy Characteristics'!$C:$C,0)))</f>
        <v>hydrogen-vehicle-mandate.html</v>
      </c>
    </row>
    <row r="110" spans="1:18" x14ac:dyDescent="0.25">
      <c r="A110" s="306" t="str">
        <f>IF(ISBLANK(INDEX('Policy Characteristics'!A:A,MATCH($C110,'Policy Characteristics'!$C:$C,0))),"",INDEX('Policy Characteristics'!A:A,MATCH($C110,'Policy Characteristics'!$C:$C,0)))</f>
        <v>Transportation</v>
      </c>
      <c r="B110" s="306" t="str">
        <f>IF(ISBLANK(INDEX('Policy Characteristics'!B:B,MATCH($C110,'Policy Characteristics'!$C:$C,0))),"",INDEX('Policy Characteristics'!B:B,MATCH($C110,'Policy Characteristics'!$C:$C,0)))</f>
        <v>Hydrogen Vehicle Sales Standard</v>
      </c>
      <c r="C110" s="310" t="str">
        <f t="shared" si="8"/>
        <v>Minimum Required Hydrogen Vehicle Sales Percentage</v>
      </c>
      <c r="D110" s="414" t="s">
        <v>43</v>
      </c>
      <c r="E110" s="414" t="s">
        <v>42</v>
      </c>
      <c r="F110" s="414" t="s">
        <v>86</v>
      </c>
      <c r="G110" s="410" t="s">
        <v>3467</v>
      </c>
      <c r="H110" s="416">
        <v>507</v>
      </c>
      <c r="I110" s="414" t="s">
        <v>44</v>
      </c>
      <c r="J110" s="308" t="str">
        <f>IF(ISBLANK(INDEX('Policy Characteristics'!D:D,MATCH($C110,'Policy Characteristics'!$C:$C,0))),"",INDEX('Policy Characteristics'!D:D,MATCH($C110,'Policy Characteristics'!$C:$C,0)))</f>
        <v>Hydrogen Veh Sales Standard</v>
      </c>
      <c r="K110" s="306" t="str">
        <f>IF(ISBLANK(INDEX('Policy Characteristics'!E:E,MATCH($C110,'Policy Characteristics'!$C:$C,0))),"",INDEX('Policy Characteristics'!E:E,MATCH($C110,'Policy Characteristics'!$C:$C,0)))</f>
        <v>trans hydrogen vehicle minimum</v>
      </c>
      <c r="L110" s="317">
        <f>IF(ISBLANK(INDEX('Policy Characteristics'!F:F,MATCH($C110,'Policy Characteristics'!$C:$C,0))),"",INDEX('Policy Characteristics'!F:F,MATCH($C110,'Policy Characteristics'!$C:$C,0)))</f>
        <v>0</v>
      </c>
      <c r="M110" s="317">
        <f>IF(ISBLANK(INDEX('Policy Characteristics'!G:G,MATCH($C110,'Policy Characteristics'!$C:$C,0))),"",INDEX('Policy Characteristics'!G:G,MATCH($C110,'Policy Characteristics'!$C:$C,0)))</f>
        <v>1</v>
      </c>
      <c r="N110" s="317">
        <f>IF(ISBLANK(INDEX('Policy Characteristics'!H:H,MATCH($C110,'Policy Characteristics'!$C:$C,0))),"",INDEX('Policy Characteristics'!H:H,MATCH($C110,'Policy Characteristics'!$C:$C,0)))</f>
        <v>0.01</v>
      </c>
      <c r="O110" s="306" t="str">
        <f>IF(ISBLANK(INDEX('Policy Characteristics'!I:I,MATCH($C110,'Policy Characteristics'!$C:$C,0))),"",INDEX('Policy Characteristics'!I:I,MATCH($C110,'Policy Characteristics'!$C:$C,0)))</f>
        <v>% of new vehicles sold</v>
      </c>
      <c r="P110" s="306" t="str">
        <f>IF(ISBLANK(INDEX('Policy Characteristics'!J:J,MATCH($C110,'Policy Characteristics'!$C:$C,0))),"",INDEX('Policy Characteristics'!J:J,MATCH($C110,'Policy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0" s="306" t="str">
        <f>IF(ISBLANK(INDEX('Policy Characteristics'!K:K,MATCH($C110,'Policy Characteristics'!$C:$C,0))),"",INDEX('Policy Characteristics'!K:K,MATCH($C110,'Policy Characteristics'!$C:$C,0)))</f>
        <v/>
      </c>
      <c r="R110" s="306" t="str">
        <f>IF(ISBLANK(INDEX('Policy Characteristics'!L:L,MATCH($C110,'Policy Characteristics'!$C:$C,0))),"",INDEX('Policy Characteristics'!L:L,MATCH($C110,'Policy Characteristics'!$C:$C,0)))</f>
        <v>hydrogen-vehicle-mandate.html</v>
      </c>
    </row>
    <row r="111" spans="1:18" x14ac:dyDescent="0.25">
      <c r="A111" s="306" t="str">
        <f>IF(ISBLANK(INDEX('Policy Characteristics'!A:A,MATCH($C111,'Policy Characteristics'!$C:$C,0))),"",INDEX('Policy Characteristics'!A:A,MATCH($C111,'Policy Characteristics'!$C:$C,0)))</f>
        <v>Transportation</v>
      </c>
      <c r="B111" s="306" t="str">
        <f>IF(ISBLANK(INDEX('Policy Characteristics'!B:B,MATCH($C111,'Policy Characteristics'!$C:$C,0))),"",INDEX('Policy Characteristics'!B:B,MATCH($C111,'Policy Characteristics'!$C:$C,0)))</f>
        <v>Hydrogen Vehicle Sales Standard</v>
      </c>
      <c r="C111" s="310" t="str">
        <f t="shared" si="8"/>
        <v>Minimum Required Hydrogen Vehicle Sales Percentage</v>
      </c>
      <c r="D111" s="414" t="s">
        <v>46</v>
      </c>
      <c r="E111" s="410" t="s">
        <v>114</v>
      </c>
      <c r="F111" s="414" t="s">
        <v>85</v>
      </c>
      <c r="G111" s="410" t="s">
        <v>148</v>
      </c>
      <c r="H111" s="416">
        <v>603</v>
      </c>
      <c r="I111" s="394" t="s">
        <v>45</v>
      </c>
      <c r="J111" s="308" t="str">
        <f>IF(ISBLANK(INDEX('Policy Characteristics'!D:D,MATCH($C111,'Policy Characteristics'!$C:$C,0))),"",INDEX('Policy Characteristics'!D:D,MATCH($C111,'Policy Characteristics'!$C:$C,0)))</f>
        <v>Hydrogen Veh Sales Standard</v>
      </c>
      <c r="K111" s="306" t="str">
        <f>IF(ISBLANK(INDEX('Policy Characteristics'!E:E,MATCH($C111,'Policy Characteristics'!$C:$C,0))),"",INDEX('Policy Characteristics'!E:E,MATCH($C111,'Policy Characteristics'!$C:$C,0)))</f>
        <v>trans hydrogen vehicle minimum</v>
      </c>
      <c r="L111" s="317">
        <f>IF(ISBLANK(INDEX('Policy Characteristics'!F:F,MATCH($C111,'Policy Characteristics'!$C:$C,0))),"",INDEX('Policy Characteristics'!F:F,MATCH($C111,'Policy Characteristics'!$C:$C,0)))</f>
        <v>0</v>
      </c>
      <c r="M111" s="317">
        <f>IF(ISBLANK(INDEX('Policy Characteristics'!G:G,MATCH($C111,'Policy Characteristics'!$C:$C,0))),"",INDEX('Policy Characteristics'!G:G,MATCH($C111,'Policy Characteristics'!$C:$C,0)))</f>
        <v>1</v>
      </c>
      <c r="N111" s="317">
        <f>IF(ISBLANK(INDEX('Policy Characteristics'!H:H,MATCH($C111,'Policy Characteristics'!$C:$C,0))),"",INDEX('Policy Characteristics'!H:H,MATCH($C111,'Policy Characteristics'!$C:$C,0)))</f>
        <v>0.01</v>
      </c>
      <c r="O111" s="306" t="str">
        <f>IF(ISBLANK(INDEX('Policy Characteristics'!I:I,MATCH($C111,'Policy Characteristics'!$C:$C,0))),"",INDEX('Policy Characteristics'!I:I,MATCH($C111,'Policy Characteristics'!$C:$C,0)))</f>
        <v>% of new vehicles sold</v>
      </c>
      <c r="P111" s="306" t="str">
        <f>IF(ISBLANK(INDEX('Policy Characteristics'!J:J,MATCH($C111,'Policy Characteristics'!$C:$C,0))),"",INDEX('Policy Characteristics'!J:J,MATCH($C111,'Policy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1" s="306" t="str">
        <f>IF(ISBLANK(INDEX('Policy Characteristics'!K:K,MATCH($C111,'Policy Characteristics'!$C:$C,0))),"",INDEX('Policy Characteristics'!K:K,MATCH($C111,'Policy Characteristics'!$C:$C,0)))</f>
        <v/>
      </c>
      <c r="R111" s="306" t="str">
        <f>IF(ISBLANK(INDEX('Policy Characteristics'!L:L,MATCH($C111,'Policy Characteristics'!$C:$C,0))),"",INDEX('Policy Characteristics'!L:L,MATCH($C111,'Policy Characteristics'!$C:$C,0)))</f>
        <v>hydrogen-vehicle-mandate.html</v>
      </c>
    </row>
    <row r="112" spans="1:18" x14ac:dyDescent="0.25">
      <c r="A112" s="306" t="str">
        <f>IF(ISBLANK(INDEX('Policy Characteristics'!A:A,MATCH($C112,'Policy Characteristics'!$C:$C,0))),"",INDEX('Policy Characteristics'!A:A,MATCH($C112,'Policy Characteristics'!$C:$C,0)))</f>
        <v>Transportation</v>
      </c>
      <c r="B112" s="306" t="str">
        <f>IF(ISBLANK(INDEX('Policy Characteristics'!B:B,MATCH($C112,'Policy Characteristics'!$C:$C,0))),"",INDEX('Policy Characteristics'!B:B,MATCH($C112,'Policy Characteristics'!$C:$C,0)))</f>
        <v>Hydrogen Vehicle Sales Standard</v>
      </c>
      <c r="C112" s="310" t="str">
        <f t="shared" si="8"/>
        <v>Minimum Required Hydrogen Vehicle Sales Percentage</v>
      </c>
      <c r="D112" s="414" t="s">
        <v>43</v>
      </c>
      <c r="E112" s="410" t="s">
        <v>114</v>
      </c>
      <c r="F112" s="414" t="s">
        <v>86</v>
      </c>
      <c r="G112" s="431" t="s">
        <v>3898</v>
      </c>
      <c r="H112" s="416">
        <v>604</v>
      </c>
      <c r="I112" s="394" t="s">
        <v>44</v>
      </c>
      <c r="J112" s="308" t="str">
        <f>IF(ISBLANK(INDEX('Policy Characteristics'!D:D,MATCH($C112,'Policy Characteristics'!$C:$C,0))),"",INDEX('Policy Characteristics'!D:D,MATCH($C112,'Policy Characteristics'!$C:$C,0)))</f>
        <v>Hydrogen Veh Sales Standard</v>
      </c>
      <c r="K112" s="306" t="str">
        <f>IF(ISBLANK(INDEX('Policy Characteristics'!E:E,MATCH($C112,'Policy Characteristics'!$C:$C,0))),"",INDEX('Policy Characteristics'!E:E,MATCH($C112,'Policy Characteristics'!$C:$C,0)))</f>
        <v>trans hydrogen vehicle minimum</v>
      </c>
      <c r="L112" s="317">
        <f>IF(ISBLANK(INDEX('Policy Characteristics'!F:F,MATCH($C112,'Policy Characteristics'!$C:$C,0))),"",INDEX('Policy Characteristics'!F:F,MATCH($C112,'Policy Characteristics'!$C:$C,0)))</f>
        <v>0</v>
      </c>
      <c r="M112" s="317">
        <f>IF(ISBLANK(INDEX('Policy Characteristics'!G:G,MATCH($C112,'Policy Characteristics'!$C:$C,0))),"",INDEX('Policy Characteristics'!G:G,MATCH($C112,'Policy Characteristics'!$C:$C,0)))</f>
        <v>1</v>
      </c>
      <c r="N112" s="317">
        <f>IF(ISBLANK(INDEX('Policy Characteristics'!H:H,MATCH($C112,'Policy Characteristics'!$C:$C,0))),"",INDEX('Policy Characteristics'!H:H,MATCH($C112,'Policy Characteristics'!$C:$C,0)))</f>
        <v>0.01</v>
      </c>
      <c r="O112" s="306" t="str">
        <f>IF(ISBLANK(INDEX('Policy Characteristics'!I:I,MATCH($C112,'Policy Characteristics'!$C:$C,0))),"",INDEX('Policy Characteristics'!I:I,MATCH($C112,'Policy Characteristics'!$C:$C,0)))</f>
        <v>% of new vehicles sold</v>
      </c>
      <c r="P112" s="306" t="str">
        <f>IF(ISBLANK(INDEX('Policy Characteristics'!J:J,MATCH($C112,'Policy Characteristics'!$C:$C,0))),"",INDEX('Policy Characteristics'!J:J,MATCH($C112,'Policy Characteristics'!$C:$C,0)))</f>
        <v>**Description:** This policy requires the specified percentage of newly sold vehicles of the selected type(s) to consist of hydrogen vehicles.  If that percentage would already be achieved through BAU sales plus the effects of other policies, this policy has no effect.  Manufactures may meet a sales standard through techniques such as more heavily marketing hydrogen vehicles, lowering the price of hydrogen vehicles, or raising the price of non-hydrogen vehicles. // **Guidance for setting values:** // **Road Vehicles:** No U.S. state has a hydrogen vehicle sales mandate (though hydrogen vehicles are included as a compliance option under zero-emissions vehicle mandates).  Only about 5000 hydrogen vehicles are on U.S. roads today (roughly 0.002% of U.S. vehicles).  Japan, potentially the country with the greatest commitment to hydrogen vehicles, aims to have 200,000 hydrogen vehicles on its roads by 2025 (which will comprise roughly 0.3% of Japan's vehicles). // **Commercial passenger and freight flights:** The use of hydrogen as a fuel for aircraft has been studied, and small prototype aircraft have been built and flown.  However, this remains a technology in early stages, and much research and development work would be required to reach commercialization, particularly for large aircraft. // **Passenger and freight rail:** Hydrogen is not commonly used for rail vehicles today, but given trains' ability to carry large fuel tanks, no serious technical barriers exist to more widespread usage.  The first hydrogen-powered train, the Coradia iLint, entered service in 2018 (in Germany), and 14 more hydrogen trains are planned for that line. // **Recreational boats and cargo ships:** Hydrogen is not commonly used for ships today, but given ships' ability to carry large fuel tanks, no serious technical barriers exist to more widespread usage.  A handful of hydrogen-powered ships have entered service since the mid-2000s, including several passenger ferries.  Due to the difficulty of making battery electric, long-haul freight ships, hydrogen is often seen as one of the best options for decarbonizing these types of ships.</v>
      </c>
      <c r="Q112" s="306" t="str">
        <f>IF(ISBLANK(INDEX('Policy Characteristics'!K:K,MATCH($C112,'Policy Characteristics'!$C:$C,0))),"",INDEX('Policy Characteristics'!K:K,MATCH($C112,'Policy Characteristics'!$C:$C,0)))</f>
        <v/>
      </c>
      <c r="R112" s="306" t="str">
        <f>IF(ISBLANK(INDEX('Policy Characteristics'!L:L,MATCH($C112,'Policy Characteristics'!$C:$C,0))),"",INDEX('Policy Characteristics'!L:L,MATCH($C112,'Policy Characteristics'!$C:$C,0)))</f>
        <v>hydrogen-vehicle-mandate.html</v>
      </c>
    </row>
    <row r="113" spans="1:18" s="405" customFormat="1" x14ac:dyDescent="0.25">
      <c r="A113" s="306" t="str">
        <f>IF(ISBLANK(INDEX('Policy Characteristics'!A:A,MATCH($C113,'Policy Characteristics'!$C:$C,0))),"",INDEX('Policy Characteristics'!A:A,MATCH($C113,'Policy Characteristics'!$C:$C,0)))</f>
        <v>Transportation</v>
      </c>
      <c r="B113" s="306" t="str">
        <f>IF(ISBLANK(INDEX('Policy Characteristics'!B:B,MATCH($C113,'Policy Characteristics'!$C:$C,0))),"",INDEX('Policy Characteristics'!B:B,MATCH($C113,'Policy Characteristics'!$C:$C,0)))</f>
        <v>Low Carbon Fuel Standard</v>
      </c>
      <c r="C113" s="309" t="s">
        <v>494</v>
      </c>
      <c r="D113" s="414"/>
      <c r="E113" s="414"/>
      <c r="F113" s="414"/>
      <c r="G113" s="414"/>
      <c r="H113" s="430">
        <v>190</v>
      </c>
      <c r="I113" s="414" t="s">
        <v>44</v>
      </c>
      <c r="J113" s="308" t="str">
        <f>IF(ISBLANK(INDEX('Policy Characteristics'!D:D,MATCH($C113,'Policy Characteristics'!$C:$C,0))),"",INDEX('Policy Characteristics'!D:D,MATCH($C113,'Policy Characteristics'!$C:$C,0)))</f>
        <v>Low Carbon Fuel Standard</v>
      </c>
      <c r="K113" s="306" t="str">
        <f>IF(ISBLANK(INDEX('Policy Characteristics'!E:E,MATCH($C113,'Policy Characteristics'!$C:$C,0))),"",INDEX('Policy Characteristics'!E:E,MATCH($C113,'Policy Characteristics'!$C:$C,0)))</f>
        <v>trans LCFS</v>
      </c>
      <c r="L113" s="317">
        <f>IF(ISBLANK(INDEX('Policy Characteristics'!F:F,MATCH($C113,'Policy Characteristics'!$C:$C,0))),"",INDEX('Policy Characteristics'!F:F,MATCH($C113,'Policy Characteristics'!$C:$C,0)))</f>
        <v>0</v>
      </c>
      <c r="M113" s="317">
        <f>IF(ISBLANK(INDEX('Policy Characteristics'!G:G,MATCH($C113,'Policy Characteristics'!$C:$C,0))),"",INDEX('Policy Characteristics'!G:G,MATCH($C113,'Policy Characteristics'!$C:$C,0)))</f>
        <v>0.2</v>
      </c>
      <c r="N113" s="317">
        <f>IF(ISBLANK(INDEX('Policy Characteristics'!H:H,MATCH($C113,'Policy Characteristics'!$C:$C,0))),"",INDEX('Policy Characteristics'!H:H,MATCH($C113,'Policy Characteristics'!$C:$C,0)))</f>
        <v>0.01</v>
      </c>
      <c r="O113" s="306" t="str">
        <f>IF(ISBLANK(INDEX('Policy Characteristics'!I:I,MATCH($C113,'Policy Characteristics'!$C:$C,0))),"",INDEX('Policy Characteristics'!I:I,MATCH($C113,'Policy Characteristics'!$C:$C,0)))</f>
        <v>% reduction in carbon emissions</v>
      </c>
      <c r="P113" s="306" t="str">
        <f>IF(ISBLANK(INDEX('Policy Characteristics'!J:J,MATCH($C113,'Policy Characteristics'!$C:$C,0))),"",INDEX('Policy Characteristics'!J:J,MATCH($C113,'Policy Characteristics'!$C:$C,0)))</f>
        <v>**Description:** This policy specifies the percentage reduction in carbon emissions from the transportation sector that must be achieved via fuel switching.  This value is in addition to BAU requirements. // **Guidance for setting values:** The U.S. National Renewable Fuel Standard equates to a BAU LCFS of 2.2% - 4.6% (varying by year).  California adopted an LCFS that requires a 10% reduction in carbon intensity of the transportation fuel pool by 2020.</v>
      </c>
      <c r="Q113" s="306" t="str">
        <f>IF(ISBLANK(INDEX('Policy Characteristics'!K:K,MATCH($C113,'Policy Characteristics'!$C:$C,0))),"",INDEX('Policy Characteristics'!K:K,MATCH($C113,'Policy Characteristics'!$C:$C,0)))</f>
        <v>transportation-sector-main.html#lcfs</v>
      </c>
      <c r="R113" s="306" t="str">
        <f>IF(ISBLANK(INDEX('Policy Characteristics'!L:L,MATCH($C113,'Policy Characteristics'!$C:$C,0))),"",INDEX('Policy Characteristics'!L:L,MATCH($C113,'Policy Characteristics'!$C:$C,0)))</f>
        <v>low-carbon-fuel-standard.html</v>
      </c>
    </row>
    <row r="114" spans="1:18" x14ac:dyDescent="0.25">
      <c r="A114" s="306" t="str">
        <f>IF(ISBLANK(INDEX('Policy Characteristics'!A:A,MATCH($C114,'Policy Characteristics'!$C:$C,0))),"",INDEX('Policy Characteristics'!A:A,MATCH($C114,'Policy Characteristics'!$C:$C,0)))</f>
        <v>Transportation</v>
      </c>
      <c r="B114" s="306" t="str">
        <f>IF(ISBLANK(INDEX('Policy Characteristics'!B:B,MATCH($C114,'Policy Characteristics'!$C:$C,0))),"",INDEX('Policy Characteristics'!B:B,MATCH($C114,'Policy Characteristics'!$C:$C,0)))</f>
        <v>Mode Shifting</v>
      </c>
      <c r="C114" s="311" t="s">
        <v>3110</v>
      </c>
      <c r="D114" s="414" t="s">
        <v>46</v>
      </c>
      <c r="E114" s="414" t="s">
        <v>38</v>
      </c>
      <c r="F114" s="414" t="s">
        <v>85</v>
      </c>
      <c r="G114" s="405" t="s">
        <v>3468</v>
      </c>
      <c r="H114" s="416">
        <v>848</v>
      </c>
      <c r="I114" s="414" t="s">
        <v>44</v>
      </c>
      <c r="J114" s="308" t="str">
        <f>IF(ISBLANK(INDEX('Policy Characteristics'!D:D,MATCH($C114,'Policy Characteristics'!$C:$C,0))),"",INDEX('Policy Characteristics'!D:D,MATCH($C114,'Policy Characteristics'!$C:$C,0)))</f>
        <v>Mode Shifting</v>
      </c>
      <c r="K114" s="306" t="str">
        <f>IF(ISBLANK(INDEX('Policy Characteristics'!E:E,MATCH($C114,'Policy Characteristics'!$C:$C,0))),"",INDEX('Policy Characteristics'!E:E,MATCH($C114,'Policy Characteristics'!$C:$C,0)))</f>
        <v>trans mode shifting</v>
      </c>
      <c r="L114" s="317">
        <f>IF(ISBLANK(INDEX('Policy Characteristics'!F:F,MATCH($C114,'Policy Characteristics'!$C:$C,0))),"",INDEX('Policy Characteristics'!F:F,MATCH($C114,'Policy Characteristics'!$C:$C,0)))</f>
        <v>0</v>
      </c>
      <c r="M114" s="317">
        <f>IF(ISBLANK(INDEX('Policy Characteristics'!G:G,MATCH($C114,'Policy Characteristics'!$C:$C,0))),"",INDEX('Policy Characteristics'!G:G,MATCH($C114,'Policy Characteristics'!$C:$C,0)))</f>
        <v>0.26</v>
      </c>
      <c r="N114" s="317">
        <f>IF(ISBLANK(INDEX('Policy Characteristics'!H:H,MATCH($C114,'Policy Characteristics'!$C:$C,0))),"",INDEX('Policy Characteristics'!H:H,MATCH($C114,'Policy Characteristics'!$C:$C,0)))</f>
        <v>0.01</v>
      </c>
      <c r="O114" s="306" t="str">
        <f>IF(ISBLANK(INDEX('Policy Characteristics'!I:I,MATCH($C114,'Policy Characteristics'!$C:$C,0))),"",INDEX('Policy Characteristics'!I:I,MATCH($C114,'Policy Characteristics'!$C:$C,0)))</f>
        <v>% of trips shifted</v>
      </c>
      <c r="P114" s="306" t="str">
        <f>IF(ISBLANK(INDEX('Policy Characteristics'!J:J,MATCH($C114,'Policy Characteristics'!$C:$C,0))),"",INDEX('Policy Characteristics'!J:J,MATCH($C114,'Policy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4" s="306" t="str">
        <f>IF(ISBLANK(INDEX('Policy Characteristics'!K:K,MATCH($C114,'Policy Characteristics'!$C:$C,0))),"",INDEX('Policy Characteristics'!K:K,MATCH($C114,'Policy Characteristics'!$C:$C,0)))</f>
        <v>transportation-sector-main.html#tdm</v>
      </c>
      <c r="R114" s="306" t="str">
        <f>IF(ISBLANK(INDEX('Policy Characteristics'!L:L,MATCH($C114,'Policy Characteristics'!$C:$C,0))),"",INDEX('Policy Characteristics'!L:L,MATCH($C114,'Policy Characteristics'!$C:$C,0)))</f>
        <v>transportation-demand-management.html</v>
      </c>
    </row>
    <row r="115" spans="1:18" x14ac:dyDescent="0.25">
      <c r="A115" s="306" t="str">
        <f>IF(ISBLANK(INDEX('Policy Characteristics'!A:A,MATCH($C115,'Policy Characteristics'!$C:$C,0))),"",INDEX('Policy Characteristics'!A:A,MATCH($C115,'Policy Characteristics'!$C:$C,0)))</f>
        <v>Transportation</v>
      </c>
      <c r="B115" s="306" t="str">
        <f>IF(ISBLANK(INDEX('Policy Characteristics'!B:B,MATCH($C115,'Policy Characteristics'!$C:$C,0))),"",INDEX('Policy Characteristics'!B:B,MATCH($C115,'Policy Characteristics'!$C:$C,0)))</f>
        <v>Mode Shifting</v>
      </c>
      <c r="C115" s="310" t="str">
        <f t="shared" ref="C115:C125" si="9">C$114</f>
        <v>Percent of Travel Demand Shifted to Other Modes or Eliminated</v>
      </c>
      <c r="D115" s="414" t="s">
        <v>46</v>
      </c>
      <c r="E115" s="414" t="s">
        <v>39</v>
      </c>
      <c r="F115" s="414" t="s">
        <v>85</v>
      </c>
      <c r="G115" s="574" t="s">
        <v>2388</v>
      </c>
      <c r="H115" s="416">
        <v>849</v>
      </c>
      <c r="I115" s="394" t="s">
        <v>45</v>
      </c>
      <c r="J115" s="308" t="str">
        <f>IF(ISBLANK(INDEX('Policy Characteristics'!D:D,MATCH($C115,'Policy Characteristics'!$C:$C,0))),"",INDEX('Policy Characteristics'!D:D,MATCH($C115,'Policy Characteristics'!$C:$C,0)))</f>
        <v>Mode Shifting</v>
      </c>
      <c r="K115" s="306" t="str">
        <f>IF(ISBLANK(INDEX('Policy Characteristics'!E:E,MATCH($C115,'Policy Characteristics'!$C:$C,0))),"",INDEX('Policy Characteristics'!E:E,MATCH($C115,'Policy Characteristics'!$C:$C,0)))</f>
        <v>trans mode shifting</v>
      </c>
      <c r="L115" s="317">
        <f>IF(ISBLANK(INDEX('Policy Characteristics'!F:F,MATCH($C115,'Policy Characteristics'!$C:$C,0))),"",INDEX('Policy Characteristics'!F:F,MATCH($C115,'Policy Characteristics'!$C:$C,0)))</f>
        <v>0</v>
      </c>
      <c r="M115" s="317">
        <f>IF(ISBLANK(INDEX('Policy Characteristics'!G:G,MATCH($C115,'Policy Characteristics'!$C:$C,0))),"",INDEX('Policy Characteristics'!G:G,MATCH($C115,'Policy Characteristics'!$C:$C,0)))</f>
        <v>0.26</v>
      </c>
      <c r="N115" s="317">
        <f>IF(ISBLANK(INDEX('Policy Characteristics'!H:H,MATCH($C115,'Policy Characteristics'!$C:$C,0))),"",INDEX('Policy Characteristics'!H:H,MATCH($C115,'Policy Characteristics'!$C:$C,0)))</f>
        <v>0.01</v>
      </c>
      <c r="O115" s="306" t="str">
        <f>IF(ISBLANK(INDEX('Policy Characteristics'!I:I,MATCH($C115,'Policy Characteristics'!$C:$C,0))),"",INDEX('Policy Characteristics'!I:I,MATCH($C115,'Policy Characteristics'!$C:$C,0)))</f>
        <v>% of trips shifted</v>
      </c>
      <c r="P115" s="306" t="str">
        <f>IF(ISBLANK(INDEX('Policy Characteristics'!J:J,MATCH($C115,'Policy Characteristics'!$C:$C,0))),"",INDEX('Policy Characteristics'!J:J,MATCH($C115,'Policy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5" s="306" t="str">
        <f>IF(ISBLANK(INDEX('Policy Characteristics'!K:K,MATCH($C115,'Policy Characteristics'!$C:$C,0))),"",INDEX('Policy Characteristics'!K:K,MATCH($C115,'Policy Characteristics'!$C:$C,0)))</f>
        <v>transportation-sector-main.html#tdm</v>
      </c>
      <c r="R115" s="306" t="str">
        <f>IF(ISBLANK(INDEX('Policy Characteristics'!L:L,MATCH($C115,'Policy Characteristics'!$C:$C,0))),"",INDEX('Policy Characteristics'!L:L,MATCH($C115,'Policy Characteristics'!$C:$C,0)))</f>
        <v>transportation-demand-management.html</v>
      </c>
    </row>
    <row r="116" spans="1:18" x14ac:dyDescent="0.25">
      <c r="A116" s="306" t="str">
        <f>IF(ISBLANK(INDEX('Policy Characteristics'!A:A,MATCH($C116,'Policy Characteristics'!$C:$C,0))),"",INDEX('Policy Characteristics'!A:A,MATCH($C116,'Policy Characteristics'!$C:$C,0)))</f>
        <v>Transportation</v>
      </c>
      <c r="B116" s="306" t="str">
        <f>IF(ISBLANK(INDEX('Policy Characteristics'!B:B,MATCH($C116,'Policy Characteristics'!$C:$C,0))),"",INDEX('Policy Characteristics'!B:B,MATCH($C116,'Policy Characteristics'!$C:$C,0)))</f>
        <v>Mode Shifting</v>
      </c>
      <c r="C116" s="310" t="str">
        <f t="shared" si="9"/>
        <v>Percent of Travel Demand Shifted to Other Modes or Eliminated</v>
      </c>
      <c r="D116" s="414" t="s">
        <v>46</v>
      </c>
      <c r="E116" s="414" t="s">
        <v>40</v>
      </c>
      <c r="F116" s="414" t="s">
        <v>85</v>
      </c>
      <c r="G116" s="410" t="s">
        <v>3465</v>
      </c>
      <c r="H116" s="416">
        <v>850</v>
      </c>
      <c r="I116" s="414" t="s">
        <v>44</v>
      </c>
      <c r="J116" s="308" t="str">
        <f>IF(ISBLANK(INDEX('Policy Characteristics'!D:D,MATCH($C116,'Policy Characteristics'!$C:$C,0))),"",INDEX('Policy Characteristics'!D:D,MATCH($C116,'Policy Characteristics'!$C:$C,0)))</f>
        <v>Mode Shifting</v>
      </c>
      <c r="K116" s="306" t="str">
        <f>IF(ISBLANK(INDEX('Policy Characteristics'!E:E,MATCH($C116,'Policy Characteristics'!$C:$C,0))),"",INDEX('Policy Characteristics'!E:E,MATCH($C116,'Policy Characteristics'!$C:$C,0)))</f>
        <v>trans mode shifting</v>
      </c>
      <c r="L116" s="317">
        <f>IF(ISBLANK(INDEX('Policy Characteristics'!F:F,MATCH($C116,'Policy Characteristics'!$C:$C,0))),"",INDEX('Policy Characteristics'!F:F,MATCH($C116,'Policy Characteristics'!$C:$C,0)))</f>
        <v>0</v>
      </c>
      <c r="M116" s="317">
        <f>IF(ISBLANK(INDEX('Policy Characteristics'!G:G,MATCH($C116,'Policy Characteristics'!$C:$C,0))),"",INDEX('Policy Characteristics'!G:G,MATCH($C116,'Policy Characteristics'!$C:$C,0)))</f>
        <v>0.26</v>
      </c>
      <c r="N116" s="317">
        <f>IF(ISBLANK(INDEX('Policy Characteristics'!H:H,MATCH($C116,'Policy Characteristics'!$C:$C,0))),"",INDEX('Policy Characteristics'!H:H,MATCH($C116,'Policy Characteristics'!$C:$C,0)))</f>
        <v>0.01</v>
      </c>
      <c r="O116" s="306" t="str">
        <f>IF(ISBLANK(INDEX('Policy Characteristics'!I:I,MATCH($C116,'Policy Characteristics'!$C:$C,0))),"",INDEX('Policy Characteristics'!I:I,MATCH($C116,'Policy Characteristics'!$C:$C,0)))</f>
        <v>% of trips shifted</v>
      </c>
      <c r="P116" s="306" t="str">
        <f>IF(ISBLANK(INDEX('Policy Characteristics'!J:J,MATCH($C116,'Policy Characteristics'!$C:$C,0))),"",INDEX('Policy Characteristics'!J:J,MATCH($C116,'Policy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6" s="306" t="str">
        <f>IF(ISBLANK(INDEX('Policy Characteristics'!K:K,MATCH($C116,'Policy Characteristics'!$C:$C,0))),"",INDEX('Policy Characteristics'!K:K,MATCH($C116,'Policy Characteristics'!$C:$C,0)))</f>
        <v>transportation-sector-main.html#tdm</v>
      </c>
      <c r="R116" s="306" t="str">
        <f>IF(ISBLANK(INDEX('Policy Characteristics'!L:L,MATCH($C116,'Policy Characteristics'!$C:$C,0))),"",INDEX('Policy Characteristics'!L:L,MATCH($C116,'Policy Characteristics'!$C:$C,0)))</f>
        <v>transportation-demand-management.html</v>
      </c>
    </row>
    <row r="117" spans="1:18" x14ac:dyDescent="0.25">
      <c r="A117" s="306" t="str">
        <f>IF(ISBLANK(INDEX('Policy Characteristics'!A:A,MATCH($C117,'Policy Characteristics'!$C:$C,0))),"",INDEX('Policy Characteristics'!A:A,MATCH($C117,'Policy Characteristics'!$C:$C,0)))</f>
        <v>Transportation</v>
      </c>
      <c r="B117" s="306" t="str">
        <f>IF(ISBLANK(INDEX('Policy Characteristics'!B:B,MATCH($C117,'Policy Characteristics'!$C:$C,0))),"",INDEX('Policy Characteristics'!B:B,MATCH($C117,'Policy Characteristics'!$C:$C,0)))</f>
        <v>Mode Shifting</v>
      </c>
      <c r="C117" s="310" t="str">
        <f t="shared" si="9"/>
        <v>Percent of Travel Demand Shifted to Other Modes or Eliminated</v>
      </c>
      <c r="D117" s="414" t="s">
        <v>46</v>
      </c>
      <c r="E117" s="414" t="s">
        <v>41</v>
      </c>
      <c r="F117" s="414" t="s">
        <v>85</v>
      </c>
      <c r="G117" s="414" t="s">
        <v>87</v>
      </c>
      <c r="H117" s="416">
        <v>851</v>
      </c>
      <c r="I117" s="394" t="s">
        <v>45</v>
      </c>
      <c r="J117" s="308" t="str">
        <f>IF(ISBLANK(INDEX('Policy Characteristics'!D:D,MATCH($C117,'Policy Characteristics'!$C:$C,0))),"",INDEX('Policy Characteristics'!D:D,MATCH($C117,'Policy Characteristics'!$C:$C,0)))</f>
        <v>Mode Shifting</v>
      </c>
      <c r="K117" s="306" t="str">
        <f>IF(ISBLANK(INDEX('Policy Characteristics'!E:E,MATCH($C117,'Policy Characteristics'!$C:$C,0))),"",INDEX('Policy Characteristics'!E:E,MATCH($C117,'Policy Characteristics'!$C:$C,0)))</f>
        <v>trans mode shifting</v>
      </c>
      <c r="L117" s="317">
        <f>IF(ISBLANK(INDEX('Policy Characteristics'!F:F,MATCH($C117,'Policy Characteristics'!$C:$C,0))),"",INDEX('Policy Characteristics'!F:F,MATCH($C117,'Policy Characteristics'!$C:$C,0)))</f>
        <v>0</v>
      </c>
      <c r="M117" s="317">
        <f>IF(ISBLANK(INDEX('Policy Characteristics'!G:G,MATCH($C117,'Policy Characteristics'!$C:$C,0))),"",INDEX('Policy Characteristics'!G:G,MATCH($C117,'Policy Characteristics'!$C:$C,0)))</f>
        <v>0.26</v>
      </c>
      <c r="N117" s="317">
        <f>IF(ISBLANK(INDEX('Policy Characteristics'!H:H,MATCH($C117,'Policy Characteristics'!$C:$C,0))),"",INDEX('Policy Characteristics'!H:H,MATCH($C117,'Policy Characteristics'!$C:$C,0)))</f>
        <v>0.01</v>
      </c>
      <c r="O117" s="306" t="str">
        <f>IF(ISBLANK(INDEX('Policy Characteristics'!I:I,MATCH($C117,'Policy Characteristics'!$C:$C,0))),"",INDEX('Policy Characteristics'!I:I,MATCH($C117,'Policy Characteristics'!$C:$C,0)))</f>
        <v>% of trips shifted</v>
      </c>
      <c r="P117" s="306" t="str">
        <f>IF(ISBLANK(INDEX('Policy Characteristics'!J:J,MATCH($C117,'Policy Characteristics'!$C:$C,0))),"",INDEX('Policy Characteristics'!J:J,MATCH($C117,'Policy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7" s="306" t="str">
        <f>IF(ISBLANK(INDEX('Policy Characteristics'!K:K,MATCH($C117,'Policy Characteristics'!$C:$C,0))),"",INDEX('Policy Characteristics'!K:K,MATCH($C117,'Policy Characteristics'!$C:$C,0)))</f>
        <v>transportation-sector-main.html#tdm</v>
      </c>
      <c r="R117" s="306" t="str">
        <f>IF(ISBLANK(INDEX('Policy Characteristics'!L:L,MATCH($C117,'Policy Characteristics'!$C:$C,0))),"",INDEX('Policy Characteristics'!L:L,MATCH($C117,'Policy Characteristics'!$C:$C,0)))</f>
        <v>transportation-demand-management.html</v>
      </c>
    </row>
    <row r="118" spans="1:18" x14ac:dyDescent="0.25">
      <c r="A118" s="306" t="str">
        <f>IF(ISBLANK(INDEX('Policy Characteristics'!A:A,MATCH($C118,'Policy Characteristics'!$C:$C,0))),"",INDEX('Policy Characteristics'!A:A,MATCH($C118,'Policy Characteristics'!$C:$C,0)))</f>
        <v>Transportation</v>
      </c>
      <c r="B118" s="306" t="str">
        <f>IF(ISBLANK(INDEX('Policy Characteristics'!B:B,MATCH($C118,'Policy Characteristics'!$C:$C,0))),"",INDEX('Policy Characteristics'!B:B,MATCH($C118,'Policy Characteristics'!$C:$C,0)))</f>
        <v>Mode Shifting</v>
      </c>
      <c r="C118" s="310" t="str">
        <f t="shared" si="9"/>
        <v>Percent of Travel Demand Shifted to Other Modes or Eliminated</v>
      </c>
      <c r="D118" s="414" t="s">
        <v>46</v>
      </c>
      <c r="E118" s="414" t="s">
        <v>42</v>
      </c>
      <c r="F118" s="414" t="s">
        <v>85</v>
      </c>
      <c r="G118" s="410" t="s">
        <v>3466</v>
      </c>
      <c r="H118" s="416">
        <v>852</v>
      </c>
      <c r="I118" s="394" t="s">
        <v>45</v>
      </c>
      <c r="J118" s="308" t="str">
        <f>IF(ISBLANK(INDEX('Policy Characteristics'!D:D,MATCH($C118,'Policy Characteristics'!$C:$C,0))),"",INDEX('Policy Characteristics'!D:D,MATCH($C118,'Policy Characteristics'!$C:$C,0)))</f>
        <v>Mode Shifting</v>
      </c>
      <c r="K118" s="306" t="str">
        <f>IF(ISBLANK(INDEX('Policy Characteristics'!E:E,MATCH($C118,'Policy Characteristics'!$C:$C,0))),"",INDEX('Policy Characteristics'!E:E,MATCH($C118,'Policy Characteristics'!$C:$C,0)))</f>
        <v>trans mode shifting</v>
      </c>
      <c r="L118" s="317">
        <f>IF(ISBLANK(INDEX('Policy Characteristics'!F:F,MATCH($C118,'Policy Characteristics'!$C:$C,0))),"",INDEX('Policy Characteristics'!F:F,MATCH($C118,'Policy Characteristics'!$C:$C,0)))</f>
        <v>0</v>
      </c>
      <c r="M118" s="317">
        <f>IF(ISBLANK(INDEX('Policy Characteristics'!G:G,MATCH($C118,'Policy Characteristics'!$C:$C,0))),"",INDEX('Policy Characteristics'!G:G,MATCH($C118,'Policy Characteristics'!$C:$C,0)))</f>
        <v>0.26</v>
      </c>
      <c r="N118" s="317">
        <f>IF(ISBLANK(INDEX('Policy Characteristics'!H:H,MATCH($C118,'Policy Characteristics'!$C:$C,0))),"",INDEX('Policy Characteristics'!H:H,MATCH($C118,'Policy Characteristics'!$C:$C,0)))</f>
        <v>0.01</v>
      </c>
      <c r="O118" s="306" t="str">
        <f>IF(ISBLANK(INDEX('Policy Characteristics'!I:I,MATCH($C118,'Policy Characteristics'!$C:$C,0))),"",INDEX('Policy Characteristics'!I:I,MATCH($C118,'Policy Characteristics'!$C:$C,0)))</f>
        <v>% of trips shifted</v>
      </c>
      <c r="P118" s="306" t="str">
        <f>IF(ISBLANK(INDEX('Policy Characteristics'!J:J,MATCH($C118,'Policy Characteristics'!$C:$C,0))),"",INDEX('Policy Characteristics'!J:J,MATCH($C118,'Policy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8" s="306" t="str">
        <f>IF(ISBLANK(INDEX('Policy Characteristics'!K:K,MATCH($C118,'Policy Characteristics'!$C:$C,0))),"",INDEX('Policy Characteristics'!K:K,MATCH($C118,'Policy Characteristics'!$C:$C,0)))</f>
        <v>transportation-sector-main.html#tdm</v>
      </c>
      <c r="R118" s="306" t="str">
        <f>IF(ISBLANK(INDEX('Policy Characteristics'!L:L,MATCH($C118,'Policy Characteristics'!$C:$C,0))),"",INDEX('Policy Characteristics'!L:L,MATCH($C118,'Policy Characteristics'!$C:$C,0)))</f>
        <v>transportation-demand-management.html</v>
      </c>
    </row>
    <row r="119" spans="1:18" x14ac:dyDescent="0.25">
      <c r="A119" s="306" t="str">
        <f>IF(ISBLANK(INDEX('Policy Characteristics'!A:A,MATCH($C119,'Policy Characteristics'!$C:$C,0))),"",INDEX('Policy Characteristics'!A:A,MATCH($C119,'Policy Characteristics'!$C:$C,0)))</f>
        <v>Transportation</v>
      </c>
      <c r="B119" s="306" t="str">
        <f>IF(ISBLANK(INDEX('Policy Characteristics'!B:B,MATCH($C119,'Policy Characteristics'!$C:$C,0))),"",INDEX('Policy Characteristics'!B:B,MATCH($C119,'Policy Characteristics'!$C:$C,0)))</f>
        <v>Mode Shifting</v>
      </c>
      <c r="C119" s="310" t="str">
        <f t="shared" si="9"/>
        <v>Percent of Travel Demand Shifted to Other Modes or Eliminated</v>
      </c>
      <c r="D119" s="414" t="s">
        <v>46</v>
      </c>
      <c r="E119" s="410" t="s">
        <v>114</v>
      </c>
      <c r="F119" s="414" t="s">
        <v>85</v>
      </c>
      <c r="G119" s="410" t="s">
        <v>148</v>
      </c>
      <c r="H119" s="416">
        <v>853</v>
      </c>
      <c r="I119" s="394" t="s">
        <v>45</v>
      </c>
      <c r="J119" s="308" t="str">
        <f>IF(ISBLANK(INDEX('Policy Characteristics'!D:D,MATCH($C119,'Policy Characteristics'!$C:$C,0))),"",INDEX('Policy Characteristics'!D:D,MATCH($C119,'Policy Characteristics'!$C:$C,0)))</f>
        <v>Mode Shifting</v>
      </c>
      <c r="K119" s="306" t="str">
        <f>IF(ISBLANK(INDEX('Policy Characteristics'!E:E,MATCH($C119,'Policy Characteristics'!$C:$C,0))),"",INDEX('Policy Characteristics'!E:E,MATCH($C119,'Policy Characteristics'!$C:$C,0)))</f>
        <v>trans mode shifting</v>
      </c>
      <c r="L119" s="317">
        <f>IF(ISBLANK(INDEX('Policy Characteristics'!F:F,MATCH($C119,'Policy Characteristics'!$C:$C,0))),"",INDEX('Policy Characteristics'!F:F,MATCH($C119,'Policy Characteristics'!$C:$C,0)))</f>
        <v>0</v>
      </c>
      <c r="M119" s="317">
        <f>IF(ISBLANK(INDEX('Policy Characteristics'!G:G,MATCH($C119,'Policy Characteristics'!$C:$C,0))),"",INDEX('Policy Characteristics'!G:G,MATCH($C119,'Policy Characteristics'!$C:$C,0)))</f>
        <v>0.26</v>
      </c>
      <c r="N119" s="317">
        <f>IF(ISBLANK(INDEX('Policy Characteristics'!H:H,MATCH($C119,'Policy Characteristics'!$C:$C,0))),"",INDEX('Policy Characteristics'!H:H,MATCH($C119,'Policy Characteristics'!$C:$C,0)))</f>
        <v>0.01</v>
      </c>
      <c r="O119" s="306" t="str">
        <f>IF(ISBLANK(INDEX('Policy Characteristics'!I:I,MATCH($C119,'Policy Characteristics'!$C:$C,0))),"",INDEX('Policy Characteristics'!I:I,MATCH($C119,'Policy Characteristics'!$C:$C,0)))</f>
        <v>% of trips shifted</v>
      </c>
      <c r="P119" s="306" t="str">
        <f>IF(ISBLANK(INDEX('Policy Characteristics'!J:J,MATCH($C119,'Policy Characteristics'!$C:$C,0))),"",INDEX('Policy Characteristics'!J:J,MATCH($C119,'Policy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19" s="306" t="str">
        <f>IF(ISBLANK(INDEX('Policy Characteristics'!K:K,MATCH($C119,'Policy Characteristics'!$C:$C,0))),"",INDEX('Policy Characteristics'!K:K,MATCH($C119,'Policy Characteristics'!$C:$C,0)))</f>
        <v>transportation-sector-main.html#tdm</v>
      </c>
      <c r="R119" s="306" t="str">
        <f>IF(ISBLANK(INDEX('Policy Characteristics'!L:L,MATCH($C119,'Policy Characteristics'!$C:$C,0))),"",INDEX('Policy Characteristics'!L:L,MATCH($C119,'Policy Characteristics'!$C:$C,0)))</f>
        <v>transportation-demand-management.html</v>
      </c>
    </row>
    <row r="120" spans="1:18" x14ac:dyDescent="0.25">
      <c r="A120" s="306" t="str">
        <f>IF(ISBLANK(INDEX('Policy Characteristics'!A:A,MATCH($C120,'Policy Characteristics'!$C:$C,0))),"",INDEX('Policy Characteristics'!A:A,MATCH($C120,'Policy Characteristics'!$C:$C,0)))</f>
        <v>Transportation</v>
      </c>
      <c r="B120" s="306" t="str">
        <f>IF(ISBLANK(INDEX('Policy Characteristics'!B:B,MATCH($C120,'Policy Characteristics'!$C:$C,0))),"",INDEX('Policy Characteristics'!B:B,MATCH($C120,'Policy Characteristics'!$C:$C,0)))</f>
        <v>Mode Shifting</v>
      </c>
      <c r="C120" s="310" t="str">
        <f t="shared" si="9"/>
        <v>Percent of Travel Demand Shifted to Other Modes or Eliminated</v>
      </c>
      <c r="D120" s="414" t="s">
        <v>43</v>
      </c>
      <c r="E120" s="414" t="s">
        <v>38</v>
      </c>
      <c r="F120" s="414" t="s">
        <v>86</v>
      </c>
      <c r="G120" s="410" t="s">
        <v>3893</v>
      </c>
      <c r="H120" s="416">
        <v>854</v>
      </c>
      <c r="I120" s="394" t="s">
        <v>45</v>
      </c>
      <c r="J120" s="308" t="str">
        <f>IF(ISBLANK(INDEX('Policy Characteristics'!D:D,MATCH($C120,'Policy Characteristics'!$C:$C,0))),"",INDEX('Policy Characteristics'!D:D,MATCH($C120,'Policy Characteristics'!$C:$C,0)))</f>
        <v>Mode Shifting</v>
      </c>
      <c r="K120" s="306" t="str">
        <f>IF(ISBLANK(INDEX('Policy Characteristics'!E:E,MATCH($C120,'Policy Characteristics'!$C:$C,0))),"",INDEX('Policy Characteristics'!E:E,MATCH($C120,'Policy Characteristics'!$C:$C,0)))</f>
        <v>trans mode shifting</v>
      </c>
      <c r="L120" s="317">
        <f>IF(ISBLANK(INDEX('Policy Characteristics'!F:F,MATCH($C120,'Policy Characteristics'!$C:$C,0))),"",INDEX('Policy Characteristics'!F:F,MATCH($C120,'Policy Characteristics'!$C:$C,0)))</f>
        <v>0</v>
      </c>
      <c r="M120" s="317">
        <f>IF(ISBLANK(INDEX('Policy Characteristics'!G:G,MATCH($C120,'Policy Characteristics'!$C:$C,0))),"",INDEX('Policy Characteristics'!G:G,MATCH($C120,'Policy Characteristics'!$C:$C,0)))</f>
        <v>0.26</v>
      </c>
      <c r="N120" s="317">
        <f>IF(ISBLANK(INDEX('Policy Characteristics'!H:H,MATCH($C120,'Policy Characteristics'!$C:$C,0))),"",INDEX('Policy Characteristics'!H:H,MATCH($C120,'Policy Characteristics'!$C:$C,0)))</f>
        <v>0.01</v>
      </c>
      <c r="O120" s="306" t="str">
        <f>IF(ISBLANK(INDEX('Policy Characteristics'!I:I,MATCH($C120,'Policy Characteristics'!$C:$C,0))),"",INDEX('Policy Characteristics'!I:I,MATCH($C120,'Policy Characteristics'!$C:$C,0)))</f>
        <v>% of trips shifted</v>
      </c>
      <c r="P120" s="306" t="str">
        <f>IF(ISBLANK(INDEX('Policy Characteristics'!J:J,MATCH($C120,'Policy Characteristics'!$C:$C,0))),"",INDEX('Policy Characteristics'!J:J,MATCH($C120,'Policy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0" s="306" t="str">
        <f>IF(ISBLANK(INDEX('Policy Characteristics'!K:K,MATCH($C120,'Policy Characteristics'!$C:$C,0))),"",INDEX('Policy Characteristics'!K:K,MATCH($C120,'Policy Characteristics'!$C:$C,0)))</f>
        <v>transportation-sector-main.html#tdm</v>
      </c>
      <c r="R120" s="306" t="str">
        <f>IF(ISBLANK(INDEX('Policy Characteristics'!L:L,MATCH($C120,'Policy Characteristics'!$C:$C,0))),"",INDEX('Policy Characteristics'!L:L,MATCH($C120,'Policy Characteristics'!$C:$C,0)))</f>
        <v>transportation-demand-management.html</v>
      </c>
    </row>
    <row r="121" spans="1:18" x14ac:dyDescent="0.25">
      <c r="A121" s="306" t="str">
        <f>IF(ISBLANK(INDEX('Policy Characteristics'!A:A,MATCH($C121,'Policy Characteristics'!$C:$C,0))),"",INDEX('Policy Characteristics'!A:A,MATCH($C121,'Policy Characteristics'!$C:$C,0)))</f>
        <v>Transportation</v>
      </c>
      <c r="B121" s="306" t="str">
        <f>IF(ISBLANK(INDEX('Policy Characteristics'!B:B,MATCH($C121,'Policy Characteristics'!$C:$C,0))),"",INDEX('Policy Characteristics'!B:B,MATCH($C121,'Policy Characteristics'!$C:$C,0)))</f>
        <v>Mode Shifting</v>
      </c>
      <c r="C121" s="310" t="str">
        <f t="shared" si="9"/>
        <v>Percent of Travel Demand Shifted to Other Modes or Eliminated</v>
      </c>
      <c r="D121" s="414" t="s">
        <v>43</v>
      </c>
      <c r="E121" s="414" t="s">
        <v>39</v>
      </c>
      <c r="F121" s="414" t="s">
        <v>86</v>
      </c>
      <c r="G121" s="431" t="s">
        <v>3897</v>
      </c>
      <c r="H121" s="416">
        <v>855</v>
      </c>
      <c r="I121" s="414" t="s">
        <v>44</v>
      </c>
      <c r="J121" s="308" t="str">
        <f>IF(ISBLANK(INDEX('Policy Characteristics'!D:D,MATCH($C121,'Policy Characteristics'!$C:$C,0))),"",INDEX('Policy Characteristics'!D:D,MATCH($C121,'Policy Characteristics'!$C:$C,0)))</f>
        <v>Mode Shifting</v>
      </c>
      <c r="K121" s="306" t="str">
        <f>IF(ISBLANK(INDEX('Policy Characteristics'!E:E,MATCH($C121,'Policy Characteristics'!$C:$C,0))),"",INDEX('Policy Characteristics'!E:E,MATCH($C121,'Policy Characteristics'!$C:$C,0)))</f>
        <v>trans mode shifting</v>
      </c>
      <c r="L121" s="317">
        <f>IF(ISBLANK(INDEX('Policy Characteristics'!F:F,MATCH($C121,'Policy Characteristics'!$C:$C,0))),"",INDEX('Policy Characteristics'!F:F,MATCH($C121,'Policy Characteristics'!$C:$C,0)))</f>
        <v>0</v>
      </c>
      <c r="M121" s="317">
        <f>IF(ISBLANK(INDEX('Policy Characteristics'!G:G,MATCH($C121,'Policy Characteristics'!$C:$C,0))),"",INDEX('Policy Characteristics'!G:G,MATCH($C121,'Policy Characteristics'!$C:$C,0)))</f>
        <v>0.26</v>
      </c>
      <c r="N121" s="317">
        <f>IF(ISBLANK(INDEX('Policy Characteristics'!H:H,MATCH($C121,'Policy Characteristics'!$C:$C,0))),"",INDEX('Policy Characteristics'!H:H,MATCH($C121,'Policy Characteristics'!$C:$C,0)))</f>
        <v>0.01</v>
      </c>
      <c r="O121" s="306" t="str">
        <f>IF(ISBLANK(INDEX('Policy Characteristics'!I:I,MATCH($C121,'Policy Characteristics'!$C:$C,0))),"",INDEX('Policy Characteristics'!I:I,MATCH($C121,'Policy Characteristics'!$C:$C,0)))</f>
        <v>% of trips shifted</v>
      </c>
      <c r="P121" s="306" t="str">
        <f>IF(ISBLANK(INDEX('Policy Characteristics'!J:J,MATCH($C121,'Policy Characteristics'!$C:$C,0))),"",INDEX('Policy Characteristics'!J:J,MATCH($C121,'Policy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1" s="306" t="str">
        <f>IF(ISBLANK(INDEX('Policy Characteristics'!K:K,MATCH($C121,'Policy Characteristics'!$C:$C,0))),"",INDEX('Policy Characteristics'!K:K,MATCH($C121,'Policy Characteristics'!$C:$C,0)))</f>
        <v>transportation-sector-main.html#tdm</v>
      </c>
      <c r="R121" s="306" t="str">
        <f>IF(ISBLANK(INDEX('Policy Characteristics'!L:L,MATCH($C121,'Policy Characteristics'!$C:$C,0))),"",INDEX('Policy Characteristics'!L:L,MATCH($C121,'Policy Characteristics'!$C:$C,0)))</f>
        <v>transportation-demand-management.html</v>
      </c>
    </row>
    <row r="122" spans="1:18" x14ac:dyDescent="0.25">
      <c r="A122" s="306" t="str">
        <f>IF(ISBLANK(INDEX('Policy Characteristics'!A:A,MATCH($C122,'Policy Characteristics'!$C:$C,0))),"",INDEX('Policy Characteristics'!A:A,MATCH($C122,'Policy Characteristics'!$C:$C,0)))</f>
        <v>Transportation</v>
      </c>
      <c r="B122" s="306" t="str">
        <f>IF(ISBLANK(INDEX('Policy Characteristics'!B:B,MATCH($C122,'Policy Characteristics'!$C:$C,0))),"",INDEX('Policy Characteristics'!B:B,MATCH($C122,'Policy Characteristics'!$C:$C,0)))</f>
        <v>Mode Shifting</v>
      </c>
      <c r="C122" s="310" t="str">
        <f t="shared" si="9"/>
        <v>Percent of Travel Demand Shifted to Other Modes or Eliminated</v>
      </c>
      <c r="D122" s="414" t="s">
        <v>43</v>
      </c>
      <c r="E122" s="414" t="s">
        <v>40</v>
      </c>
      <c r="F122" s="414" t="s">
        <v>86</v>
      </c>
      <c r="G122" s="410" t="s">
        <v>3465</v>
      </c>
      <c r="H122" s="416">
        <v>856</v>
      </c>
      <c r="I122" s="394" t="s">
        <v>45</v>
      </c>
      <c r="J122" s="308" t="str">
        <f>IF(ISBLANK(INDEX('Policy Characteristics'!D:D,MATCH($C122,'Policy Characteristics'!$C:$C,0))),"",INDEX('Policy Characteristics'!D:D,MATCH($C122,'Policy Characteristics'!$C:$C,0)))</f>
        <v>Mode Shifting</v>
      </c>
      <c r="K122" s="306" t="str">
        <f>IF(ISBLANK(INDEX('Policy Characteristics'!E:E,MATCH($C122,'Policy Characteristics'!$C:$C,0))),"",INDEX('Policy Characteristics'!E:E,MATCH($C122,'Policy Characteristics'!$C:$C,0)))</f>
        <v>trans mode shifting</v>
      </c>
      <c r="L122" s="317">
        <f>IF(ISBLANK(INDEX('Policy Characteristics'!F:F,MATCH($C122,'Policy Characteristics'!$C:$C,0))),"",INDEX('Policy Characteristics'!F:F,MATCH($C122,'Policy Characteristics'!$C:$C,0)))</f>
        <v>0</v>
      </c>
      <c r="M122" s="317">
        <f>IF(ISBLANK(INDEX('Policy Characteristics'!G:G,MATCH($C122,'Policy Characteristics'!$C:$C,0))),"",INDEX('Policy Characteristics'!G:G,MATCH($C122,'Policy Characteristics'!$C:$C,0)))</f>
        <v>0.26</v>
      </c>
      <c r="N122" s="317">
        <f>IF(ISBLANK(INDEX('Policy Characteristics'!H:H,MATCH($C122,'Policy Characteristics'!$C:$C,0))),"",INDEX('Policy Characteristics'!H:H,MATCH($C122,'Policy Characteristics'!$C:$C,0)))</f>
        <v>0.01</v>
      </c>
      <c r="O122" s="306" t="str">
        <f>IF(ISBLANK(INDEX('Policy Characteristics'!I:I,MATCH($C122,'Policy Characteristics'!$C:$C,0))),"",INDEX('Policy Characteristics'!I:I,MATCH($C122,'Policy Characteristics'!$C:$C,0)))</f>
        <v>% of trips shifted</v>
      </c>
      <c r="P122" s="306" t="str">
        <f>IF(ISBLANK(INDEX('Policy Characteristics'!J:J,MATCH($C122,'Policy Characteristics'!$C:$C,0))),"",INDEX('Policy Characteristics'!J:J,MATCH($C122,'Policy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2" s="306" t="str">
        <f>IF(ISBLANK(INDEX('Policy Characteristics'!K:K,MATCH($C122,'Policy Characteristics'!$C:$C,0))),"",INDEX('Policy Characteristics'!K:K,MATCH($C122,'Policy Characteristics'!$C:$C,0)))</f>
        <v>transportation-sector-main.html#tdm</v>
      </c>
      <c r="R122" s="306" t="str">
        <f>IF(ISBLANK(INDEX('Policy Characteristics'!L:L,MATCH($C122,'Policy Characteristics'!$C:$C,0))),"",INDEX('Policy Characteristics'!L:L,MATCH($C122,'Policy Characteristics'!$C:$C,0)))</f>
        <v>transportation-demand-management.html</v>
      </c>
    </row>
    <row r="123" spans="1:18" x14ac:dyDescent="0.25">
      <c r="A123" s="306" t="str">
        <f>IF(ISBLANK(INDEX('Policy Characteristics'!A:A,MATCH($C123,'Policy Characteristics'!$C:$C,0))),"",INDEX('Policy Characteristics'!A:A,MATCH($C123,'Policy Characteristics'!$C:$C,0)))</f>
        <v>Transportation</v>
      </c>
      <c r="B123" s="306" t="str">
        <f>IF(ISBLANK(INDEX('Policy Characteristics'!B:B,MATCH($C123,'Policy Characteristics'!$C:$C,0))),"",INDEX('Policy Characteristics'!B:B,MATCH($C123,'Policy Characteristics'!$C:$C,0)))</f>
        <v>Mode Shifting</v>
      </c>
      <c r="C123" s="310" t="str">
        <f t="shared" si="9"/>
        <v>Percent of Travel Demand Shifted to Other Modes or Eliminated</v>
      </c>
      <c r="D123" s="414" t="s">
        <v>43</v>
      </c>
      <c r="E123" s="414" t="s">
        <v>41</v>
      </c>
      <c r="F123" s="414" t="s">
        <v>86</v>
      </c>
      <c r="G123" s="414" t="s">
        <v>87</v>
      </c>
      <c r="H123" s="416">
        <v>857</v>
      </c>
      <c r="I123" s="394" t="s">
        <v>45</v>
      </c>
      <c r="J123" s="308" t="str">
        <f>IF(ISBLANK(INDEX('Policy Characteristics'!D:D,MATCH($C123,'Policy Characteristics'!$C:$C,0))),"",INDEX('Policy Characteristics'!D:D,MATCH($C123,'Policy Characteristics'!$C:$C,0)))</f>
        <v>Mode Shifting</v>
      </c>
      <c r="K123" s="306" t="str">
        <f>IF(ISBLANK(INDEX('Policy Characteristics'!E:E,MATCH($C123,'Policy Characteristics'!$C:$C,0))),"",INDEX('Policy Characteristics'!E:E,MATCH($C123,'Policy Characteristics'!$C:$C,0)))</f>
        <v>trans mode shifting</v>
      </c>
      <c r="L123" s="317">
        <f>IF(ISBLANK(INDEX('Policy Characteristics'!F:F,MATCH($C123,'Policy Characteristics'!$C:$C,0))),"",INDEX('Policy Characteristics'!F:F,MATCH($C123,'Policy Characteristics'!$C:$C,0)))</f>
        <v>0</v>
      </c>
      <c r="M123" s="317">
        <f>IF(ISBLANK(INDEX('Policy Characteristics'!G:G,MATCH($C123,'Policy Characteristics'!$C:$C,0))),"",INDEX('Policy Characteristics'!G:G,MATCH($C123,'Policy Characteristics'!$C:$C,0)))</f>
        <v>0.26</v>
      </c>
      <c r="N123" s="317">
        <f>IF(ISBLANK(INDEX('Policy Characteristics'!H:H,MATCH($C123,'Policy Characteristics'!$C:$C,0))),"",INDEX('Policy Characteristics'!H:H,MATCH($C123,'Policy Characteristics'!$C:$C,0)))</f>
        <v>0.01</v>
      </c>
      <c r="O123" s="306" t="str">
        <f>IF(ISBLANK(INDEX('Policy Characteristics'!I:I,MATCH($C123,'Policy Characteristics'!$C:$C,0))),"",INDEX('Policy Characteristics'!I:I,MATCH($C123,'Policy Characteristics'!$C:$C,0)))</f>
        <v>% of trips shifted</v>
      </c>
      <c r="P123" s="306" t="str">
        <f>IF(ISBLANK(INDEX('Policy Characteristics'!J:J,MATCH($C123,'Policy Characteristics'!$C:$C,0))),"",INDEX('Policy Characteristics'!J:J,MATCH($C123,'Policy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3" s="306" t="str">
        <f>IF(ISBLANK(INDEX('Policy Characteristics'!K:K,MATCH($C123,'Policy Characteristics'!$C:$C,0))),"",INDEX('Policy Characteristics'!K:K,MATCH($C123,'Policy Characteristics'!$C:$C,0)))</f>
        <v>transportation-sector-main.html#tdm</v>
      </c>
      <c r="R123" s="306" t="str">
        <f>IF(ISBLANK(INDEX('Policy Characteristics'!L:L,MATCH($C123,'Policy Characteristics'!$C:$C,0))),"",INDEX('Policy Characteristics'!L:L,MATCH($C123,'Policy Characteristics'!$C:$C,0)))</f>
        <v>transportation-demand-management.html</v>
      </c>
    </row>
    <row r="124" spans="1:18" x14ac:dyDescent="0.25">
      <c r="A124" s="306" t="str">
        <f>IF(ISBLANK(INDEX('Policy Characteristics'!A:A,MATCH($C124,'Policy Characteristics'!$C:$C,0))),"",INDEX('Policy Characteristics'!A:A,MATCH($C124,'Policy Characteristics'!$C:$C,0)))</f>
        <v>Transportation</v>
      </c>
      <c r="B124" s="306" t="str">
        <f>IF(ISBLANK(INDEX('Policy Characteristics'!B:B,MATCH($C124,'Policy Characteristics'!$C:$C,0))),"",INDEX('Policy Characteristics'!B:B,MATCH($C124,'Policy Characteristics'!$C:$C,0)))</f>
        <v>Mode Shifting</v>
      </c>
      <c r="C124" s="310" t="str">
        <f t="shared" si="9"/>
        <v>Percent of Travel Demand Shifted to Other Modes or Eliminated</v>
      </c>
      <c r="D124" s="414" t="s">
        <v>43</v>
      </c>
      <c r="E124" s="414" t="s">
        <v>42</v>
      </c>
      <c r="F124" s="414" t="s">
        <v>86</v>
      </c>
      <c r="G124" s="410" t="s">
        <v>3467</v>
      </c>
      <c r="H124" s="416">
        <v>858</v>
      </c>
      <c r="I124" s="394" t="s">
        <v>45</v>
      </c>
      <c r="J124" s="308" t="str">
        <f>IF(ISBLANK(INDEX('Policy Characteristics'!D:D,MATCH($C124,'Policy Characteristics'!$C:$C,0))),"",INDEX('Policy Characteristics'!D:D,MATCH($C124,'Policy Characteristics'!$C:$C,0)))</f>
        <v>Mode Shifting</v>
      </c>
      <c r="K124" s="306" t="str">
        <f>IF(ISBLANK(INDEX('Policy Characteristics'!E:E,MATCH($C124,'Policy Characteristics'!$C:$C,0))),"",INDEX('Policy Characteristics'!E:E,MATCH($C124,'Policy Characteristics'!$C:$C,0)))</f>
        <v>trans mode shifting</v>
      </c>
      <c r="L124" s="317">
        <f>IF(ISBLANK(INDEX('Policy Characteristics'!F:F,MATCH($C124,'Policy Characteristics'!$C:$C,0))),"",INDEX('Policy Characteristics'!F:F,MATCH($C124,'Policy Characteristics'!$C:$C,0)))</f>
        <v>0</v>
      </c>
      <c r="M124" s="317">
        <f>IF(ISBLANK(INDEX('Policy Characteristics'!G:G,MATCH($C124,'Policy Characteristics'!$C:$C,0))),"",INDEX('Policy Characteristics'!G:G,MATCH($C124,'Policy Characteristics'!$C:$C,0)))</f>
        <v>0.26</v>
      </c>
      <c r="N124" s="317">
        <f>IF(ISBLANK(INDEX('Policy Characteristics'!H:H,MATCH($C124,'Policy Characteristics'!$C:$C,0))),"",INDEX('Policy Characteristics'!H:H,MATCH($C124,'Policy Characteristics'!$C:$C,0)))</f>
        <v>0.01</v>
      </c>
      <c r="O124" s="306" t="str">
        <f>IF(ISBLANK(INDEX('Policy Characteristics'!I:I,MATCH($C124,'Policy Characteristics'!$C:$C,0))),"",INDEX('Policy Characteristics'!I:I,MATCH($C124,'Policy Characteristics'!$C:$C,0)))</f>
        <v>% of trips shifted</v>
      </c>
      <c r="P124" s="306" t="str">
        <f>IF(ISBLANK(INDEX('Policy Characteristics'!J:J,MATCH($C124,'Policy Characteristics'!$C:$C,0))),"",INDEX('Policy Characteristics'!J:J,MATCH($C124,'Policy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4" s="306" t="str">
        <f>IF(ISBLANK(INDEX('Policy Characteristics'!K:K,MATCH($C124,'Policy Characteristics'!$C:$C,0))),"",INDEX('Policy Characteristics'!K:K,MATCH($C124,'Policy Characteristics'!$C:$C,0)))</f>
        <v>transportation-sector-main.html#tdm</v>
      </c>
      <c r="R124" s="306" t="str">
        <f>IF(ISBLANK(INDEX('Policy Characteristics'!L:L,MATCH($C124,'Policy Characteristics'!$C:$C,0))),"",INDEX('Policy Characteristics'!L:L,MATCH($C124,'Policy Characteristics'!$C:$C,0)))</f>
        <v>transportation-demand-management.html</v>
      </c>
    </row>
    <row r="125" spans="1:18" s="432" customFormat="1" x14ac:dyDescent="0.25">
      <c r="A125" s="306" t="str">
        <f>IF(ISBLANK(INDEX('Policy Characteristics'!A:A,MATCH($C125,'Policy Characteristics'!$C:$C,0))),"",INDEX('Policy Characteristics'!A:A,MATCH($C125,'Policy Characteristics'!$C:$C,0)))</f>
        <v>Transportation</v>
      </c>
      <c r="B125" s="306" t="str">
        <f>IF(ISBLANK(INDEX('Policy Characteristics'!B:B,MATCH($C125,'Policy Characteristics'!$C:$C,0))),"",INDEX('Policy Characteristics'!B:B,MATCH($C125,'Policy Characteristics'!$C:$C,0)))</f>
        <v>Mode Shifting</v>
      </c>
      <c r="C125" s="310" t="str">
        <f t="shared" si="9"/>
        <v>Percent of Travel Demand Shifted to Other Modes or Eliminated</v>
      </c>
      <c r="D125" s="414" t="s">
        <v>43</v>
      </c>
      <c r="E125" s="410" t="s">
        <v>114</v>
      </c>
      <c r="F125" s="414" t="s">
        <v>86</v>
      </c>
      <c r="G125" s="431" t="s">
        <v>3898</v>
      </c>
      <c r="H125" s="416">
        <v>859</v>
      </c>
      <c r="I125" s="394" t="s">
        <v>44</v>
      </c>
      <c r="J125" s="308" t="str">
        <f>IF(ISBLANK(INDEX('Policy Characteristics'!D:D,MATCH($C125,'Policy Characteristics'!$C:$C,0))),"",INDEX('Policy Characteristics'!D:D,MATCH($C125,'Policy Characteristics'!$C:$C,0)))</f>
        <v>Mode Shifting</v>
      </c>
      <c r="K125" s="306" t="str">
        <f>IF(ISBLANK(INDEX('Policy Characteristics'!E:E,MATCH($C125,'Policy Characteristics'!$C:$C,0))),"",INDEX('Policy Characteristics'!E:E,MATCH($C125,'Policy Characteristics'!$C:$C,0)))</f>
        <v>trans mode shifting</v>
      </c>
      <c r="L125" s="317">
        <f>IF(ISBLANK(INDEX('Policy Characteristics'!F:F,MATCH($C125,'Policy Characteristics'!$C:$C,0))),"",INDEX('Policy Characteristics'!F:F,MATCH($C125,'Policy Characteristics'!$C:$C,0)))</f>
        <v>0</v>
      </c>
      <c r="M125" s="317">
        <f>IF(ISBLANK(INDEX('Policy Characteristics'!G:G,MATCH($C125,'Policy Characteristics'!$C:$C,0))),"",INDEX('Policy Characteristics'!G:G,MATCH($C125,'Policy Characteristics'!$C:$C,0)))</f>
        <v>0.26</v>
      </c>
      <c r="N125" s="317">
        <f>IF(ISBLANK(INDEX('Policy Characteristics'!H:H,MATCH($C125,'Policy Characteristics'!$C:$C,0))),"",INDEX('Policy Characteristics'!H:H,MATCH($C125,'Policy Characteristics'!$C:$C,0)))</f>
        <v>0.01</v>
      </c>
      <c r="O125" s="306" t="str">
        <f>IF(ISBLANK(INDEX('Policy Characteristics'!I:I,MATCH($C125,'Policy Characteristics'!$C:$C,0))),"",INDEX('Policy Characteristics'!I:I,MATCH($C125,'Policy Characteristics'!$C:$C,0)))</f>
        <v>% of trips shifted</v>
      </c>
      <c r="P125" s="306" t="str">
        <f>IF(ISBLANK(INDEX('Policy Characteristics'!J:J,MATCH($C125,'Policy Characteristics'!$C:$C,0))),"",INDEX('Policy Characteristics'!J:J,MATCH($C125,'Policy Characteristics'!$C:$C,0)))</f>
        <v>**Description:** This policy represents a set of measures aimed at reducing demand for passenger or freight transportation in the selected vehicle type(s).  **Passenger car and SUV** trips may be shifted to other travel modes, such as buses, rail, walking, biking, or eliminated through technology such as videoconferencing.  Example measures include improved public transit systems, more walking and bike paths, zoning for higher density along transit corridors, zoning for mixed-use developments, roadway and congestion pricing, and increased parking fees.  **Commercial passenger and freight flight** trips may be shifted to inter-city rail or eliminated using technology such as videoconferencing.  **Heavy Heavy Duty Truck** trips can be reduced through improved logistics that avoids backhauls and transporting empty shipping containers. The following descriptions detail the different vehicle types: // **Passenger cars and SUVs:** most light-duty road vehicles // **Heavy Heavy Duty Trucks:** all other heavy road vehicles (mostly freight trucks) // **Commercial passenger flights:** this is not general aviation // **Guidance for setting values:** // **Passenger cars and SUVs:** The International Energy Agency's BLUE Shifts scenario (from the 2009 report "Transport, Energy, and CO2: Moving Toward Sustainability") includes a 26% reduction in usage of cars and SUVs in OECD countries by 2050 relative to a BAU case. // **Commercial passenger flights:** The International Energy Agency's BLUE Shifts scenario (from the 2009 report "Transport, Energy, and CO2: Moving Toward Sustainability") includes a 30% reduction in usage of aircraft in OECD countries by 2050 relative to a BAU case. // **Heavy Duty Trucks:** The U.S. Federal Highway Administration reports that approximately 25% of mileage for trucks larger than pickups/minivans/other light vans are for empty backhauls and empty shipping containers.</v>
      </c>
      <c r="Q125" s="306" t="str">
        <f>IF(ISBLANK(INDEX('Policy Characteristics'!K:K,MATCH($C125,'Policy Characteristics'!$C:$C,0))),"",INDEX('Policy Characteristics'!K:K,MATCH($C125,'Policy Characteristics'!$C:$C,0)))</f>
        <v>transportation-sector-main.html#tdm</v>
      </c>
      <c r="R125" s="306" t="str">
        <f>IF(ISBLANK(INDEX('Policy Characteristics'!L:L,MATCH($C125,'Policy Characteristics'!$C:$C,0))),"",INDEX('Policy Characteristics'!L:L,MATCH($C125,'Policy Characteristics'!$C:$C,0)))</f>
        <v>transportation-demand-management.html</v>
      </c>
    </row>
    <row r="126" spans="1:18" x14ac:dyDescent="0.25">
      <c r="A126" s="306" t="str">
        <f>IF(ISBLANK(INDEX('Policy Characteristics'!A:A,MATCH($C126,'Policy Characteristics'!$C:$C,0))),"",INDEX('Policy Characteristics'!A:A,MATCH($C126,'Policy Characteristics'!$C:$C,0)))</f>
        <v>Buildings and Appliances</v>
      </c>
      <c r="B126" s="306" t="str">
        <f>IF(ISBLANK(INDEX('Policy Characteristics'!B:B,MATCH($C126,'Policy Characteristics'!$C:$C,0))),"",INDEX('Policy Characteristics'!B:B,MATCH($C126,'Policy Characteristics'!$C:$C,0)))</f>
        <v>Building Component Electrification</v>
      </c>
      <c r="C126" s="311" t="s">
        <v>2546</v>
      </c>
      <c r="D126" s="414" t="s">
        <v>116</v>
      </c>
      <c r="E126" s="414" t="s">
        <v>292</v>
      </c>
      <c r="F126" s="414" t="s">
        <v>122</v>
      </c>
      <c r="G126" s="559" t="s">
        <v>296</v>
      </c>
      <c r="H126" s="416">
        <v>435</v>
      </c>
      <c r="I126" s="414" t="s">
        <v>44</v>
      </c>
      <c r="J126" s="308" t="str">
        <f>IF(ISBLANK(INDEX('Policy Characteristics'!D:D,MATCH($C126,'Policy Characteristics'!$C:$C,0))),"",INDEX('Policy Characteristics'!D:D,MATCH($C126,'Policy Characteristics'!$C:$C,0)))</f>
        <v>Building Component Electrification</v>
      </c>
      <c r="K126" s="306" t="str">
        <f>IF(ISBLANK(INDEX('Policy Characteristics'!E:E,MATCH($C126,'Policy Characteristics'!$C:$C,0))),"",INDEX('Policy Characteristics'!E:E,MATCH($C126,'Policy Characteristics'!$C:$C,0)))</f>
        <v>bldgs new component fuel shifting</v>
      </c>
      <c r="L126" s="317">
        <f>IF(ISBLANK(INDEX('Policy Characteristics'!F:F,MATCH($C126,'Policy Characteristics'!$C:$C,0))),"",INDEX('Policy Characteristics'!F:F,MATCH($C126,'Policy Characteristics'!$C:$C,0)))</f>
        <v>0</v>
      </c>
      <c r="M126" s="317">
        <f>IF(ISBLANK(INDEX('Policy Characteristics'!G:G,MATCH($C126,'Policy Characteristics'!$C:$C,0))),"",INDEX('Policy Characteristics'!G:G,MATCH($C126,'Policy Characteristics'!$C:$C,0)))</f>
        <v>1</v>
      </c>
      <c r="N126" s="317">
        <f>IF(ISBLANK(INDEX('Policy Characteristics'!H:H,MATCH($C126,'Policy Characteristics'!$C:$C,0))),"",INDEX('Policy Characteristics'!H:H,MATCH($C126,'Policy Characteristics'!$C:$C,0)))</f>
        <v>0.01</v>
      </c>
      <c r="O126" s="306" t="str">
        <f>IF(ISBLANK(INDEX('Policy Characteristics'!I:I,MATCH($C126,'Policy Characteristics'!$C:$C,0))),"",INDEX('Policy Characteristics'!I:I,MATCH($C126,'Policy Characteristics'!$C:$C,0)))</f>
        <v>% of newly sold non-electric building components</v>
      </c>
      <c r="P126" s="306" t="str">
        <f>IF(ISBLANK(INDEX('Policy Characteristics'!J:J,MATCH($C126,'Policy Characteristics'!$C:$C,0))),"",INDEX('Policy Characteristics'!J:J,MATCH($C126,'Policy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6" s="306" t="str">
        <f>IF(ISBLANK(INDEX('Policy Characteristics'!K:K,MATCH($C126,'Policy Characteristics'!$C:$C,0))),"",INDEX('Policy Characteristics'!K:K,MATCH($C126,'Policy Characteristics'!$C:$C,0)))</f>
        <v>buildings-sector-main.html#component-elec</v>
      </c>
      <c r="R126" s="306" t="str">
        <f>IF(ISBLANK(INDEX('Policy Characteristics'!L:L,MATCH($C126,'Policy Characteristics'!$C:$C,0))),"",INDEX('Policy Characteristics'!L:L,MATCH($C126,'Policy Characteristics'!$C:$C,0)))</f>
        <v>building-component-electrification.html</v>
      </c>
    </row>
    <row r="127" spans="1:18" x14ac:dyDescent="0.25">
      <c r="A127" s="306" t="str">
        <f>IF(ISBLANK(INDEX('Policy Characteristics'!A:A,MATCH($C127,'Policy Characteristics'!$C:$C,0))),"",INDEX('Policy Characteristics'!A:A,MATCH($C127,'Policy Characteristics'!$C:$C,0)))</f>
        <v>Buildings and Appliances</v>
      </c>
      <c r="B127" s="306" t="str">
        <f>IF(ISBLANK(INDEX('Policy Characteristics'!B:B,MATCH($C127,'Policy Characteristics'!$C:$C,0))),"",INDEX('Policy Characteristics'!B:B,MATCH($C127,'Policy Characteristics'!$C:$C,0)))</f>
        <v>Building Component Electrification</v>
      </c>
      <c r="C127" s="310" t="str">
        <f t="shared" ref="C127:C139" si="10">C$126</f>
        <v>Fraction of New Bldg Components Shifted to Other Fuels</v>
      </c>
      <c r="D127" s="414" t="s">
        <v>117</v>
      </c>
      <c r="E127" s="414" t="s">
        <v>292</v>
      </c>
      <c r="F127" s="414" t="s">
        <v>123</v>
      </c>
      <c r="G127" s="559" t="s">
        <v>296</v>
      </c>
      <c r="H127" s="416">
        <v>436</v>
      </c>
      <c r="I127" s="414" t="s">
        <v>45</v>
      </c>
      <c r="J127" s="308" t="str">
        <f>IF(ISBLANK(INDEX('Policy Characteristics'!D:D,MATCH($C127,'Policy Characteristics'!$C:$C,0))),"",INDEX('Policy Characteristics'!D:D,MATCH($C127,'Policy Characteristics'!$C:$C,0)))</f>
        <v>Building Component Electrification</v>
      </c>
      <c r="K127" s="306" t="str">
        <f>IF(ISBLANK(INDEX('Policy Characteristics'!E:E,MATCH($C127,'Policy Characteristics'!$C:$C,0))),"",INDEX('Policy Characteristics'!E:E,MATCH($C127,'Policy Characteristics'!$C:$C,0)))</f>
        <v>bldgs new component fuel shifting</v>
      </c>
      <c r="L127" s="317">
        <f>IF(ISBLANK(INDEX('Policy Characteristics'!F:F,MATCH($C127,'Policy Characteristics'!$C:$C,0))),"",INDEX('Policy Characteristics'!F:F,MATCH($C127,'Policy Characteristics'!$C:$C,0)))</f>
        <v>0</v>
      </c>
      <c r="M127" s="317">
        <f>IF(ISBLANK(INDEX('Policy Characteristics'!G:G,MATCH($C127,'Policy Characteristics'!$C:$C,0))),"",INDEX('Policy Characteristics'!G:G,MATCH($C127,'Policy Characteristics'!$C:$C,0)))</f>
        <v>1</v>
      </c>
      <c r="N127" s="317">
        <f>IF(ISBLANK(INDEX('Policy Characteristics'!H:H,MATCH($C127,'Policy Characteristics'!$C:$C,0))),"",INDEX('Policy Characteristics'!H:H,MATCH($C127,'Policy Characteristics'!$C:$C,0)))</f>
        <v>0.01</v>
      </c>
      <c r="O127" s="306" t="str">
        <f>IF(ISBLANK(INDEX('Policy Characteristics'!I:I,MATCH($C127,'Policy Characteristics'!$C:$C,0))),"",INDEX('Policy Characteristics'!I:I,MATCH($C127,'Policy Characteristics'!$C:$C,0)))</f>
        <v>% of newly sold non-electric building components</v>
      </c>
      <c r="P127" s="306" t="str">
        <f>IF(ISBLANK(INDEX('Policy Characteristics'!J:J,MATCH($C127,'Policy Characteristics'!$C:$C,0))),"",INDEX('Policy Characteristics'!J:J,MATCH($C127,'Policy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7" s="306" t="str">
        <f>IF(ISBLANK(INDEX('Policy Characteristics'!K:K,MATCH($C127,'Policy Characteristics'!$C:$C,0))),"",INDEX('Policy Characteristics'!K:K,MATCH($C127,'Policy Characteristics'!$C:$C,0)))</f>
        <v>buildings-sector-main.html#component-elec</v>
      </c>
      <c r="R127" s="306" t="str">
        <f>IF(ISBLANK(INDEX('Policy Characteristics'!L:L,MATCH($C127,'Policy Characteristics'!$C:$C,0))),"",INDEX('Policy Characteristics'!L:L,MATCH($C127,'Policy Characteristics'!$C:$C,0)))</f>
        <v>building-component-electrification.html</v>
      </c>
    </row>
    <row r="128" spans="1:18" x14ac:dyDescent="0.25">
      <c r="A128" s="306" t="str">
        <f>IF(ISBLANK(INDEX('Policy Characteristics'!A:A,MATCH($C128,'Policy Characteristics'!$C:$C,0))),"",INDEX('Policy Characteristics'!A:A,MATCH($C128,'Policy Characteristics'!$C:$C,0)))</f>
        <v>Buildings and Appliances</v>
      </c>
      <c r="B128" s="306" t="str">
        <f>IF(ISBLANK(INDEX('Policy Characteristics'!B:B,MATCH($C128,'Policy Characteristics'!$C:$C,0))),"",INDEX('Policy Characteristics'!B:B,MATCH($C128,'Policy Characteristics'!$C:$C,0)))</f>
        <v>Building Component Electrification</v>
      </c>
      <c r="C128" s="310" t="str">
        <f t="shared" si="10"/>
        <v>Fraction of New Bldg Components Shifted to Other Fuels</v>
      </c>
      <c r="D128" s="414" t="s">
        <v>119</v>
      </c>
      <c r="E128" s="414" t="s">
        <v>292</v>
      </c>
      <c r="F128" s="414" t="s">
        <v>125</v>
      </c>
      <c r="G128" s="559" t="s">
        <v>296</v>
      </c>
      <c r="H128" s="416">
        <v>437</v>
      </c>
      <c r="I128" s="414" t="s">
        <v>45</v>
      </c>
      <c r="J128" s="308" t="str">
        <f>IF(ISBLANK(INDEX('Policy Characteristics'!D:D,MATCH($C128,'Policy Characteristics'!$C:$C,0))),"",INDEX('Policy Characteristics'!D:D,MATCH($C128,'Policy Characteristics'!$C:$C,0)))</f>
        <v>Building Component Electrification</v>
      </c>
      <c r="K128" s="306" t="str">
        <f>IF(ISBLANK(INDEX('Policy Characteristics'!E:E,MATCH($C128,'Policy Characteristics'!$C:$C,0))),"",INDEX('Policy Characteristics'!E:E,MATCH($C128,'Policy Characteristics'!$C:$C,0)))</f>
        <v>bldgs new component fuel shifting</v>
      </c>
      <c r="L128" s="317">
        <f>IF(ISBLANK(INDEX('Policy Characteristics'!F:F,MATCH($C128,'Policy Characteristics'!$C:$C,0))),"",INDEX('Policy Characteristics'!F:F,MATCH($C128,'Policy Characteristics'!$C:$C,0)))</f>
        <v>0</v>
      </c>
      <c r="M128" s="317">
        <f>IF(ISBLANK(INDEX('Policy Characteristics'!G:G,MATCH($C128,'Policy Characteristics'!$C:$C,0))),"",INDEX('Policy Characteristics'!G:G,MATCH($C128,'Policy Characteristics'!$C:$C,0)))</f>
        <v>1</v>
      </c>
      <c r="N128" s="317">
        <f>IF(ISBLANK(INDEX('Policy Characteristics'!H:H,MATCH($C128,'Policy Characteristics'!$C:$C,0))),"",INDEX('Policy Characteristics'!H:H,MATCH($C128,'Policy Characteristics'!$C:$C,0)))</f>
        <v>0.01</v>
      </c>
      <c r="O128" s="306" t="str">
        <f>IF(ISBLANK(INDEX('Policy Characteristics'!I:I,MATCH($C128,'Policy Characteristics'!$C:$C,0))),"",INDEX('Policy Characteristics'!I:I,MATCH($C128,'Policy Characteristics'!$C:$C,0)))</f>
        <v>% of newly sold non-electric building components</v>
      </c>
      <c r="P128" s="306" t="str">
        <f>IF(ISBLANK(INDEX('Policy Characteristics'!J:J,MATCH($C128,'Policy Characteristics'!$C:$C,0))),"",INDEX('Policy Characteristics'!J:J,MATCH($C128,'Policy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8" s="306" t="str">
        <f>IF(ISBLANK(INDEX('Policy Characteristics'!K:K,MATCH($C128,'Policy Characteristics'!$C:$C,0))),"",INDEX('Policy Characteristics'!K:K,MATCH($C128,'Policy Characteristics'!$C:$C,0)))</f>
        <v>buildings-sector-main.html#component-elec</v>
      </c>
      <c r="R128" s="306" t="str">
        <f>IF(ISBLANK(INDEX('Policy Characteristics'!L:L,MATCH($C128,'Policy Characteristics'!$C:$C,0))),"",INDEX('Policy Characteristics'!L:L,MATCH($C128,'Policy Characteristics'!$C:$C,0)))</f>
        <v>building-component-electrification.html</v>
      </c>
    </row>
    <row r="129" spans="1:18" x14ac:dyDescent="0.25">
      <c r="A129" s="306" t="str">
        <f>IF(ISBLANK(INDEX('Policy Characteristics'!A:A,MATCH($C129,'Policy Characteristics'!$C:$C,0))),"",INDEX('Policy Characteristics'!A:A,MATCH($C129,'Policy Characteristics'!$C:$C,0)))</f>
        <v>Buildings and Appliances</v>
      </c>
      <c r="B129" s="306" t="str">
        <f>IF(ISBLANK(INDEX('Policy Characteristics'!B:B,MATCH($C129,'Policy Characteristics'!$C:$C,0))),"",INDEX('Policy Characteristics'!B:B,MATCH($C129,'Policy Characteristics'!$C:$C,0)))</f>
        <v>Building Component Electrification</v>
      </c>
      <c r="C129" s="310" t="str">
        <f t="shared" si="10"/>
        <v>Fraction of New Bldg Components Shifted to Other Fuels</v>
      </c>
      <c r="D129" s="414" t="s">
        <v>120</v>
      </c>
      <c r="E129" s="414" t="s">
        <v>292</v>
      </c>
      <c r="F129" s="414" t="s">
        <v>126</v>
      </c>
      <c r="G129" s="559" t="s">
        <v>296</v>
      </c>
      <c r="H129" s="416">
        <v>438</v>
      </c>
      <c r="I129" s="414" t="s">
        <v>44</v>
      </c>
      <c r="J129" s="308" t="str">
        <f>IF(ISBLANK(INDEX('Policy Characteristics'!D:D,MATCH($C129,'Policy Characteristics'!$C:$C,0))),"",INDEX('Policy Characteristics'!D:D,MATCH($C129,'Policy Characteristics'!$C:$C,0)))</f>
        <v>Building Component Electrification</v>
      </c>
      <c r="K129" s="306" t="str">
        <f>IF(ISBLANK(INDEX('Policy Characteristics'!E:E,MATCH($C129,'Policy Characteristics'!$C:$C,0))),"",INDEX('Policy Characteristics'!E:E,MATCH($C129,'Policy Characteristics'!$C:$C,0)))</f>
        <v>bldgs new component fuel shifting</v>
      </c>
      <c r="L129" s="317">
        <f>IF(ISBLANK(INDEX('Policy Characteristics'!F:F,MATCH($C129,'Policy Characteristics'!$C:$C,0))),"",INDEX('Policy Characteristics'!F:F,MATCH($C129,'Policy Characteristics'!$C:$C,0)))</f>
        <v>0</v>
      </c>
      <c r="M129" s="317">
        <f>IF(ISBLANK(INDEX('Policy Characteristics'!G:G,MATCH($C129,'Policy Characteristics'!$C:$C,0))),"",INDEX('Policy Characteristics'!G:G,MATCH($C129,'Policy Characteristics'!$C:$C,0)))</f>
        <v>1</v>
      </c>
      <c r="N129" s="317">
        <f>IF(ISBLANK(INDEX('Policy Characteristics'!H:H,MATCH($C129,'Policy Characteristics'!$C:$C,0))),"",INDEX('Policy Characteristics'!H:H,MATCH($C129,'Policy Characteristics'!$C:$C,0)))</f>
        <v>0.01</v>
      </c>
      <c r="O129" s="306" t="str">
        <f>IF(ISBLANK(INDEX('Policy Characteristics'!I:I,MATCH($C129,'Policy Characteristics'!$C:$C,0))),"",INDEX('Policy Characteristics'!I:I,MATCH($C129,'Policy Characteristics'!$C:$C,0)))</f>
        <v>% of newly sold non-electric building components</v>
      </c>
      <c r="P129" s="306" t="str">
        <f>IF(ISBLANK(INDEX('Policy Characteristics'!J:J,MATCH($C129,'Policy Characteristics'!$C:$C,0))),"",INDEX('Policy Characteristics'!J:J,MATCH($C129,'Policy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29" s="306" t="str">
        <f>IF(ISBLANK(INDEX('Policy Characteristics'!K:K,MATCH($C129,'Policy Characteristics'!$C:$C,0))),"",INDEX('Policy Characteristics'!K:K,MATCH($C129,'Policy Characteristics'!$C:$C,0)))</f>
        <v>buildings-sector-main.html#component-elec</v>
      </c>
      <c r="R129" s="306" t="str">
        <f>IF(ISBLANK(INDEX('Policy Characteristics'!L:L,MATCH($C129,'Policy Characteristics'!$C:$C,0))),"",INDEX('Policy Characteristics'!L:L,MATCH($C129,'Policy Characteristics'!$C:$C,0)))</f>
        <v>building-component-electrification.html</v>
      </c>
    </row>
    <row r="130" spans="1:18" x14ac:dyDescent="0.25">
      <c r="A130" s="306" t="str">
        <f>IF(ISBLANK(INDEX('Policy Characteristics'!A:A,MATCH($C130,'Policy Characteristics'!$C:$C,0))),"",INDEX('Policy Characteristics'!A:A,MATCH($C130,'Policy Characteristics'!$C:$C,0)))</f>
        <v>Buildings and Appliances</v>
      </c>
      <c r="B130" s="306" t="str">
        <f>IF(ISBLANK(INDEX('Policy Characteristics'!B:B,MATCH($C130,'Policy Characteristics'!$C:$C,0))),"",INDEX('Policy Characteristics'!B:B,MATCH($C130,'Policy Characteristics'!$C:$C,0)))</f>
        <v>Building Component Electrification</v>
      </c>
      <c r="C130" s="310" t="str">
        <f t="shared" si="10"/>
        <v>Fraction of New Bldg Components Shifted to Other Fuels</v>
      </c>
      <c r="D130" s="414" t="s">
        <v>121</v>
      </c>
      <c r="E130" s="414" t="s">
        <v>292</v>
      </c>
      <c r="F130" s="414" t="s">
        <v>127</v>
      </c>
      <c r="G130" s="559" t="s">
        <v>296</v>
      </c>
      <c r="H130" s="416">
        <v>439</v>
      </c>
      <c r="I130" s="414" t="s">
        <v>44</v>
      </c>
      <c r="J130" s="308" t="str">
        <f>IF(ISBLANK(INDEX('Policy Characteristics'!D:D,MATCH($C130,'Policy Characteristics'!$C:$C,0))),"",INDEX('Policy Characteristics'!D:D,MATCH($C130,'Policy Characteristics'!$C:$C,0)))</f>
        <v>Building Component Electrification</v>
      </c>
      <c r="K130" s="306" t="str">
        <f>IF(ISBLANK(INDEX('Policy Characteristics'!E:E,MATCH($C130,'Policy Characteristics'!$C:$C,0))),"",INDEX('Policy Characteristics'!E:E,MATCH($C130,'Policy Characteristics'!$C:$C,0)))</f>
        <v>bldgs new component fuel shifting</v>
      </c>
      <c r="L130" s="317">
        <f>IF(ISBLANK(INDEX('Policy Characteristics'!F:F,MATCH($C130,'Policy Characteristics'!$C:$C,0))),"",INDEX('Policy Characteristics'!F:F,MATCH($C130,'Policy Characteristics'!$C:$C,0)))</f>
        <v>0</v>
      </c>
      <c r="M130" s="317">
        <f>IF(ISBLANK(INDEX('Policy Characteristics'!G:G,MATCH($C130,'Policy Characteristics'!$C:$C,0))),"",INDEX('Policy Characteristics'!G:G,MATCH($C130,'Policy Characteristics'!$C:$C,0)))</f>
        <v>1</v>
      </c>
      <c r="N130" s="317">
        <f>IF(ISBLANK(INDEX('Policy Characteristics'!H:H,MATCH($C130,'Policy Characteristics'!$C:$C,0))),"",INDEX('Policy Characteristics'!H:H,MATCH($C130,'Policy Characteristics'!$C:$C,0)))</f>
        <v>0.01</v>
      </c>
      <c r="O130" s="306" t="str">
        <f>IF(ISBLANK(INDEX('Policy Characteristics'!I:I,MATCH($C130,'Policy Characteristics'!$C:$C,0))),"",INDEX('Policy Characteristics'!I:I,MATCH($C130,'Policy Characteristics'!$C:$C,0)))</f>
        <v>% of newly sold non-electric building components</v>
      </c>
      <c r="P130" s="306" t="str">
        <f>IF(ISBLANK(INDEX('Policy Characteristics'!J:J,MATCH($C130,'Policy Characteristics'!$C:$C,0))),"",INDEX('Policy Characteristics'!J:J,MATCH($C130,'Policy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0" s="306" t="str">
        <f>IF(ISBLANK(INDEX('Policy Characteristics'!K:K,MATCH($C130,'Policy Characteristics'!$C:$C,0))),"",INDEX('Policy Characteristics'!K:K,MATCH($C130,'Policy Characteristics'!$C:$C,0)))</f>
        <v>buildings-sector-main.html#component-elec</v>
      </c>
      <c r="R130" s="306" t="str">
        <f>IF(ISBLANK(INDEX('Policy Characteristics'!L:L,MATCH($C130,'Policy Characteristics'!$C:$C,0))),"",INDEX('Policy Characteristics'!L:L,MATCH($C130,'Policy Characteristics'!$C:$C,0)))</f>
        <v>building-component-electrification.html</v>
      </c>
    </row>
    <row r="131" spans="1:18" x14ac:dyDescent="0.25">
      <c r="A131" s="306" t="str">
        <f>IF(ISBLANK(INDEX('Policy Characteristics'!A:A,MATCH($C131,'Policy Characteristics'!$C:$C,0))),"",INDEX('Policy Characteristics'!A:A,MATCH($C131,'Policy Characteristics'!$C:$C,0)))</f>
        <v>Buildings and Appliances</v>
      </c>
      <c r="B131" s="306" t="str">
        <f>IF(ISBLANK(INDEX('Policy Characteristics'!B:B,MATCH($C131,'Policy Characteristics'!$C:$C,0))),"",INDEX('Policy Characteristics'!B:B,MATCH($C131,'Policy Characteristics'!$C:$C,0)))</f>
        <v>Building Component Electrification</v>
      </c>
      <c r="C131" s="310" t="str">
        <f t="shared" si="10"/>
        <v>Fraction of New Bldg Components Shifted to Other Fuels</v>
      </c>
      <c r="D131" s="414" t="s">
        <v>116</v>
      </c>
      <c r="E131" s="414" t="s">
        <v>293</v>
      </c>
      <c r="F131" s="414" t="s">
        <v>122</v>
      </c>
      <c r="G131" s="559" t="s">
        <v>295</v>
      </c>
      <c r="H131" s="416">
        <v>440</v>
      </c>
      <c r="I131" s="414" t="s">
        <v>44</v>
      </c>
      <c r="J131" s="308" t="str">
        <f>IF(ISBLANK(INDEX('Policy Characteristics'!D:D,MATCH($C131,'Policy Characteristics'!$C:$C,0))),"",INDEX('Policy Characteristics'!D:D,MATCH($C131,'Policy Characteristics'!$C:$C,0)))</f>
        <v>Building Component Electrification</v>
      </c>
      <c r="K131" s="306" t="str">
        <f>IF(ISBLANK(INDEX('Policy Characteristics'!E:E,MATCH($C131,'Policy Characteristics'!$C:$C,0))),"",INDEX('Policy Characteristics'!E:E,MATCH($C131,'Policy Characteristics'!$C:$C,0)))</f>
        <v>bldgs new component fuel shifting</v>
      </c>
      <c r="L131" s="317">
        <f>IF(ISBLANK(INDEX('Policy Characteristics'!F:F,MATCH($C131,'Policy Characteristics'!$C:$C,0))),"",INDEX('Policy Characteristics'!F:F,MATCH($C131,'Policy Characteristics'!$C:$C,0)))</f>
        <v>0</v>
      </c>
      <c r="M131" s="317">
        <f>IF(ISBLANK(INDEX('Policy Characteristics'!G:G,MATCH($C131,'Policy Characteristics'!$C:$C,0))),"",INDEX('Policy Characteristics'!G:G,MATCH($C131,'Policy Characteristics'!$C:$C,0)))</f>
        <v>1</v>
      </c>
      <c r="N131" s="317">
        <f>IF(ISBLANK(INDEX('Policy Characteristics'!H:H,MATCH($C131,'Policy Characteristics'!$C:$C,0))),"",INDEX('Policy Characteristics'!H:H,MATCH($C131,'Policy Characteristics'!$C:$C,0)))</f>
        <v>0.01</v>
      </c>
      <c r="O131" s="306" t="str">
        <f>IF(ISBLANK(INDEX('Policy Characteristics'!I:I,MATCH($C131,'Policy Characteristics'!$C:$C,0))),"",INDEX('Policy Characteristics'!I:I,MATCH($C131,'Policy Characteristics'!$C:$C,0)))</f>
        <v>% of newly sold non-electric building components</v>
      </c>
      <c r="P131" s="306" t="str">
        <f>IF(ISBLANK(INDEX('Policy Characteristics'!J:J,MATCH($C131,'Policy Characteristics'!$C:$C,0))),"",INDEX('Policy Characteristics'!J:J,MATCH($C131,'Policy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1" s="306" t="str">
        <f>IF(ISBLANK(INDEX('Policy Characteristics'!K:K,MATCH($C131,'Policy Characteristics'!$C:$C,0))),"",INDEX('Policy Characteristics'!K:K,MATCH($C131,'Policy Characteristics'!$C:$C,0)))</f>
        <v>buildings-sector-main.html#component-elec</v>
      </c>
      <c r="R131" s="306" t="str">
        <f>IF(ISBLANK(INDEX('Policy Characteristics'!L:L,MATCH($C131,'Policy Characteristics'!$C:$C,0))),"",INDEX('Policy Characteristics'!L:L,MATCH($C131,'Policy Characteristics'!$C:$C,0)))</f>
        <v>building-component-electrification.html</v>
      </c>
    </row>
    <row r="132" spans="1:18" x14ac:dyDescent="0.25">
      <c r="A132" s="306" t="str">
        <f>IF(ISBLANK(INDEX('Policy Characteristics'!A:A,MATCH($C132,'Policy Characteristics'!$C:$C,0))),"",INDEX('Policy Characteristics'!A:A,MATCH($C132,'Policy Characteristics'!$C:$C,0)))</f>
        <v>Buildings and Appliances</v>
      </c>
      <c r="B132" s="306" t="str">
        <f>IF(ISBLANK(INDEX('Policy Characteristics'!B:B,MATCH($C132,'Policy Characteristics'!$C:$C,0))),"",INDEX('Policy Characteristics'!B:B,MATCH($C132,'Policy Characteristics'!$C:$C,0)))</f>
        <v>Building Component Electrification</v>
      </c>
      <c r="C132" s="310" t="str">
        <f t="shared" si="10"/>
        <v>Fraction of New Bldg Components Shifted to Other Fuels</v>
      </c>
      <c r="D132" s="414" t="s">
        <v>117</v>
      </c>
      <c r="E132" s="414" t="s">
        <v>293</v>
      </c>
      <c r="F132" s="414" t="s">
        <v>123</v>
      </c>
      <c r="G132" s="559" t="s">
        <v>295</v>
      </c>
      <c r="H132" s="416">
        <v>441</v>
      </c>
      <c r="I132" s="414" t="s">
        <v>45</v>
      </c>
      <c r="J132" s="308" t="str">
        <f>IF(ISBLANK(INDEX('Policy Characteristics'!D:D,MATCH($C132,'Policy Characteristics'!$C:$C,0))),"",INDEX('Policy Characteristics'!D:D,MATCH($C132,'Policy Characteristics'!$C:$C,0)))</f>
        <v>Building Component Electrification</v>
      </c>
      <c r="K132" s="306" t="str">
        <f>IF(ISBLANK(INDEX('Policy Characteristics'!E:E,MATCH($C132,'Policy Characteristics'!$C:$C,0))),"",INDEX('Policy Characteristics'!E:E,MATCH($C132,'Policy Characteristics'!$C:$C,0)))</f>
        <v>bldgs new component fuel shifting</v>
      </c>
      <c r="L132" s="317">
        <f>IF(ISBLANK(INDEX('Policy Characteristics'!F:F,MATCH($C132,'Policy Characteristics'!$C:$C,0))),"",INDEX('Policy Characteristics'!F:F,MATCH($C132,'Policy Characteristics'!$C:$C,0)))</f>
        <v>0</v>
      </c>
      <c r="M132" s="317">
        <f>IF(ISBLANK(INDEX('Policy Characteristics'!G:G,MATCH($C132,'Policy Characteristics'!$C:$C,0))),"",INDEX('Policy Characteristics'!G:G,MATCH($C132,'Policy Characteristics'!$C:$C,0)))</f>
        <v>1</v>
      </c>
      <c r="N132" s="317">
        <f>IF(ISBLANK(INDEX('Policy Characteristics'!H:H,MATCH($C132,'Policy Characteristics'!$C:$C,0))),"",INDEX('Policy Characteristics'!H:H,MATCH($C132,'Policy Characteristics'!$C:$C,0)))</f>
        <v>0.01</v>
      </c>
      <c r="O132" s="306" t="str">
        <f>IF(ISBLANK(INDEX('Policy Characteristics'!I:I,MATCH($C132,'Policy Characteristics'!$C:$C,0))),"",INDEX('Policy Characteristics'!I:I,MATCH($C132,'Policy Characteristics'!$C:$C,0)))</f>
        <v>% of newly sold non-electric building components</v>
      </c>
      <c r="P132" s="306" t="str">
        <f>IF(ISBLANK(INDEX('Policy Characteristics'!J:J,MATCH($C132,'Policy Characteristics'!$C:$C,0))),"",INDEX('Policy Characteristics'!J:J,MATCH($C132,'Policy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2" s="306" t="str">
        <f>IF(ISBLANK(INDEX('Policy Characteristics'!K:K,MATCH($C132,'Policy Characteristics'!$C:$C,0))),"",INDEX('Policy Characteristics'!K:K,MATCH($C132,'Policy Characteristics'!$C:$C,0)))</f>
        <v>buildings-sector-main.html#component-elec</v>
      </c>
      <c r="R132" s="306" t="str">
        <f>IF(ISBLANK(INDEX('Policy Characteristics'!L:L,MATCH($C132,'Policy Characteristics'!$C:$C,0))),"",INDEX('Policy Characteristics'!L:L,MATCH($C132,'Policy Characteristics'!$C:$C,0)))</f>
        <v>building-component-electrification.html</v>
      </c>
    </row>
    <row r="133" spans="1:18" x14ac:dyDescent="0.25">
      <c r="A133" s="306" t="str">
        <f>IF(ISBLANK(INDEX('Policy Characteristics'!A:A,MATCH($C133,'Policy Characteristics'!$C:$C,0))),"",INDEX('Policy Characteristics'!A:A,MATCH($C133,'Policy Characteristics'!$C:$C,0)))</f>
        <v>Buildings and Appliances</v>
      </c>
      <c r="B133" s="306" t="str">
        <f>IF(ISBLANK(INDEX('Policy Characteristics'!B:B,MATCH($C133,'Policy Characteristics'!$C:$C,0))),"",INDEX('Policy Characteristics'!B:B,MATCH($C133,'Policy Characteristics'!$C:$C,0)))</f>
        <v>Building Component Electrification</v>
      </c>
      <c r="C133" s="310" t="str">
        <f t="shared" si="10"/>
        <v>Fraction of New Bldg Components Shifted to Other Fuels</v>
      </c>
      <c r="D133" s="414" t="s">
        <v>119</v>
      </c>
      <c r="E133" s="414" t="s">
        <v>293</v>
      </c>
      <c r="F133" s="414" t="s">
        <v>125</v>
      </c>
      <c r="G133" s="559" t="s">
        <v>295</v>
      </c>
      <c r="H133" s="416">
        <v>442</v>
      </c>
      <c r="I133" s="414" t="s">
        <v>45</v>
      </c>
      <c r="J133" s="308" t="str">
        <f>IF(ISBLANK(INDEX('Policy Characteristics'!D:D,MATCH($C133,'Policy Characteristics'!$C:$C,0))),"",INDEX('Policy Characteristics'!D:D,MATCH($C133,'Policy Characteristics'!$C:$C,0)))</f>
        <v>Building Component Electrification</v>
      </c>
      <c r="K133" s="306" t="str">
        <f>IF(ISBLANK(INDEX('Policy Characteristics'!E:E,MATCH($C133,'Policy Characteristics'!$C:$C,0))),"",INDEX('Policy Characteristics'!E:E,MATCH($C133,'Policy Characteristics'!$C:$C,0)))</f>
        <v>bldgs new component fuel shifting</v>
      </c>
      <c r="L133" s="317">
        <f>IF(ISBLANK(INDEX('Policy Characteristics'!F:F,MATCH($C133,'Policy Characteristics'!$C:$C,0))),"",INDEX('Policy Characteristics'!F:F,MATCH($C133,'Policy Characteristics'!$C:$C,0)))</f>
        <v>0</v>
      </c>
      <c r="M133" s="317">
        <f>IF(ISBLANK(INDEX('Policy Characteristics'!G:G,MATCH($C133,'Policy Characteristics'!$C:$C,0))),"",INDEX('Policy Characteristics'!G:G,MATCH($C133,'Policy Characteristics'!$C:$C,0)))</f>
        <v>1</v>
      </c>
      <c r="N133" s="317">
        <f>IF(ISBLANK(INDEX('Policy Characteristics'!H:H,MATCH($C133,'Policy Characteristics'!$C:$C,0))),"",INDEX('Policy Characteristics'!H:H,MATCH($C133,'Policy Characteristics'!$C:$C,0)))</f>
        <v>0.01</v>
      </c>
      <c r="O133" s="306" t="str">
        <f>IF(ISBLANK(INDEX('Policy Characteristics'!I:I,MATCH($C133,'Policy Characteristics'!$C:$C,0))),"",INDEX('Policy Characteristics'!I:I,MATCH($C133,'Policy Characteristics'!$C:$C,0)))</f>
        <v>% of newly sold non-electric building components</v>
      </c>
      <c r="P133" s="306" t="str">
        <f>IF(ISBLANK(INDEX('Policy Characteristics'!J:J,MATCH($C133,'Policy Characteristics'!$C:$C,0))),"",INDEX('Policy Characteristics'!J:J,MATCH($C133,'Policy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3" s="306" t="str">
        <f>IF(ISBLANK(INDEX('Policy Characteristics'!K:K,MATCH($C133,'Policy Characteristics'!$C:$C,0))),"",INDEX('Policy Characteristics'!K:K,MATCH($C133,'Policy Characteristics'!$C:$C,0)))</f>
        <v>buildings-sector-main.html#component-elec</v>
      </c>
      <c r="R133" s="306" t="str">
        <f>IF(ISBLANK(INDEX('Policy Characteristics'!L:L,MATCH($C133,'Policy Characteristics'!$C:$C,0))),"",INDEX('Policy Characteristics'!L:L,MATCH($C133,'Policy Characteristics'!$C:$C,0)))</f>
        <v>building-component-electrification.html</v>
      </c>
    </row>
    <row r="134" spans="1:18" x14ac:dyDescent="0.25">
      <c r="A134" s="306" t="str">
        <f>IF(ISBLANK(INDEX('Policy Characteristics'!A:A,MATCH($C134,'Policy Characteristics'!$C:$C,0))),"",INDEX('Policy Characteristics'!A:A,MATCH($C134,'Policy Characteristics'!$C:$C,0)))</f>
        <v>Buildings and Appliances</v>
      </c>
      <c r="B134" s="306" t="str">
        <f>IF(ISBLANK(INDEX('Policy Characteristics'!B:B,MATCH($C134,'Policy Characteristics'!$C:$C,0))),"",INDEX('Policy Characteristics'!B:B,MATCH($C134,'Policy Characteristics'!$C:$C,0)))</f>
        <v>Building Component Electrification</v>
      </c>
      <c r="C134" s="310" t="str">
        <f t="shared" si="10"/>
        <v>Fraction of New Bldg Components Shifted to Other Fuels</v>
      </c>
      <c r="D134" s="414" t="s">
        <v>120</v>
      </c>
      <c r="E134" s="414" t="s">
        <v>293</v>
      </c>
      <c r="F134" s="414" t="s">
        <v>126</v>
      </c>
      <c r="G134" s="559" t="s">
        <v>295</v>
      </c>
      <c r="H134" s="416">
        <v>443</v>
      </c>
      <c r="I134" s="414" t="s">
        <v>44</v>
      </c>
      <c r="J134" s="308" t="str">
        <f>IF(ISBLANK(INDEX('Policy Characteristics'!D:D,MATCH($C134,'Policy Characteristics'!$C:$C,0))),"",INDEX('Policy Characteristics'!D:D,MATCH($C134,'Policy Characteristics'!$C:$C,0)))</f>
        <v>Building Component Electrification</v>
      </c>
      <c r="K134" s="306" t="str">
        <f>IF(ISBLANK(INDEX('Policy Characteristics'!E:E,MATCH($C134,'Policy Characteristics'!$C:$C,0))),"",INDEX('Policy Characteristics'!E:E,MATCH($C134,'Policy Characteristics'!$C:$C,0)))</f>
        <v>bldgs new component fuel shifting</v>
      </c>
      <c r="L134" s="317">
        <f>IF(ISBLANK(INDEX('Policy Characteristics'!F:F,MATCH($C134,'Policy Characteristics'!$C:$C,0))),"",INDEX('Policy Characteristics'!F:F,MATCH($C134,'Policy Characteristics'!$C:$C,0)))</f>
        <v>0</v>
      </c>
      <c r="M134" s="317">
        <f>IF(ISBLANK(INDEX('Policy Characteristics'!G:G,MATCH($C134,'Policy Characteristics'!$C:$C,0))),"",INDEX('Policy Characteristics'!G:G,MATCH($C134,'Policy Characteristics'!$C:$C,0)))</f>
        <v>1</v>
      </c>
      <c r="N134" s="317">
        <f>IF(ISBLANK(INDEX('Policy Characteristics'!H:H,MATCH($C134,'Policy Characteristics'!$C:$C,0))),"",INDEX('Policy Characteristics'!H:H,MATCH($C134,'Policy Characteristics'!$C:$C,0)))</f>
        <v>0.01</v>
      </c>
      <c r="O134" s="306" t="str">
        <f>IF(ISBLANK(INDEX('Policy Characteristics'!I:I,MATCH($C134,'Policy Characteristics'!$C:$C,0))),"",INDEX('Policy Characteristics'!I:I,MATCH($C134,'Policy Characteristics'!$C:$C,0)))</f>
        <v>% of newly sold non-electric building components</v>
      </c>
      <c r="P134" s="306" t="str">
        <f>IF(ISBLANK(INDEX('Policy Characteristics'!J:J,MATCH($C134,'Policy Characteristics'!$C:$C,0))),"",INDEX('Policy Characteristics'!J:J,MATCH($C134,'Policy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4" s="306" t="str">
        <f>IF(ISBLANK(INDEX('Policy Characteristics'!K:K,MATCH($C134,'Policy Characteristics'!$C:$C,0))),"",INDEX('Policy Characteristics'!K:K,MATCH($C134,'Policy Characteristics'!$C:$C,0)))</f>
        <v>buildings-sector-main.html#component-elec</v>
      </c>
      <c r="R134" s="306" t="str">
        <f>IF(ISBLANK(INDEX('Policy Characteristics'!L:L,MATCH($C134,'Policy Characteristics'!$C:$C,0))),"",INDEX('Policy Characteristics'!L:L,MATCH($C134,'Policy Characteristics'!$C:$C,0)))</f>
        <v>building-component-electrification.html</v>
      </c>
    </row>
    <row r="135" spans="1:18" x14ac:dyDescent="0.25">
      <c r="A135" s="306" t="str">
        <f>IF(ISBLANK(INDEX('Policy Characteristics'!A:A,MATCH($C135,'Policy Characteristics'!$C:$C,0))),"",INDEX('Policy Characteristics'!A:A,MATCH($C135,'Policy Characteristics'!$C:$C,0)))</f>
        <v>Buildings and Appliances</v>
      </c>
      <c r="B135" s="306" t="str">
        <f>IF(ISBLANK(INDEX('Policy Characteristics'!B:B,MATCH($C135,'Policy Characteristics'!$C:$C,0))),"",INDEX('Policy Characteristics'!B:B,MATCH($C135,'Policy Characteristics'!$C:$C,0)))</f>
        <v>Building Component Electrification</v>
      </c>
      <c r="C135" s="310" t="str">
        <f t="shared" si="10"/>
        <v>Fraction of New Bldg Components Shifted to Other Fuels</v>
      </c>
      <c r="D135" s="414" t="s">
        <v>121</v>
      </c>
      <c r="E135" s="414" t="s">
        <v>293</v>
      </c>
      <c r="F135" s="414" t="s">
        <v>127</v>
      </c>
      <c r="G135" s="559" t="s">
        <v>295</v>
      </c>
      <c r="H135" s="416">
        <v>444</v>
      </c>
      <c r="I135" s="414" t="s">
        <v>44</v>
      </c>
      <c r="J135" s="308" t="str">
        <f>IF(ISBLANK(INDEX('Policy Characteristics'!D:D,MATCH($C135,'Policy Characteristics'!$C:$C,0))),"",INDEX('Policy Characteristics'!D:D,MATCH($C135,'Policy Characteristics'!$C:$C,0)))</f>
        <v>Building Component Electrification</v>
      </c>
      <c r="K135" s="306" t="str">
        <f>IF(ISBLANK(INDEX('Policy Characteristics'!E:E,MATCH($C135,'Policy Characteristics'!$C:$C,0))),"",INDEX('Policy Characteristics'!E:E,MATCH($C135,'Policy Characteristics'!$C:$C,0)))</f>
        <v>bldgs new component fuel shifting</v>
      </c>
      <c r="L135" s="317">
        <f>IF(ISBLANK(INDEX('Policy Characteristics'!F:F,MATCH($C135,'Policy Characteristics'!$C:$C,0))),"",INDEX('Policy Characteristics'!F:F,MATCH($C135,'Policy Characteristics'!$C:$C,0)))</f>
        <v>0</v>
      </c>
      <c r="M135" s="317">
        <f>IF(ISBLANK(INDEX('Policy Characteristics'!G:G,MATCH($C135,'Policy Characteristics'!$C:$C,0))),"",INDEX('Policy Characteristics'!G:G,MATCH($C135,'Policy Characteristics'!$C:$C,0)))</f>
        <v>1</v>
      </c>
      <c r="N135" s="317">
        <f>IF(ISBLANK(INDEX('Policy Characteristics'!H:H,MATCH($C135,'Policy Characteristics'!$C:$C,0))),"",INDEX('Policy Characteristics'!H:H,MATCH($C135,'Policy Characteristics'!$C:$C,0)))</f>
        <v>0.01</v>
      </c>
      <c r="O135" s="306" t="str">
        <f>IF(ISBLANK(INDEX('Policy Characteristics'!I:I,MATCH($C135,'Policy Characteristics'!$C:$C,0))),"",INDEX('Policy Characteristics'!I:I,MATCH($C135,'Policy Characteristics'!$C:$C,0)))</f>
        <v>% of newly sold non-electric building components</v>
      </c>
      <c r="P135" s="306" t="str">
        <f>IF(ISBLANK(INDEX('Policy Characteristics'!J:J,MATCH($C135,'Policy Characteristics'!$C:$C,0))),"",INDEX('Policy Characteristics'!J:J,MATCH($C135,'Policy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5" s="306" t="str">
        <f>IF(ISBLANK(INDEX('Policy Characteristics'!K:K,MATCH($C135,'Policy Characteristics'!$C:$C,0))),"",INDEX('Policy Characteristics'!K:K,MATCH($C135,'Policy Characteristics'!$C:$C,0)))</f>
        <v>buildings-sector-main.html#component-elec</v>
      </c>
      <c r="R135" s="306" t="str">
        <f>IF(ISBLANK(INDEX('Policy Characteristics'!L:L,MATCH($C135,'Policy Characteristics'!$C:$C,0))),"",INDEX('Policy Characteristics'!L:L,MATCH($C135,'Policy Characteristics'!$C:$C,0)))</f>
        <v>building-component-electrification.html</v>
      </c>
    </row>
    <row r="136" spans="1:18" x14ac:dyDescent="0.25">
      <c r="A136" s="306" t="str">
        <f>IF(ISBLANK(INDEX('Policy Characteristics'!A:A,MATCH($C136,'Policy Characteristics'!$C:$C,0))),"",INDEX('Policy Characteristics'!A:A,MATCH($C136,'Policy Characteristics'!$C:$C,0)))</f>
        <v>Buildings and Appliances</v>
      </c>
      <c r="B136" s="306" t="str">
        <f>IF(ISBLANK(INDEX('Policy Characteristics'!B:B,MATCH($C136,'Policy Characteristics'!$C:$C,0))),"",INDEX('Policy Characteristics'!B:B,MATCH($C136,'Policy Characteristics'!$C:$C,0)))</f>
        <v>Building Component Electrification</v>
      </c>
      <c r="C136" s="310" t="str">
        <f t="shared" si="10"/>
        <v>Fraction of New Bldg Components Shifted to Other Fuels</v>
      </c>
      <c r="D136" s="414" t="s">
        <v>116</v>
      </c>
      <c r="E136" s="414" t="s">
        <v>294</v>
      </c>
      <c r="F136" s="414" t="s">
        <v>122</v>
      </c>
      <c r="G136" s="559" t="s">
        <v>171</v>
      </c>
      <c r="H136" s="416">
        <v>445</v>
      </c>
      <c r="I136" s="414" t="s">
        <v>44</v>
      </c>
      <c r="J136" s="308" t="str">
        <f>IF(ISBLANK(INDEX('Policy Characteristics'!D:D,MATCH($C136,'Policy Characteristics'!$C:$C,0))),"",INDEX('Policy Characteristics'!D:D,MATCH($C136,'Policy Characteristics'!$C:$C,0)))</f>
        <v>Building Component Electrification</v>
      </c>
      <c r="K136" s="306" t="str">
        <f>IF(ISBLANK(INDEX('Policy Characteristics'!E:E,MATCH($C136,'Policy Characteristics'!$C:$C,0))),"",INDEX('Policy Characteristics'!E:E,MATCH($C136,'Policy Characteristics'!$C:$C,0)))</f>
        <v>bldgs new component fuel shifting</v>
      </c>
      <c r="L136" s="317">
        <f>IF(ISBLANK(INDEX('Policy Characteristics'!F:F,MATCH($C136,'Policy Characteristics'!$C:$C,0))),"",INDEX('Policy Characteristics'!F:F,MATCH($C136,'Policy Characteristics'!$C:$C,0)))</f>
        <v>0</v>
      </c>
      <c r="M136" s="317">
        <f>IF(ISBLANK(INDEX('Policy Characteristics'!G:G,MATCH($C136,'Policy Characteristics'!$C:$C,0))),"",INDEX('Policy Characteristics'!G:G,MATCH($C136,'Policy Characteristics'!$C:$C,0)))</f>
        <v>1</v>
      </c>
      <c r="N136" s="317">
        <f>IF(ISBLANK(INDEX('Policy Characteristics'!H:H,MATCH($C136,'Policy Characteristics'!$C:$C,0))),"",INDEX('Policy Characteristics'!H:H,MATCH($C136,'Policy Characteristics'!$C:$C,0)))</f>
        <v>0.01</v>
      </c>
      <c r="O136" s="306" t="str">
        <f>IF(ISBLANK(INDEX('Policy Characteristics'!I:I,MATCH($C136,'Policy Characteristics'!$C:$C,0))),"",INDEX('Policy Characteristics'!I:I,MATCH($C136,'Policy Characteristics'!$C:$C,0)))</f>
        <v>% of newly sold non-electric building components</v>
      </c>
      <c r="P136" s="306" t="str">
        <f>IF(ISBLANK(INDEX('Policy Characteristics'!J:J,MATCH($C136,'Policy Characteristics'!$C:$C,0))),"",INDEX('Policy Characteristics'!J:J,MATCH($C136,'Policy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6" s="306" t="str">
        <f>IF(ISBLANK(INDEX('Policy Characteristics'!K:K,MATCH($C136,'Policy Characteristics'!$C:$C,0))),"",INDEX('Policy Characteristics'!K:K,MATCH($C136,'Policy Characteristics'!$C:$C,0)))</f>
        <v>buildings-sector-main.html#component-elec</v>
      </c>
      <c r="R136" s="306" t="str">
        <f>IF(ISBLANK(INDEX('Policy Characteristics'!L:L,MATCH($C136,'Policy Characteristics'!$C:$C,0))),"",INDEX('Policy Characteristics'!L:L,MATCH($C136,'Policy Characteristics'!$C:$C,0)))</f>
        <v>building-component-electrification.html</v>
      </c>
    </row>
    <row r="137" spans="1:18" x14ac:dyDescent="0.25">
      <c r="A137" s="306" t="str">
        <f>IF(ISBLANK(INDEX('Policy Characteristics'!A:A,MATCH($C137,'Policy Characteristics'!$C:$C,0))),"",INDEX('Policy Characteristics'!A:A,MATCH($C137,'Policy Characteristics'!$C:$C,0)))</f>
        <v>Buildings and Appliances</v>
      </c>
      <c r="B137" s="306" t="str">
        <f>IF(ISBLANK(INDEX('Policy Characteristics'!B:B,MATCH($C137,'Policy Characteristics'!$C:$C,0))),"",INDEX('Policy Characteristics'!B:B,MATCH($C137,'Policy Characteristics'!$C:$C,0)))</f>
        <v>Building Component Electrification</v>
      </c>
      <c r="C137" s="310" t="str">
        <f t="shared" si="10"/>
        <v>Fraction of New Bldg Components Shifted to Other Fuels</v>
      </c>
      <c r="D137" s="414" t="s">
        <v>117</v>
      </c>
      <c r="E137" s="414" t="s">
        <v>294</v>
      </c>
      <c r="F137" s="414" t="s">
        <v>123</v>
      </c>
      <c r="G137" s="559" t="s">
        <v>171</v>
      </c>
      <c r="H137" s="416">
        <v>446</v>
      </c>
      <c r="I137" s="414" t="s">
        <v>45</v>
      </c>
      <c r="J137" s="308" t="str">
        <f>IF(ISBLANK(INDEX('Policy Characteristics'!D:D,MATCH($C137,'Policy Characteristics'!$C:$C,0))),"",INDEX('Policy Characteristics'!D:D,MATCH($C137,'Policy Characteristics'!$C:$C,0)))</f>
        <v>Building Component Electrification</v>
      </c>
      <c r="K137" s="306" t="str">
        <f>IF(ISBLANK(INDEX('Policy Characteristics'!E:E,MATCH($C137,'Policy Characteristics'!$C:$C,0))),"",INDEX('Policy Characteristics'!E:E,MATCH($C137,'Policy Characteristics'!$C:$C,0)))</f>
        <v>bldgs new component fuel shifting</v>
      </c>
      <c r="L137" s="317">
        <f>IF(ISBLANK(INDEX('Policy Characteristics'!F:F,MATCH($C137,'Policy Characteristics'!$C:$C,0))),"",INDEX('Policy Characteristics'!F:F,MATCH($C137,'Policy Characteristics'!$C:$C,0)))</f>
        <v>0</v>
      </c>
      <c r="M137" s="317">
        <f>IF(ISBLANK(INDEX('Policy Characteristics'!G:G,MATCH($C137,'Policy Characteristics'!$C:$C,0))),"",INDEX('Policy Characteristics'!G:G,MATCH($C137,'Policy Characteristics'!$C:$C,0)))</f>
        <v>1</v>
      </c>
      <c r="N137" s="317">
        <f>IF(ISBLANK(INDEX('Policy Characteristics'!H:H,MATCH($C137,'Policy Characteristics'!$C:$C,0))),"",INDEX('Policy Characteristics'!H:H,MATCH($C137,'Policy Characteristics'!$C:$C,0)))</f>
        <v>0.01</v>
      </c>
      <c r="O137" s="306" t="str">
        <f>IF(ISBLANK(INDEX('Policy Characteristics'!I:I,MATCH($C137,'Policy Characteristics'!$C:$C,0))),"",INDEX('Policy Characteristics'!I:I,MATCH($C137,'Policy Characteristics'!$C:$C,0)))</f>
        <v>% of newly sold non-electric building components</v>
      </c>
      <c r="P137" s="306" t="str">
        <f>IF(ISBLANK(INDEX('Policy Characteristics'!J:J,MATCH($C137,'Policy Characteristics'!$C:$C,0))),"",INDEX('Policy Characteristics'!J:J,MATCH($C137,'Policy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7" s="306" t="str">
        <f>IF(ISBLANK(INDEX('Policy Characteristics'!K:K,MATCH($C137,'Policy Characteristics'!$C:$C,0))),"",INDEX('Policy Characteristics'!K:K,MATCH($C137,'Policy Characteristics'!$C:$C,0)))</f>
        <v>buildings-sector-main.html#component-elec</v>
      </c>
      <c r="R137" s="306" t="str">
        <f>IF(ISBLANK(INDEX('Policy Characteristics'!L:L,MATCH($C137,'Policy Characteristics'!$C:$C,0))),"",INDEX('Policy Characteristics'!L:L,MATCH($C137,'Policy Characteristics'!$C:$C,0)))</f>
        <v>building-component-electrification.html</v>
      </c>
    </row>
    <row r="138" spans="1:18" x14ac:dyDescent="0.25">
      <c r="A138" s="306" t="str">
        <f>IF(ISBLANK(INDEX('Policy Characteristics'!A:A,MATCH($C138,'Policy Characteristics'!$C:$C,0))),"",INDEX('Policy Characteristics'!A:A,MATCH($C138,'Policy Characteristics'!$C:$C,0)))</f>
        <v>Buildings and Appliances</v>
      </c>
      <c r="B138" s="306" t="str">
        <f>IF(ISBLANK(INDEX('Policy Characteristics'!B:B,MATCH($C138,'Policy Characteristics'!$C:$C,0))),"",INDEX('Policy Characteristics'!B:B,MATCH($C138,'Policy Characteristics'!$C:$C,0)))</f>
        <v>Building Component Electrification</v>
      </c>
      <c r="C138" s="310" t="str">
        <f t="shared" si="10"/>
        <v>Fraction of New Bldg Components Shifted to Other Fuels</v>
      </c>
      <c r="D138" s="414" t="s">
        <v>119</v>
      </c>
      <c r="E138" s="414" t="s">
        <v>294</v>
      </c>
      <c r="F138" s="414" t="s">
        <v>125</v>
      </c>
      <c r="G138" s="559" t="s">
        <v>171</v>
      </c>
      <c r="H138" s="416">
        <v>447</v>
      </c>
      <c r="I138" s="414" t="s">
        <v>45</v>
      </c>
      <c r="J138" s="308" t="str">
        <f>IF(ISBLANK(INDEX('Policy Characteristics'!D:D,MATCH($C138,'Policy Characteristics'!$C:$C,0))),"",INDEX('Policy Characteristics'!D:D,MATCH($C138,'Policy Characteristics'!$C:$C,0)))</f>
        <v>Building Component Electrification</v>
      </c>
      <c r="K138" s="306" t="str">
        <f>IF(ISBLANK(INDEX('Policy Characteristics'!E:E,MATCH($C138,'Policy Characteristics'!$C:$C,0))),"",INDEX('Policy Characteristics'!E:E,MATCH($C138,'Policy Characteristics'!$C:$C,0)))</f>
        <v>bldgs new component fuel shifting</v>
      </c>
      <c r="L138" s="317">
        <f>IF(ISBLANK(INDEX('Policy Characteristics'!F:F,MATCH($C138,'Policy Characteristics'!$C:$C,0))),"",INDEX('Policy Characteristics'!F:F,MATCH($C138,'Policy Characteristics'!$C:$C,0)))</f>
        <v>0</v>
      </c>
      <c r="M138" s="317">
        <f>IF(ISBLANK(INDEX('Policy Characteristics'!G:G,MATCH($C138,'Policy Characteristics'!$C:$C,0))),"",INDEX('Policy Characteristics'!G:G,MATCH($C138,'Policy Characteristics'!$C:$C,0)))</f>
        <v>1</v>
      </c>
      <c r="N138" s="317">
        <f>IF(ISBLANK(INDEX('Policy Characteristics'!H:H,MATCH($C138,'Policy Characteristics'!$C:$C,0))),"",INDEX('Policy Characteristics'!H:H,MATCH($C138,'Policy Characteristics'!$C:$C,0)))</f>
        <v>0.01</v>
      </c>
      <c r="O138" s="306" t="str">
        <f>IF(ISBLANK(INDEX('Policy Characteristics'!I:I,MATCH($C138,'Policy Characteristics'!$C:$C,0))),"",INDEX('Policy Characteristics'!I:I,MATCH($C138,'Policy Characteristics'!$C:$C,0)))</f>
        <v>% of newly sold non-electric building components</v>
      </c>
      <c r="P138" s="306" t="str">
        <f>IF(ISBLANK(INDEX('Policy Characteristics'!J:J,MATCH($C138,'Policy Characteristics'!$C:$C,0))),"",INDEX('Policy Characteristics'!J:J,MATCH($C138,'Policy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8" s="306" t="str">
        <f>IF(ISBLANK(INDEX('Policy Characteristics'!K:K,MATCH($C138,'Policy Characteristics'!$C:$C,0))),"",INDEX('Policy Characteristics'!K:K,MATCH($C138,'Policy Characteristics'!$C:$C,0)))</f>
        <v>buildings-sector-main.html#component-elec</v>
      </c>
      <c r="R138" s="306" t="str">
        <f>IF(ISBLANK(INDEX('Policy Characteristics'!L:L,MATCH($C138,'Policy Characteristics'!$C:$C,0))),"",INDEX('Policy Characteristics'!L:L,MATCH($C138,'Policy Characteristics'!$C:$C,0)))</f>
        <v>building-component-electrification.html</v>
      </c>
    </row>
    <row r="139" spans="1:18" x14ac:dyDescent="0.25">
      <c r="A139" s="306" t="str">
        <f>IF(ISBLANK(INDEX('Policy Characteristics'!A:A,MATCH($C139,'Policy Characteristics'!$C:$C,0))),"",INDEX('Policy Characteristics'!A:A,MATCH($C139,'Policy Characteristics'!$C:$C,0)))</f>
        <v>Buildings and Appliances</v>
      </c>
      <c r="B139" s="306" t="str">
        <f>IF(ISBLANK(INDEX('Policy Characteristics'!B:B,MATCH($C139,'Policy Characteristics'!$C:$C,0))),"",INDEX('Policy Characteristics'!B:B,MATCH($C139,'Policy Characteristics'!$C:$C,0)))</f>
        <v>Building Component Electrification</v>
      </c>
      <c r="C139" s="310" t="str">
        <f t="shared" si="10"/>
        <v>Fraction of New Bldg Components Shifted to Other Fuels</v>
      </c>
      <c r="D139" s="414" t="s">
        <v>120</v>
      </c>
      <c r="E139" s="414" t="s">
        <v>294</v>
      </c>
      <c r="F139" s="414" t="s">
        <v>126</v>
      </c>
      <c r="G139" s="559" t="s">
        <v>171</v>
      </c>
      <c r="H139" s="416">
        <v>448</v>
      </c>
      <c r="I139" s="414" t="s">
        <v>44</v>
      </c>
      <c r="J139" s="308" t="str">
        <f>IF(ISBLANK(INDEX('Policy Characteristics'!D:D,MATCH($C139,'Policy Characteristics'!$C:$C,0))),"",INDEX('Policy Characteristics'!D:D,MATCH($C139,'Policy Characteristics'!$C:$C,0)))</f>
        <v>Building Component Electrification</v>
      </c>
      <c r="K139" s="306" t="str">
        <f>IF(ISBLANK(INDEX('Policy Characteristics'!E:E,MATCH($C139,'Policy Characteristics'!$C:$C,0))),"",INDEX('Policy Characteristics'!E:E,MATCH($C139,'Policy Characteristics'!$C:$C,0)))</f>
        <v>bldgs new component fuel shifting</v>
      </c>
      <c r="L139" s="317">
        <f>IF(ISBLANK(INDEX('Policy Characteristics'!F:F,MATCH($C139,'Policy Characteristics'!$C:$C,0))),"",INDEX('Policy Characteristics'!F:F,MATCH($C139,'Policy Characteristics'!$C:$C,0)))</f>
        <v>0</v>
      </c>
      <c r="M139" s="317">
        <f>IF(ISBLANK(INDEX('Policy Characteristics'!G:G,MATCH($C139,'Policy Characteristics'!$C:$C,0))),"",INDEX('Policy Characteristics'!G:G,MATCH($C139,'Policy Characteristics'!$C:$C,0)))</f>
        <v>1</v>
      </c>
      <c r="N139" s="317">
        <f>IF(ISBLANK(INDEX('Policy Characteristics'!H:H,MATCH($C139,'Policy Characteristics'!$C:$C,0))),"",INDEX('Policy Characteristics'!H:H,MATCH($C139,'Policy Characteristics'!$C:$C,0)))</f>
        <v>0.01</v>
      </c>
      <c r="O139" s="306" t="str">
        <f>IF(ISBLANK(INDEX('Policy Characteristics'!I:I,MATCH($C139,'Policy Characteristics'!$C:$C,0))),"",INDEX('Policy Characteristics'!I:I,MATCH($C139,'Policy Characteristics'!$C:$C,0)))</f>
        <v>% of newly sold non-electric building components</v>
      </c>
      <c r="P139" s="306" t="str">
        <f>IF(ISBLANK(INDEX('Policy Characteristics'!J:J,MATCH($C139,'Policy Characteristics'!$C:$C,0))),"",INDEX('Policy Characteristics'!J:J,MATCH($C139,'Policy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39" s="306" t="str">
        <f>IF(ISBLANK(INDEX('Policy Characteristics'!K:K,MATCH($C139,'Policy Characteristics'!$C:$C,0))),"",INDEX('Policy Characteristics'!K:K,MATCH($C139,'Policy Characteristics'!$C:$C,0)))</f>
        <v>buildings-sector-main.html#component-elec</v>
      </c>
      <c r="R139" s="306" t="str">
        <f>IF(ISBLANK(INDEX('Policy Characteristics'!L:L,MATCH($C139,'Policy Characteristics'!$C:$C,0))),"",INDEX('Policy Characteristics'!L:L,MATCH($C139,'Policy Characteristics'!$C:$C,0)))</f>
        <v>building-component-electrification.html</v>
      </c>
    </row>
    <row r="140" spans="1:18" s="432" customFormat="1" x14ac:dyDescent="0.25">
      <c r="A140" s="306" t="str">
        <f>IF(ISBLANK(INDEX('Policy Characteristics'!A:A,MATCH($C140,'Policy Characteristics'!$C:$C,0))),"",INDEX('Policy Characteristics'!A:A,MATCH($C140,'Policy Characteristics'!$C:$C,0)))</f>
        <v>Buildings and Appliances</v>
      </c>
      <c r="B140" s="306" t="str">
        <f>IF(ISBLANK(INDEX('Policy Characteristics'!B:B,MATCH($C140,'Policy Characteristics'!$C:$C,0))),"",INDEX('Policy Characteristics'!B:B,MATCH($C140,'Policy Characteristics'!$C:$C,0)))</f>
        <v>Building Component Electrification</v>
      </c>
      <c r="C140" s="310" t="str">
        <f t="shared" ref="C140" si="11">C$126</f>
        <v>Fraction of New Bldg Components Shifted to Other Fuels</v>
      </c>
      <c r="D140" s="414" t="s">
        <v>121</v>
      </c>
      <c r="E140" s="414" t="s">
        <v>294</v>
      </c>
      <c r="F140" s="414" t="s">
        <v>127</v>
      </c>
      <c r="G140" s="559" t="s">
        <v>171</v>
      </c>
      <c r="H140" s="416">
        <v>449</v>
      </c>
      <c r="I140" s="414" t="s">
        <v>44</v>
      </c>
      <c r="J140" s="308" t="str">
        <f>IF(ISBLANK(INDEX('Policy Characteristics'!D:D,MATCH($C140,'Policy Characteristics'!$C:$C,0))),"",INDEX('Policy Characteristics'!D:D,MATCH($C140,'Policy Characteristics'!$C:$C,0)))</f>
        <v>Building Component Electrification</v>
      </c>
      <c r="K140" s="306" t="str">
        <f>IF(ISBLANK(INDEX('Policy Characteristics'!E:E,MATCH($C140,'Policy Characteristics'!$C:$C,0))),"",INDEX('Policy Characteristics'!E:E,MATCH($C140,'Policy Characteristics'!$C:$C,0)))</f>
        <v>bldgs new component fuel shifting</v>
      </c>
      <c r="L140" s="317">
        <f>IF(ISBLANK(INDEX('Policy Characteristics'!F:F,MATCH($C140,'Policy Characteristics'!$C:$C,0))),"",INDEX('Policy Characteristics'!F:F,MATCH($C140,'Policy Characteristics'!$C:$C,0)))</f>
        <v>0</v>
      </c>
      <c r="M140" s="317">
        <f>IF(ISBLANK(INDEX('Policy Characteristics'!G:G,MATCH($C140,'Policy Characteristics'!$C:$C,0))),"",INDEX('Policy Characteristics'!G:G,MATCH($C140,'Policy Characteristics'!$C:$C,0)))</f>
        <v>1</v>
      </c>
      <c r="N140" s="317">
        <f>IF(ISBLANK(INDEX('Policy Characteristics'!H:H,MATCH($C140,'Policy Characteristics'!$C:$C,0))),"",INDEX('Policy Characteristics'!H:H,MATCH($C140,'Policy Characteristics'!$C:$C,0)))</f>
        <v>0.01</v>
      </c>
      <c r="O140" s="306" t="str">
        <f>IF(ISBLANK(INDEX('Policy Characteristics'!I:I,MATCH($C140,'Policy Characteristics'!$C:$C,0))),"",INDEX('Policy Characteristics'!I:I,MATCH($C140,'Policy Characteristics'!$C:$C,0)))</f>
        <v>% of newly sold non-electric building components</v>
      </c>
      <c r="P140" s="306" t="str">
        <f>IF(ISBLANK(INDEX('Policy Characteristics'!J:J,MATCH($C140,'Policy Characteristics'!$C:$C,0))),"",INDEX('Policy Characteristics'!J:J,MATCH($C140,'Policy Characteristics'!$C:$C,0)))</f>
        <v>**Description:** This policy replaces the specified fraction of newly sold non-electric building components of the selected type(s) in buildings of the selected type(s) with electricity-using components. // **Guidance for setting values: **//**Urban Residential Heating: **In the BAU case, in California, the share of electricity among fuels used for heating in urban, residential buildings will rise from 11.7% to 22.8% through 2050.//**Urban Residential Appliances: **In the BAU case, in California, the share of electricity among fuels used by appliances in urban, residential buildings will rise from 27.3% to 35.1% through 2050.//**Urban Residential Other Components: ** In the BAU case, the share of electricity among fuels used by other components in urban, residential buildings is 100%.//**Rural Residential Heating: **In the BAU case, in California, the share of electricity among fuels used for heating in rural, residential buildings will rise from 8.7% to 17.9% through 2050.//**Rural Residential Appliances: **In the BAU case, in , the share of electricity among fuels used by appliances in rural, residential buildings will rise from 27.3% to 35.2% through 2050.//**Rural Residential Other Components: **In the United States, the share of electricity among fuels used by other components in urban, residential buildings is 100%.//**Commercial Heating: **In the BAU case, in California, the share of electricity among fuels used for heating in commercial buildings will rise from 10.4% to 11.9% through 2050.//**Commercial Appliances: **In the BAU case, in California, the share of electricity among fuels used by appliances in commercial buildings will fall from 40.8% to 33.1% through 2050.//**Commercial Other Components: **In the BAU case, in the California, the share of electricity among fuels used by other components in commercial buildings will rise from 67.3% to 82.6% through 2050.</v>
      </c>
      <c r="Q140" s="306" t="str">
        <f>IF(ISBLANK(INDEX('Policy Characteristics'!K:K,MATCH($C140,'Policy Characteristics'!$C:$C,0))),"",INDEX('Policy Characteristics'!K:K,MATCH($C140,'Policy Characteristics'!$C:$C,0)))</f>
        <v>buildings-sector-main.html#component-elec</v>
      </c>
      <c r="R140" s="306" t="str">
        <f>IF(ISBLANK(INDEX('Policy Characteristics'!L:L,MATCH($C140,'Policy Characteristics'!$C:$C,0))),"",INDEX('Policy Characteristics'!L:L,MATCH($C140,'Policy Characteristics'!$C:$C,0)))</f>
        <v>building-component-electrification.html</v>
      </c>
    </row>
    <row r="141" spans="1:18" s="435" customFormat="1" x14ac:dyDescent="0.25">
      <c r="A141" s="306" t="str">
        <f>IF(ISBLANK(INDEX('Policy Characteristics'!A:A,MATCH($C141,'Policy Characteristics'!$C:$C,0))),"",INDEX('Policy Characteristics'!A:A,MATCH($C141,'Policy Characteristics'!$C:$C,0)))</f>
        <v>Buildings and Appliances</v>
      </c>
      <c r="B141" s="306" t="str">
        <f>IF(ISBLANK(INDEX('Policy Characteristics'!B:B,MATCH($C141,'Policy Characteristics'!$C:$C,0))),"",INDEX('Policy Characteristics'!B:B,MATCH($C141,'Policy Characteristics'!$C:$C,0)))</f>
        <v>Building Energy Efficiency Standards</v>
      </c>
      <c r="C141" s="311" t="s">
        <v>316</v>
      </c>
      <c r="D141" s="414" t="s">
        <v>116</v>
      </c>
      <c r="E141" s="414" t="s">
        <v>292</v>
      </c>
      <c r="F141" s="414" t="s">
        <v>122</v>
      </c>
      <c r="G141" s="559" t="s">
        <v>296</v>
      </c>
      <c r="H141" s="416">
        <v>13</v>
      </c>
      <c r="I141" s="414" t="s">
        <v>44</v>
      </c>
      <c r="J141" s="308" t="str">
        <f>IF(ISBLANK(INDEX('Policy Characteristics'!D:D,MATCH($C141,'Policy Characteristics'!$C:$C,0))),"",INDEX('Policy Characteristics'!D:D,MATCH($C141,'Policy Characteristics'!$C:$C,0)))</f>
        <v>Building Energy Efficiency Standards</v>
      </c>
      <c r="K141" s="306" t="str">
        <f>IF(ISBLANK(INDEX('Policy Characteristics'!E:E,MATCH($C141,'Policy Characteristics'!$C:$C,0))),"",INDEX('Policy Characteristics'!E:E,MATCH($C141,'Policy Characteristics'!$C:$C,0)))</f>
        <v>bldgs efficiency standards</v>
      </c>
      <c r="L141" s="317">
        <f>IF(ISBLANK(INDEX('Policy Characteristics'!F:F,MATCH($C141,'Policy Characteristics'!$C:$C,0))),"",INDEX('Policy Characteristics'!F:F,MATCH($C141,'Policy Characteristics'!$C:$C,0)))</f>
        <v>0</v>
      </c>
      <c r="M141" s="317">
        <f>IF(ISBLANK(INDEX('Policy Characteristics'!G:G,MATCH($C141,'Policy Characteristics'!$C:$C,0))),"",INDEX('Policy Characteristics'!G:G,MATCH($C141,'Policy Characteristics'!$C:$C,0)))</f>
        <v>0.75</v>
      </c>
      <c r="N141" s="317">
        <f>IF(ISBLANK(INDEX('Policy Characteristics'!H:H,MATCH($C141,'Policy Characteristics'!$C:$C,0))),"",INDEX('Policy Characteristics'!H:H,MATCH($C141,'Policy Characteristics'!$C:$C,0)))</f>
        <v>0.01</v>
      </c>
      <c r="O141" s="306" t="str">
        <f>IF(ISBLANK(INDEX('Policy Characteristics'!I:I,MATCH($C141,'Policy Characteristics'!$C:$C,0))),"",INDEX('Policy Characteristics'!I:I,MATCH($C141,'Policy Characteristics'!$C:$C,0)))</f>
        <v>% reduction in energy use</v>
      </c>
      <c r="P141" s="306" t="str">
        <f>IF(ISBLANK(INDEX('Policy Characteristics'!J:J,MATCH($C141,'Policy Characteristics'!$C:$C,0))),"",INDEX('Policy Characteristics'!J:J,MATCH($C141,'Policy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1" s="306" t="str">
        <f>IF(ISBLANK(INDEX('Policy Characteristics'!K:K,MATCH($C141,'Policy Characteristics'!$C:$C,0))),"",INDEX('Policy Characteristics'!K:K,MATCH($C141,'Policy Characteristics'!$C:$C,0)))</f>
        <v>buildings-sector-main.html#eff-stds</v>
      </c>
      <c r="R141" s="306" t="str">
        <f>IF(ISBLANK(INDEX('Policy Characteristics'!L:L,MATCH($C141,'Policy Characteristics'!$C:$C,0))),"",INDEX('Policy Characteristics'!L:L,MATCH($C141,'Policy Characteristics'!$C:$C,0)))</f>
        <v>building-energy-efficiency-standards.html</v>
      </c>
    </row>
    <row r="142" spans="1:18" s="435" customFormat="1" x14ac:dyDescent="0.25">
      <c r="A142" s="306" t="str">
        <f>IF(ISBLANK(INDEX('Policy Characteristics'!A:A,MATCH($C142,'Policy Characteristics'!$C:$C,0))),"",INDEX('Policy Characteristics'!A:A,MATCH($C142,'Policy Characteristics'!$C:$C,0)))</f>
        <v>Buildings and Appliances</v>
      </c>
      <c r="B142" s="306" t="str">
        <f>IF(ISBLANK(INDEX('Policy Characteristics'!B:B,MATCH($C142,'Policy Characteristics'!$C:$C,0))),"",INDEX('Policy Characteristics'!B:B,MATCH($C142,'Policy Characteristics'!$C:$C,0)))</f>
        <v>Building Energy Efficiency Standards</v>
      </c>
      <c r="C142" s="310" t="str">
        <f t="shared" ref="C142:C157" si="12">C$141</f>
        <v>Reduction in E Use Allowed by Component Eff Std</v>
      </c>
      <c r="D142" s="414" t="s">
        <v>117</v>
      </c>
      <c r="E142" s="414" t="s">
        <v>292</v>
      </c>
      <c r="F142" s="414" t="s">
        <v>123</v>
      </c>
      <c r="G142" s="559" t="s">
        <v>296</v>
      </c>
      <c r="H142" s="416">
        <v>14</v>
      </c>
      <c r="I142" s="414" t="s">
        <v>44</v>
      </c>
      <c r="J142" s="308" t="str">
        <f>IF(ISBLANK(INDEX('Policy Characteristics'!D:D,MATCH($C142,'Policy Characteristics'!$C:$C,0))),"",INDEX('Policy Characteristics'!D:D,MATCH($C142,'Policy Characteristics'!$C:$C,0)))</f>
        <v>Building Energy Efficiency Standards</v>
      </c>
      <c r="K142" s="306" t="str">
        <f>IF(ISBLANK(INDEX('Policy Characteristics'!E:E,MATCH($C142,'Policy Characteristics'!$C:$C,0))),"",INDEX('Policy Characteristics'!E:E,MATCH($C142,'Policy Characteristics'!$C:$C,0)))</f>
        <v>bldgs efficiency standards</v>
      </c>
      <c r="L142" s="317">
        <f>IF(ISBLANK(INDEX('Policy Characteristics'!F:F,MATCH($C142,'Policy Characteristics'!$C:$C,0))),"",INDEX('Policy Characteristics'!F:F,MATCH($C142,'Policy Characteristics'!$C:$C,0)))</f>
        <v>0</v>
      </c>
      <c r="M142" s="317">
        <f>IF(ISBLANK(INDEX('Policy Characteristics'!G:G,MATCH($C142,'Policy Characteristics'!$C:$C,0))),"",INDEX('Policy Characteristics'!G:G,MATCH($C142,'Policy Characteristics'!$C:$C,0)))</f>
        <v>0.75</v>
      </c>
      <c r="N142" s="317">
        <f>IF(ISBLANK(INDEX('Policy Characteristics'!H:H,MATCH($C142,'Policy Characteristics'!$C:$C,0))),"",INDEX('Policy Characteristics'!H:H,MATCH($C142,'Policy Characteristics'!$C:$C,0)))</f>
        <v>0.01</v>
      </c>
      <c r="O142" s="306" t="str">
        <f>IF(ISBLANK(INDEX('Policy Characteristics'!I:I,MATCH($C142,'Policy Characteristics'!$C:$C,0))),"",INDEX('Policy Characteristics'!I:I,MATCH($C142,'Policy Characteristics'!$C:$C,0)))</f>
        <v>% reduction in energy use</v>
      </c>
      <c r="P142" s="306" t="str">
        <f>IF(ISBLANK(INDEX('Policy Characteristics'!J:J,MATCH($C142,'Policy Characteristics'!$C:$C,0))),"",INDEX('Policy Characteristics'!J:J,MATCH($C142,'Policy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2" s="306" t="str">
        <f>IF(ISBLANK(INDEX('Policy Characteristics'!K:K,MATCH($C142,'Policy Characteristics'!$C:$C,0))),"",INDEX('Policy Characteristics'!K:K,MATCH($C142,'Policy Characteristics'!$C:$C,0)))</f>
        <v>buildings-sector-main.html#eff-stds</v>
      </c>
      <c r="R142" s="306" t="str">
        <f>IF(ISBLANK(INDEX('Policy Characteristics'!L:L,MATCH($C142,'Policy Characteristics'!$C:$C,0))),"",INDEX('Policy Characteristics'!L:L,MATCH($C142,'Policy Characteristics'!$C:$C,0)))</f>
        <v>building-energy-efficiency-standards.html</v>
      </c>
    </row>
    <row r="143" spans="1:18" s="435" customFormat="1" x14ac:dyDescent="0.25">
      <c r="A143" s="306" t="str">
        <f>IF(ISBLANK(INDEX('Policy Characteristics'!A:A,MATCH($C143,'Policy Characteristics'!$C:$C,0))),"",INDEX('Policy Characteristics'!A:A,MATCH($C143,'Policy Characteristics'!$C:$C,0)))</f>
        <v>Buildings and Appliances</v>
      </c>
      <c r="B143" s="306" t="str">
        <f>IF(ISBLANK(INDEX('Policy Characteristics'!B:B,MATCH($C143,'Policy Characteristics'!$C:$C,0))),"",INDEX('Policy Characteristics'!B:B,MATCH($C143,'Policy Characteristics'!$C:$C,0)))</f>
        <v>Building Energy Efficiency Standards</v>
      </c>
      <c r="C143" s="310" t="str">
        <f t="shared" si="12"/>
        <v>Reduction in E Use Allowed by Component Eff Std</v>
      </c>
      <c r="D143" s="414" t="s">
        <v>118</v>
      </c>
      <c r="E143" s="414" t="s">
        <v>292</v>
      </c>
      <c r="F143" s="414" t="s">
        <v>124</v>
      </c>
      <c r="G143" s="559" t="s">
        <v>296</v>
      </c>
      <c r="H143" s="416">
        <v>15</v>
      </c>
      <c r="I143" s="414" t="s">
        <v>44</v>
      </c>
      <c r="J143" s="308" t="str">
        <f>IF(ISBLANK(INDEX('Policy Characteristics'!D:D,MATCH($C143,'Policy Characteristics'!$C:$C,0))),"",INDEX('Policy Characteristics'!D:D,MATCH($C143,'Policy Characteristics'!$C:$C,0)))</f>
        <v>Building Energy Efficiency Standards</v>
      </c>
      <c r="K143" s="306" t="str">
        <f>IF(ISBLANK(INDEX('Policy Characteristics'!E:E,MATCH($C143,'Policy Characteristics'!$C:$C,0))),"",INDEX('Policy Characteristics'!E:E,MATCH($C143,'Policy Characteristics'!$C:$C,0)))</f>
        <v>bldgs efficiency standards</v>
      </c>
      <c r="L143" s="317">
        <f>IF(ISBLANK(INDEX('Policy Characteristics'!F:F,MATCH($C143,'Policy Characteristics'!$C:$C,0))),"",INDEX('Policy Characteristics'!F:F,MATCH($C143,'Policy Characteristics'!$C:$C,0)))</f>
        <v>0</v>
      </c>
      <c r="M143" s="317">
        <f>IF(ISBLANK(INDEX('Policy Characteristics'!G:G,MATCH($C143,'Policy Characteristics'!$C:$C,0))),"",INDEX('Policy Characteristics'!G:G,MATCH($C143,'Policy Characteristics'!$C:$C,0)))</f>
        <v>0.75</v>
      </c>
      <c r="N143" s="317">
        <f>IF(ISBLANK(INDEX('Policy Characteristics'!H:H,MATCH($C143,'Policy Characteristics'!$C:$C,0))),"",INDEX('Policy Characteristics'!H:H,MATCH($C143,'Policy Characteristics'!$C:$C,0)))</f>
        <v>0.01</v>
      </c>
      <c r="O143" s="306" t="str">
        <f>IF(ISBLANK(INDEX('Policy Characteristics'!I:I,MATCH($C143,'Policy Characteristics'!$C:$C,0))),"",INDEX('Policy Characteristics'!I:I,MATCH($C143,'Policy Characteristics'!$C:$C,0)))</f>
        <v>% reduction in energy use</v>
      </c>
      <c r="P143" s="306" t="str">
        <f>IF(ISBLANK(INDEX('Policy Characteristics'!J:J,MATCH($C143,'Policy Characteristics'!$C:$C,0))),"",INDEX('Policy Characteristics'!J:J,MATCH($C143,'Policy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3" s="306" t="str">
        <f>IF(ISBLANK(INDEX('Policy Characteristics'!K:K,MATCH($C143,'Policy Characteristics'!$C:$C,0))),"",INDEX('Policy Characteristics'!K:K,MATCH($C143,'Policy Characteristics'!$C:$C,0)))</f>
        <v>buildings-sector-main.html#eff-stds</v>
      </c>
      <c r="R143" s="306" t="str">
        <f>IF(ISBLANK(INDEX('Policy Characteristics'!L:L,MATCH($C143,'Policy Characteristics'!$C:$C,0))),"",INDEX('Policy Characteristics'!L:L,MATCH($C143,'Policy Characteristics'!$C:$C,0)))</f>
        <v>building-energy-efficiency-standards.html</v>
      </c>
    </row>
    <row r="144" spans="1:18" s="435" customFormat="1" x14ac:dyDescent="0.25">
      <c r="A144" s="306" t="str">
        <f>IF(ISBLANK(INDEX('Policy Characteristics'!A:A,MATCH($C144,'Policy Characteristics'!$C:$C,0))),"",INDEX('Policy Characteristics'!A:A,MATCH($C144,'Policy Characteristics'!$C:$C,0)))</f>
        <v>Buildings and Appliances</v>
      </c>
      <c r="B144" s="306" t="str">
        <f>IF(ISBLANK(INDEX('Policy Characteristics'!B:B,MATCH($C144,'Policy Characteristics'!$C:$C,0))),"",INDEX('Policy Characteristics'!B:B,MATCH($C144,'Policy Characteristics'!$C:$C,0)))</f>
        <v>Building Energy Efficiency Standards</v>
      </c>
      <c r="C144" s="310" t="str">
        <f t="shared" si="12"/>
        <v>Reduction in E Use Allowed by Component Eff Std</v>
      </c>
      <c r="D144" s="414" t="s">
        <v>119</v>
      </c>
      <c r="E144" s="414" t="s">
        <v>292</v>
      </c>
      <c r="F144" s="414" t="s">
        <v>125</v>
      </c>
      <c r="G144" s="559" t="s">
        <v>296</v>
      </c>
      <c r="H144" s="416">
        <v>16</v>
      </c>
      <c r="I144" s="414" t="s">
        <v>44</v>
      </c>
      <c r="J144" s="308" t="str">
        <f>IF(ISBLANK(INDEX('Policy Characteristics'!D:D,MATCH($C144,'Policy Characteristics'!$C:$C,0))),"",INDEX('Policy Characteristics'!D:D,MATCH($C144,'Policy Characteristics'!$C:$C,0)))</f>
        <v>Building Energy Efficiency Standards</v>
      </c>
      <c r="K144" s="306" t="str">
        <f>IF(ISBLANK(INDEX('Policy Characteristics'!E:E,MATCH($C144,'Policy Characteristics'!$C:$C,0))),"",INDEX('Policy Characteristics'!E:E,MATCH($C144,'Policy Characteristics'!$C:$C,0)))</f>
        <v>bldgs efficiency standards</v>
      </c>
      <c r="L144" s="317">
        <f>IF(ISBLANK(INDEX('Policy Characteristics'!F:F,MATCH($C144,'Policy Characteristics'!$C:$C,0))),"",INDEX('Policy Characteristics'!F:F,MATCH($C144,'Policy Characteristics'!$C:$C,0)))</f>
        <v>0</v>
      </c>
      <c r="M144" s="317">
        <f>IF(ISBLANK(INDEX('Policy Characteristics'!G:G,MATCH($C144,'Policy Characteristics'!$C:$C,0))),"",INDEX('Policy Characteristics'!G:G,MATCH($C144,'Policy Characteristics'!$C:$C,0)))</f>
        <v>0.75</v>
      </c>
      <c r="N144" s="317">
        <f>IF(ISBLANK(INDEX('Policy Characteristics'!H:H,MATCH($C144,'Policy Characteristics'!$C:$C,0))),"",INDEX('Policy Characteristics'!H:H,MATCH($C144,'Policy Characteristics'!$C:$C,0)))</f>
        <v>0.01</v>
      </c>
      <c r="O144" s="306" t="str">
        <f>IF(ISBLANK(INDEX('Policy Characteristics'!I:I,MATCH($C144,'Policy Characteristics'!$C:$C,0))),"",INDEX('Policy Characteristics'!I:I,MATCH($C144,'Policy Characteristics'!$C:$C,0)))</f>
        <v>% reduction in energy use</v>
      </c>
      <c r="P144" s="306" t="str">
        <f>IF(ISBLANK(INDEX('Policy Characteristics'!J:J,MATCH($C144,'Policy Characteristics'!$C:$C,0))),"",INDEX('Policy Characteristics'!J:J,MATCH($C144,'Policy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4" s="306" t="str">
        <f>IF(ISBLANK(INDEX('Policy Characteristics'!K:K,MATCH($C144,'Policy Characteristics'!$C:$C,0))),"",INDEX('Policy Characteristics'!K:K,MATCH($C144,'Policy Characteristics'!$C:$C,0)))</f>
        <v>buildings-sector-main.html#eff-stds</v>
      </c>
      <c r="R144" s="306" t="str">
        <f>IF(ISBLANK(INDEX('Policy Characteristics'!L:L,MATCH($C144,'Policy Characteristics'!$C:$C,0))),"",INDEX('Policy Characteristics'!L:L,MATCH($C144,'Policy Characteristics'!$C:$C,0)))</f>
        <v>building-energy-efficiency-standards.html</v>
      </c>
    </row>
    <row r="145" spans="1:18" s="435" customFormat="1" x14ac:dyDescent="0.25">
      <c r="A145" s="306" t="str">
        <f>IF(ISBLANK(INDEX('Policy Characteristics'!A:A,MATCH($C145,'Policy Characteristics'!$C:$C,0))),"",INDEX('Policy Characteristics'!A:A,MATCH($C145,'Policy Characteristics'!$C:$C,0)))</f>
        <v>Buildings and Appliances</v>
      </c>
      <c r="B145" s="306" t="str">
        <f>IF(ISBLANK(INDEX('Policy Characteristics'!B:B,MATCH($C145,'Policy Characteristics'!$C:$C,0))),"",INDEX('Policy Characteristics'!B:B,MATCH($C145,'Policy Characteristics'!$C:$C,0)))</f>
        <v>Building Energy Efficiency Standards</v>
      </c>
      <c r="C145" s="310" t="str">
        <f t="shared" si="12"/>
        <v>Reduction in E Use Allowed by Component Eff Std</v>
      </c>
      <c r="D145" s="414" t="s">
        <v>120</v>
      </c>
      <c r="E145" s="414" t="s">
        <v>292</v>
      </c>
      <c r="F145" s="414" t="s">
        <v>126</v>
      </c>
      <c r="G145" s="559" t="s">
        <v>296</v>
      </c>
      <c r="H145" s="416">
        <v>17</v>
      </c>
      <c r="I145" s="414" t="s">
        <v>44</v>
      </c>
      <c r="J145" s="308" t="str">
        <f>IF(ISBLANK(INDEX('Policy Characteristics'!D:D,MATCH($C145,'Policy Characteristics'!$C:$C,0))),"",INDEX('Policy Characteristics'!D:D,MATCH($C145,'Policy Characteristics'!$C:$C,0)))</f>
        <v>Building Energy Efficiency Standards</v>
      </c>
      <c r="K145" s="306" t="str">
        <f>IF(ISBLANK(INDEX('Policy Characteristics'!E:E,MATCH($C145,'Policy Characteristics'!$C:$C,0))),"",INDEX('Policy Characteristics'!E:E,MATCH($C145,'Policy Characteristics'!$C:$C,0)))</f>
        <v>bldgs efficiency standards</v>
      </c>
      <c r="L145" s="317">
        <f>IF(ISBLANK(INDEX('Policy Characteristics'!F:F,MATCH($C145,'Policy Characteristics'!$C:$C,0))),"",INDEX('Policy Characteristics'!F:F,MATCH($C145,'Policy Characteristics'!$C:$C,0)))</f>
        <v>0</v>
      </c>
      <c r="M145" s="317">
        <f>IF(ISBLANK(INDEX('Policy Characteristics'!G:G,MATCH($C145,'Policy Characteristics'!$C:$C,0))),"",INDEX('Policy Characteristics'!G:G,MATCH($C145,'Policy Characteristics'!$C:$C,0)))</f>
        <v>0.75</v>
      </c>
      <c r="N145" s="317">
        <f>IF(ISBLANK(INDEX('Policy Characteristics'!H:H,MATCH($C145,'Policy Characteristics'!$C:$C,0))),"",INDEX('Policy Characteristics'!H:H,MATCH($C145,'Policy Characteristics'!$C:$C,0)))</f>
        <v>0.01</v>
      </c>
      <c r="O145" s="306" t="str">
        <f>IF(ISBLANK(INDEX('Policy Characteristics'!I:I,MATCH($C145,'Policy Characteristics'!$C:$C,0))),"",INDEX('Policy Characteristics'!I:I,MATCH($C145,'Policy Characteristics'!$C:$C,0)))</f>
        <v>% reduction in energy use</v>
      </c>
      <c r="P145" s="306" t="str">
        <f>IF(ISBLANK(INDEX('Policy Characteristics'!J:J,MATCH($C145,'Policy Characteristics'!$C:$C,0))),"",INDEX('Policy Characteristics'!J:J,MATCH($C145,'Policy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5" s="306" t="str">
        <f>IF(ISBLANK(INDEX('Policy Characteristics'!K:K,MATCH($C145,'Policy Characteristics'!$C:$C,0))),"",INDEX('Policy Characteristics'!K:K,MATCH($C145,'Policy Characteristics'!$C:$C,0)))</f>
        <v>buildings-sector-main.html#eff-stds</v>
      </c>
      <c r="R145" s="306" t="str">
        <f>IF(ISBLANK(INDEX('Policy Characteristics'!L:L,MATCH($C145,'Policy Characteristics'!$C:$C,0))),"",INDEX('Policy Characteristics'!L:L,MATCH($C145,'Policy Characteristics'!$C:$C,0)))</f>
        <v>building-energy-efficiency-standards.html</v>
      </c>
    </row>
    <row r="146" spans="1:18" s="435" customFormat="1" x14ac:dyDescent="0.25">
      <c r="A146" s="306" t="str">
        <f>IF(ISBLANK(INDEX('Policy Characteristics'!A:A,MATCH($C146,'Policy Characteristics'!$C:$C,0))),"",INDEX('Policy Characteristics'!A:A,MATCH($C146,'Policy Characteristics'!$C:$C,0)))</f>
        <v>Buildings and Appliances</v>
      </c>
      <c r="B146" s="306" t="str">
        <f>IF(ISBLANK(INDEX('Policy Characteristics'!B:B,MATCH($C146,'Policy Characteristics'!$C:$C,0))),"",INDEX('Policy Characteristics'!B:B,MATCH($C146,'Policy Characteristics'!$C:$C,0)))</f>
        <v>Building Energy Efficiency Standards</v>
      </c>
      <c r="C146" s="310" t="str">
        <f t="shared" si="12"/>
        <v>Reduction in E Use Allowed by Component Eff Std</v>
      </c>
      <c r="D146" s="414" t="s">
        <v>121</v>
      </c>
      <c r="E146" s="414" t="s">
        <v>292</v>
      </c>
      <c r="F146" s="414" t="s">
        <v>127</v>
      </c>
      <c r="G146" s="559" t="s">
        <v>296</v>
      </c>
      <c r="H146" s="416">
        <v>18</v>
      </c>
      <c r="I146" s="414" t="s">
        <v>44</v>
      </c>
      <c r="J146" s="308" t="str">
        <f>IF(ISBLANK(INDEX('Policy Characteristics'!D:D,MATCH($C146,'Policy Characteristics'!$C:$C,0))),"",INDEX('Policy Characteristics'!D:D,MATCH($C146,'Policy Characteristics'!$C:$C,0)))</f>
        <v>Building Energy Efficiency Standards</v>
      </c>
      <c r="K146" s="306" t="str">
        <f>IF(ISBLANK(INDEX('Policy Characteristics'!E:E,MATCH($C146,'Policy Characteristics'!$C:$C,0))),"",INDEX('Policy Characteristics'!E:E,MATCH($C146,'Policy Characteristics'!$C:$C,0)))</f>
        <v>bldgs efficiency standards</v>
      </c>
      <c r="L146" s="317">
        <f>IF(ISBLANK(INDEX('Policy Characteristics'!F:F,MATCH($C146,'Policy Characteristics'!$C:$C,0))),"",INDEX('Policy Characteristics'!F:F,MATCH($C146,'Policy Characteristics'!$C:$C,0)))</f>
        <v>0</v>
      </c>
      <c r="M146" s="317">
        <f>IF(ISBLANK(INDEX('Policy Characteristics'!G:G,MATCH($C146,'Policy Characteristics'!$C:$C,0))),"",INDEX('Policy Characteristics'!G:G,MATCH($C146,'Policy Characteristics'!$C:$C,0)))</f>
        <v>0.75</v>
      </c>
      <c r="N146" s="317">
        <f>IF(ISBLANK(INDEX('Policy Characteristics'!H:H,MATCH($C146,'Policy Characteristics'!$C:$C,0))),"",INDEX('Policy Characteristics'!H:H,MATCH($C146,'Policy Characteristics'!$C:$C,0)))</f>
        <v>0.01</v>
      </c>
      <c r="O146" s="306" t="str">
        <f>IF(ISBLANK(INDEX('Policy Characteristics'!I:I,MATCH($C146,'Policy Characteristics'!$C:$C,0))),"",INDEX('Policy Characteristics'!I:I,MATCH($C146,'Policy Characteristics'!$C:$C,0)))</f>
        <v>% reduction in energy use</v>
      </c>
      <c r="P146" s="306" t="str">
        <f>IF(ISBLANK(INDEX('Policy Characteristics'!J:J,MATCH($C146,'Policy Characteristics'!$C:$C,0))),"",INDEX('Policy Characteristics'!J:J,MATCH($C146,'Policy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6" s="306" t="str">
        <f>IF(ISBLANK(INDEX('Policy Characteristics'!K:K,MATCH($C146,'Policy Characteristics'!$C:$C,0))),"",INDEX('Policy Characteristics'!K:K,MATCH($C146,'Policy Characteristics'!$C:$C,0)))</f>
        <v>buildings-sector-main.html#eff-stds</v>
      </c>
      <c r="R146" s="306" t="str">
        <f>IF(ISBLANK(INDEX('Policy Characteristics'!L:L,MATCH($C146,'Policy Characteristics'!$C:$C,0))),"",INDEX('Policy Characteristics'!L:L,MATCH($C146,'Policy Characteristics'!$C:$C,0)))</f>
        <v>building-energy-efficiency-standards.html</v>
      </c>
    </row>
    <row r="147" spans="1:18" s="435" customFormat="1" x14ac:dyDescent="0.25">
      <c r="A147" s="306" t="str">
        <f>IF(ISBLANK(INDEX('Policy Characteristics'!A:A,MATCH($C147,'Policy Characteristics'!$C:$C,0))),"",INDEX('Policy Characteristics'!A:A,MATCH($C147,'Policy Characteristics'!$C:$C,0)))</f>
        <v>Buildings and Appliances</v>
      </c>
      <c r="B147" s="306" t="str">
        <f>IF(ISBLANK(INDEX('Policy Characteristics'!B:B,MATCH($C147,'Policy Characteristics'!$C:$C,0))),"",INDEX('Policy Characteristics'!B:B,MATCH($C147,'Policy Characteristics'!$C:$C,0)))</f>
        <v>Building Energy Efficiency Standards</v>
      </c>
      <c r="C147" s="310" t="str">
        <f t="shared" si="12"/>
        <v>Reduction in E Use Allowed by Component Eff Std</v>
      </c>
      <c r="D147" s="414" t="s">
        <v>116</v>
      </c>
      <c r="E147" s="414" t="s">
        <v>293</v>
      </c>
      <c r="F147" s="414" t="s">
        <v>122</v>
      </c>
      <c r="G147" s="559" t="s">
        <v>295</v>
      </c>
      <c r="H147" s="416">
        <v>150</v>
      </c>
      <c r="I147" s="414" t="s">
        <v>44</v>
      </c>
      <c r="J147" s="308" t="str">
        <f>IF(ISBLANK(INDEX('Policy Characteristics'!D:D,MATCH($C147,'Policy Characteristics'!$C:$C,0))),"",INDEX('Policy Characteristics'!D:D,MATCH($C147,'Policy Characteristics'!$C:$C,0)))</f>
        <v>Building Energy Efficiency Standards</v>
      </c>
      <c r="K147" s="306" t="str">
        <f>IF(ISBLANK(INDEX('Policy Characteristics'!E:E,MATCH($C147,'Policy Characteristics'!$C:$C,0))),"",INDEX('Policy Characteristics'!E:E,MATCH($C147,'Policy Characteristics'!$C:$C,0)))</f>
        <v>bldgs efficiency standards</v>
      </c>
      <c r="L147" s="317">
        <f>IF(ISBLANK(INDEX('Policy Characteristics'!F:F,MATCH($C147,'Policy Characteristics'!$C:$C,0))),"",INDEX('Policy Characteristics'!F:F,MATCH($C147,'Policy Characteristics'!$C:$C,0)))</f>
        <v>0</v>
      </c>
      <c r="M147" s="317">
        <f>IF(ISBLANK(INDEX('Policy Characteristics'!G:G,MATCH($C147,'Policy Characteristics'!$C:$C,0))),"",INDEX('Policy Characteristics'!G:G,MATCH($C147,'Policy Characteristics'!$C:$C,0)))</f>
        <v>0.75</v>
      </c>
      <c r="N147" s="317">
        <f>IF(ISBLANK(INDEX('Policy Characteristics'!H:H,MATCH($C147,'Policy Characteristics'!$C:$C,0))),"",INDEX('Policy Characteristics'!H:H,MATCH($C147,'Policy Characteristics'!$C:$C,0)))</f>
        <v>0.01</v>
      </c>
      <c r="O147" s="306" t="str">
        <f>IF(ISBLANK(INDEX('Policy Characteristics'!I:I,MATCH($C147,'Policy Characteristics'!$C:$C,0))),"",INDEX('Policy Characteristics'!I:I,MATCH($C147,'Policy Characteristics'!$C:$C,0)))</f>
        <v>% reduction in energy use</v>
      </c>
      <c r="P147" s="306" t="str">
        <f>IF(ISBLANK(INDEX('Policy Characteristics'!J:J,MATCH($C147,'Policy Characteristics'!$C:$C,0))),"",INDEX('Policy Characteristics'!J:J,MATCH($C147,'Policy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7" s="306" t="str">
        <f>IF(ISBLANK(INDEX('Policy Characteristics'!K:K,MATCH($C147,'Policy Characteristics'!$C:$C,0))),"",INDEX('Policy Characteristics'!K:K,MATCH($C147,'Policy Characteristics'!$C:$C,0)))</f>
        <v>buildings-sector-main.html#eff-stds</v>
      </c>
      <c r="R147" s="306" t="str">
        <f>IF(ISBLANK(INDEX('Policy Characteristics'!L:L,MATCH($C147,'Policy Characteristics'!$C:$C,0))),"",INDEX('Policy Characteristics'!L:L,MATCH($C147,'Policy Characteristics'!$C:$C,0)))</f>
        <v>building-energy-efficiency-standards.html</v>
      </c>
    </row>
    <row r="148" spans="1:18" s="435" customFormat="1" x14ac:dyDescent="0.25">
      <c r="A148" s="306" t="str">
        <f>IF(ISBLANK(INDEX('Policy Characteristics'!A:A,MATCH($C148,'Policy Characteristics'!$C:$C,0))),"",INDEX('Policy Characteristics'!A:A,MATCH($C148,'Policy Characteristics'!$C:$C,0)))</f>
        <v>Buildings and Appliances</v>
      </c>
      <c r="B148" s="306" t="str">
        <f>IF(ISBLANK(INDEX('Policy Characteristics'!B:B,MATCH($C148,'Policy Characteristics'!$C:$C,0))),"",INDEX('Policy Characteristics'!B:B,MATCH($C148,'Policy Characteristics'!$C:$C,0)))</f>
        <v>Building Energy Efficiency Standards</v>
      </c>
      <c r="C148" s="310" t="str">
        <f t="shared" si="12"/>
        <v>Reduction in E Use Allowed by Component Eff Std</v>
      </c>
      <c r="D148" s="414" t="s">
        <v>117</v>
      </c>
      <c r="E148" s="414" t="s">
        <v>293</v>
      </c>
      <c r="F148" s="414" t="s">
        <v>123</v>
      </c>
      <c r="G148" s="559" t="s">
        <v>295</v>
      </c>
      <c r="H148" s="416">
        <v>151</v>
      </c>
      <c r="I148" s="414" t="s">
        <v>44</v>
      </c>
      <c r="J148" s="308" t="str">
        <f>IF(ISBLANK(INDEX('Policy Characteristics'!D:D,MATCH($C148,'Policy Characteristics'!$C:$C,0))),"",INDEX('Policy Characteristics'!D:D,MATCH($C148,'Policy Characteristics'!$C:$C,0)))</f>
        <v>Building Energy Efficiency Standards</v>
      </c>
      <c r="K148" s="306" t="str">
        <f>IF(ISBLANK(INDEX('Policy Characteristics'!E:E,MATCH($C148,'Policy Characteristics'!$C:$C,0))),"",INDEX('Policy Characteristics'!E:E,MATCH($C148,'Policy Characteristics'!$C:$C,0)))</f>
        <v>bldgs efficiency standards</v>
      </c>
      <c r="L148" s="317">
        <f>IF(ISBLANK(INDEX('Policy Characteristics'!F:F,MATCH($C148,'Policy Characteristics'!$C:$C,0))),"",INDEX('Policy Characteristics'!F:F,MATCH($C148,'Policy Characteristics'!$C:$C,0)))</f>
        <v>0</v>
      </c>
      <c r="M148" s="317">
        <f>IF(ISBLANK(INDEX('Policy Characteristics'!G:G,MATCH($C148,'Policy Characteristics'!$C:$C,0))),"",INDEX('Policy Characteristics'!G:G,MATCH($C148,'Policy Characteristics'!$C:$C,0)))</f>
        <v>0.75</v>
      </c>
      <c r="N148" s="317">
        <f>IF(ISBLANK(INDEX('Policy Characteristics'!H:H,MATCH($C148,'Policy Characteristics'!$C:$C,0))),"",INDEX('Policy Characteristics'!H:H,MATCH($C148,'Policy Characteristics'!$C:$C,0)))</f>
        <v>0.01</v>
      </c>
      <c r="O148" s="306" t="str">
        <f>IF(ISBLANK(INDEX('Policy Characteristics'!I:I,MATCH($C148,'Policy Characteristics'!$C:$C,0))),"",INDEX('Policy Characteristics'!I:I,MATCH($C148,'Policy Characteristics'!$C:$C,0)))</f>
        <v>% reduction in energy use</v>
      </c>
      <c r="P148" s="306" t="str">
        <f>IF(ISBLANK(INDEX('Policy Characteristics'!J:J,MATCH($C148,'Policy Characteristics'!$C:$C,0))),"",INDEX('Policy Characteristics'!J:J,MATCH($C148,'Policy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8" s="306" t="str">
        <f>IF(ISBLANK(INDEX('Policy Characteristics'!K:K,MATCH($C148,'Policy Characteristics'!$C:$C,0))),"",INDEX('Policy Characteristics'!K:K,MATCH($C148,'Policy Characteristics'!$C:$C,0)))</f>
        <v>buildings-sector-main.html#eff-stds</v>
      </c>
      <c r="R148" s="306" t="str">
        <f>IF(ISBLANK(INDEX('Policy Characteristics'!L:L,MATCH($C148,'Policy Characteristics'!$C:$C,0))),"",INDEX('Policy Characteristics'!L:L,MATCH($C148,'Policy Characteristics'!$C:$C,0)))</f>
        <v>building-energy-efficiency-standards.html</v>
      </c>
    </row>
    <row r="149" spans="1:18" s="435" customFormat="1" x14ac:dyDescent="0.25">
      <c r="A149" s="306" t="str">
        <f>IF(ISBLANK(INDEX('Policy Characteristics'!A:A,MATCH($C149,'Policy Characteristics'!$C:$C,0))),"",INDEX('Policy Characteristics'!A:A,MATCH($C149,'Policy Characteristics'!$C:$C,0)))</f>
        <v>Buildings and Appliances</v>
      </c>
      <c r="B149" s="306" t="str">
        <f>IF(ISBLANK(INDEX('Policy Characteristics'!B:B,MATCH($C149,'Policy Characteristics'!$C:$C,0))),"",INDEX('Policy Characteristics'!B:B,MATCH($C149,'Policy Characteristics'!$C:$C,0)))</f>
        <v>Building Energy Efficiency Standards</v>
      </c>
      <c r="C149" s="310" t="str">
        <f t="shared" si="12"/>
        <v>Reduction in E Use Allowed by Component Eff Std</v>
      </c>
      <c r="D149" s="414" t="s">
        <v>118</v>
      </c>
      <c r="E149" s="414" t="s">
        <v>293</v>
      </c>
      <c r="F149" s="414" t="s">
        <v>124</v>
      </c>
      <c r="G149" s="559" t="s">
        <v>295</v>
      </c>
      <c r="H149" s="416">
        <v>152</v>
      </c>
      <c r="I149" s="414" t="s">
        <v>44</v>
      </c>
      <c r="J149" s="308" t="str">
        <f>IF(ISBLANK(INDEX('Policy Characteristics'!D:D,MATCH($C149,'Policy Characteristics'!$C:$C,0))),"",INDEX('Policy Characteristics'!D:D,MATCH($C149,'Policy Characteristics'!$C:$C,0)))</f>
        <v>Building Energy Efficiency Standards</v>
      </c>
      <c r="K149" s="306" t="str">
        <f>IF(ISBLANK(INDEX('Policy Characteristics'!E:E,MATCH($C149,'Policy Characteristics'!$C:$C,0))),"",INDEX('Policy Characteristics'!E:E,MATCH($C149,'Policy Characteristics'!$C:$C,0)))</f>
        <v>bldgs efficiency standards</v>
      </c>
      <c r="L149" s="317">
        <f>IF(ISBLANK(INDEX('Policy Characteristics'!F:F,MATCH($C149,'Policy Characteristics'!$C:$C,0))),"",INDEX('Policy Characteristics'!F:F,MATCH($C149,'Policy Characteristics'!$C:$C,0)))</f>
        <v>0</v>
      </c>
      <c r="M149" s="317">
        <f>IF(ISBLANK(INDEX('Policy Characteristics'!G:G,MATCH($C149,'Policy Characteristics'!$C:$C,0))),"",INDEX('Policy Characteristics'!G:G,MATCH($C149,'Policy Characteristics'!$C:$C,0)))</f>
        <v>0.75</v>
      </c>
      <c r="N149" s="317">
        <f>IF(ISBLANK(INDEX('Policy Characteristics'!H:H,MATCH($C149,'Policy Characteristics'!$C:$C,0))),"",INDEX('Policy Characteristics'!H:H,MATCH($C149,'Policy Characteristics'!$C:$C,0)))</f>
        <v>0.01</v>
      </c>
      <c r="O149" s="306" t="str">
        <f>IF(ISBLANK(INDEX('Policy Characteristics'!I:I,MATCH($C149,'Policy Characteristics'!$C:$C,0))),"",INDEX('Policy Characteristics'!I:I,MATCH($C149,'Policy Characteristics'!$C:$C,0)))</f>
        <v>% reduction in energy use</v>
      </c>
      <c r="P149" s="306" t="str">
        <f>IF(ISBLANK(INDEX('Policy Characteristics'!J:J,MATCH($C149,'Policy Characteristics'!$C:$C,0))),"",INDEX('Policy Characteristics'!J:J,MATCH($C149,'Policy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49" s="306" t="str">
        <f>IF(ISBLANK(INDEX('Policy Characteristics'!K:K,MATCH($C149,'Policy Characteristics'!$C:$C,0))),"",INDEX('Policy Characteristics'!K:K,MATCH($C149,'Policy Characteristics'!$C:$C,0)))</f>
        <v>buildings-sector-main.html#eff-stds</v>
      </c>
      <c r="R149" s="306" t="str">
        <f>IF(ISBLANK(INDEX('Policy Characteristics'!L:L,MATCH($C149,'Policy Characteristics'!$C:$C,0))),"",INDEX('Policy Characteristics'!L:L,MATCH($C149,'Policy Characteristics'!$C:$C,0)))</f>
        <v>building-energy-efficiency-standards.html</v>
      </c>
    </row>
    <row r="150" spans="1:18" s="435" customFormat="1" x14ac:dyDescent="0.25">
      <c r="A150" s="306" t="str">
        <f>IF(ISBLANK(INDEX('Policy Characteristics'!A:A,MATCH($C150,'Policy Characteristics'!$C:$C,0))),"",INDEX('Policy Characteristics'!A:A,MATCH($C150,'Policy Characteristics'!$C:$C,0)))</f>
        <v>Buildings and Appliances</v>
      </c>
      <c r="B150" s="306" t="str">
        <f>IF(ISBLANK(INDEX('Policy Characteristics'!B:B,MATCH($C150,'Policy Characteristics'!$C:$C,0))),"",INDEX('Policy Characteristics'!B:B,MATCH($C150,'Policy Characteristics'!$C:$C,0)))</f>
        <v>Building Energy Efficiency Standards</v>
      </c>
      <c r="C150" s="310" t="str">
        <f t="shared" si="12"/>
        <v>Reduction in E Use Allowed by Component Eff Std</v>
      </c>
      <c r="D150" s="414" t="s">
        <v>119</v>
      </c>
      <c r="E150" s="414" t="s">
        <v>293</v>
      </c>
      <c r="F150" s="414" t="s">
        <v>125</v>
      </c>
      <c r="G150" s="559" t="s">
        <v>295</v>
      </c>
      <c r="H150" s="416">
        <v>153</v>
      </c>
      <c r="I150" s="414" t="s">
        <v>44</v>
      </c>
      <c r="J150" s="308" t="str">
        <f>IF(ISBLANK(INDEX('Policy Characteristics'!D:D,MATCH($C150,'Policy Characteristics'!$C:$C,0))),"",INDEX('Policy Characteristics'!D:D,MATCH($C150,'Policy Characteristics'!$C:$C,0)))</f>
        <v>Building Energy Efficiency Standards</v>
      </c>
      <c r="K150" s="306" t="str">
        <f>IF(ISBLANK(INDEX('Policy Characteristics'!E:E,MATCH($C150,'Policy Characteristics'!$C:$C,0))),"",INDEX('Policy Characteristics'!E:E,MATCH($C150,'Policy Characteristics'!$C:$C,0)))</f>
        <v>bldgs efficiency standards</v>
      </c>
      <c r="L150" s="317">
        <f>IF(ISBLANK(INDEX('Policy Characteristics'!F:F,MATCH($C150,'Policy Characteristics'!$C:$C,0))),"",INDEX('Policy Characteristics'!F:F,MATCH($C150,'Policy Characteristics'!$C:$C,0)))</f>
        <v>0</v>
      </c>
      <c r="M150" s="317">
        <f>IF(ISBLANK(INDEX('Policy Characteristics'!G:G,MATCH($C150,'Policy Characteristics'!$C:$C,0))),"",INDEX('Policy Characteristics'!G:G,MATCH($C150,'Policy Characteristics'!$C:$C,0)))</f>
        <v>0.75</v>
      </c>
      <c r="N150" s="317">
        <f>IF(ISBLANK(INDEX('Policy Characteristics'!H:H,MATCH($C150,'Policy Characteristics'!$C:$C,0))),"",INDEX('Policy Characteristics'!H:H,MATCH($C150,'Policy Characteristics'!$C:$C,0)))</f>
        <v>0.01</v>
      </c>
      <c r="O150" s="306" t="str">
        <f>IF(ISBLANK(INDEX('Policy Characteristics'!I:I,MATCH($C150,'Policy Characteristics'!$C:$C,0))),"",INDEX('Policy Characteristics'!I:I,MATCH($C150,'Policy Characteristics'!$C:$C,0)))</f>
        <v>% reduction in energy use</v>
      </c>
      <c r="P150" s="306" t="str">
        <f>IF(ISBLANK(INDEX('Policy Characteristics'!J:J,MATCH($C150,'Policy Characteristics'!$C:$C,0))),"",INDEX('Policy Characteristics'!J:J,MATCH($C150,'Policy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0" s="306" t="str">
        <f>IF(ISBLANK(INDEX('Policy Characteristics'!K:K,MATCH($C150,'Policy Characteristics'!$C:$C,0))),"",INDEX('Policy Characteristics'!K:K,MATCH($C150,'Policy Characteristics'!$C:$C,0)))</f>
        <v>buildings-sector-main.html#eff-stds</v>
      </c>
      <c r="R150" s="306" t="str">
        <f>IF(ISBLANK(INDEX('Policy Characteristics'!L:L,MATCH($C150,'Policy Characteristics'!$C:$C,0))),"",INDEX('Policy Characteristics'!L:L,MATCH($C150,'Policy Characteristics'!$C:$C,0)))</f>
        <v>building-energy-efficiency-standards.html</v>
      </c>
    </row>
    <row r="151" spans="1:18" s="435" customFormat="1" x14ac:dyDescent="0.25">
      <c r="A151" s="306" t="str">
        <f>IF(ISBLANK(INDEX('Policy Characteristics'!A:A,MATCH($C151,'Policy Characteristics'!$C:$C,0))),"",INDEX('Policy Characteristics'!A:A,MATCH($C151,'Policy Characteristics'!$C:$C,0)))</f>
        <v>Buildings and Appliances</v>
      </c>
      <c r="B151" s="306" t="str">
        <f>IF(ISBLANK(INDEX('Policy Characteristics'!B:B,MATCH($C151,'Policy Characteristics'!$C:$C,0))),"",INDEX('Policy Characteristics'!B:B,MATCH($C151,'Policy Characteristics'!$C:$C,0)))</f>
        <v>Building Energy Efficiency Standards</v>
      </c>
      <c r="C151" s="310" t="str">
        <f t="shared" si="12"/>
        <v>Reduction in E Use Allowed by Component Eff Std</v>
      </c>
      <c r="D151" s="414" t="s">
        <v>120</v>
      </c>
      <c r="E151" s="414" t="s">
        <v>293</v>
      </c>
      <c r="F151" s="414" t="s">
        <v>126</v>
      </c>
      <c r="G151" s="559" t="s">
        <v>295</v>
      </c>
      <c r="H151" s="416">
        <v>154</v>
      </c>
      <c r="I151" s="414" t="s">
        <v>44</v>
      </c>
      <c r="J151" s="308" t="str">
        <f>IF(ISBLANK(INDEX('Policy Characteristics'!D:D,MATCH($C151,'Policy Characteristics'!$C:$C,0))),"",INDEX('Policy Characteristics'!D:D,MATCH($C151,'Policy Characteristics'!$C:$C,0)))</f>
        <v>Building Energy Efficiency Standards</v>
      </c>
      <c r="K151" s="306" t="str">
        <f>IF(ISBLANK(INDEX('Policy Characteristics'!E:E,MATCH($C151,'Policy Characteristics'!$C:$C,0))),"",INDEX('Policy Characteristics'!E:E,MATCH($C151,'Policy Characteristics'!$C:$C,0)))</f>
        <v>bldgs efficiency standards</v>
      </c>
      <c r="L151" s="317">
        <f>IF(ISBLANK(INDEX('Policy Characteristics'!F:F,MATCH($C151,'Policy Characteristics'!$C:$C,0))),"",INDEX('Policy Characteristics'!F:F,MATCH($C151,'Policy Characteristics'!$C:$C,0)))</f>
        <v>0</v>
      </c>
      <c r="M151" s="317">
        <f>IF(ISBLANK(INDEX('Policy Characteristics'!G:G,MATCH($C151,'Policy Characteristics'!$C:$C,0))),"",INDEX('Policy Characteristics'!G:G,MATCH($C151,'Policy Characteristics'!$C:$C,0)))</f>
        <v>0.75</v>
      </c>
      <c r="N151" s="317">
        <f>IF(ISBLANK(INDEX('Policy Characteristics'!H:H,MATCH($C151,'Policy Characteristics'!$C:$C,0))),"",INDEX('Policy Characteristics'!H:H,MATCH($C151,'Policy Characteristics'!$C:$C,0)))</f>
        <v>0.01</v>
      </c>
      <c r="O151" s="306" t="str">
        <f>IF(ISBLANK(INDEX('Policy Characteristics'!I:I,MATCH($C151,'Policy Characteristics'!$C:$C,0))),"",INDEX('Policy Characteristics'!I:I,MATCH($C151,'Policy Characteristics'!$C:$C,0)))</f>
        <v>% reduction in energy use</v>
      </c>
      <c r="P151" s="306" t="str">
        <f>IF(ISBLANK(INDEX('Policy Characteristics'!J:J,MATCH($C151,'Policy Characteristics'!$C:$C,0))),"",INDEX('Policy Characteristics'!J:J,MATCH($C151,'Policy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1" s="306" t="str">
        <f>IF(ISBLANK(INDEX('Policy Characteristics'!K:K,MATCH($C151,'Policy Characteristics'!$C:$C,0))),"",INDEX('Policy Characteristics'!K:K,MATCH($C151,'Policy Characteristics'!$C:$C,0)))</f>
        <v>buildings-sector-main.html#eff-stds</v>
      </c>
      <c r="R151" s="306" t="str">
        <f>IF(ISBLANK(INDEX('Policy Characteristics'!L:L,MATCH($C151,'Policy Characteristics'!$C:$C,0))),"",INDEX('Policy Characteristics'!L:L,MATCH($C151,'Policy Characteristics'!$C:$C,0)))</f>
        <v>building-energy-efficiency-standards.html</v>
      </c>
    </row>
    <row r="152" spans="1:18" s="435" customFormat="1" x14ac:dyDescent="0.25">
      <c r="A152" s="306" t="str">
        <f>IF(ISBLANK(INDEX('Policy Characteristics'!A:A,MATCH($C152,'Policy Characteristics'!$C:$C,0))),"",INDEX('Policy Characteristics'!A:A,MATCH($C152,'Policy Characteristics'!$C:$C,0)))</f>
        <v>Buildings and Appliances</v>
      </c>
      <c r="B152" s="306" t="str">
        <f>IF(ISBLANK(INDEX('Policy Characteristics'!B:B,MATCH($C152,'Policy Characteristics'!$C:$C,0))),"",INDEX('Policy Characteristics'!B:B,MATCH($C152,'Policy Characteristics'!$C:$C,0)))</f>
        <v>Building Energy Efficiency Standards</v>
      </c>
      <c r="C152" s="310" t="str">
        <f t="shared" si="12"/>
        <v>Reduction in E Use Allowed by Component Eff Std</v>
      </c>
      <c r="D152" s="414" t="s">
        <v>121</v>
      </c>
      <c r="E152" s="414" t="s">
        <v>293</v>
      </c>
      <c r="F152" s="414" t="s">
        <v>127</v>
      </c>
      <c r="G152" s="559" t="s">
        <v>295</v>
      </c>
      <c r="H152" s="416">
        <v>155</v>
      </c>
      <c r="I152" s="414" t="s">
        <v>44</v>
      </c>
      <c r="J152" s="308" t="str">
        <f>IF(ISBLANK(INDEX('Policy Characteristics'!D:D,MATCH($C152,'Policy Characteristics'!$C:$C,0))),"",INDEX('Policy Characteristics'!D:D,MATCH($C152,'Policy Characteristics'!$C:$C,0)))</f>
        <v>Building Energy Efficiency Standards</v>
      </c>
      <c r="K152" s="306" t="str">
        <f>IF(ISBLANK(INDEX('Policy Characteristics'!E:E,MATCH($C152,'Policy Characteristics'!$C:$C,0))),"",INDEX('Policy Characteristics'!E:E,MATCH($C152,'Policy Characteristics'!$C:$C,0)))</f>
        <v>bldgs efficiency standards</v>
      </c>
      <c r="L152" s="317">
        <f>IF(ISBLANK(INDEX('Policy Characteristics'!F:F,MATCH($C152,'Policy Characteristics'!$C:$C,0))),"",INDEX('Policy Characteristics'!F:F,MATCH($C152,'Policy Characteristics'!$C:$C,0)))</f>
        <v>0</v>
      </c>
      <c r="M152" s="317">
        <f>IF(ISBLANK(INDEX('Policy Characteristics'!G:G,MATCH($C152,'Policy Characteristics'!$C:$C,0))),"",INDEX('Policy Characteristics'!G:G,MATCH($C152,'Policy Characteristics'!$C:$C,0)))</f>
        <v>0.75</v>
      </c>
      <c r="N152" s="317">
        <f>IF(ISBLANK(INDEX('Policy Characteristics'!H:H,MATCH($C152,'Policy Characteristics'!$C:$C,0))),"",INDEX('Policy Characteristics'!H:H,MATCH($C152,'Policy Characteristics'!$C:$C,0)))</f>
        <v>0.01</v>
      </c>
      <c r="O152" s="306" t="str">
        <f>IF(ISBLANK(INDEX('Policy Characteristics'!I:I,MATCH($C152,'Policy Characteristics'!$C:$C,0))),"",INDEX('Policy Characteristics'!I:I,MATCH($C152,'Policy Characteristics'!$C:$C,0)))</f>
        <v>% reduction in energy use</v>
      </c>
      <c r="P152" s="306" t="str">
        <f>IF(ISBLANK(INDEX('Policy Characteristics'!J:J,MATCH($C152,'Policy Characteristics'!$C:$C,0))),"",INDEX('Policy Characteristics'!J:J,MATCH($C152,'Policy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2" s="306" t="str">
        <f>IF(ISBLANK(INDEX('Policy Characteristics'!K:K,MATCH($C152,'Policy Characteristics'!$C:$C,0))),"",INDEX('Policy Characteristics'!K:K,MATCH($C152,'Policy Characteristics'!$C:$C,0)))</f>
        <v>buildings-sector-main.html#eff-stds</v>
      </c>
      <c r="R152" s="306" t="str">
        <f>IF(ISBLANK(INDEX('Policy Characteristics'!L:L,MATCH($C152,'Policy Characteristics'!$C:$C,0))),"",INDEX('Policy Characteristics'!L:L,MATCH($C152,'Policy Characteristics'!$C:$C,0)))</f>
        <v>building-energy-efficiency-standards.html</v>
      </c>
    </row>
    <row r="153" spans="1:18" s="435" customFormat="1" x14ac:dyDescent="0.25">
      <c r="A153" s="306" t="str">
        <f>IF(ISBLANK(INDEX('Policy Characteristics'!A:A,MATCH($C153,'Policy Characteristics'!$C:$C,0))),"",INDEX('Policy Characteristics'!A:A,MATCH($C153,'Policy Characteristics'!$C:$C,0)))</f>
        <v>Buildings and Appliances</v>
      </c>
      <c r="B153" s="306" t="str">
        <f>IF(ISBLANK(INDEX('Policy Characteristics'!B:B,MATCH($C153,'Policy Characteristics'!$C:$C,0))),"",INDEX('Policy Characteristics'!B:B,MATCH($C153,'Policy Characteristics'!$C:$C,0)))</f>
        <v>Building Energy Efficiency Standards</v>
      </c>
      <c r="C153" s="310" t="str">
        <f t="shared" si="12"/>
        <v>Reduction in E Use Allowed by Component Eff Std</v>
      </c>
      <c r="D153" s="414" t="s">
        <v>116</v>
      </c>
      <c r="E153" s="414" t="s">
        <v>294</v>
      </c>
      <c r="F153" s="414" t="s">
        <v>122</v>
      </c>
      <c r="G153" s="559" t="s">
        <v>171</v>
      </c>
      <c r="H153" s="416">
        <v>156</v>
      </c>
      <c r="I153" s="414" t="s">
        <v>44</v>
      </c>
      <c r="J153" s="308" t="str">
        <f>IF(ISBLANK(INDEX('Policy Characteristics'!D:D,MATCH($C153,'Policy Characteristics'!$C:$C,0))),"",INDEX('Policy Characteristics'!D:D,MATCH($C153,'Policy Characteristics'!$C:$C,0)))</f>
        <v>Building Energy Efficiency Standards</v>
      </c>
      <c r="K153" s="306" t="str">
        <f>IF(ISBLANK(INDEX('Policy Characteristics'!E:E,MATCH($C153,'Policy Characteristics'!$C:$C,0))),"",INDEX('Policy Characteristics'!E:E,MATCH($C153,'Policy Characteristics'!$C:$C,0)))</f>
        <v>bldgs efficiency standards</v>
      </c>
      <c r="L153" s="317">
        <f>IF(ISBLANK(INDEX('Policy Characteristics'!F:F,MATCH($C153,'Policy Characteristics'!$C:$C,0))),"",INDEX('Policy Characteristics'!F:F,MATCH($C153,'Policy Characteristics'!$C:$C,0)))</f>
        <v>0</v>
      </c>
      <c r="M153" s="317">
        <f>IF(ISBLANK(INDEX('Policy Characteristics'!G:G,MATCH($C153,'Policy Characteristics'!$C:$C,0))),"",INDEX('Policy Characteristics'!G:G,MATCH($C153,'Policy Characteristics'!$C:$C,0)))</f>
        <v>0.75</v>
      </c>
      <c r="N153" s="317">
        <f>IF(ISBLANK(INDEX('Policy Characteristics'!H:H,MATCH($C153,'Policy Characteristics'!$C:$C,0))),"",INDEX('Policy Characteristics'!H:H,MATCH($C153,'Policy Characteristics'!$C:$C,0)))</f>
        <v>0.01</v>
      </c>
      <c r="O153" s="306" t="str">
        <f>IF(ISBLANK(INDEX('Policy Characteristics'!I:I,MATCH($C153,'Policy Characteristics'!$C:$C,0))),"",INDEX('Policy Characteristics'!I:I,MATCH($C153,'Policy Characteristics'!$C:$C,0)))</f>
        <v>% reduction in energy use</v>
      </c>
      <c r="P153" s="306" t="str">
        <f>IF(ISBLANK(INDEX('Policy Characteristics'!J:J,MATCH($C153,'Policy Characteristics'!$C:$C,0))),"",INDEX('Policy Characteristics'!J:J,MATCH($C153,'Policy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3" s="306" t="str">
        <f>IF(ISBLANK(INDEX('Policy Characteristics'!K:K,MATCH($C153,'Policy Characteristics'!$C:$C,0))),"",INDEX('Policy Characteristics'!K:K,MATCH($C153,'Policy Characteristics'!$C:$C,0)))</f>
        <v>buildings-sector-main.html#eff-stds</v>
      </c>
      <c r="R153" s="306" t="str">
        <f>IF(ISBLANK(INDEX('Policy Characteristics'!L:L,MATCH($C153,'Policy Characteristics'!$C:$C,0))),"",INDEX('Policy Characteristics'!L:L,MATCH($C153,'Policy Characteristics'!$C:$C,0)))</f>
        <v>building-energy-efficiency-standards.html</v>
      </c>
    </row>
    <row r="154" spans="1:18" s="435" customFormat="1" x14ac:dyDescent="0.25">
      <c r="A154" s="306" t="str">
        <f>IF(ISBLANK(INDEX('Policy Characteristics'!A:A,MATCH($C154,'Policy Characteristics'!$C:$C,0))),"",INDEX('Policy Characteristics'!A:A,MATCH($C154,'Policy Characteristics'!$C:$C,0)))</f>
        <v>Buildings and Appliances</v>
      </c>
      <c r="B154" s="306" t="str">
        <f>IF(ISBLANK(INDEX('Policy Characteristics'!B:B,MATCH($C154,'Policy Characteristics'!$C:$C,0))),"",INDEX('Policy Characteristics'!B:B,MATCH($C154,'Policy Characteristics'!$C:$C,0)))</f>
        <v>Building Energy Efficiency Standards</v>
      </c>
      <c r="C154" s="310" t="str">
        <f t="shared" si="12"/>
        <v>Reduction in E Use Allowed by Component Eff Std</v>
      </c>
      <c r="D154" s="414" t="s">
        <v>117</v>
      </c>
      <c r="E154" s="414" t="s">
        <v>294</v>
      </c>
      <c r="F154" s="414" t="s">
        <v>123</v>
      </c>
      <c r="G154" s="559" t="s">
        <v>171</v>
      </c>
      <c r="H154" s="416">
        <v>157</v>
      </c>
      <c r="I154" s="414" t="s">
        <v>44</v>
      </c>
      <c r="J154" s="308" t="str">
        <f>IF(ISBLANK(INDEX('Policy Characteristics'!D:D,MATCH($C154,'Policy Characteristics'!$C:$C,0))),"",INDEX('Policy Characteristics'!D:D,MATCH($C154,'Policy Characteristics'!$C:$C,0)))</f>
        <v>Building Energy Efficiency Standards</v>
      </c>
      <c r="K154" s="306" t="str">
        <f>IF(ISBLANK(INDEX('Policy Characteristics'!E:E,MATCH($C154,'Policy Characteristics'!$C:$C,0))),"",INDEX('Policy Characteristics'!E:E,MATCH($C154,'Policy Characteristics'!$C:$C,0)))</f>
        <v>bldgs efficiency standards</v>
      </c>
      <c r="L154" s="317">
        <f>IF(ISBLANK(INDEX('Policy Characteristics'!F:F,MATCH($C154,'Policy Characteristics'!$C:$C,0))),"",INDEX('Policy Characteristics'!F:F,MATCH($C154,'Policy Characteristics'!$C:$C,0)))</f>
        <v>0</v>
      </c>
      <c r="M154" s="317">
        <f>IF(ISBLANK(INDEX('Policy Characteristics'!G:G,MATCH($C154,'Policy Characteristics'!$C:$C,0))),"",INDEX('Policy Characteristics'!G:G,MATCH($C154,'Policy Characteristics'!$C:$C,0)))</f>
        <v>0.75</v>
      </c>
      <c r="N154" s="317">
        <f>IF(ISBLANK(INDEX('Policy Characteristics'!H:H,MATCH($C154,'Policy Characteristics'!$C:$C,0))),"",INDEX('Policy Characteristics'!H:H,MATCH($C154,'Policy Characteristics'!$C:$C,0)))</f>
        <v>0.01</v>
      </c>
      <c r="O154" s="306" t="str">
        <f>IF(ISBLANK(INDEX('Policy Characteristics'!I:I,MATCH($C154,'Policy Characteristics'!$C:$C,0))),"",INDEX('Policy Characteristics'!I:I,MATCH($C154,'Policy Characteristics'!$C:$C,0)))</f>
        <v>% reduction in energy use</v>
      </c>
      <c r="P154" s="306" t="str">
        <f>IF(ISBLANK(INDEX('Policy Characteristics'!J:J,MATCH($C154,'Policy Characteristics'!$C:$C,0))),"",INDEX('Policy Characteristics'!J:J,MATCH($C154,'Policy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4" s="306" t="str">
        <f>IF(ISBLANK(INDEX('Policy Characteristics'!K:K,MATCH($C154,'Policy Characteristics'!$C:$C,0))),"",INDEX('Policy Characteristics'!K:K,MATCH($C154,'Policy Characteristics'!$C:$C,0)))</f>
        <v>buildings-sector-main.html#eff-stds</v>
      </c>
      <c r="R154" s="306" t="str">
        <f>IF(ISBLANK(INDEX('Policy Characteristics'!L:L,MATCH($C154,'Policy Characteristics'!$C:$C,0))),"",INDEX('Policy Characteristics'!L:L,MATCH($C154,'Policy Characteristics'!$C:$C,0)))</f>
        <v>building-energy-efficiency-standards.html</v>
      </c>
    </row>
    <row r="155" spans="1:18" s="435" customFormat="1" x14ac:dyDescent="0.25">
      <c r="A155" s="306" t="str">
        <f>IF(ISBLANK(INDEX('Policy Characteristics'!A:A,MATCH($C155,'Policy Characteristics'!$C:$C,0))),"",INDEX('Policy Characteristics'!A:A,MATCH($C155,'Policy Characteristics'!$C:$C,0)))</f>
        <v>Buildings and Appliances</v>
      </c>
      <c r="B155" s="306" t="str">
        <f>IF(ISBLANK(INDEX('Policy Characteristics'!B:B,MATCH($C155,'Policy Characteristics'!$C:$C,0))),"",INDEX('Policy Characteristics'!B:B,MATCH($C155,'Policy Characteristics'!$C:$C,0)))</f>
        <v>Building Energy Efficiency Standards</v>
      </c>
      <c r="C155" s="310" t="str">
        <f t="shared" si="12"/>
        <v>Reduction in E Use Allowed by Component Eff Std</v>
      </c>
      <c r="D155" s="414" t="s">
        <v>118</v>
      </c>
      <c r="E155" s="414" t="s">
        <v>294</v>
      </c>
      <c r="F155" s="414" t="s">
        <v>124</v>
      </c>
      <c r="G155" s="559" t="s">
        <v>171</v>
      </c>
      <c r="H155" s="416">
        <v>158</v>
      </c>
      <c r="I155" s="414" t="s">
        <v>44</v>
      </c>
      <c r="J155" s="308" t="str">
        <f>IF(ISBLANK(INDEX('Policy Characteristics'!D:D,MATCH($C155,'Policy Characteristics'!$C:$C,0))),"",INDEX('Policy Characteristics'!D:D,MATCH($C155,'Policy Characteristics'!$C:$C,0)))</f>
        <v>Building Energy Efficiency Standards</v>
      </c>
      <c r="K155" s="306" t="str">
        <f>IF(ISBLANK(INDEX('Policy Characteristics'!E:E,MATCH($C155,'Policy Characteristics'!$C:$C,0))),"",INDEX('Policy Characteristics'!E:E,MATCH($C155,'Policy Characteristics'!$C:$C,0)))</f>
        <v>bldgs efficiency standards</v>
      </c>
      <c r="L155" s="317">
        <f>IF(ISBLANK(INDEX('Policy Characteristics'!F:F,MATCH($C155,'Policy Characteristics'!$C:$C,0))),"",INDEX('Policy Characteristics'!F:F,MATCH($C155,'Policy Characteristics'!$C:$C,0)))</f>
        <v>0</v>
      </c>
      <c r="M155" s="317">
        <f>IF(ISBLANK(INDEX('Policy Characteristics'!G:G,MATCH($C155,'Policy Characteristics'!$C:$C,0))),"",INDEX('Policy Characteristics'!G:G,MATCH($C155,'Policy Characteristics'!$C:$C,0)))</f>
        <v>0.75</v>
      </c>
      <c r="N155" s="317">
        <f>IF(ISBLANK(INDEX('Policy Characteristics'!H:H,MATCH($C155,'Policy Characteristics'!$C:$C,0))),"",INDEX('Policy Characteristics'!H:H,MATCH($C155,'Policy Characteristics'!$C:$C,0)))</f>
        <v>0.01</v>
      </c>
      <c r="O155" s="306" t="str">
        <f>IF(ISBLANK(INDEX('Policy Characteristics'!I:I,MATCH($C155,'Policy Characteristics'!$C:$C,0))),"",INDEX('Policy Characteristics'!I:I,MATCH($C155,'Policy Characteristics'!$C:$C,0)))</f>
        <v>% reduction in energy use</v>
      </c>
      <c r="P155" s="306" t="str">
        <f>IF(ISBLANK(INDEX('Policy Characteristics'!J:J,MATCH($C155,'Policy Characteristics'!$C:$C,0))),"",INDEX('Policy Characteristics'!J:J,MATCH($C155,'Policy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5" s="306" t="str">
        <f>IF(ISBLANK(INDEX('Policy Characteristics'!K:K,MATCH($C155,'Policy Characteristics'!$C:$C,0))),"",INDEX('Policy Characteristics'!K:K,MATCH($C155,'Policy Characteristics'!$C:$C,0)))</f>
        <v>buildings-sector-main.html#eff-stds</v>
      </c>
      <c r="R155" s="306" t="str">
        <f>IF(ISBLANK(INDEX('Policy Characteristics'!L:L,MATCH($C155,'Policy Characteristics'!$C:$C,0))),"",INDEX('Policy Characteristics'!L:L,MATCH($C155,'Policy Characteristics'!$C:$C,0)))</f>
        <v>building-energy-efficiency-standards.html</v>
      </c>
    </row>
    <row r="156" spans="1:18" s="435" customFormat="1" x14ac:dyDescent="0.25">
      <c r="A156" s="306" t="str">
        <f>IF(ISBLANK(INDEX('Policy Characteristics'!A:A,MATCH($C156,'Policy Characteristics'!$C:$C,0))),"",INDEX('Policy Characteristics'!A:A,MATCH($C156,'Policy Characteristics'!$C:$C,0)))</f>
        <v>Buildings and Appliances</v>
      </c>
      <c r="B156" s="306" t="str">
        <f>IF(ISBLANK(INDEX('Policy Characteristics'!B:B,MATCH($C156,'Policy Characteristics'!$C:$C,0))),"",INDEX('Policy Characteristics'!B:B,MATCH($C156,'Policy Characteristics'!$C:$C,0)))</f>
        <v>Building Energy Efficiency Standards</v>
      </c>
      <c r="C156" s="310" t="str">
        <f t="shared" si="12"/>
        <v>Reduction in E Use Allowed by Component Eff Std</v>
      </c>
      <c r="D156" s="414" t="s">
        <v>119</v>
      </c>
      <c r="E156" s="414" t="s">
        <v>294</v>
      </c>
      <c r="F156" s="414" t="s">
        <v>125</v>
      </c>
      <c r="G156" s="559" t="s">
        <v>171</v>
      </c>
      <c r="H156" s="416">
        <v>159</v>
      </c>
      <c r="I156" s="414" t="s">
        <v>44</v>
      </c>
      <c r="J156" s="308" t="str">
        <f>IF(ISBLANK(INDEX('Policy Characteristics'!D:D,MATCH($C156,'Policy Characteristics'!$C:$C,0))),"",INDEX('Policy Characteristics'!D:D,MATCH($C156,'Policy Characteristics'!$C:$C,0)))</f>
        <v>Building Energy Efficiency Standards</v>
      </c>
      <c r="K156" s="306" t="str">
        <f>IF(ISBLANK(INDEX('Policy Characteristics'!E:E,MATCH($C156,'Policy Characteristics'!$C:$C,0))),"",INDEX('Policy Characteristics'!E:E,MATCH($C156,'Policy Characteristics'!$C:$C,0)))</f>
        <v>bldgs efficiency standards</v>
      </c>
      <c r="L156" s="317">
        <f>IF(ISBLANK(INDEX('Policy Characteristics'!F:F,MATCH($C156,'Policy Characteristics'!$C:$C,0))),"",INDEX('Policy Characteristics'!F:F,MATCH($C156,'Policy Characteristics'!$C:$C,0)))</f>
        <v>0</v>
      </c>
      <c r="M156" s="317">
        <f>IF(ISBLANK(INDEX('Policy Characteristics'!G:G,MATCH($C156,'Policy Characteristics'!$C:$C,0))),"",INDEX('Policy Characteristics'!G:G,MATCH($C156,'Policy Characteristics'!$C:$C,0)))</f>
        <v>0.75</v>
      </c>
      <c r="N156" s="317">
        <f>IF(ISBLANK(INDEX('Policy Characteristics'!H:H,MATCH($C156,'Policy Characteristics'!$C:$C,0))),"",INDEX('Policy Characteristics'!H:H,MATCH($C156,'Policy Characteristics'!$C:$C,0)))</f>
        <v>0.01</v>
      </c>
      <c r="O156" s="306" t="str">
        <f>IF(ISBLANK(INDEX('Policy Characteristics'!I:I,MATCH($C156,'Policy Characteristics'!$C:$C,0))),"",INDEX('Policy Characteristics'!I:I,MATCH($C156,'Policy Characteristics'!$C:$C,0)))</f>
        <v>% reduction in energy use</v>
      </c>
      <c r="P156" s="306" t="str">
        <f>IF(ISBLANK(INDEX('Policy Characteristics'!J:J,MATCH($C156,'Policy Characteristics'!$C:$C,0))),"",INDEX('Policy Characteristics'!J:J,MATCH($C156,'Policy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6" s="306" t="str">
        <f>IF(ISBLANK(INDEX('Policy Characteristics'!K:K,MATCH($C156,'Policy Characteristics'!$C:$C,0))),"",INDEX('Policy Characteristics'!K:K,MATCH($C156,'Policy Characteristics'!$C:$C,0)))</f>
        <v>buildings-sector-main.html#eff-stds</v>
      </c>
      <c r="R156" s="306" t="str">
        <f>IF(ISBLANK(INDEX('Policy Characteristics'!L:L,MATCH($C156,'Policy Characteristics'!$C:$C,0))),"",INDEX('Policy Characteristics'!L:L,MATCH($C156,'Policy Characteristics'!$C:$C,0)))</f>
        <v>building-energy-efficiency-standards.html</v>
      </c>
    </row>
    <row r="157" spans="1:18" s="435" customFormat="1" x14ac:dyDescent="0.25">
      <c r="A157" s="306" t="str">
        <f>IF(ISBLANK(INDEX('Policy Characteristics'!A:A,MATCH($C157,'Policy Characteristics'!$C:$C,0))),"",INDEX('Policy Characteristics'!A:A,MATCH($C157,'Policy Characteristics'!$C:$C,0)))</f>
        <v>Buildings and Appliances</v>
      </c>
      <c r="B157" s="306" t="str">
        <f>IF(ISBLANK(INDEX('Policy Characteristics'!B:B,MATCH($C157,'Policy Characteristics'!$C:$C,0))),"",INDEX('Policy Characteristics'!B:B,MATCH($C157,'Policy Characteristics'!$C:$C,0)))</f>
        <v>Building Energy Efficiency Standards</v>
      </c>
      <c r="C157" s="310" t="str">
        <f t="shared" si="12"/>
        <v>Reduction in E Use Allowed by Component Eff Std</v>
      </c>
      <c r="D157" s="414" t="s">
        <v>120</v>
      </c>
      <c r="E157" s="414" t="s">
        <v>294</v>
      </c>
      <c r="F157" s="414" t="s">
        <v>126</v>
      </c>
      <c r="G157" s="559" t="s">
        <v>171</v>
      </c>
      <c r="H157" s="416">
        <v>160</v>
      </c>
      <c r="I157" s="414" t="s">
        <v>44</v>
      </c>
      <c r="J157" s="308" t="str">
        <f>IF(ISBLANK(INDEX('Policy Characteristics'!D:D,MATCH($C157,'Policy Characteristics'!$C:$C,0))),"",INDEX('Policy Characteristics'!D:D,MATCH($C157,'Policy Characteristics'!$C:$C,0)))</f>
        <v>Building Energy Efficiency Standards</v>
      </c>
      <c r="K157" s="306" t="str">
        <f>IF(ISBLANK(INDEX('Policy Characteristics'!E:E,MATCH($C157,'Policy Characteristics'!$C:$C,0))),"",INDEX('Policy Characteristics'!E:E,MATCH($C157,'Policy Characteristics'!$C:$C,0)))</f>
        <v>bldgs efficiency standards</v>
      </c>
      <c r="L157" s="317">
        <f>IF(ISBLANK(INDEX('Policy Characteristics'!F:F,MATCH($C157,'Policy Characteristics'!$C:$C,0))),"",INDEX('Policy Characteristics'!F:F,MATCH($C157,'Policy Characteristics'!$C:$C,0)))</f>
        <v>0</v>
      </c>
      <c r="M157" s="317">
        <f>IF(ISBLANK(INDEX('Policy Characteristics'!G:G,MATCH($C157,'Policy Characteristics'!$C:$C,0))),"",INDEX('Policy Characteristics'!G:G,MATCH($C157,'Policy Characteristics'!$C:$C,0)))</f>
        <v>0.75</v>
      </c>
      <c r="N157" s="317">
        <f>IF(ISBLANK(INDEX('Policy Characteristics'!H:H,MATCH($C157,'Policy Characteristics'!$C:$C,0))),"",INDEX('Policy Characteristics'!H:H,MATCH($C157,'Policy Characteristics'!$C:$C,0)))</f>
        <v>0.01</v>
      </c>
      <c r="O157" s="306" t="str">
        <f>IF(ISBLANK(INDEX('Policy Characteristics'!I:I,MATCH($C157,'Policy Characteristics'!$C:$C,0))),"",INDEX('Policy Characteristics'!I:I,MATCH($C157,'Policy Characteristics'!$C:$C,0)))</f>
        <v>% reduction in energy use</v>
      </c>
      <c r="P157" s="306" t="str">
        <f>IF(ISBLANK(INDEX('Policy Characteristics'!J:J,MATCH($C157,'Policy Characteristics'!$C:$C,0))),"",INDEX('Policy Characteristics'!J:J,MATCH($C157,'Policy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7" s="306" t="str">
        <f>IF(ISBLANK(INDEX('Policy Characteristics'!K:K,MATCH($C157,'Policy Characteristics'!$C:$C,0))),"",INDEX('Policy Characteristics'!K:K,MATCH($C157,'Policy Characteristics'!$C:$C,0)))</f>
        <v>buildings-sector-main.html#eff-stds</v>
      </c>
      <c r="R157" s="306" t="str">
        <f>IF(ISBLANK(INDEX('Policy Characteristics'!L:L,MATCH($C157,'Policy Characteristics'!$C:$C,0))),"",INDEX('Policy Characteristics'!L:L,MATCH($C157,'Policy Characteristics'!$C:$C,0)))</f>
        <v>building-energy-efficiency-standards.html</v>
      </c>
    </row>
    <row r="158" spans="1:18" s="560" customFormat="1" x14ac:dyDescent="0.25">
      <c r="A158" s="306" t="str">
        <f>IF(ISBLANK(INDEX('Policy Characteristics'!A:A,MATCH($C158,'Policy Characteristics'!$C:$C,0))),"",INDEX('Policy Characteristics'!A:A,MATCH($C158,'Policy Characteristics'!$C:$C,0)))</f>
        <v>Buildings and Appliances</v>
      </c>
      <c r="B158" s="306" t="str">
        <f>IF(ISBLANK(INDEX('Policy Characteristics'!B:B,MATCH($C158,'Policy Characteristics'!$C:$C,0))),"",INDEX('Policy Characteristics'!B:B,MATCH($C158,'Policy Characteristics'!$C:$C,0)))</f>
        <v>Building Energy Efficiency Standards</v>
      </c>
      <c r="C158" s="310" t="str">
        <f t="shared" ref="C158" si="13">C$141</f>
        <v>Reduction in E Use Allowed by Component Eff Std</v>
      </c>
      <c r="D158" s="414" t="s">
        <v>121</v>
      </c>
      <c r="E158" s="414" t="s">
        <v>294</v>
      </c>
      <c r="F158" s="414" t="s">
        <v>127</v>
      </c>
      <c r="G158" s="559" t="s">
        <v>171</v>
      </c>
      <c r="H158" s="416">
        <v>161</v>
      </c>
      <c r="I158" s="414" t="s">
        <v>44</v>
      </c>
      <c r="J158" s="308" t="str">
        <f>IF(ISBLANK(INDEX('Policy Characteristics'!D:D,MATCH($C158,'Policy Characteristics'!$C:$C,0))),"",INDEX('Policy Characteristics'!D:D,MATCH($C158,'Policy Characteristics'!$C:$C,0)))</f>
        <v>Building Energy Efficiency Standards</v>
      </c>
      <c r="K158" s="306" t="str">
        <f>IF(ISBLANK(INDEX('Policy Characteristics'!E:E,MATCH($C158,'Policy Characteristics'!$C:$C,0))),"",INDEX('Policy Characteristics'!E:E,MATCH($C158,'Policy Characteristics'!$C:$C,0)))</f>
        <v>bldgs efficiency standards</v>
      </c>
      <c r="L158" s="317">
        <f>IF(ISBLANK(INDEX('Policy Characteristics'!F:F,MATCH($C158,'Policy Characteristics'!$C:$C,0))),"",INDEX('Policy Characteristics'!F:F,MATCH($C158,'Policy Characteristics'!$C:$C,0)))</f>
        <v>0</v>
      </c>
      <c r="M158" s="317">
        <f>IF(ISBLANK(INDEX('Policy Characteristics'!G:G,MATCH($C158,'Policy Characteristics'!$C:$C,0))),"",INDEX('Policy Characteristics'!G:G,MATCH($C158,'Policy Characteristics'!$C:$C,0)))</f>
        <v>0.75</v>
      </c>
      <c r="N158" s="317">
        <f>IF(ISBLANK(INDEX('Policy Characteristics'!H:H,MATCH($C158,'Policy Characteristics'!$C:$C,0))),"",INDEX('Policy Characteristics'!H:H,MATCH($C158,'Policy Characteristics'!$C:$C,0)))</f>
        <v>0.01</v>
      </c>
      <c r="O158" s="306" t="str">
        <f>IF(ISBLANK(INDEX('Policy Characteristics'!I:I,MATCH($C158,'Policy Characteristics'!$C:$C,0))),"",INDEX('Policy Characteristics'!I:I,MATCH($C158,'Policy Characteristics'!$C:$C,0)))</f>
        <v>% reduction in energy use</v>
      </c>
      <c r="P158" s="306" t="str">
        <f>IF(ISBLANK(INDEX('Policy Characteristics'!J:J,MATCH($C158,'Policy Characteristics'!$C:$C,0))),"",INDEX('Policy Characteristics'!J:J,MATCH($C158,'Policy Characteristics'!$C:$C,0)))</f>
        <v>**Description:** This policy tightens energy efficiency standards for the selected component(s) in the selected building type(s).  The policy only applies to newly sold components each year (whether for new buildings or replacement of old components of existing buildings). // **Guidance for setting values: ** In 'Assessment of Electricity Savings in the U.S. Achievable through New Appliance / Equipment Efficiency Standards and Building Efficiency Codes, 2010-2025' (2011), the Edison Foundation considered a 30% reduction in whole-building energy use (moderate case) and 40-45% (aggressive case) relative to BAU from 2010 to 2025.</v>
      </c>
      <c r="Q158" s="306" t="str">
        <f>IF(ISBLANK(INDEX('Policy Characteristics'!K:K,MATCH($C158,'Policy Characteristics'!$C:$C,0))),"",INDEX('Policy Characteristics'!K:K,MATCH($C158,'Policy Characteristics'!$C:$C,0)))</f>
        <v>buildings-sector-main.html#eff-stds</v>
      </c>
      <c r="R158" s="306" t="str">
        <f>IF(ISBLANK(INDEX('Policy Characteristics'!L:L,MATCH($C158,'Policy Characteristics'!$C:$C,0))),"",INDEX('Policy Characteristics'!L:L,MATCH($C158,'Policy Characteristics'!$C:$C,0)))</f>
        <v>building-energy-efficiency-standards.html</v>
      </c>
    </row>
    <row r="159" spans="1:18" s="435" customFormat="1" x14ac:dyDescent="0.25">
      <c r="A159" s="306" t="str">
        <f>IF(ISBLANK(INDEX('Policy Characteristics'!A:A,MATCH($C159,'Policy Characteristics'!$C:$C,0))),"",INDEX('Policy Characteristics'!A:A,MATCH($C159,'Policy Characteristics'!$C:$C,0)))</f>
        <v>Buildings and Appliances</v>
      </c>
      <c r="B159" s="306" t="str">
        <f>IF(ISBLANK(INDEX('Policy Characteristics'!B:B,MATCH($C159,'Policy Characteristics'!$C:$C,0))),"",INDEX('Policy Characteristics'!B:B,MATCH($C159,'Policy Characteristics'!$C:$C,0)))</f>
        <v>Contractor Training</v>
      </c>
      <c r="C159" s="311" t="s">
        <v>7</v>
      </c>
      <c r="D159" s="414"/>
      <c r="E159" s="414"/>
      <c r="F159" s="414"/>
      <c r="G159" s="414"/>
      <c r="H159" s="416">
        <v>19</v>
      </c>
      <c r="I159" s="414" t="s">
        <v>44</v>
      </c>
      <c r="J159" s="308" t="str">
        <f>IF(ISBLANK(INDEX('Policy Characteristics'!D:D,MATCH($C159,'Policy Characteristics'!$C:$C,0))),"",INDEX('Policy Characteristics'!D:D,MATCH($C159,'Policy Characteristics'!$C:$C,0)))</f>
        <v>Contractor Training</v>
      </c>
      <c r="K159" s="306" t="str">
        <f>IF(ISBLANK(INDEX('Policy Characteristics'!E:E,MATCH($C159,'Policy Characteristics'!$C:$C,0))),"",INDEX('Policy Characteristics'!E:E,MATCH($C159,'Policy Characteristics'!$C:$C,0)))</f>
        <v>bldgs contractor training</v>
      </c>
      <c r="L159" s="306">
        <f>IF(ISBLANK(INDEX('Policy Characteristics'!F:F,MATCH($C159,'Policy Characteristics'!$C:$C,0))),"",INDEX('Policy Characteristics'!F:F,MATCH($C159,'Policy Characteristics'!$C:$C,0)))</f>
        <v>0</v>
      </c>
      <c r="M159" s="306">
        <f>IF(ISBLANK(INDEX('Policy Characteristics'!G:G,MATCH($C159,'Policy Characteristics'!$C:$C,0))),"",INDEX('Policy Characteristics'!G:G,MATCH($C159,'Policy Characteristics'!$C:$C,0)))</f>
        <v>1</v>
      </c>
      <c r="N159" s="306">
        <f>IF(ISBLANK(INDEX('Policy Characteristics'!H:H,MATCH($C159,'Policy Characteristics'!$C:$C,0))),"",INDEX('Policy Characteristics'!H:H,MATCH($C159,'Policy Characteristics'!$C:$C,0)))</f>
        <v>1</v>
      </c>
      <c r="O159" s="306" t="str">
        <f>IF(ISBLANK(INDEX('Policy Characteristics'!I:I,MATCH($C159,'Policy Characteristics'!$C:$C,0))),"",INDEX('Policy Characteristics'!I:I,MATCH($C159,'Policy Characteristics'!$C:$C,0)))</f>
        <v>on/off</v>
      </c>
      <c r="P159" s="306" t="str">
        <f>IF(ISBLANK(INDEX('Policy Characteristics'!J:J,MATCH($C159,'Policy Characteristics'!$C:$C,0))),"",INDEX('Policy Characteristics'!J:J,MATCH($C159,'Policy Characteristics'!$C:$C,0)))</f>
        <v>**Description:** This policy represents a program to train contractors in energy-efficient products and installation practices.  This covers activities such as air sealing, building framing, and choice and application of insulation.  This policy affects newly sold building envelope components, which reduce the energy use of heating, cooling, and ventilation systems in buildings by 3.7% (based on a 2006 study from the Energy Center of Wisconsin).</v>
      </c>
      <c r="Q159" s="306" t="str">
        <f>IF(ISBLANK(INDEX('Policy Characteristics'!K:K,MATCH($C159,'Policy Characteristics'!$C:$C,0))),"",INDEX('Policy Characteristics'!K:K,MATCH($C159,'Policy Characteristics'!$C:$C,0)))</f>
        <v>buildings-sector-main.html#contractor-ed</v>
      </c>
      <c r="R159" s="306" t="str">
        <f>IF(ISBLANK(INDEX('Policy Characteristics'!L:L,MATCH($C159,'Policy Characteristics'!$C:$C,0))),"",INDEX('Policy Characteristics'!L:L,MATCH($C159,'Policy Characteristics'!$C:$C,0)))</f>
        <v>contractor-training.html</v>
      </c>
    </row>
    <row r="160" spans="1:18" s="435" customFormat="1" x14ac:dyDescent="0.25">
      <c r="A160" s="306" t="str">
        <f>IF(ISBLANK(INDEX('Policy Characteristics'!A:A,MATCH($C160,'Policy Characteristics'!$C:$C,0))),"",INDEX('Policy Characteristics'!A:A,MATCH($C160,'Policy Characteristics'!$C:$C,0)))</f>
        <v>Buildings and Appliances</v>
      </c>
      <c r="B160" s="306" t="str">
        <f>IF(ISBLANK(INDEX('Policy Characteristics'!B:B,MATCH($C160,'Policy Characteristics'!$C:$C,0))),"",INDEX('Policy Characteristics'!B:B,MATCH($C160,'Policy Characteristics'!$C:$C,0)))</f>
        <v>Distributed Solar Carve-Out</v>
      </c>
      <c r="C160" s="311" t="s">
        <v>317</v>
      </c>
      <c r="D160" s="414"/>
      <c r="E160" s="414"/>
      <c r="F160" s="414"/>
      <c r="G160" s="414"/>
      <c r="H160" s="416">
        <v>146</v>
      </c>
      <c r="I160" s="414" t="s">
        <v>44</v>
      </c>
      <c r="J160" s="308" t="str">
        <f>IF(ISBLANK(INDEX('Policy Characteristics'!D:D,MATCH($C160,'Policy Characteristics'!$C:$C,0))),"",INDEX('Policy Characteristics'!D:D,MATCH($C160,'Policy Characteristics'!$C:$C,0)))</f>
        <v>Distributed Solar Promotion</v>
      </c>
      <c r="K160" s="306" t="str">
        <f>IF(ISBLANK(INDEX('Policy Characteristics'!E:E,MATCH($C160,'Policy Characteristics'!$C:$C,0))),"",INDEX('Policy Characteristics'!E:E,MATCH($C160,'Policy Characteristics'!$C:$C,0)))</f>
        <v>bldgs min fraction distributed solar</v>
      </c>
      <c r="L160" s="317">
        <f>IF(ISBLANK(INDEX('Policy Characteristics'!F:F,MATCH($C160,'Policy Characteristics'!$C:$C,0))),"",INDEX('Policy Characteristics'!F:F,MATCH($C160,'Policy Characteristics'!$C:$C,0)))</f>
        <v>0</v>
      </c>
      <c r="M160" s="317">
        <f>IF(ISBLANK(INDEX('Policy Characteristics'!G:G,MATCH($C160,'Policy Characteristics'!$C:$C,0))),"",INDEX('Policy Characteristics'!G:G,MATCH($C160,'Policy Characteristics'!$C:$C,0)))</f>
        <v>0.24</v>
      </c>
      <c r="N160" s="317">
        <f>IF(ISBLANK(INDEX('Policy Characteristics'!H:H,MATCH($C160,'Policy Characteristics'!$C:$C,0))),"",INDEX('Policy Characteristics'!H:H,MATCH($C160,'Policy Characteristics'!$C:$C,0)))</f>
        <v>5.0000000000000001E-3</v>
      </c>
      <c r="O160" s="306" t="str">
        <f>IF(ISBLANK(INDEX('Policy Characteristics'!I:I,MATCH($C160,'Policy Characteristics'!$C:$C,0))),"",INDEX('Policy Characteristics'!I:I,MATCH($C160,'Policy Characteristics'!$C:$C,0)))</f>
        <v>minimum % elec from solar</v>
      </c>
      <c r="P160" s="306" t="str">
        <f>IF(ISBLANK(INDEX('Policy Characteristics'!J:J,MATCH($C160,'Policy Characteristics'!$C:$C,0))),"",INDEX('Policy Characteristics'!J:J,MATCH($C160,'Policy Characteristics'!$C:$C,0)))</f>
        <v>**Description:** This policy requires at least the specified percentage of total electricity demand to be generated by residential and commercial buildings' distributed solar systems (typically rooftop PV). // **Guidance for setting values: ** The BAU scenario includes significant rooftop solar deployment, reaching more than 21 GW of installed capacity in 2030.</v>
      </c>
      <c r="Q160" s="306" t="str">
        <f>IF(ISBLANK(INDEX('Policy Characteristics'!K:K,MATCH($C160,'Policy Characteristics'!$C:$C,0))),"",INDEX('Policy Characteristics'!K:K,MATCH($C160,'Policy Characteristics'!$C:$C,0)))</f>
        <v>buildings-sector-main.html#solar-carve-out</v>
      </c>
      <c r="R160" s="306" t="str">
        <f>IF(ISBLANK(INDEX('Policy Characteristics'!L:L,MATCH($C160,'Policy Characteristics'!$C:$C,0))),"",INDEX('Policy Characteristics'!L:L,MATCH($C160,'Policy Characteristics'!$C:$C,0)))</f>
        <v>solar-carve-out.html</v>
      </c>
    </row>
    <row r="161" spans="1:18" s="435" customFormat="1" x14ac:dyDescent="0.25">
      <c r="A161" s="306" t="str">
        <f>IF(ISBLANK(INDEX('Policy Characteristics'!A:A,MATCH($C161,'Policy Characteristics'!$C:$C,0))),"",INDEX('Policy Characteristics'!A:A,MATCH($C161,'Policy Characteristics'!$C:$C,0)))</f>
        <v>Buildings and Appliances</v>
      </c>
      <c r="B161" s="306" t="str">
        <f>IF(ISBLANK(INDEX('Policy Characteristics'!B:B,MATCH($C161,'Policy Characteristics'!$C:$C,0))),"",INDEX('Policy Characteristics'!B:B,MATCH($C161,'Policy Characteristics'!$C:$C,0)))</f>
        <v>Distributed Solar Subsidy</v>
      </c>
      <c r="C161" s="311" t="s">
        <v>281</v>
      </c>
      <c r="D161" s="414"/>
      <c r="E161" s="414"/>
      <c r="F161" s="414"/>
      <c r="G161" s="414"/>
      <c r="H161" s="416">
        <v>147</v>
      </c>
      <c r="I161" s="414" t="s">
        <v>44</v>
      </c>
      <c r="J161" s="308" t="str">
        <f>IF(ISBLANK(INDEX('Policy Characteristics'!D:D,MATCH($C161,'Policy Characteristics'!$C:$C,0))),"",INDEX('Policy Characteristics'!D:D,MATCH($C161,'Policy Characteristics'!$C:$C,0)))</f>
        <v>Distributed Solar Promotion</v>
      </c>
      <c r="K161" s="306" t="str">
        <f>IF(ISBLANK(INDEX('Policy Characteristics'!E:E,MATCH($C161,'Policy Characteristics'!$C:$C,0))),"",INDEX('Policy Characteristics'!E:E,MATCH($C161,'Policy Characteristics'!$C:$C,0)))</f>
        <v>bldgs distributed solar subsidy</v>
      </c>
      <c r="L161" s="317">
        <f>IF(ISBLANK(INDEX('Policy Characteristics'!F:F,MATCH($C161,'Policy Characteristics'!$C:$C,0))),"",INDEX('Policy Characteristics'!F:F,MATCH($C161,'Policy Characteristics'!$C:$C,0)))</f>
        <v>0</v>
      </c>
      <c r="M161" s="317">
        <f>IF(ISBLANK(INDEX('Policy Characteristics'!G:G,MATCH($C161,'Policy Characteristics'!$C:$C,0))),"",INDEX('Policy Characteristics'!G:G,MATCH($C161,'Policy Characteristics'!$C:$C,0)))</f>
        <v>0.5</v>
      </c>
      <c r="N161" s="317">
        <f>IF(ISBLANK(INDEX('Policy Characteristics'!H:H,MATCH($C161,'Policy Characteristics'!$C:$C,0))),"",INDEX('Policy Characteristics'!H:H,MATCH($C161,'Policy Characteristics'!$C:$C,0)))</f>
        <v>0.01</v>
      </c>
      <c r="O161" s="306" t="str">
        <f>IF(ISBLANK(INDEX('Policy Characteristics'!I:I,MATCH($C161,'Policy Characteristics'!$C:$C,0))),"",INDEX('Policy Characteristics'!I:I,MATCH($C161,'Policy Characteristics'!$C:$C,0)))</f>
        <v>% of PV system cost</v>
      </c>
      <c r="P161" s="306" t="str">
        <f>IF(ISBLANK(INDEX('Policy Characteristics'!J:J,MATCH($C161,'Policy Characteristics'!$C:$C,0))),"",INDEX('Policy Characteristics'!J:J,MATCH($C161,'Policy Characteristics'!$C:$C,0)))</f>
        <v>**Description:** This policy causes the government to reimburse building owners for a percentage of the cost of new distributed solar PV capacity that is installed on or around buildings. // **Guidance for setting values:** The federal Business Energy Investment Tax Credit (ITC) (whose effects are accounted for in the BAU case in this simulator) offers a 30% rebate through 2019, with lower values thereafter.</v>
      </c>
      <c r="Q161" s="306" t="str">
        <f>IF(ISBLANK(INDEX('Policy Characteristics'!K:K,MATCH($C161,'Policy Characteristics'!$C:$C,0))),"",INDEX('Policy Characteristics'!K:K,MATCH($C161,'Policy Characteristics'!$C:$C,0)))</f>
        <v>buildings-sector-main.html#distributed-solar-subsidy</v>
      </c>
      <c r="R161" s="306" t="str">
        <f>IF(ISBLANK(INDEX('Policy Characteristics'!L:L,MATCH($C161,'Policy Characteristics'!$C:$C,0))),"",INDEX('Policy Characteristics'!L:L,MATCH($C161,'Policy Characteristics'!$C:$C,0)))</f>
        <v>distributed-solar-subsidy.html</v>
      </c>
    </row>
    <row r="162" spans="1:18" s="435" customFormat="1" x14ac:dyDescent="0.25">
      <c r="A162" s="306" t="str">
        <f>IF(ISBLANK(INDEX('Policy Characteristics'!A:A,MATCH($C162,'Policy Characteristics'!$C:$C,0))),"",INDEX('Policy Characteristics'!A:A,MATCH($C162,'Policy Characteristics'!$C:$C,0)))</f>
        <v>Buildings and Appliances</v>
      </c>
      <c r="B162" s="306" t="str">
        <f>IF(ISBLANK(INDEX('Policy Characteristics'!B:B,MATCH($C162,'Policy Characteristics'!$C:$C,0))),"",INDEX('Policy Characteristics'!B:B,MATCH($C162,'Policy Characteristics'!$C:$C,0)))</f>
        <v>Improved Labeling</v>
      </c>
      <c r="C162" s="311" t="s">
        <v>128</v>
      </c>
      <c r="D162" s="414"/>
      <c r="E162" s="414"/>
      <c r="F162" s="414"/>
      <c r="G162" s="414"/>
      <c r="H162" s="416">
        <v>20</v>
      </c>
      <c r="I162" s="414" t="s">
        <v>44</v>
      </c>
      <c r="J162" s="308" t="str">
        <f>IF(ISBLANK(INDEX('Policy Characteristics'!D:D,MATCH($C162,'Policy Characteristics'!$C:$C,0))),"",INDEX('Policy Characteristics'!D:D,MATCH($C162,'Policy Characteristics'!$C:$C,0)))</f>
        <v>Improved Labeling</v>
      </c>
      <c r="K162" s="306" t="str">
        <f>IF(ISBLANK(INDEX('Policy Characteristics'!E:E,MATCH($C162,'Policy Characteristics'!$C:$C,0))),"",INDEX('Policy Characteristics'!E:E,MATCH($C162,'Policy Characteristics'!$C:$C,0)))</f>
        <v>bldgs device labeling</v>
      </c>
      <c r="L162" s="306">
        <f>IF(ISBLANK(INDEX('Policy Characteristics'!F:F,MATCH($C162,'Policy Characteristics'!$C:$C,0))),"",INDEX('Policy Characteristics'!F:F,MATCH($C162,'Policy Characteristics'!$C:$C,0)))</f>
        <v>0</v>
      </c>
      <c r="M162" s="306">
        <f>IF(ISBLANK(INDEX('Policy Characteristics'!G:G,MATCH($C162,'Policy Characteristics'!$C:$C,0))),"",INDEX('Policy Characteristics'!G:G,MATCH($C162,'Policy Characteristics'!$C:$C,0)))</f>
        <v>1</v>
      </c>
      <c r="N162" s="306">
        <f>IF(ISBLANK(INDEX('Policy Characteristics'!H:H,MATCH($C162,'Policy Characteristics'!$C:$C,0))),"",INDEX('Policy Characteristics'!H:H,MATCH($C162,'Policy Characteristics'!$C:$C,0)))</f>
        <v>1</v>
      </c>
      <c r="O162" s="306" t="str">
        <f>IF(ISBLANK(INDEX('Policy Characteristics'!I:I,MATCH($C162,'Policy Characteristics'!$C:$C,0))),"",INDEX('Policy Characteristics'!I:I,MATCH($C162,'Policy Characteristics'!$C:$C,0)))</f>
        <v>on/off</v>
      </c>
      <c r="P162" s="306" t="str">
        <f>IF(ISBLANK(INDEX('Policy Characteristics'!J:J,MATCH($C162,'Policy Characteristics'!$C:$C,0))),"",INDEX('Policy Characteristics'!J:J,MATCH($C162,'Policy Characteristics'!$C:$C,0)))</f>
        <v>**Description:** This policy represents a program requiring newly sold heating systems, cooling and ventilation systems, and appliances to feature prominent, well-designed labels highlighting their energy efficiencies.  The policy reduces energy consumption of newly sold building components of these types by 10%.</v>
      </c>
      <c r="Q162" s="306" t="str">
        <f>IF(ISBLANK(INDEX('Policy Characteristics'!K:K,MATCH($C162,'Policy Characteristics'!$C:$C,0))),"",INDEX('Policy Characteristics'!K:K,MATCH($C162,'Policy Characteristics'!$C:$C,0)))</f>
        <v>buildings-sector-main.html#device-labeling</v>
      </c>
      <c r="R162" s="306" t="str">
        <f>IF(ISBLANK(INDEX('Policy Characteristics'!L:L,MATCH($C162,'Policy Characteristics'!$C:$C,0))),"",INDEX('Policy Characteristics'!L:L,MATCH($C162,'Policy Characteristics'!$C:$C,0)))</f>
        <v>improved-labeling.html</v>
      </c>
    </row>
    <row r="163" spans="1:18" s="435" customFormat="1" x14ac:dyDescent="0.25">
      <c r="A163" s="306" t="str">
        <f>IF(ISBLANK(INDEX('Policy Characteristics'!A:A,MATCH($C163,'Policy Characteristics'!$C:$C,0))),"",INDEX('Policy Characteristics'!A:A,MATCH($C163,'Policy Characteristics'!$C:$C,0)))</f>
        <v>Buildings and Appliances</v>
      </c>
      <c r="B163" s="306" t="str">
        <f>IF(ISBLANK(INDEX('Policy Characteristics'!B:B,MATCH($C163,'Policy Characteristics'!$C:$C,0))),"",INDEX('Policy Characteristics'!B:B,MATCH($C163,'Policy Characteristics'!$C:$C,0)))</f>
        <v>Retrofit Existing Buildings</v>
      </c>
      <c r="C163" s="311" t="s">
        <v>2519</v>
      </c>
      <c r="D163" s="414" t="s">
        <v>292</v>
      </c>
      <c r="E163" s="414"/>
      <c r="F163" s="414" t="s">
        <v>296</v>
      </c>
      <c r="G163" s="414"/>
      <c r="H163" s="416">
        <v>378</v>
      </c>
      <c r="I163" s="414" t="s">
        <v>44</v>
      </c>
      <c r="J163" s="308" t="str">
        <f>IF(ISBLANK(INDEX('Policy Characteristics'!D:D,MATCH($C163,'Policy Characteristics'!$C:$C,0))),"",INDEX('Policy Characteristics'!D:D,MATCH($C163,'Policy Characteristics'!$C:$C,0)))</f>
        <v>Increased Retrofitting</v>
      </c>
      <c r="K163" s="306" t="str">
        <f>IF(ISBLANK(INDEX('Policy Characteristics'!E:E,MATCH($C163,'Policy Characteristics'!$C:$C,0))),"",INDEX('Policy Characteristics'!E:E,MATCH($C163,'Policy Characteristics'!$C:$C,0)))</f>
        <v>bldgs retrofitting</v>
      </c>
      <c r="L163" s="317">
        <f>IF(ISBLANK(INDEX('Policy Characteristics'!F:F,MATCH($C163,'Policy Characteristics'!$C:$C,0))),"",INDEX('Policy Characteristics'!F:F,MATCH($C163,'Policy Characteristics'!$C:$C,0)))</f>
        <v>0</v>
      </c>
      <c r="M163" s="317">
        <f>IF(ISBLANK(INDEX('Policy Characteristics'!G:G,MATCH($C163,'Policy Characteristics'!$C:$C,0))),"",INDEX('Policy Characteristics'!G:G,MATCH($C163,'Policy Characteristics'!$C:$C,0)))</f>
        <v>0.5</v>
      </c>
      <c r="N163" s="317">
        <f>IF(ISBLANK(INDEX('Policy Characteristics'!H:H,MATCH($C163,'Policy Characteristics'!$C:$C,0))),"",INDEX('Policy Characteristics'!H:H,MATCH($C163,'Policy Characteristics'!$C:$C,0)))</f>
        <v>0.01</v>
      </c>
      <c r="O163" s="306" t="str">
        <f>IF(ISBLANK(INDEX('Policy Characteristics'!I:I,MATCH($C163,'Policy Characteristics'!$C:$C,0))),"",INDEX('Policy Characteristics'!I:I,MATCH($C163,'Policy Characteristics'!$C:$C,0)))</f>
        <v>% of existing buildings</v>
      </c>
      <c r="P163" s="306" t="str">
        <f>IF(ISBLANK(INDEX('Policy Characteristics'!J:J,MATCH($C163,'Policy Characteristics'!$C:$C,0))),"",INDEX('Policy Characteristics'!J:J,MATCH($C163,'Policy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3" s="306" t="str">
        <f>IF(ISBLANK(INDEX('Policy Characteristics'!K:K,MATCH($C163,'Policy Characteristics'!$C:$C,0))),"",INDEX('Policy Characteristics'!K:K,MATCH($C163,'Policy Characteristics'!$C:$C,0)))</f>
        <v>buildings-sector-main.html#retrofitting</v>
      </c>
      <c r="R163" s="306" t="str">
        <f>IF(ISBLANK(INDEX('Policy Characteristics'!L:L,MATCH($C163,'Policy Characteristics'!$C:$C,0))),"",INDEX('Policy Characteristics'!L:L,MATCH($C163,'Policy Characteristics'!$C:$C,0)))</f>
        <v>increased-retrofitting.html</v>
      </c>
    </row>
    <row r="164" spans="1:18" s="435" customFormat="1" x14ac:dyDescent="0.25">
      <c r="A164" s="306" t="str">
        <f>IF(ISBLANK(INDEX('Policy Characteristics'!A:A,MATCH($C164,'Policy Characteristics'!$C:$C,0))),"",INDEX('Policy Characteristics'!A:A,MATCH($C164,'Policy Characteristics'!$C:$C,0)))</f>
        <v>Buildings and Appliances</v>
      </c>
      <c r="B164" s="306" t="str">
        <f>IF(ISBLANK(INDEX('Policy Characteristics'!B:B,MATCH($C164,'Policy Characteristics'!$C:$C,0))),"",INDEX('Policy Characteristics'!B:B,MATCH($C164,'Policy Characteristics'!$C:$C,0)))</f>
        <v>Retrofit Existing Buildings</v>
      </c>
      <c r="C164" s="310" t="str">
        <f t="shared" ref="C164:C165" si="14">C$163</f>
        <v>Share of Preexisting Buildings Subject to Retrofitting</v>
      </c>
      <c r="D164" s="414" t="s">
        <v>293</v>
      </c>
      <c r="E164" s="414"/>
      <c r="F164" s="414" t="s">
        <v>295</v>
      </c>
      <c r="G164" s="414"/>
      <c r="H164" s="416">
        <v>379</v>
      </c>
      <c r="I164" s="414" t="s">
        <v>44</v>
      </c>
      <c r="J164" s="308" t="str">
        <f>IF(ISBLANK(INDEX('Policy Characteristics'!D:D,MATCH($C164,'Policy Characteristics'!$C:$C,0))),"",INDEX('Policy Characteristics'!D:D,MATCH($C164,'Policy Characteristics'!$C:$C,0)))</f>
        <v>Increased Retrofitting</v>
      </c>
      <c r="K164" s="306" t="str">
        <f>IF(ISBLANK(INDEX('Policy Characteristics'!E:E,MATCH($C164,'Policy Characteristics'!$C:$C,0))),"",INDEX('Policy Characteristics'!E:E,MATCH($C164,'Policy Characteristics'!$C:$C,0)))</f>
        <v>bldgs retrofitting</v>
      </c>
      <c r="L164" s="317">
        <f>IF(ISBLANK(INDEX('Policy Characteristics'!F:F,MATCH($C164,'Policy Characteristics'!$C:$C,0))),"",INDEX('Policy Characteristics'!F:F,MATCH($C164,'Policy Characteristics'!$C:$C,0)))</f>
        <v>0</v>
      </c>
      <c r="M164" s="317">
        <f>IF(ISBLANK(INDEX('Policy Characteristics'!G:G,MATCH($C164,'Policy Characteristics'!$C:$C,0))),"",INDEX('Policy Characteristics'!G:G,MATCH($C164,'Policy Characteristics'!$C:$C,0)))</f>
        <v>0.5</v>
      </c>
      <c r="N164" s="317">
        <f>IF(ISBLANK(INDEX('Policy Characteristics'!H:H,MATCH($C164,'Policy Characteristics'!$C:$C,0))),"",INDEX('Policy Characteristics'!H:H,MATCH($C164,'Policy Characteristics'!$C:$C,0)))</f>
        <v>0.01</v>
      </c>
      <c r="O164" s="306" t="str">
        <f>IF(ISBLANK(INDEX('Policy Characteristics'!I:I,MATCH($C164,'Policy Characteristics'!$C:$C,0))),"",INDEX('Policy Characteristics'!I:I,MATCH($C164,'Policy Characteristics'!$C:$C,0)))</f>
        <v>% of existing buildings</v>
      </c>
      <c r="P164" s="306" t="str">
        <f>IF(ISBLANK(INDEX('Policy Characteristics'!J:J,MATCH($C164,'Policy Characteristics'!$C:$C,0))),"",INDEX('Policy Characteristics'!J:J,MATCH($C164,'Policy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4" s="306" t="str">
        <f>IF(ISBLANK(INDEX('Policy Characteristics'!K:K,MATCH($C164,'Policy Characteristics'!$C:$C,0))),"",INDEX('Policy Characteristics'!K:K,MATCH($C164,'Policy Characteristics'!$C:$C,0)))</f>
        <v>buildings-sector-main.html#retrofitting</v>
      </c>
      <c r="R164" s="306" t="str">
        <f>IF(ISBLANK(INDEX('Policy Characteristics'!L:L,MATCH($C164,'Policy Characteristics'!$C:$C,0))),"",INDEX('Policy Characteristics'!L:L,MATCH($C164,'Policy Characteristics'!$C:$C,0)))</f>
        <v>increased-retrofitting.html</v>
      </c>
    </row>
    <row r="165" spans="1:18" s="435" customFormat="1" x14ac:dyDescent="0.25">
      <c r="A165" s="306" t="str">
        <f>IF(ISBLANK(INDEX('Policy Characteristics'!A:A,MATCH($C165,'Policy Characteristics'!$C:$C,0))),"",INDEX('Policy Characteristics'!A:A,MATCH($C165,'Policy Characteristics'!$C:$C,0)))</f>
        <v>Buildings and Appliances</v>
      </c>
      <c r="B165" s="306" t="str">
        <f>IF(ISBLANK(INDEX('Policy Characteristics'!B:B,MATCH($C165,'Policy Characteristics'!$C:$C,0))),"",INDEX('Policy Characteristics'!B:B,MATCH($C165,'Policy Characteristics'!$C:$C,0)))</f>
        <v>Retrofit Existing Buildings</v>
      </c>
      <c r="C165" s="310" t="str">
        <f t="shared" si="14"/>
        <v>Share of Preexisting Buildings Subject to Retrofitting</v>
      </c>
      <c r="D165" s="414" t="s">
        <v>294</v>
      </c>
      <c r="E165" s="414"/>
      <c r="F165" s="414" t="s">
        <v>171</v>
      </c>
      <c r="G165" s="414"/>
      <c r="H165" s="416">
        <v>380</v>
      </c>
      <c r="I165" s="414" t="s">
        <v>44</v>
      </c>
      <c r="J165" s="308" t="str">
        <f>IF(ISBLANK(INDEX('Policy Characteristics'!D:D,MATCH($C165,'Policy Characteristics'!$C:$C,0))),"",INDEX('Policy Characteristics'!D:D,MATCH($C165,'Policy Characteristics'!$C:$C,0)))</f>
        <v>Increased Retrofitting</v>
      </c>
      <c r="K165" s="306" t="str">
        <f>IF(ISBLANK(INDEX('Policy Characteristics'!E:E,MATCH($C165,'Policy Characteristics'!$C:$C,0))),"",INDEX('Policy Characteristics'!E:E,MATCH($C165,'Policy Characteristics'!$C:$C,0)))</f>
        <v>bldgs retrofitting</v>
      </c>
      <c r="L165" s="317">
        <f>IF(ISBLANK(INDEX('Policy Characteristics'!F:F,MATCH($C165,'Policy Characteristics'!$C:$C,0))),"",INDEX('Policy Characteristics'!F:F,MATCH($C165,'Policy Characteristics'!$C:$C,0)))</f>
        <v>0</v>
      </c>
      <c r="M165" s="317">
        <f>IF(ISBLANK(INDEX('Policy Characteristics'!G:G,MATCH($C165,'Policy Characteristics'!$C:$C,0))),"",INDEX('Policy Characteristics'!G:G,MATCH($C165,'Policy Characteristics'!$C:$C,0)))</f>
        <v>0.5</v>
      </c>
      <c r="N165" s="317">
        <f>IF(ISBLANK(INDEX('Policy Characteristics'!H:H,MATCH($C165,'Policy Characteristics'!$C:$C,0))),"",INDEX('Policy Characteristics'!H:H,MATCH($C165,'Policy Characteristics'!$C:$C,0)))</f>
        <v>0.01</v>
      </c>
      <c r="O165" s="306" t="str">
        <f>IF(ISBLANK(INDEX('Policy Characteristics'!I:I,MATCH($C165,'Policy Characteristics'!$C:$C,0))),"",INDEX('Policy Characteristics'!I:I,MATCH($C165,'Policy Characteristics'!$C:$C,0)))</f>
        <v>% of existing buildings</v>
      </c>
      <c r="P165" s="306" t="str">
        <f>IF(ISBLANK(INDEX('Policy Characteristics'!J:J,MATCH($C165,'Policy Characteristics'!$C:$C,0))),"",INDEX('Policy Characteristics'!J:J,MATCH($C165,'Policy Characteristics'!$C:$C,0)))</f>
        <v>**Description:** Each year, the specified percentage of the selected building type(s) that existed at the start of the model run will be retrofit with more efficient heating, cooling, and envelope components. // **Guidance for setting values:** By 2050, roughly 37% of the preexisting buildings will still survive without major renovations, so a value of 37% will retrofit all such surviving buildings by 2050.  Policy settings higher than this will retrofit all eligible buildings sooner than 2050.</v>
      </c>
      <c r="Q165" s="306" t="str">
        <f>IF(ISBLANK(INDEX('Policy Characteristics'!K:K,MATCH($C165,'Policy Characteristics'!$C:$C,0))),"",INDEX('Policy Characteristics'!K:K,MATCH($C165,'Policy Characteristics'!$C:$C,0)))</f>
        <v>buildings-sector-main.html#retrofitting</v>
      </c>
      <c r="R165" s="306" t="str">
        <f>IF(ISBLANK(INDEX('Policy Characteristics'!L:L,MATCH($C165,'Policy Characteristics'!$C:$C,0))),"",INDEX('Policy Characteristics'!L:L,MATCH($C165,'Policy Characteristics'!$C:$C,0)))</f>
        <v>increased-retrofitting.html</v>
      </c>
    </row>
    <row r="166" spans="1:18" s="435" customFormat="1" x14ac:dyDescent="0.25">
      <c r="A166" s="306" t="str">
        <f>IF(ISBLANK(INDEX('Policy Characteristics'!A:A,MATCH($C166,'Policy Characteristics'!$C:$C,0))),"",INDEX('Policy Characteristics'!A:A,MATCH($C166,'Policy Characteristics'!$C:$C,0)))</f>
        <v>Buildings and Appliances</v>
      </c>
      <c r="B166" s="306" t="str">
        <f>IF(ISBLANK(INDEX('Policy Characteristics'!B:B,MATCH($C166,'Policy Characteristics'!$C:$C,0))),"",INDEX('Policy Characteristics'!B:B,MATCH($C166,'Policy Characteristics'!$C:$C,0)))</f>
        <v>Rebate for Efficient Products</v>
      </c>
      <c r="C166" s="311" t="s">
        <v>6</v>
      </c>
      <c r="D166" s="414" t="s">
        <v>116</v>
      </c>
      <c r="E166" s="414"/>
      <c r="F166" s="414" t="s">
        <v>122</v>
      </c>
      <c r="G166" s="414"/>
      <c r="H166" s="416">
        <v>27</v>
      </c>
      <c r="I166" s="414" t="s">
        <v>44</v>
      </c>
      <c r="J166" s="308" t="str">
        <f>IF(ISBLANK(INDEX('Policy Characteristics'!D:D,MATCH($C166,'Policy Characteristics'!$C:$C,0))),"",INDEX('Policy Characteristics'!D:D,MATCH($C166,'Policy Characteristics'!$C:$C,0)))</f>
        <v>Rebate for Efficient Products</v>
      </c>
      <c r="K166" s="306" t="str">
        <f>IF(ISBLANK(INDEX('Policy Characteristics'!E:E,MATCH($C166,'Policy Characteristics'!$C:$C,0))),"",INDEX('Policy Characteristics'!E:E,MATCH($C166,'Policy Characteristics'!$C:$C,0)))</f>
        <v>bldgs rebate</v>
      </c>
      <c r="L166" s="306">
        <f>IF(ISBLANK(INDEX('Policy Characteristics'!F:F,MATCH($C166,'Policy Characteristics'!$C:$C,0))),"",INDEX('Policy Characteristics'!F:F,MATCH($C166,'Policy Characteristics'!$C:$C,0)))</f>
        <v>0</v>
      </c>
      <c r="M166" s="306">
        <f>IF(ISBLANK(INDEX('Policy Characteristics'!G:G,MATCH($C166,'Policy Characteristics'!$C:$C,0))),"",INDEX('Policy Characteristics'!G:G,MATCH($C166,'Policy Characteristics'!$C:$C,0)))</f>
        <v>1</v>
      </c>
      <c r="N166" s="306">
        <f>IF(ISBLANK(INDEX('Policy Characteristics'!H:H,MATCH($C166,'Policy Characteristics'!$C:$C,0))),"",INDEX('Policy Characteristics'!H:H,MATCH($C166,'Policy Characteristics'!$C:$C,0)))</f>
        <v>1</v>
      </c>
      <c r="O166" s="306" t="str">
        <f>IF(ISBLANK(INDEX('Policy Characteristics'!I:I,MATCH($C166,'Policy Characteristics'!$C:$C,0))),"",INDEX('Policy Characteristics'!I:I,MATCH($C166,'Policy Characteristics'!$C:$C,0)))</f>
        <v>on/off</v>
      </c>
      <c r="P166" s="306" t="str">
        <f>IF(ISBLANK(INDEX('Policy Characteristics'!J:J,MATCH($C166,'Policy Characteristics'!$C:$C,0))),"",INDEX('Policy Characteristics'!J:J,MATCH($C166,'Policy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6" s="306" t="str">
        <f>IF(ISBLANK(INDEX('Policy Characteristics'!K:K,MATCH($C166,'Policy Characteristics'!$C:$C,0))),"",INDEX('Policy Characteristics'!K:K,MATCH($C166,'Policy Characteristics'!$C:$C,0)))</f>
        <v>buildings-sector-main.html#rebate</v>
      </c>
      <c r="R166" s="306" t="str">
        <f>IF(ISBLANK(INDEX('Policy Characteristics'!L:L,MATCH($C166,'Policy Characteristics'!$C:$C,0))),"",INDEX('Policy Characteristics'!L:L,MATCH($C166,'Policy Characteristics'!$C:$C,0)))</f>
        <v>rebate-for-efficient-products.html</v>
      </c>
    </row>
    <row r="167" spans="1:18" s="435" customFormat="1" x14ac:dyDescent="0.25">
      <c r="A167" s="306" t="str">
        <f>IF(ISBLANK(INDEX('Policy Characteristics'!A:A,MATCH($C167,'Policy Characteristics'!$C:$C,0))),"",INDEX('Policy Characteristics'!A:A,MATCH($C167,'Policy Characteristics'!$C:$C,0)))</f>
        <v>Buildings and Appliances</v>
      </c>
      <c r="B167" s="306" t="str">
        <f>IF(ISBLANK(INDEX('Policy Characteristics'!B:B,MATCH($C167,'Policy Characteristics'!$C:$C,0))),"",INDEX('Policy Characteristics'!B:B,MATCH($C167,'Policy Characteristics'!$C:$C,0)))</f>
        <v>Rebate for Efficient Products</v>
      </c>
      <c r="C167" s="310" t="str">
        <f t="shared" ref="C167:C171" si="15">C$166</f>
        <v>Boolean Rebate Program for Efficient Components</v>
      </c>
      <c r="D167" s="414" t="s">
        <v>117</v>
      </c>
      <c r="E167" s="414"/>
      <c r="F167" s="414" t="s">
        <v>123</v>
      </c>
      <c r="G167" s="414"/>
      <c r="H167" s="416">
        <v>28</v>
      </c>
      <c r="I167" s="414" t="s">
        <v>44</v>
      </c>
      <c r="J167" s="308" t="str">
        <f>IF(ISBLANK(INDEX('Policy Characteristics'!D:D,MATCH($C167,'Policy Characteristics'!$C:$C,0))),"",INDEX('Policy Characteristics'!D:D,MATCH($C167,'Policy Characteristics'!$C:$C,0)))</f>
        <v>Rebate for Efficient Products</v>
      </c>
      <c r="K167" s="306" t="str">
        <f>IF(ISBLANK(INDEX('Policy Characteristics'!E:E,MATCH($C167,'Policy Characteristics'!$C:$C,0))),"",INDEX('Policy Characteristics'!E:E,MATCH($C167,'Policy Characteristics'!$C:$C,0)))</f>
        <v>bldgs rebate</v>
      </c>
      <c r="L167" s="306">
        <f>IF(ISBLANK(INDEX('Policy Characteristics'!F:F,MATCH($C167,'Policy Characteristics'!$C:$C,0))),"",INDEX('Policy Characteristics'!F:F,MATCH($C167,'Policy Characteristics'!$C:$C,0)))</f>
        <v>0</v>
      </c>
      <c r="M167" s="306">
        <f>IF(ISBLANK(INDEX('Policy Characteristics'!G:G,MATCH($C167,'Policy Characteristics'!$C:$C,0))),"",INDEX('Policy Characteristics'!G:G,MATCH($C167,'Policy Characteristics'!$C:$C,0)))</f>
        <v>1</v>
      </c>
      <c r="N167" s="306">
        <f>IF(ISBLANK(INDEX('Policy Characteristics'!H:H,MATCH($C167,'Policy Characteristics'!$C:$C,0))),"",INDEX('Policy Characteristics'!H:H,MATCH($C167,'Policy Characteristics'!$C:$C,0)))</f>
        <v>1</v>
      </c>
      <c r="O167" s="306" t="str">
        <f>IF(ISBLANK(INDEX('Policy Characteristics'!I:I,MATCH($C167,'Policy Characteristics'!$C:$C,0))),"",INDEX('Policy Characteristics'!I:I,MATCH($C167,'Policy Characteristics'!$C:$C,0)))</f>
        <v>on/off</v>
      </c>
      <c r="P167" s="306" t="str">
        <f>IF(ISBLANK(INDEX('Policy Characteristics'!J:J,MATCH($C167,'Policy Characteristics'!$C:$C,0))),"",INDEX('Policy Characteristics'!J:J,MATCH($C167,'Policy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7" s="306" t="str">
        <f>IF(ISBLANK(INDEX('Policy Characteristics'!K:K,MATCH($C167,'Policy Characteristics'!$C:$C,0))),"",INDEX('Policy Characteristics'!K:K,MATCH($C167,'Policy Characteristics'!$C:$C,0)))</f>
        <v>buildings-sector-main.html#rebate</v>
      </c>
      <c r="R167" s="306" t="str">
        <f>IF(ISBLANK(INDEX('Policy Characteristics'!L:L,MATCH($C167,'Policy Characteristics'!$C:$C,0))),"",INDEX('Policy Characteristics'!L:L,MATCH($C167,'Policy Characteristics'!$C:$C,0)))</f>
        <v>rebate-for-efficient-products.html</v>
      </c>
    </row>
    <row r="168" spans="1:18" s="435" customFormat="1" x14ac:dyDescent="0.25">
      <c r="A168" s="306" t="str">
        <f>IF(ISBLANK(INDEX('Policy Characteristics'!A:A,MATCH($C168,'Policy Characteristics'!$C:$C,0))),"",INDEX('Policy Characteristics'!A:A,MATCH($C168,'Policy Characteristics'!$C:$C,0)))</f>
        <v>Buildings and Appliances</v>
      </c>
      <c r="B168" s="306" t="str">
        <f>IF(ISBLANK(INDEX('Policy Characteristics'!B:B,MATCH($C168,'Policy Characteristics'!$C:$C,0))),"",INDEX('Policy Characteristics'!B:B,MATCH($C168,'Policy Characteristics'!$C:$C,0)))</f>
        <v>Rebate for Efficient Products</v>
      </c>
      <c r="C168" s="310" t="str">
        <f t="shared" si="15"/>
        <v>Boolean Rebate Program for Efficient Components</v>
      </c>
      <c r="D168" s="414" t="s">
        <v>118</v>
      </c>
      <c r="E168" s="414"/>
      <c r="F168" s="414" t="s">
        <v>124</v>
      </c>
      <c r="G168" s="414"/>
      <c r="H168" s="416">
        <v>605</v>
      </c>
      <c r="I168" s="414" t="s">
        <v>45</v>
      </c>
      <c r="J168" s="308" t="str">
        <f>IF(ISBLANK(INDEX('Policy Characteristics'!D:D,MATCH($C168,'Policy Characteristics'!$C:$C,0))),"",INDEX('Policy Characteristics'!D:D,MATCH($C168,'Policy Characteristics'!$C:$C,0)))</f>
        <v>Rebate for Efficient Products</v>
      </c>
      <c r="K168" s="306" t="str">
        <f>IF(ISBLANK(INDEX('Policy Characteristics'!E:E,MATCH($C168,'Policy Characteristics'!$C:$C,0))),"",INDEX('Policy Characteristics'!E:E,MATCH($C168,'Policy Characteristics'!$C:$C,0)))</f>
        <v>bldgs rebate</v>
      </c>
      <c r="L168" s="306">
        <f>IF(ISBLANK(INDEX('Policy Characteristics'!F:F,MATCH($C168,'Policy Characteristics'!$C:$C,0))),"",INDEX('Policy Characteristics'!F:F,MATCH($C168,'Policy Characteristics'!$C:$C,0)))</f>
        <v>0</v>
      </c>
      <c r="M168" s="306">
        <f>IF(ISBLANK(INDEX('Policy Characteristics'!G:G,MATCH($C168,'Policy Characteristics'!$C:$C,0))),"",INDEX('Policy Characteristics'!G:G,MATCH($C168,'Policy Characteristics'!$C:$C,0)))</f>
        <v>1</v>
      </c>
      <c r="N168" s="306">
        <f>IF(ISBLANK(INDEX('Policy Characteristics'!H:H,MATCH($C168,'Policy Characteristics'!$C:$C,0))),"",INDEX('Policy Characteristics'!H:H,MATCH($C168,'Policy Characteristics'!$C:$C,0)))</f>
        <v>1</v>
      </c>
      <c r="O168" s="306" t="str">
        <f>IF(ISBLANK(INDEX('Policy Characteristics'!I:I,MATCH($C168,'Policy Characteristics'!$C:$C,0))),"",INDEX('Policy Characteristics'!I:I,MATCH($C168,'Policy Characteristics'!$C:$C,0)))</f>
        <v>on/off</v>
      </c>
      <c r="P168" s="306" t="str">
        <f>IF(ISBLANK(INDEX('Policy Characteristics'!J:J,MATCH($C168,'Policy Characteristics'!$C:$C,0))),"",INDEX('Policy Characteristics'!J:J,MATCH($C168,'Policy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8" s="306" t="str">
        <f>IF(ISBLANK(INDEX('Policy Characteristics'!K:K,MATCH($C168,'Policy Characteristics'!$C:$C,0))),"",INDEX('Policy Characteristics'!K:K,MATCH($C168,'Policy Characteristics'!$C:$C,0)))</f>
        <v>buildings-sector-main.html#rebate</v>
      </c>
      <c r="R168" s="306" t="str">
        <f>IF(ISBLANK(INDEX('Policy Characteristics'!L:L,MATCH($C168,'Policy Characteristics'!$C:$C,0))),"",INDEX('Policy Characteristics'!L:L,MATCH($C168,'Policy Characteristics'!$C:$C,0)))</f>
        <v>rebate-for-efficient-products.html</v>
      </c>
    </row>
    <row r="169" spans="1:18" s="435" customFormat="1" x14ac:dyDescent="0.25">
      <c r="A169" s="306" t="str">
        <f>IF(ISBLANK(INDEX('Policy Characteristics'!A:A,MATCH($C169,'Policy Characteristics'!$C:$C,0))),"",INDEX('Policy Characteristics'!A:A,MATCH($C169,'Policy Characteristics'!$C:$C,0)))</f>
        <v>Buildings and Appliances</v>
      </c>
      <c r="B169" s="306" t="str">
        <f>IF(ISBLANK(INDEX('Policy Characteristics'!B:B,MATCH($C169,'Policy Characteristics'!$C:$C,0))),"",INDEX('Policy Characteristics'!B:B,MATCH($C169,'Policy Characteristics'!$C:$C,0)))</f>
        <v>Rebate for Efficient Products</v>
      </c>
      <c r="C169" s="310" t="str">
        <f t="shared" si="15"/>
        <v>Boolean Rebate Program for Efficient Components</v>
      </c>
      <c r="D169" s="414" t="s">
        <v>119</v>
      </c>
      <c r="E169" s="414"/>
      <c r="F169" s="414" t="s">
        <v>125</v>
      </c>
      <c r="G169" s="414"/>
      <c r="H169" s="416">
        <v>606</v>
      </c>
      <c r="I169" s="414" t="s">
        <v>45</v>
      </c>
      <c r="J169" s="308" t="str">
        <f>IF(ISBLANK(INDEX('Policy Characteristics'!D:D,MATCH($C169,'Policy Characteristics'!$C:$C,0))),"",INDEX('Policy Characteristics'!D:D,MATCH($C169,'Policy Characteristics'!$C:$C,0)))</f>
        <v>Rebate for Efficient Products</v>
      </c>
      <c r="K169" s="306" t="str">
        <f>IF(ISBLANK(INDEX('Policy Characteristics'!E:E,MATCH($C169,'Policy Characteristics'!$C:$C,0))),"",INDEX('Policy Characteristics'!E:E,MATCH($C169,'Policy Characteristics'!$C:$C,0)))</f>
        <v>bldgs rebate</v>
      </c>
      <c r="L169" s="306">
        <f>IF(ISBLANK(INDEX('Policy Characteristics'!F:F,MATCH($C169,'Policy Characteristics'!$C:$C,0))),"",INDEX('Policy Characteristics'!F:F,MATCH($C169,'Policy Characteristics'!$C:$C,0)))</f>
        <v>0</v>
      </c>
      <c r="M169" s="306">
        <f>IF(ISBLANK(INDEX('Policy Characteristics'!G:G,MATCH($C169,'Policy Characteristics'!$C:$C,0))),"",INDEX('Policy Characteristics'!G:G,MATCH($C169,'Policy Characteristics'!$C:$C,0)))</f>
        <v>1</v>
      </c>
      <c r="N169" s="306">
        <f>IF(ISBLANK(INDEX('Policy Characteristics'!H:H,MATCH($C169,'Policy Characteristics'!$C:$C,0))),"",INDEX('Policy Characteristics'!H:H,MATCH($C169,'Policy Characteristics'!$C:$C,0)))</f>
        <v>1</v>
      </c>
      <c r="O169" s="306" t="str">
        <f>IF(ISBLANK(INDEX('Policy Characteristics'!I:I,MATCH($C169,'Policy Characteristics'!$C:$C,0))),"",INDEX('Policy Characteristics'!I:I,MATCH($C169,'Policy Characteristics'!$C:$C,0)))</f>
        <v>on/off</v>
      </c>
      <c r="P169" s="306" t="str">
        <f>IF(ISBLANK(INDEX('Policy Characteristics'!J:J,MATCH($C169,'Policy Characteristics'!$C:$C,0))),"",INDEX('Policy Characteristics'!J:J,MATCH($C169,'Policy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69" s="306" t="str">
        <f>IF(ISBLANK(INDEX('Policy Characteristics'!K:K,MATCH($C169,'Policy Characteristics'!$C:$C,0))),"",INDEX('Policy Characteristics'!K:K,MATCH($C169,'Policy Characteristics'!$C:$C,0)))</f>
        <v>buildings-sector-main.html#rebate</v>
      </c>
      <c r="R169" s="306" t="str">
        <f>IF(ISBLANK(INDEX('Policy Characteristics'!L:L,MATCH($C169,'Policy Characteristics'!$C:$C,0))),"",INDEX('Policy Characteristics'!L:L,MATCH($C169,'Policy Characteristics'!$C:$C,0)))</f>
        <v>rebate-for-efficient-products.html</v>
      </c>
    </row>
    <row r="170" spans="1:18" s="435" customFormat="1" x14ac:dyDescent="0.25">
      <c r="A170" s="306" t="str">
        <f>IF(ISBLANK(INDEX('Policy Characteristics'!A:A,MATCH($C170,'Policy Characteristics'!$C:$C,0))),"",INDEX('Policy Characteristics'!A:A,MATCH($C170,'Policy Characteristics'!$C:$C,0)))</f>
        <v>Buildings and Appliances</v>
      </c>
      <c r="B170" s="306" t="str">
        <f>IF(ISBLANK(INDEX('Policy Characteristics'!B:B,MATCH($C170,'Policy Characteristics'!$C:$C,0))),"",INDEX('Policy Characteristics'!B:B,MATCH($C170,'Policy Characteristics'!$C:$C,0)))</f>
        <v>Rebate for Efficient Products</v>
      </c>
      <c r="C170" s="310" t="str">
        <f t="shared" si="15"/>
        <v>Boolean Rebate Program for Efficient Components</v>
      </c>
      <c r="D170" s="414" t="s">
        <v>120</v>
      </c>
      <c r="E170" s="414"/>
      <c r="F170" s="414" t="s">
        <v>126</v>
      </c>
      <c r="G170" s="414"/>
      <c r="H170" s="416">
        <v>29</v>
      </c>
      <c r="I170" s="414" t="s">
        <v>44</v>
      </c>
      <c r="J170" s="308" t="str">
        <f>IF(ISBLANK(INDEX('Policy Characteristics'!D:D,MATCH($C170,'Policy Characteristics'!$C:$C,0))),"",INDEX('Policy Characteristics'!D:D,MATCH($C170,'Policy Characteristics'!$C:$C,0)))</f>
        <v>Rebate for Efficient Products</v>
      </c>
      <c r="K170" s="306" t="str">
        <f>IF(ISBLANK(INDEX('Policy Characteristics'!E:E,MATCH($C170,'Policy Characteristics'!$C:$C,0))),"",INDEX('Policy Characteristics'!E:E,MATCH($C170,'Policy Characteristics'!$C:$C,0)))</f>
        <v>bldgs rebate</v>
      </c>
      <c r="L170" s="306">
        <f>IF(ISBLANK(INDEX('Policy Characteristics'!F:F,MATCH($C170,'Policy Characteristics'!$C:$C,0))),"",INDEX('Policy Characteristics'!F:F,MATCH($C170,'Policy Characteristics'!$C:$C,0)))</f>
        <v>0</v>
      </c>
      <c r="M170" s="306">
        <f>IF(ISBLANK(INDEX('Policy Characteristics'!G:G,MATCH($C170,'Policy Characteristics'!$C:$C,0))),"",INDEX('Policy Characteristics'!G:G,MATCH($C170,'Policy Characteristics'!$C:$C,0)))</f>
        <v>1</v>
      </c>
      <c r="N170" s="306">
        <f>IF(ISBLANK(INDEX('Policy Characteristics'!H:H,MATCH($C170,'Policy Characteristics'!$C:$C,0))),"",INDEX('Policy Characteristics'!H:H,MATCH($C170,'Policy Characteristics'!$C:$C,0)))</f>
        <v>1</v>
      </c>
      <c r="O170" s="306" t="str">
        <f>IF(ISBLANK(INDEX('Policy Characteristics'!I:I,MATCH($C170,'Policy Characteristics'!$C:$C,0))),"",INDEX('Policy Characteristics'!I:I,MATCH($C170,'Policy Characteristics'!$C:$C,0)))</f>
        <v>on/off</v>
      </c>
      <c r="P170" s="306" t="str">
        <f>IF(ISBLANK(INDEX('Policy Characteristics'!J:J,MATCH($C170,'Policy Characteristics'!$C:$C,0))),"",INDEX('Policy Characteristics'!J:J,MATCH($C170,'Policy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0" s="306" t="str">
        <f>IF(ISBLANK(INDEX('Policy Characteristics'!K:K,MATCH($C170,'Policy Characteristics'!$C:$C,0))),"",INDEX('Policy Characteristics'!K:K,MATCH($C170,'Policy Characteristics'!$C:$C,0)))</f>
        <v>buildings-sector-main.html#rebate</v>
      </c>
      <c r="R170" s="306" t="str">
        <f>IF(ISBLANK(INDEX('Policy Characteristics'!L:L,MATCH($C170,'Policy Characteristics'!$C:$C,0))),"",INDEX('Policy Characteristics'!L:L,MATCH($C170,'Policy Characteristics'!$C:$C,0)))</f>
        <v>rebate-for-efficient-products.html</v>
      </c>
    </row>
    <row r="171" spans="1:18" s="435" customFormat="1" x14ac:dyDescent="0.25">
      <c r="A171" s="306" t="str">
        <f>IF(ISBLANK(INDEX('Policy Characteristics'!A:A,MATCH($C171,'Policy Characteristics'!$C:$C,0))),"",INDEX('Policy Characteristics'!A:A,MATCH($C171,'Policy Characteristics'!$C:$C,0)))</f>
        <v>Buildings and Appliances</v>
      </c>
      <c r="B171" s="306" t="str">
        <f>IF(ISBLANK(INDEX('Policy Characteristics'!B:B,MATCH($C171,'Policy Characteristics'!$C:$C,0))),"",INDEX('Policy Characteristics'!B:B,MATCH($C171,'Policy Characteristics'!$C:$C,0)))</f>
        <v>Rebate for Efficient Products</v>
      </c>
      <c r="C171" s="310" t="str">
        <f t="shared" si="15"/>
        <v>Boolean Rebate Program for Efficient Components</v>
      </c>
      <c r="D171" s="414" t="s">
        <v>121</v>
      </c>
      <c r="E171" s="414"/>
      <c r="F171" s="414" t="s">
        <v>127</v>
      </c>
      <c r="G171" s="414"/>
      <c r="H171" s="416">
        <v>607</v>
      </c>
      <c r="I171" s="414" t="s">
        <v>45</v>
      </c>
      <c r="J171" s="308" t="str">
        <f>IF(ISBLANK(INDEX('Policy Characteristics'!D:D,MATCH($C171,'Policy Characteristics'!$C:$C,0))),"",INDEX('Policy Characteristics'!D:D,MATCH($C171,'Policy Characteristics'!$C:$C,0)))</f>
        <v>Rebate for Efficient Products</v>
      </c>
      <c r="K171" s="306" t="str">
        <f>IF(ISBLANK(INDEX('Policy Characteristics'!E:E,MATCH($C171,'Policy Characteristics'!$C:$C,0))),"",INDEX('Policy Characteristics'!E:E,MATCH($C171,'Policy Characteristics'!$C:$C,0)))</f>
        <v>bldgs rebate</v>
      </c>
      <c r="L171" s="306">
        <f>IF(ISBLANK(INDEX('Policy Characteristics'!F:F,MATCH($C171,'Policy Characteristics'!$C:$C,0))),"",INDEX('Policy Characteristics'!F:F,MATCH($C171,'Policy Characteristics'!$C:$C,0)))</f>
        <v>0</v>
      </c>
      <c r="M171" s="306">
        <f>IF(ISBLANK(INDEX('Policy Characteristics'!G:G,MATCH($C171,'Policy Characteristics'!$C:$C,0))),"",INDEX('Policy Characteristics'!G:G,MATCH($C171,'Policy Characteristics'!$C:$C,0)))</f>
        <v>1</v>
      </c>
      <c r="N171" s="306">
        <f>IF(ISBLANK(INDEX('Policy Characteristics'!H:H,MATCH($C171,'Policy Characteristics'!$C:$C,0))),"",INDEX('Policy Characteristics'!H:H,MATCH($C171,'Policy Characteristics'!$C:$C,0)))</f>
        <v>1</v>
      </c>
      <c r="O171" s="306" t="str">
        <f>IF(ISBLANK(INDEX('Policy Characteristics'!I:I,MATCH($C171,'Policy Characteristics'!$C:$C,0))),"",INDEX('Policy Characteristics'!I:I,MATCH($C171,'Policy Characteristics'!$C:$C,0)))</f>
        <v>on/off</v>
      </c>
      <c r="P171" s="306" t="str">
        <f>IF(ISBLANK(INDEX('Policy Characteristics'!J:J,MATCH($C171,'Policy Characteristics'!$C:$C,0))),"",INDEX('Policy Characteristics'!J:J,MATCH($C171,'Policy Characteristics'!$C:$C,0)))</f>
        <v>**Description:** This policy represents a modest rebate paid to customers who purchase energy-efficient building equipment of the selected type(s).  Typical rebate amounts represented by this policy are $50-100 for a clothes washer and $25-50 for a dishwasher or refrigerator.</v>
      </c>
      <c r="Q171" s="306" t="str">
        <f>IF(ISBLANK(INDEX('Policy Characteristics'!K:K,MATCH($C171,'Policy Characteristics'!$C:$C,0))),"",INDEX('Policy Characteristics'!K:K,MATCH($C171,'Policy Characteristics'!$C:$C,0)))</f>
        <v>buildings-sector-main.html#rebate</v>
      </c>
      <c r="R171" s="306" t="str">
        <f>IF(ISBLANK(INDEX('Policy Characteristics'!L:L,MATCH($C171,'Policy Characteristics'!$C:$C,0))),"",INDEX('Policy Characteristics'!L:L,MATCH($C171,'Policy Characteristics'!$C:$C,0)))</f>
        <v>rebate-for-efficient-products.html</v>
      </c>
    </row>
    <row r="172" spans="1:18" s="405" customFormat="1" x14ac:dyDescent="0.25">
      <c r="A172" s="306" t="str">
        <f>IF(ISBLANK(INDEX('Policy Characteristics'!A:A,MATCH($C172,'Policy Characteristics'!$C:$C,0))),"",INDEX('Policy Characteristics'!A:A,MATCH($C172,'Policy Characteristics'!$C:$C,0)))</f>
        <v>Electricity Supply</v>
      </c>
      <c r="B172" s="306" t="str">
        <f>IF(ISBLANK(INDEX('Policy Characteristics'!B:B,MATCH($C172,'Policy Characteristics'!$C:$C,0))),"",INDEX('Policy Characteristics'!B:B,MATCH($C172,'Policy Characteristics'!$C:$C,0)))</f>
        <v>Ban New Power Plants</v>
      </c>
      <c r="C172" s="309" t="s">
        <v>351</v>
      </c>
      <c r="D172" s="414" t="s">
        <v>472</v>
      </c>
      <c r="E172" s="414"/>
      <c r="F172" s="414" t="s">
        <v>471</v>
      </c>
      <c r="G172" s="394"/>
      <c r="H172" s="430">
        <v>167</v>
      </c>
      <c r="I172" s="394" t="s">
        <v>44</v>
      </c>
      <c r="J172" s="308" t="str">
        <f>IF(ISBLANK(INDEX('Policy Characteristics'!D:D,MATCH($C172,'Policy Characteristics'!$C:$C,0))),"",INDEX('Policy Characteristics'!D:D,MATCH($C172,'Policy Characteristics'!$C:$C,0)))</f>
        <v>Ban New Power Plants</v>
      </c>
      <c r="K172" s="306" t="str">
        <f>IF(ISBLANK(INDEX('Policy Characteristics'!E:E,MATCH($C172,'Policy Characteristics'!$C:$C,0))),"",INDEX('Policy Characteristics'!E:E,MATCH($C172,'Policy Characteristics'!$C:$C,0)))</f>
        <v>elec ban new power plants</v>
      </c>
      <c r="L172" s="306">
        <f>IF(ISBLANK(INDEX('Policy Characteristics'!F:F,MATCH($C172,'Policy Characteristics'!$C:$C,0))),"",INDEX('Policy Characteristics'!F:F,MATCH($C172,'Policy Characteristics'!$C:$C,0)))</f>
        <v>0</v>
      </c>
      <c r="M172" s="306">
        <f>IF(ISBLANK(INDEX('Policy Characteristics'!G:G,MATCH($C172,'Policy Characteristics'!$C:$C,0))),"",INDEX('Policy Characteristics'!G:G,MATCH($C172,'Policy Characteristics'!$C:$C,0)))</f>
        <v>1</v>
      </c>
      <c r="N172" s="306">
        <f>IF(ISBLANK(INDEX('Policy Characteristics'!H:H,MATCH($C172,'Policy Characteristics'!$C:$C,0))),"",INDEX('Policy Characteristics'!H:H,MATCH($C172,'Policy Characteristics'!$C:$C,0)))</f>
        <v>1</v>
      </c>
      <c r="O172" s="306" t="str">
        <f>IF(ISBLANK(INDEX('Policy Characteristics'!I:I,MATCH($C172,'Policy Characteristics'!$C:$C,0))),"",INDEX('Policy Characteristics'!I:I,MATCH($C172,'Policy Characteristics'!$C:$C,0)))</f>
        <v>on/off</v>
      </c>
      <c r="P172" s="306" t="str">
        <f>IF(ISBLANK(INDEX('Policy Characteristics'!J:J,MATCH($C172,'Policy Characteristics'!$C:$C,0))),"",INDEX('Policy Characteristics'!J:J,MATCH($C172,'Policy Characteristics'!$C:$C,0)))</f>
        <v>**Description:** This policy prevents new capacity of the selected type(s) from being built or deployed.//**Guidance for setting values: **//**Hard Coal : **No new coal is planned in California.</v>
      </c>
      <c r="Q172" s="306" t="str">
        <f>IF(ISBLANK(INDEX('Policy Characteristics'!K:K,MATCH($C172,'Policy Characteristics'!$C:$C,0))),"",INDEX('Policy Characteristics'!K:K,MATCH($C172,'Policy Characteristics'!$C:$C,0)))</f>
        <v>electricity-sector-main.html#ban</v>
      </c>
      <c r="R172" s="306" t="str">
        <f>IF(ISBLANK(INDEX('Policy Characteristics'!L:L,MATCH($C172,'Policy Characteristics'!$C:$C,0))),"",INDEX('Policy Characteristics'!L:L,MATCH($C172,'Policy Characteristics'!$C:$C,0)))</f>
        <v>ban-new-capacity.html</v>
      </c>
    </row>
    <row r="173" spans="1:18" s="435" customFormat="1" x14ac:dyDescent="0.25">
      <c r="A173" s="306" t="str">
        <f>IF(ISBLANK(INDEX('Policy Characteristics'!A:A,MATCH($C173,'Policy Characteristics'!$C:$C,0))),"",INDEX('Policy Characteristics'!A:A,MATCH($C173,'Policy Characteristics'!$C:$C,0)))</f>
        <v>Electricity Supply</v>
      </c>
      <c r="B173" s="306" t="str">
        <f>IF(ISBLANK(INDEX('Policy Characteristics'!B:B,MATCH($C173,'Policy Characteristics'!$C:$C,0))),"",INDEX('Policy Characteristics'!B:B,MATCH($C173,'Policy Characteristics'!$C:$C,0)))</f>
        <v>Ban New Power Plants</v>
      </c>
      <c r="C173" s="310" t="str">
        <f t="shared" ref="C173:C183" si="16">C$172</f>
        <v>Boolean Ban New Power Plants</v>
      </c>
      <c r="D173" s="394" t="s">
        <v>326</v>
      </c>
      <c r="E173" s="414"/>
      <c r="F173" s="394" t="s">
        <v>327</v>
      </c>
      <c r="G173" s="414"/>
      <c r="H173" s="416">
        <v>168</v>
      </c>
      <c r="I173" s="414" t="s">
        <v>44</v>
      </c>
      <c r="J173" s="308" t="str">
        <f>IF(ISBLANK(INDEX('Policy Characteristics'!D:D,MATCH($C173,'Policy Characteristics'!$C:$C,0))),"",INDEX('Policy Characteristics'!D:D,MATCH($C173,'Policy Characteristics'!$C:$C,0)))</f>
        <v>Ban New Power Plants</v>
      </c>
      <c r="K173" s="306" t="str">
        <f>IF(ISBLANK(INDEX('Policy Characteristics'!E:E,MATCH($C173,'Policy Characteristics'!$C:$C,0))),"",INDEX('Policy Characteristics'!E:E,MATCH($C173,'Policy Characteristics'!$C:$C,0)))</f>
        <v>elec ban new power plants</v>
      </c>
      <c r="L173" s="306">
        <f>IF(ISBLANK(INDEX('Policy Characteristics'!F:F,MATCH($C173,'Policy Characteristics'!$C:$C,0))),"",INDEX('Policy Characteristics'!F:F,MATCH($C173,'Policy Characteristics'!$C:$C,0)))</f>
        <v>0</v>
      </c>
      <c r="M173" s="306">
        <f>IF(ISBLANK(INDEX('Policy Characteristics'!G:G,MATCH($C173,'Policy Characteristics'!$C:$C,0))),"",INDEX('Policy Characteristics'!G:G,MATCH($C173,'Policy Characteristics'!$C:$C,0)))</f>
        <v>1</v>
      </c>
      <c r="N173" s="306">
        <f>IF(ISBLANK(INDEX('Policy Characteristics'!H:H,MATCH($C173,'Policy Characteristics'!$C:$C,0))),"",INDEX('Policy Characteristics'!H:H,MATCH($C173,'Policy Characteristics'!$C:$C,0)))</f>
        <v>1</v>
      </c>
      <c r="O173" s="306" t="str">
        <f>IF(ISBLANK(INDEX('Policy Characteristics'!I:I,MATCH($C173,'Policy Characteristics'!$C:$C,0))),"",INDEX('Policy Characteristics'!I:I,MATCH($C173,'Policy Characteristics'!$C:$C,0)))</f>
        <v>on/off</v>
      </c>
      <c r="P173" s="306" t="str">
        <f>IF(ISBLANK(INDEX('Policy Characteristics'!J:J,MATCH($C173,'Policy Characteristics'!$C:$C,0))),"",INDEX('Policy Characteristics'!J:J,MATCH($C173,'Policy Characteristics'!$C:$C,0)))</f>
        <v>**Description:** This policy prevents new capacity of the selected type(s) from being built or deployed.//**Guidance for setting values: **//**Hard Coal : **No new coal is planned in California.</v>
      </c>
      <c r="Q173" s="306" t="str">
        <f>IF(ISBLANK(INDEX('Policy Characteristics'!K:K,MATCH($C173,'Policy Characteristics'!$C:$C,0))),"",INDEX('Policy Characteristics'!K:K,MATCH($C173,'Policy Characteristics'!$C:$C,0)))</f>
        <v>electricity-sector-main.html#ban</v>
      </c>
      <c r="R173" s="306" t="str">
        <f>IF(ISBLANK(INDEX('Policy Characteristics'!L:L,MATCH($C173,'Policy Characteristics'!$C:$C,0))),"",INDEX('Policy Characteristics'!L:L,MATCH($C173,'Policy Characteristics'!$C:$C,0)))</f>
        <v>ban-new-capacity.html</v>
      </c>
    </row>
    <row r="174" spans="1:18" s="435" customFormat="1" x14ac:dyDescent="0.25">
      <c r="A174" s="306" t="str">
        <f>IF(ISBLANK(INDEX('Policy Characteristics'!A:A,MATCH($C174,'Policy Characteristics'!$C:$C,0))),"",INDEX('Policy Characteristics'!A:A,MATCH($C174,'Policy Characteristics'!$C:$C,0)))</f>
        <v>Electricity Supply</v>
      </c>
      <c r="B174" s="306" t="str">
        <f>IF(ISBLANK(INDEX('Policy Characteristics'!B:B,MATCH($C174,'Policy Characteristics'!$C:$C,0))),"",INDEX('Policy Characteristics'!B:B,MATCH($C174,'Policy Characteristics'!$C:$C,0)))</f>
        <v>Ban New Power Plants</v>
      </c>
      <c r="C174" s="310" t="str">
        <f t="shared" si="16"/>
        <v>Boolean Ban New Power Plants</v>
      </c>
      <c r="D174" s="394" t="s">
        <v>77</v>
      </c>
      <c r="E174" s="414"/>
      <c r="F174" s="394" t="s">
        <v>89</v>
      </c>
      <c r="G174" s="414"/>
      <c r="H174" s="430">
        <v>169</v>
      </c>
      <c r="I174" s="414" t="s">
        <v>44</v>
      </c>
      <c r="J174" s="308" t="str">
        <f>IF(ISBLANK(INDEX('Policy Characteristics'!D:D,MATCH($C174,'Policy Characteristics'!$C:$C,0))),"",INDEX('Policy Characteristics'!D:D,MATCH($C174,'Policy Characteristics'!$C:$C,0)))</f>
        <v>Ban New Power Plants</v>
      </c>
      <c r="K174" s="306" t="str">
        <f>IF(ISBLANK(INDEX('Policy Characteristics'!E:E,MATCH($C174,'Policy Characteristics'!$C:$C,0))),"",INDEX('Policy Characteristics'!E:E,MATCH($C174,'Policy Characteristics'!$C:$C,0)))</f>
        <v>elec ban new power plants</v>
      </c>
      <c r="L174" s="306">
        <f>IF(ISBLANK(INDEX('Policy Characteristics'!F:F,MATCH($C174,'Policy Characteristics'!$C:$C,0))),"",INDEX('Policy Characteristics'!F:F,MATCH($C174,'Policy Characteristics'!$C:$C,0)))</f>
        <v>0</v>
      </c>
      <c r="M174" s="306">
        <f>IF(ISBLANK(INDEX('Policy Characteristics'!G:G,MATCH($C174,'Policy Characteristics'!$C:$C,0))),"",INDEX('Policy Characteristics'!G:G,MATCH($C174,'Policy Characteristics'!$C:$C,0)))</f>
        <v>1</v>
      </c>
      <c r="N174" s="306">
        <f>IF(ISBLANK(INDEX('Policy Characteristics'!H:H,MATCH($C174,'Policy Characteristics'!$C:$C,0))),"",INDEX('Policy Characteristics'!H:H,MATCH($C174,'Policy Characteristics'!$C:$C,0)))</f>
        <v>1</v>
      </c>
      <c r="O174" s="306" t="str">
        <f>IF(ISBLANK(INDEX('Policy Characteristics'!I:I,MATCH($C174,'Policy Characteristics'!$C:$C,0))),"",INDEX('Policy Characteristics'!I:I,MATCH($C174,'Policy Characteristics'!$C:$C,0)))</f>
        <v>on/off</v>
      </c>
      <c r="P174" s="306" t="str">
        <f>IF(ISBLANK(INDEX('Policy Characteristics'!J:J,MATCH($C174,'Policy Characteristics'!$C:$C,0))),"",INDEX('Policy Characteristics'!J:J,MATCH($C174,'Policy Characteristics'!$C:$C,0)))</f>
        <v>**Description:** This policy prevents new capacity of the selected type(s) from being built or deployed.//**Guidance for setting values: **//**Hard Coal : **No new coal is planned in California.</v>
      </c>
      <c r="Q174" s="306" t="str">
        <f>IF(ISBLANK(INDEX('Policy Characteristics'!K:K,MATCH($C174,'Policy Characteristics'!$C:$C,0))),"",INDEX('Policy Characteristics'!K:K,MATCH($C174,'Policy Characteristics'!$C:$C,0)))</f>
        <v>electricity-sector-main.html#ban</v>
      </c>
      <c r="R174" s="306" t="str">
        <f>IF(ISBLANK(INDEX('Policy Characteristics'!L:L,MATCH($C174,'Policy Characteristics'!$C:$C,0))),"",INDEX('Policy Characteristics'!L:L,MATCH($C174,'Policy Characteristics'!$C:$C,0)))</f>
        <v>ban-new-capacity.html</v>
      </c>
    </row>
    <row r="175" spans="1:18" s="435" customFormat="1" x14ac:dyDescent="0.25">
      <c r="A175" s="306" t="str">
        <f>IF(ISBLANK(INDEX('Policy Characteristics'!A:A,MATCH($C175,'Policy Characteristics'!$C:$C,0))),"",INDEX('Policy Characteristics'!A:A,MATCH($C175,'Policy Characteristics'!$C:$C,0)))</f>
        <v>Electricity Supply</v>
      </c>
      <c r="B175" s="306" t="str">
        <f>IF(ISBLANK(INDEX('Policy Characteristics'!B:B,MATCH($C175,'Policy Characteristics'!$C:$C,0))),"",INDEX('Policy Characteristics'!B:B,MATCH($C175,'Policy Characteristics'!$C:$C,0)))</f>
        <v>Ban New Power Plants</v>
      </c>
      <c r="C175" s="310" t="str">
        <f t="shared" si="16"/>
        <v>Boolean Ban New Power Plants</v>
      </c>
      <c r="D175" s="394" t="s">
        <v>78</v>
      </c>
      <c r="E175" s="414"/>
      <c r="F175" s="394" t="s">
        <v>90</v>
      </c>
      <c r="G175" s="414"/>
      <c r="H175" s="416">
        <v>170</v>
      </c>
      <c r="I175" s="414" t="s">
        <v>44</v>
      </c>
      <c r="J175" s="308" t="str">
        <f>IF(ISBLANK(INDEX('Policy Characteristics'!D:D,MATCH($C175,'Policy Characteristics'!$C:$C,0))),"",INDEX('Policy Characteristics'!D:D,MATCH($C175,'Policy Characteristics'!$C:$C,0)))</f>
        <v>Ban New Power Plants</v>
      </c>
      <c r="K175" s="306" t="str">
        <f>IF(ISBLANK(INDEX('Policy Characteristics'!E:E,MATCH($C175,'Policy Characteristics'!$C:$C,0))),"",INDEX('Policy Characteristics'!E:E,MATCH($C175,'Policy Characteristics'!$C:$C,0)))</f>
        <v>elec ban new power plants</v>
      </c>
      <c r="L175" s="306">
        <f>IF(ISBLANK(INDEX('Policy Characteristics'!F:F,MATCH($C175,'Policy Characteristics'!$C:$C,0))),"",INDEX('Policy Characteristics'!F:F,MATCH($C175,'Policy Characteristics'!$C:$C,0)))</f>
        <v>0</v>
      </c>
      <c r="M175" s="306">
        <f>IF(ISBLANK(INDEX('Policy Characteristics'!G:G,MATCH($C175,'Policy Characteristics'!$C:$C,0))),"",INDEX('Policy Characteristics'!G:G,MATCH($C175,'Policy Characteristics'!$C:$C,0)))</f>
        <v>1</v>
      </c>
      <c r="N175" s="306">
        <f>IF(ISBLANK(INDEX('Policy Characteristics'!H:H,MATCH($C175,'Policy Characteristics'!$C:$C,0))),"",INDEX('Policy Characteristics'!H:H,MATCH($C175,'Policy Characteristics'!$C:$C,0)))</f>
        <v>1</v>
      </c>
      <c r="O175" s="306" t="str">
        <f>IF(ISBLANK(INDEX('Policy Characteristics'!I:I,MATCH($C175,'Policy Characteristics'!$C:$C,0))),"",INDEX('Policy Characteristics'!I:I,MATCH($C175,'Policy Characteristics'!$C:$C,0)))</f>
        <v>on/off</v>
      </c>
      <c r="P175" s="306" t="str">
        <f>IF(ISBLANK(INDEX('Policy Characteristics'!J:J,MATCH($C175,'Policy Characteristics'!$C:$C,0))),"",INDEX('Policy Characteristics'!J:J,MATCH($C175,'Policy Characteristics'!$C:$C,0)))</f>
        <v>**Description:** This policy prevents new capacity of the selected type(s) from being built or deployed.//**Guidance for setting values: **//**Hard Coal : **No new coal is planned in California.</v>
      </c>
      <c r="Q175" s="306" t="str">
        <f>IF(ISBLANK(INDEX('Policy Characteristics'!K:K,MATCH($C175,'Policy Characteristics'!$C:$C,0))),"",INDEX('Policy Characteristics'!K:K,MATCH($C175,'Policy Characteristics'!$C:$C,0)))</f>
        <v>electricity-sector-main.html#ban</v>
      </c>
      <c r="R175" s="306" t="str">
        <f>IF(ISBLANK(INDEX('Policy Characteristics'!L:L,MATCH($C175,'Policy Characteristics'!$C:$C,0))),"",INDEX('Policy Characteristics'!L:L,MATCH($C175,'Policy Characteristics'!$C:$C,0)))</f>
        <v>ban-new-capacity.html</v>
      </c>
    </row>
    <row r="176" spans="1:18" s="435" customFormat="1" x14ac:dyDescent="0.25">
      <c r="A176" s="306" t="str">
        <f>IF(ISBLANK(INDEX('Policy Characteristics'!A:A,MATCH($C176,'Policy Characteristics'!$C:$C,0))),"",INDEX('Policy Characteristics'!A:A,MATCH($C176,'Policy Characteristics'!$C:$C,0)))</f>
        <v>Electricity Supply</v>
      </c>
      <c r="B176" s="306" t="str">
        <f>IF(ISBLANK(INDEX('Policy Characteristics'!B:B,MATCH($C176,'Policy Characteristics'!$C:$C,0))),"",INDEX('Policy Characteristics'!B:B,MATCH($C176,'Policy Characteristics'!$C:$C,0)))</f>
        <v>Ban New Power Plants</v>
      </c>
      <c r="C176" s="310" t="str">
        <f t="shared" si="16"/>
        <v>Boolean Ban New Power Plants</v>
      </c>
      <c r="D176" s="394" t="s">
        <v>473</v>
      </c>
      <c r="E176" s="414"/>
      <c r="F176" s="394" t="s">
        <v>476</v>
      </c>
      <c r="G176" s="414"/>
      <c r="H176" s="416">
        <v>608</v>
      </c>
      <c r="I176" s="414" t="s">
        <v>45</v>
      </c>
      <c r="J176" s="308" t="str">
        <f>IF(ISBLANK(INDEX('Policy Characteristics'!D:D,MATCH($C176,'Policy Characteristics'!$C:$C,0))),"",INDEX('Policy Characteristics'!D:D,MATCH($C176,'Policy Characteristics'!$C:$C,0)))</f>
        <v>Ban New Power Plants</v>
      </c>
      <c r="K176" s="306" t="str">
        <f>IF(ISBLANK(INDEX('Policy Characteristics'!E:E,MATCH($C176,'Policy Characteristics'!$C:$C,0))),"",INDEX('Policy Characteristics'!E:E,MATCH($C176,'Policy Characteristics'!$C:$C,0)))</f>
        <v>elec ban new power plants</v>
      </c>
      <c r="L176" s="306">
        <f>IF(ISBLANK(INDEX('Policy Characteristics'!F:F,MATCH($C176,'Policy Characteristics'!$C:$C,0))),"",INDEX('Policy Characteristics'!F:F,MATCH($C176,'Policy Characteristics'!$C:$C,0)))</f>
        <v>0</v>
      </c>
      <c r="M176" s="306">
        <f>IF(ISBLANK(INDEX('Policy Characteristics'!G:G,MATCH($C176,'Policy Characteristics'!$C:$C,0))),"",INDEX('Policy Characteristics'!G:G,MATCH($C176,'Policy Characteristics'!$C:$C,0)))</f>
        <v>1</v>
      </c>
      <c r="N176" s="306">
        <f>IF(ISBLANK(INDEX('Policy Characteristics'!H:H,MATCH($C176,'Policy Characteristics'!$C:$C,0))),"",INDEX('Policy Characteristics'!H:H,MATCH($C176,'Policy Characteristics'!$C:$C,0)))</f>
        <v>1</v>
      </c>
      <c r="O176" s="306" t="str">
        <f>IF(ISBLANK(INDEX('Policy Characteristics'!I:I,MATCH($C176,'Policy Characteristics'!$C:$C,0))),"",INDEX('Policy Characteristics'!I:I,MATCH($C176,'Policy Characteristics'!$C:$C,0)))</f>
        <v>on/off</v>
      </c>
      <c r="P176" s="306" t="str">
        <f>IF(ISBLANK(INDEX('Policy Characteristics'!J:J,MATCH($C176,'Policy Characteristics'!$C:$C,0))),"",INDEX('Policy Characteristics'!J:J,MATCH($C176,'Policy Characteristics'!$C:$C,0)))</f>
        <v>**Description:** This policy prevents new capacity of the selected type(s) from being built or deployed.//**Guidance for setting values: **//**Hard Coal : **No new coal is planned in California.</v>
      </c>
      <c r="Q176" s="306" t="str">
        <f>IF(ISBLANK(INDEX('Policy Characteristics'!K:K,MATCH($C176,'Policy Characteristics'!$C:$C,0))),"",INDEX('Policy Characteristics'!K:K,MATCH($C176,'Policy Characteristics'!$C:$C,0)))</f>
        <v>electricity-sector-main.html#ban</v>
      </c>
      <c r="R176" s="306" t="str">
        <f>IF(ISBLANK(INDEX('Policy Characteristics'!L:L,MATCH($C176,'Policy Characteristics'!$C:$C,0))),"",INDEX('Policy Characteristics'!L:L,MATCH($C176,'Policy Characteristics'!$C:$C,0)))</f>
        <v>ban-new-capacity.html</v>
      </c>
    </row>
    <row r="177" spans="1:18" s="435" customFormat="1" x14ac:dyDescent="0.25">
      <c r="A177" s="306" t="str">
        <f>IF(ISBLANK(INDEX('Policy Characteristics'!A:A,MATCH($C177,'Policy Characteristics'!$C:$C,0))),"",INDEX('Policy Characteristics'!A:A,MATCH($C177,'Policy Characteristics'!$C:$C,0)))</f>
        <v>Electricity Supply</v>
      </c>
      <c r="B177" s="306" t="str">
        <f>IF(ISBLANK(INDEX('Policy Characteristics'!B:B,MATCH($C177,'Policy Characteristics'!$C:$C,0))),"",INDEX('Policy Characteristics'!B:B,MATCH($C177,'Policy Characteristics'!$C:$C,0)))</f>
        <v>Ban New Power Plants</v>
      </c>
      <c r="C177" s="310" t="str">
        <f t="shared" si="16"/>
        <v>Boolean Ban New Power Plants</v>
      </c>
      <c r="D177" s="394" t="s">
        <v>79</v>
      </c>
      <c r="E177" s="414"/>
      <c r="F177" s="394" t="s">
        <v>91</v>
      </c>
      <c r="G177" s="414"/>
      <c r="H177" s="416">
        <v>609</v>
      </c>
      <c r="I177" s="414" t="s">
        <v>45</v>
      </c>
      <c r="J177" s="308" t="str">
        <f>IF(ISBLANK(INDEX('Policy Characteristics'!D:D,MATCH($C177,'Policy Characteristics'!$C:$C,0))),"",INDEX('Policy Characteristics'!D:D,MATCH($C177,'Policy Characteristics'!$C:$C,0)))</f>
        <v>Ban New Power Plants</v>
      </c>
      <c r="K177" s="306" t="str">
        <f>IF(ISBLANK(INDEX('Policy Characteristics'!E:E,MATCH($C177,'Policy Characteristics'!$C:$C,0))),"",INDEX('Policy Characteristics'!E:E,MATCH($C177,'Policy Characteristics'!$C:$C,0)))</f>
        <v>elec ban new power plants</v>
      </c>
      <c r="L177" s="306">
        <f>IF(ISBLANK(INDEX('Policy Characteristics'!F:F,MATCH($C177,'Policy Characteristics'!$C:$C,0))),"",INDEX('Policy Characteristics'!F:F,MATCH($C177,'Policy Characteristics'!$C:$C,0)))</f>
        <v>0</v>
      </c>
      <c r="M177" s="306">
        <f>IF(ISBLANK(INDEX('Policy Characteristics'!G:G,MATCH($C177,'Policy Characteristics'!$C:$C,0))),"",INDEX('Policy Characteristics'!G:G,MATCH($C177,'Policy Characteristics'!$C:$C,0)))</f>
        <v>1</v>
      </c>
      <c r="N177" s="306">
        <f>IF(ISBLANK(INDEX('Policy Characteristics'!H:H,MATCH($C177,'Policy Characteristics'!$C:$C,0))),"",INDEX('Policy Characteristics'!H:H,MATCH($C177,'Policy Characteristics'!$C:$C,0)))</f>
        <v>1</v>
      </c>
      <c r="O177" s="306" t="str">
        <f>IF(ISBLANK(INDEX('Policy Characteristics'!I:I,MATCH($C177,'Policy Characteristics'!$C:$C,0))),"",INDEX('Policy Characteristics'!I:I,MATCH($C177,'Policy Characteristics'!$C:$C,0)))</f>
        <v>on/off</v>
      </c>
      <c r="P177" s="306" t="str">
        <f>IF(ISBLANK(INDEX('Policy Characteristics'!J:J,MATCH($C177,'Policy Characteristics'!$C:$C,0))),"",INDEX('Policy Characteristics'!J:J,MATCH($C177,'Policy Characteristics'!$C:$C,0)))</f>
        <v>**Description:** This policy prevents new capacity of the selected type(s) from being built or deployed.//**Guidance for setting values: **//**Hard Coal : **No new coal is planned in California.</v>
      </c>
      <c r="Q177" s="306" t="str">
        <f>IF(ISBLANK(INDEX('Policy Characteristics'!K:K,MATCH($C177,'Policy Characteristics'!$C:$C,0))),"",INDEX('Policy Characteristics'!K:K,MATCH($C177,'Policy Characteristics'!$C:$C,0)))</f>
        <v>electricity-sector-main.html#ban</v>
      </c>
      <c r="R177" s="306" t="str">
        <f>IF(ISBLANK(INDEX('Policy Characteristics'!L:L,MATCH($C177,'Policy Characteristics'!$C:$C,0))),"",INDEX('Policy Characteristics'!L:L,MATCH($C177,'Policy Characteristics'!$C:$C,0)))</f>
        <v>ban-new-capacity.html</v>
      </c>
    </row>
    <row r="178" spans="1:18" s="435" customFormat="1" x14ac:dyDescent="0.25">
      <c r="A178" s="306" t="str">
        <f>IF(ISBLANK(INDEX('Policy Characteristics'!A:A,MATCH($C178,'Policy Characteristics'!$C:$C,0))),"",INDEX('Policy Characteristics'!A:A,MATCH($C178,'Policy Characteristics'!$C:$C,0)))</f>
        <v>Electricity Supply</v>
      </c>
      <c r="B178" s="306" t="str">
        <f>IF(ISBLANK(INDEX('Policy Characteristics'!B:B,MATCH($C178,'Policy Characteristics'!$C:$C,0))),"",INDEX('Policy Characteristics'!B:B,MATCH($C178,'Policy Characteristics'!$C:$C,0)))</f>
        <v>Ban New Power Plants</v>
      </c>
      <c r="C178" s="310" t="str">
        <f t="shared" si="16"/>
        <v>Boolean Ban New Power Plants</v>
      </c>
      <c r="D178" s="394" t="s">
        <v>80</v>
      </c>
      <c r="E178" s="414"/>
      <c r="F178" s="394" t="s">
        <v>92</v>
      </c>
      <c r="G178" s="414"/>
      <c r="H178" s="416">
        <v>610</v>
      </c>
      <c r="I178" s="414" t="s">
        <v>45</v>
      </c>
      <c r="J178" s="308" t="str">
        <f>IF(ISBLANK(INDEX('Policy Characteristics'!D:D,MATCH($C178,'Policy Characteristics'!$C:$C,0))),"",INDEX('Policy Characteristics'!D:D,MATCH($C178,'Policy Characteristics'!$C:$C,0)))</f>
        <v>Ban New Power Plants</v>
      </c>
      <c r="K178" s="306" t="str">
        <f>IF(ISBLANK(INDEX('Policy Characteristics'!E:E,MATCH($C178,'Policy Characteristics'!$C:$C,0))),"",INDEX('Policy Characteristics'!E:E,MATCH($C178,'Policy Characteristics'!$C:$C,0)))</f>
        <v>elec ban new power plants</v>
      </c>
      <c r="L178" s="306">
        <f>IF(ISBLANK(INDEX('Policy Characteristics'!F:F,MATCH($C178,'Policy Characteristics'!$C:$C,0))),"",INDEX('Policy Characteristics'!F:F,MATCH($C178,'Policy Characteristics'!$C:$C,0)))</f>
        <v>0</v>
      </c>
      <c r="M178" s="306">
        <f>IF(ISBLANK(INDEX('Policy Characteristics'!G:G,MATCH($C178,'Policy Characteristics'!$C:$C,0))),"",INDEX('Policy Characteristics'!G:G,MATCH($C178,'Policy Characteristics'!$C:$C,0)))</f>
        <v>1</v>
      </c>
      <c r="N178" s="306">
        <f>IF(ISBLANK(INDEX('Policy Characteristics'!H:H,MATCH($C178,'Policy Characteristics'!$C:$C,0))),"",INDEX('Policy Characteristics'!H:H,MATCH($C178,'Policy Characteristics'!$C:$C,0)))</f>
        <v>1</v>
      </c>
      <c r="O178" s="306" t="str">
        <f>IF(ISBLANK(INDEX('Policy Characteristics'!I:I,MATCH($C178,'Policy Characteristics'!$C:$C,0))),"",INDEX('Policy Characteristics'!I:I,MATCH($C178,'Policy Characteristics'!$C:$C,0)))</f>
        <v>on/off</v>
      </c>
      <c r="P178" s="306" t="str">
        <f>IF(ISBLANK(INDEX('Policy Characteristics'!J:J,MATCH($C178,'Policy Characteristics'!$C:$C,0))),"",INDEX('Policy Characteristics'!J:J,MATCH($C178,'Policy Characteristics'!$C:$C,0)))</f>
        <v>**Description:** This policy prevents new capacity of the selected type(s) from being built or deployed.//**Guidance for setting values: **//**Hard Coal : **No new coal is planned in California.</v>
      </c>
      <c r="Q178" s="306" t="str">
        <f>IF(ISBLANK(INDEX('Policy Characteristics'!K:K,MATCH($C178,'Policy Characteristics'!$C:$C,0))),"",INDEX('Policy Characteristics'!K:K,MATCH($C178,'Policy Characteristics'!$C:$C,0)))</f>
        <v>electricity-sector-main.html#ban</v>
      </c>
      <c r="R178" s="306" t="str">
        <f>IF(ISBLANK(INDEX('Policy Characteristics'!L:L,MATCH($C178,'Policy Characteristics'!$C:$C,0))),"",INDEX('Policy Characteristics'!L:L,MATCH($C178,'Policy Characteristics'!$C:$C,0)))</f>
        <v>ban-new-capacity.html</v>
      </c>
    </row>
    <row r="179" spans="1:18" s="435" customFormat="1" x14ac:dyDescent="0.25">
      <c r="A179" s="306" t="str">
        <f>IF(ISBLANK(INDEX('Policy Characteristics'!A:A,MATCH($C179,'Policy Characteristics'!$C:$C,0))),"",INDEX('Policy Characteristics'!A:A,MATCH($C179,'Policy Characteristics'!$C:$C,0)))</f>
        <v>Electricity Supply</v>
      </c>
      <c r="B179" s="306" t="str">
        <f>IF(ISBLANK(INDEX('Policy Characteristics'!B:B,MATCH($C179,'Policy Characteristics'!$C:$C,0))),"",INDEX('Policy Characteristics'!B:B,MATCH($C179,'Policy Characteristics'!$C:$C,0)))</f>
        <v>Ban New Power Plants</v>
      </c>
      <c r="C179" s="310" t="str">
        <f t="shared" si="16"/>
        <v>Boolean Ban New Power Plants</v>
      </c>
      <c r="D179" s="394" t="s">
        <v>81</v>
      </c>
      <c r="E179" s="414"/>
      <c r="F179" s="394" t="s">
        <v>93</v>
      </c>
      <c r="G179" s="414"/>
      <c r="H179" s="416">
        <v>611</v>
      </c>
      <c r="I179" s="414" t="s">
        <v>45</v>
      </c>
      <c r="J179" s="308" t="str">
        <f>IF(ISBLANK(INDEX('Policy Characteristics'!D:D,MATCH($C179,'Policy Characteristics'!$C:$C,0))),"",INDEX('Policy Characteristics'!D:D,MATCH($C179,'Policy Characteristics'!$C:$C,0)))</f>
        <v>Ban New Power Plants</v>
      </c>
      <c r="K179" s="306" t="str">
        <f>IF(ISBLANK(INDEX('Policy Characteristics'!E:E,MATCH($C179,'Policy Characteristics'!$C:$C,0))),"",INDEX('Policy Characteristics'!E:E,MATCH($C179,'Policy Characteristics'!$C:$C,0)))</f>
        <v>elec ban new power plants</v>
      </c>
      <c r="L179" s="306">
        <f>IF(ISBLANK(INDEX('Policy Characteristics'!F:F,MATCH($C179,'Policy Characteristics'!$C:$C,0))),"",INDEX('Policy Characteristics'!F:F,MATCH($C179,'Policy Characteristics'!$C:$C,0)))</f>
        <v>0</v>
      </c>
      <c r="M179" s="306">
        <f>IF(ISBLANK(INDEX('Policy Characteristics'!G:G,MATCH($C179,'Policy Characteristics'!$C:$C,0))),"",INDEX('Policy Characteristics'!G:G,MATCH($C179,'Policy Characteristics'!$C:$C,0)))</f>
        <v>1</v>
      </c>
      <c r="N179" s="306">
        <f>IF(ISBLANK(INDEX('Policy Characteristics'!H:H,MATCH($C179,'Policy Characteristics'!$C:$C,0))),"",INDEX('Policy Characteristics'!H:H,MATCH($C179,'Policy Characteristics'!$C:$C,0)))</f>
        <v>1</v>
      </c>
      <c r="O179" s="306" t="str">
        <f>IF(ISBLANK(INDEX('Policy Characteristics'!I:I,MATCH($C179,'Policy Characteristics'!$C:$C,0))),"",INDEX('Policy Characteristics'!I:I,MATCH($C179,'Policy Characteristics'!$C:$C,0)))</f>
        <v>on/off</v>
      </c>
      <c r="P179" s="306" t="str">
        <f>IF(ISBLANK(INDEX('Policy Characteristics'!J:J,MATCH($C179,'Policy Characteristics'!$C:$C,0))),"",INDEX('Policy Characteristics'!J:J,MATCH($C179,'Policy Characteristics'!$C:$C,0)))</f>
        <v>**Description:** This policy prevents new capacity of the selected type(s) from being built or deployed.//**Guidance for setting values: **//**Hard Coal : **No new coal is planned in California.</v>
      </c>
      <c r="Q179" s="306" t="str">
        <f>IF(ISBLANK(INDEX('Policy Characteristics'!K:K,MATCH($C179,'Policy Characteristics'!$C:$C,0))),"",INDEX('Policy Characteristics'!K:K,MATCH($C179,'Policy Characteristics'!$C:$C,0)))</f>
        <v>electricity-sector-main.html#ban</v>
      </c>
      <c r="R179" s="306" t="str">
        <f>IF(ISBLANK(INDEX('Policy Characteristics'!L:L,MATCH($C179,'Policy Characteristics'!$C:$C,0))),"",INDEX('Policy Characteristics'!L:L,MATCH($C179,'Policy Characteristics'!$C:$C,0)))</f>
        <v>ban-new-capacity.html</v>
      </c>
    </row>
    <row r="180" spans="1:18" s="435" customFormat="1" x14ac:dyDescent="0.25">
      <c r="A180" s="306" t="str">
        <f>IF(ISBLANK(INDEX('Policy Characteristics'!A:A,MATCH($C180,'Policy Characteristics'!$C:$C,0))),"",INDEX('Policy Characteristics'!A:A,MATCH($C180,'Policy Characteristics'!$C:$C,0)))</f>
        <v>Electricity Supply</v>
      </c>
      <c r="B180" s="306" t="str">
        <f>IF(ISBLANK(INDEX('Policy Characteristics'!B:B,MATCH($C180,'Policy Characteristics'!$C:$C,0))),"",INDEX('Policy Characteristics'!B:B,MATCH($C180,'Policy Characteristics'!$C:$C,0)))</f>
        <v>Ban New Power Plants</v>
      </c>
      <c r="C180" s="310" t="str">
        <f t="shared" ref="C180:C187" si="17">C$172</f>
        <v>Boolean Ban New Power Plants</v>
      </c>
      <c r="D180" s="394" t="s">
        <v>2478</v>
      </c>
      <c r="E180" s="414"/>
      <c r="F180" s="394" t="s">
        <v>461</v>
      </c>
      <c r="G180" s="414"/>
      <c r="H180" s="416">
        <v>612</v>
      </c>
      <c r="I180" s="414" t="s">
        <v>45</v>
      </c>
      <c r="J180" s="308" t="str">
        <f>IF(ISBLANK(INDEX('Policy Characteristics'!D:D,MATCH($C180,'Policy Characteristics'!$C:$C,0))),"",INDEX('Policy Characteristics'!D:D,MATCH($C180,'Policy Characteristics'!$C:$C,0)))</f>
        <v>Ban New Power Plants</v>
      </c>
      <c r="K180" s="306" t="str">
        <f>IF(ISBLANK(INDEX('Policy Characteristics'!E:E,MATCH($C180,'Policy Characteristics'!$C:$C,0))),"",INDEX('Policy Characteristics'!E:E,MATCH($C180,'Policy Characteristics'!$C:$C,0)))</f>
        <v>elec ban new power plants</v>
      </c>
      <c r="L180" s="306">
        <f>IF(ISBLANK(INDEX('Policy Characteristics'!F:F,MATCH($C180,'Policy Characteristics'!$C:$C,0))),"",INDEX('Policy Characteristics'!F:F,MATCH($C180,'Policy Characteristics'!$C:$C,0)))</f>
        <v>0</v>
      </c>
      <c r="M180" s="306">
        <f>IF(ISBLANK(INDEX('Policy Characteristics'!G:G,MATCH($C180,'Policy Characteristics'!$C:$C,0))),"",INDEX('Policy Characteristics'!G:G,MATCH($C180,'Policy Characteristics'!$C:$C,0)))</f>
        <v>1</v>
      </c>
      <c r="N180" s="306">
        <f>IF(ISBLANK(INDEX('Policy Characteristics'!H:H,MATCH($C180,'Policy Characteristics'!$C:$C,0))),"",INDEX('Policy Characteristics'!H:H,MATCH($C180,'Policy Characteristics'!$C:$C,0)))</f>
        <v>1</v>
      </c>
      <c r="O180" s="306" t="str">
        <f>IF(ISBLANK(INDEX('Policy Characteristics'!I:I,MATCH($C180,'Policy Characteristics'!$C:$C,0))),"",INDEX('Policy Characteristics'!I:I,MATCH($C180,'Policy Characteristics'!$C:$C,0)))</f>
        <v>on/off</v>
      </c>
      <c r="P180" s="306" t="str">
        <f>IF(ISBLANK(INDEX('Policy Characteristics'!J:J,MATCH($C180,'Policy Characteristics'!$C:$C,0))),"",INDEX('Policy Characteristics'!J:J,MATCH($C180,'Policy Characteristics'!$C:$C,0)))</f>
        <v>**Description:** This policy prevents new capacity of the selected type(s) from being built or deployed.//**Guidance for setting values: **//**Hard Coal : **No new coal is planned in California.</v>
      </c>
      <c r="Q180" s="306" t="str">
        <f>IF(ISBLANK(INDEX('Policy Characteristics'!K:K,MATCH($C180,'Policy Characteristics'!$C:$C,0))),"",INDEX('Policy Characteristics'!K:K,MATCH($C180,'Policy Characteristics'!$C:$C,0)))</f>
        <v>electricity-sector-main.html#ban</v>
      </c>
      <c r="R180" s="306" t="str">
        <f>IF(ISBLANK(INDEX('Policy Characteristics'!L:L,MATCH($C180,'Policy Characteristics'!$C:$C,0))),"",INDEX('Policy Characteristics'!L:L,MATCH($C180,'Policy Characteristics'!$C:$C,0)))</f>
        <v>ban-new-capacity.html</v>
      </c>
    </row>
    <row r="181" spans="1:18" s="435" customFormat="1" x14ac:dyDescent="0.25">
      <c r="A181" s="306" t="str">
        <f>IF(ISBLANK(INDEX('Policy Characteristics'!A:A,MATCH($C181,'Policy Characteristics'!$C:$C,0))),"",INDEX('Policy Characteristics'!A:A,MATCH($C181,'Policy Characteristics'!$C:$C,0)))</f>
        <v>Electricity Supply</v>
      </c>
      <c r="B181" s="306" t="str">
        <f>IF(ISBLANK(INDEX('Policy Characteristics'!B:B,MATCH($C181,'Policy Characteristics'!$C:$C,0))),"",INDEX('Policy Characteristics'!B:B,MATCH($C181,'Policy Characteristics'!$C:$C,0)))</f>
        <v>Ban New Power Plants</v>
      </c>
      <c r="C181" s="310" t="str">
        <f t="shared" si="16"/>
        <v>Boolean Ban New Power Plants</v>
      </c>
      <c r="D181" s="394" t="s">
        <v>328</v>
      </c>
      <c r="E181" s="414"/>
      <c r="F181" s="394" t="s">
        <v>330</v>
      </c>
      <c r="G181" s="414"/>
      <c r="H181" s="416">
        <v>613</v>
      </c>
      <c r="I181" s="414" t="s">
        <v>45</v>
      </c>
      <c r="J181" s="308" t="str">
        <f>IF(ISBLANK(INDEX('Policy Characteristics'!D:D,MATCH($C181,'Policy Characteristics'!$C:$C,0))),"",INDEX('Policy Characteristics'!D:D,MATCH($C181,'Policy Characteristics'!$C:$C,0)))</f>
        <v>Ban New Power Plants</v>
      </c>
      <c r="K181" s="306" t="str">
        <f>IF(ISBLANK(INDEX('Policy Characteristics'!E:E,MATCH($C181,'Policy Characteristics'!$C:$C,0))),"",INDEX('Policy Characteristics'!E:E,MATCH($C181,'Policy Characteristics'!$C:$C,0)))</f>
        <v>elec ban new power plants</v>
      </c>
      <c r="L181" s="306">
        <f>IF(ISBLANK(INDEX('Policy Characteristics'!F:F,MATCH($C181,'Policy Characteristics'!$C:$C,0))),"",INDEX('Policy Characteristics'!F:F,MATCH($C181,'Policy Characteristics'!$C:$C,0)))</f>
        <v>0</v>
      </c>
      <c r="M181" s="306">
        <f>IF(ISBLANK(INDEX('Policy Characteristics'!G:G,MATCH($C181,'Policy Characteristics'!$C:$C,0))),"",INDEX('Policy Characteristics'!G:G,MATCH($C181,'Policy Characteristics'!$C:$C,0)))</f>
        <v>1</v>
      </c>
      <c r="N181" s="306">
        <f>IF(ISBLANK(INDEX('Policy Characteristics'!H:H,MATCH($C181,'Policy Characteristics'!$C:$C,0))),"",INDEX('Policy Characteristics'!H:H,MATCH($C181,'Policy Characteristics'!$C:$C,0)))</f>
        <v>1</v>
      </c>
      <c r="O181" s="306" t="str">
        <f>IF(ISBLANK(INDEX('Policy Characteristics'!I:I,MATCH($C181,'Policy Characteristics'!$C:$C,0))),"",INDEX('Policy Characteristics'!I:I,MATCH($C181,'Policy Characteristics'!$C:$C,0)))</f>
        <v>on/off</v>
      </c>
      <c r="P181" s="306" t="str">
        <f>IF(ISBLANK(INDEX('Policy Characteristics'!J:J,MATCH($C181,'Policy Characteristics'!$C:$C,0))),"",INDEX('Policy Characteristics'!J:J,MATCH($C181,'Policy Characteristics'!$C:$C,0)))</f>
        <v>**Description:** This policy prevents new capacity of the selected type(s) from being built or deployed.//**Guidance for setting values: **//**Hard Coal : **No new coal is planned in California.</v>
      </c>
      <c r="Q181" s="306" t="str">
        <f>IF(ISBLANK(INDEX('Policy Characteristics'!K:K,MATCH($C181,'Policy Characteristics'!$C:$C,0))),"",INDEX('Policy Characteristics'!K:K,MATCH($C181,'Policy Characteristics'!$C:$C,0)))</f>
        <v>electricity-sector-main.html#ban</v>
      </c>
      <c r="R181" s="306" t="str">
        <f>IF(ISBLANK(INDEX('Policy Characteristics'!L:L,MATCH($C181,'Policy Characteristics'!$C:$C,0))),"",INDEX('Policy Characteristics'!L:L,MATCH($C181,'Policy Characteristics'!$C:$C,0)))</f>
        <v>ban-new-capacity.html</v>
      </c>
    </row>
    <row r="182" spans="1:18" s="435" customFormat="1" x14ac:dyDescent="0.25">
      <c r="A182" s="306" t="str">
        <f>IF(ISBLANK(INDEX('Policy Characteristics'!A:A,MATCH($C182,'Policy Characteristics'!$C:$C,0))),"",INDEX('Policy Characteristics'!A:A,MATCH($C182,'Policy Characteristics'!$C:$C,0)))</f>
        <v>Electricity Supply</v>
      </c>
      <c r="B182" s="306" t="str">
        <f>IF(ISBLANK(INDEX('Policy Characteristics'!B:B,MATCH($C182,'Policy Characteristics'!$C:$C,0))),"",INDEX('Policy Characteristics'!B:B,MATCH($C182,'Policy Characteristics'!$C:$C,0)))</f>
        <v>Ban New Power Plants</v>
      </c>
      <c r="C182" s="310" t="str">
        <f t="shared" si="16"/>
        <v>Boolean Ban New Power Plants</v>
      </c>
      <c r="D182" s="394" t="s">
        <v>329</v>
      </c>
      <c r="E182" s="414"/>
      <c r="F182" s="394" t="s">
        <v>331</v>
      </c>
      <c r="G182" s="414"/>
      <c r="H182" s="416">
        <v>614</v>
      </c>
      <c r="I182" s="414" t="s">
        <v>45</v>
      </c>
      <c r="J182" s="308" t="str">
        <f>IF(ISBLANK(INDEX('Policy Characteristics'!D:D,MATCH($C182,'Policy Characteristics'!$C:$C,0))),"",INDEX('Policy Characteristics'!D:D,MATCH($C182,'Policy Characteristics'!$C:$C,0)))</f>
        <v>Ban New Power Plants</v>
      </c>
      <c r="K182" s="306" t="str">
        <f>IF(ISBLANK(INDEX('Policy Characteristics'!E:E,MATCH($C182,'Policy Characteristics'!$C:$C,0))),"",INDEX('Policy Characteristics'!E:E,MATCH($C182,'Policy Characteristics'!$C:$C,0)))</f>
        <v>elec ban new power plants</v>
      </c>
      <c r="L182" s="306">
        <f>IF(ISBLANK(INDEX('Policy Characteristics'!F:F,MATCH($C182,'Policy Characteristics'!$C:$C,0))),"",INDEX('Policy Characteristics'!F:F,MATCH($C182,'Policy Characteristics'!$C:$C,0)))</f>
        <v>0</v>
      </c>
      <c r="M182" s="306">
        <f>IF(ISBLANK(INDEX('Policy Characteristics'!G:G,MATCH($C182,'Policy Characteristics'!$C:$C,0))),"",INDEX('Policy Characteristics'!G:G,MATCH($C182,'Policy Characteristics'!$C:$C,0)))</f>
        <v>1</v>
      </c>
      <c r="N182" s="306">
        <f>IF(ISBLANK(INDEX('Policy Characteristics'!H:H,MATCH($C182,'Policy Characteristics'!$C:$C,0))),"",INDEX('Policy Characteristics'!H:H,MATCH($C182,'Policy Characteristics'!$C:$C,0)))</f>
        <v>1</v>
      </c>
      <c r="O182" s="306" t="str">
        <f>IF(ISBLANK(INDEX('Policy Characteristics'!I:I,MATCH($C182,'Policy Characteristics'!$C:$C,0))),"",INDEX('Policy Characteristics'!I:I,MATCH($C182,'Policy Characteristics'!$C:$C,0)))</f>
        <v>on/off</v>
      </c>
      <c r="P182" s="306" t="str">
        <f>IF(ISBLANK(INDEX('Policy Characteristics'!J:J,MATCH($C182,'Policy Characteristics'!$C:$C,0))),"",INDEX('Policy Characteristics'!J:J,MATCH($C182,'Policy Characteristics'!$C:$C,0)))</f>
        <v>**Description:** This policy prevents new capacity of the selected type(s) from being built or deployed.//**Guidance for setting values: **//**Hard Coal : **No new coal is planned in California.</v>
      </c>
      <c r="Q182" s="306" t="str">
        <f>IF(ISBLANK(INDEX('Policy Characteristics'!K:K,MATCH($C182,'Policy Characteristics'!$C:$C,0))),"",INDEX('Policy Characteristics'!K:K,MATCH($C182,'Policy Characteristics'!$C:$C,0)))</f>
        <v>electricity-sector-main.html#ban</v>
      </c>
      <c r="R182" s="306" t="str">
        <f>IF(ISBLANK(INDEX('Policy Characteristics'!L:L,MATCH($C182,'Policy Characteristics'!$C:$C,0))),"",INDEX('Policy Characteristics'!L:L,MATCH($C182,'Policy Characteristics'!$C:$C,0)))</f>
        <v>ban-new-capacity.html</v>
      </c>
    </row>
    <row r="183" spans="1:18" s="435" customFormat="1" x14ac:dyDescent="0.25">
      <c r="A183" s="306" t="str">
        <f>IF(ISBLANK(INDEX('Policy Characteristics'!A:A,MATCH($C183,'Policy Characteristics'!$C:$C,0))),"",INDEX('Policy Characteristics'!A:A,MATCH($C183,'Policy Characteristics'!$C:$C,0)))</f>
        <v>Electricity Supply</v>
      </c>
      <c r="B183" s="306" t="str">
        <f>IF(ISBLANK(INDEX('Policy Characteristics'!B:B,MATCH($C183,'Policy Characteristics'!$C:$C,0))),"",INDEX('Policy Characteristics'!B:B,MATCH($C183,'Policy Characteristics'!$C:$C,0)))</f>
        <v>Ban New Power Plants</v>
      </c>
      <c r="C183" s="310" t="str">
        <f t="shared" si="16"/>
        <v>Boolean Ban New Power Plants</v>
      </c>
      <c r="D183" s="394" t="s">
        <v>469</v>
      </c>
      <c r="E183" s="414"/>
      <c r="F183" s="394" t="s">
        <v>468</v>
      </c>
      <c r="G183" s="414"/>
      <c r="H183" s="416">
        <v>116</v>
      </c>
      <c r="I183" s="414" t="s">
        <v>44</v>
      </c>
      <c r="J183" s="308" t="str">
        <f>IF(ISBLANK(INDEX('Policy Characteristics'!D:D,MATCH($C183,'Policy Characteristics'!$C:$C,0))),"",INDEX('Policy Characteristics'!D:D,MATCH($C183,'Policy Characteristics'!$C:$C,0)))</f>
        <v>Ban New Power Plants</v>
      </c>
      <c r="K183" s="306" t="str">
        <f>IF(ISBLANK(INDEX('Policy Characteristics'!E:E,MATCH($C183,'Policy Characteristics'!$C:$C,0))),"",INDEX('Policy Characteristics'!E:E,MATCH($C183,'Policy Characteristics'!$C:$C,0)))</f>
        <v>elec ban new power plants</v>
      </c>
      <c r="L183" s="306">
        <f>IF(ISBLANK(INDEX('Policy Characteristics'!F:F,MATCH($C183,'Policy Characteristics'!$C:$C,0))),"",INDEX('Policy Characteristics'!F:F,MATCH($C183,'Policy Characteristics'!$C:$C,0)))</f>
        <v>0</v>
      </c>
      <c r="M183" s="306">
        <f>IF(ISBLANK(INDEX('Policy Characteristics'!G:G,MATCH($C183,'Policy Characteristics'!$C:$C,0))),"",INDEX('Policy Characteristics'!G:G,MATCH($C183,'Policy Characteristics'!$C:$C,0)))</f>
        <v>1</v>
      </c>
      <c r="N183" s="306">
        <f>IF(ISBLANK(INDEX('Policy Characteristics'!H:H,MATCH($C183,'Policy Characteristics'!$C:$C,0))),"",INDEX('Policy Characteristics'!H:H,MATCH($C183,'Policy Characteristics'!$C:$C,0)))</f>
        <v>1</v>
      </c>
      <c r="O183" s="306" t="str">
        <f>IF(ISBLANK(INDEX('Policy Characteristics'!I:I,MATCH($C183,'Policy Characteristics'!$C:$C,0))),"",INDEX('Policy Characteristics'!I:I,MATCH($C183,'Policy Characteristics'!$C:$C,0)))</f>
        <v>on/off</v>
      </c>
      <c r="P183" s="306" t="str">
        <f>IF(ISBLANK(INDEX('Policy Characteristics'!J:J,MATCH($C183,'Policy Characteristics'!$C:$C,0))),"",INDEX('Policy Characteristics'!J:J,MATCH($C183,'Policy Characteristics'!$C:$C,0)))</f>
        <v>**Description:** This policy prevents new capacity of the selected type(s) from being built or deployed.//**Guidance for setting values: **//**Hard Coal : **No new coal is planned in California.</v>
      </c>
      <c r="Q183" s="306" t="str">
        <f>IF(ISBLANK(INDEX('Policy Characteristics'!K:K,MATCH($C183,'Policy Characteristics'!$C:$C,0))),"",INDEX('Policy Characteristics'!K:K,MATCH($C183,'Policy Characteristics'!$C:$C,0)))</f>
        <v>electricity-sector-main.html#ban</v>
      </c>
      <c r="R183" s="306" t="str">
        <f>IF(ISBLANK(INDEX('Policy Characteristics'!L:L,MATCH($C183,'Policy Characteristics'!$C:$C,0))),"",INDEX('Policy Characteristics'!L:L,MATCH($C183,'Policy Characteristics'!$C:$C,0)))</f>
        <v>ban-new-capacity.html</v>
      </c>
    </row>
    <row r="184" spans="1:18" s="435" customFormat="1" x14ac:dyDescent="0.25">
      <c r="A184" s="306" t="str">
        <f>IF(ISBLANK(INDEX('Policy Characteristics'!A:A,MATCH($C184,'Policy Characteristics'!$C:$C,0))),"",INDEX('Policy Characteristics'!A:A,MATCH($C184,'Policy Characteristics'!$C:$C,0)))</f>
        <v>Electricity Supply</v>
      </c>
      <c r="B184" s="306" t="str">
        <f>IF(ISBLANK(INDEX('Policy Characteristics'!B:B,MATCH($C184,'Policy Characteristics'!$C:$C,0))),"",INDEX('Policy Characteristics'!B:B,MATCH($C184,'Policy Characteristics'!$C:$C,0)))</f>
        <v>Ban New Power Plants</v>
      </c>
      <c r="C184" s="310" t="str">
        <f t="shared" si="17"/>
        <v>Boolean Ban New Power Plants</v>
      </c>
      <c r="D184" s="394" t="s">
        <v>478</v>
      </c>
      <c r="E184" s="414"/>
      <c r="F184" s="394" t="s">
        <v>479</v>
      </c>
      <c r="G184" s="414"/>
      <c r="H184" s="416">
        <v>615</v>
      </c>
      <c r="I184" s="414" t="s">
        <v>45</v>
      </c>
      <c r="J184" s="308" t="str">
        <f>IF(ISBLANK(INDEX('Policy Characteristics'!D:D,MATCH($C184,'Policy Characteristics'!$C:$C,0))),"",INDEX('Policy Characteristics'!D:D,MATCH($C184,'Policy Characteristics'!$C:$C,0)))</f>
        <v>Ban New Power Plants</v>
      </c>
      <c r="K184" s="306" t="str">
        <f>IF(ISBLANK(INDEX('Policy Characteristics'!E:E,MATCH($C184,'Policy Characteristics'!$C:$C,0))),"",INDEX('Policy Characteristics'!E:E,MATCH($C184,'Policy Characteristics'!$C:$C,0)))</f>
        <v>elec ban new power plants</v>
      </c>
      <c r="L184" s="306">
        <f>IF(ISBLANK(INDEX('Policy Characteristics'!F:F,MATCH($C184,'Policy Characteristics'!$C:$C,0))),"",INDEX('Policy Characteristics'!F:F,MATCH($C184,'Policy Characteristics'!$C:$C,0)))</f>
        <v>0</v>
      </c>
      <c r="M184" s="306">
        <f>IF(ISBLANK(INDEX('Policy Characteristics'!G:G,MATCH($C184,'Policy Characteristics'!$C:$C,0))),"",INDEX('Policy Characteristics'!G:G,MATCH($C184,'Policy Characteristics'!$C:$C,0)))</f>
        <v>1</v>
      </c>
      <c r="N184" s="306">
        <f>IF(ISBLANK(INDEX('Policy Characteristics'!H:H,MATCH($C184,'Policy Characteristics'!$C:$C,0))),"",INDEX('Policy Characteristics'!H:H,MATCH($C184,'Policy Characteristics'!$C:$C,0)))</f>
        <v>1</v>
      </c>
      <c r="O184" s="306" t="str">
        <f>IF(ISBLANK(INDEX('Policy Characteristics'!I:I,MATCH($C184,'Policy Characteristics'!$C:$C,0))),"",INDEX('Policy Characteristics'!I:I,MATCH($C184,'Policy Characteristics'!$C:$C,0)))</f>
        <v>on/off</v>
      </c>
      <c r="P184" s="306" t="str">
        <f>IF(ISBLANK(INDEX('Policy Characteristics'!J:J,MATCH($C184,'Policy Characteristics'!$C:$C,0))),"",INDEX('Policy Characteristics'!J:J,MATCH($C184,'Policy Characteristics'!$C:$C,0)))</f>
        <v>**Description:** This policy prevents new capacity of the selected type(s) from being built or deployed.//**Guidance for setting values: **//**Hard Coal : **No new coal is planned in California.</v>
      </c>
      <c r="Q184" s="306" t="str">
        <f>IF(ISBLANK(INDEX('Policy Characteristics'!K:K,MATCH($C184,'Policy Characteristics'!$C:$C,0))),"",INDEX('Policy Characteristics'!K:K,MATCH($C184,'Policy Characteristics'!$C:$C,0)))</f>
        <v>electricity-sector-main.html#ban</v>
      </c>
      <c r="R184" s="306" t="str">
        <f>IF(ISBLANK(INDEX('Policy Characteristics'!L:L,MATCH($C184,'Policy Characteristics'!$C:$C,0))),"",INDEX('Policy Characteristics'!L:L,MATCH($C184,'Policy Characteristics'!$C:$C,0)))</f>
        <v>ban-new-capacity.html</v>
      </c>
    </row>
    <row r="185" spans="1:18" s="435" customFormat="1" x14ac:dyDescent="0.25">
      <c r="A185" s="306" t="str">
        <f>IF(ISBLANK(INDEX('Policy Characteristics'!A:A,MATCH($C185,'Policy Characteristics'!$C:$C,0))),"",INDEX('Policy Characteristics'!A:A,MATCH($C185,'Policy Characteristics'!$C:$C,0)))</f>
        <v>Electricity Supply</v>
      </c>
      <c r="B185" s="306" t="str">
        <f>IF(ISBLANK(INDEX('Policy Characteristics'!B:B,MATCH($C185,'Policy Characteristics'!$C:$C,0))),"",INDEX('Policy Characteristics'!B:B,MATCH($C185,'Policy Characteristics'!$C:$C,0)))</f>
        <v>Ban New Power Plants</v>
      </c>
      <c r="C185" s="310" t="str">
        <f t="shared" si="17"/>
        <v>Boolean Ban New Power Plants</v>
      </c>
      <c r="D185" s="394" t="s">
        <v>2845</v>
      </c>
      <c r="E185" s="414"/>
      <c r="F185" s="394" t="s">
        <v>2528</v>
      </c>
      <c r="G185" s="414"/>
      <c r="H185" s="416">
        <v>616</v>
      </c>
      <c r="I185" s="414" t="s">
        <v>45</v>
      </c>
      <c r="J185" s="308" t="str">
        <f>IF(ISBLANK(INDEX('Policy Characteristics'!D:D,MATCH($C185,'Policy Characteristics'!$C:$C,0))),"",INDEX('Policy Characteristics'!D:D,MATCH($C185,'Policy Characteristics'!$C:$C,0)))</f>
        <v>Ban New Power Plants</v>
      </c>
      <c r="K185" s="306" t="str">
        <f>IF(ISBLANK(INDEX('Policy Characteristics'!E:E,MATCH($C185,'Policy Characteristics'!$C:$C,0))),"",INDEX('Policy Characteristics'!E:E,MATCH($C185,'Policy Characteristics'!$C:$C,0)))</f>
        <v>elec ban new power plants</v>
      </c>
      <c r="L185" s="306">
        <f>IF(ISBLANK(INDEX('Policy Characteristics'!F:F,MATCH($C185,'Policy Characteristics'!$C:$C,0))),"",INDEX('Policy Characteristics'!F:F,MATCH($C185,'Policy Characteristics'!$C:$C,0)))</f>
        <v>0</v>
      </c>
      <c r="M185" s="306">
        <f>IF(ISBLANK(INDEX('Policy Characteristics'!G:G,MATCH($C185,'Policy Characteristics'!$C:$C,0))),"",INDEX('Policy Characteristics'!G:G,MATCH($C185,'Policy Characteristics'!$C:$C,0)))</f>
        <v>1</v>
      </c>
      <c r="N185" s="306">
        <f>IF(ISBLANK(INDEX('Policy Characteristics'!H:H,MATCH($C185,'Policy Characteristics'!$C:$C,0))),"",INDEX('Policy Characteristics'!H:H,MATCH($C185,'Policy Characteristics'!$C:$C,0)))</f>
        <v>1</v>
      </c>
      <c r="O185" s="306" t="str">
        <f>IF(ISBLANK(INDEX('Policy Characteristics'!I:I,MATCH($C185,'Policy Characteristics'!$C:$C,0))),"",INDEX('Policy Characteristics'!I:I,MATCH($C185,'Policy Characteristics'!$C:$C,0)))</f>
        <v>on/off</v>
      </c>
      <c r="P185" s="306" t="str">
        <f>IF(ISBLANK(INDEX('Policy Characteristics'!J:J,MATCH($C185,'Policy Characteristics'!$C:$C,0))),"",INDEX('Policy Characteristics'!J:J,MATCH($C185,'Policy Characteristics'!$C:$C,0)))</f>
        <v>**Description:** This policy prevents new capacity of the selected type(s) from being built or deployed.//**Guidance for setting values: **//**Hard Coal : **No new coal is planned in California.</v>
      </c>
      <c r="Q185" s="306" t="str">
        <f>IF(ISBLANK(INDEX('Policy Characteristics'!K:K,MATCH($C185,'Policy Characteristics'!$C:$C,0))),"",INDEX('Policy Characteristics'!K:K,MATCH($C185,'Policy Characteristics'!$C:$C,0)))</f>
        <v>electricity-sector-main.html#ban</v>
      </c>
      <c r="R185" s="306" t="str">
        <f>IF(ISBLANK(INDEX('Policy Characteristics'!L:L,MATCH($C185,'Policy Characteristics'!$C:$C,0))),"",INDEX('Policy Characteristics'!L:L,MATCH($C185,'Policy Characteristics'!$C:$C,0)))</f>
        <v>ban-new-capacity.html</v>
      </c>
    </row>
    <row r="186" spans="1:18" s="435" customFormat="1" x14ac:dyDescent="0.25">
      <c r="A186" s="306" t="str">
        <f>IF(ISBLANK(INDEX('Policy Characteristics'!A:A,MATCH($C186,'Policy Characteristics'!$C:$C,0))),"",INDEX('Policy Characteristics'!A:A,MATCH($C186,'Policy Characteristics'!$C:$C,0)))</f>
        <v>Electricity Supply</v>
      </c>
      <c r="B186" s="306" t="str">
        <f>IF(ISBLANK(INDEX('Policy Characteristics'!B:B,MATCH($C186,'Policy Characteristics'!$C:$C,0))),"",INDEX('Policy Characteristics'!B:B,MATCH($C186,'Policy Characteristics'!$C:$C,0)))</f>
        <v>Ban New Power Plants</v>
      </c>
      <c r="C186" s="310" t="str">
        <f t="shared" si="17"/>
        <v>Boolean Ban New Power Plants</v>
      </c>
      <c r="D186" s="394" t="s">
        <v>2846</v>
      </c>
      <c r="E186" s="414"/>
      <c r="F186" s="394" t="s">
        <v>2677</v>
      </c>
      <c r="G186" s="414"/>
      <c r="H186" s="416">
        <v>617</v>
      </c>
      <c r="I186" s="414" t="s">
        <v>45</v>
      </c>
      <c r="J186" s="308" t="str">
        <f>IF(ISBLANK(INDEX('Policy Characteristics'!D:D,MATCH($C186,'Policy Characteristics'!$C:$C,0))),"",INDEX('Policy Characteristics'!D:D,MATCH($C186,'Policy Characteristics'!$C:$C,0)))</f>
        <v>Ban New Power Plants</v>
      </c>
      <c r="K186" s="306" t="str">
        <f>IF(ISBLANK(INDEX('Policy Characteristics'!E:E,MATCH($C186,'Policy Characteristics'!$C:$C,0))),"",INDEX('Policy Characteristics'!E:E,MATCH($C186,'Policy Characteristics'!$C:$C,0)))</f>
        <v>elec ban new power plants</v>
      </c>
      <c r="L186" s="306">
        <f>IF(ISBLANK(INDEX('Policy Characteristics'!F:F,MATCH($C186,'Policy Characteristics'!$C:$C,0))),"",INDEX('Policy Characteristics'!F:F,MATCH($C186,'Policy Characteristics'!$C:$C,0)))</f>
        <v>0</v>
      </c>
      <c r="M186" s="306">
        <f>IF(ISBLANK(INDEX('Policy Characteristics'!G:G,MATCH($C186,'Policy Characteristics'!$C:$C,0))),"",INDEX('Policy Characteristics'!G:G,MATCH($C186,'Policy Characteristics'!$C:$C,0)))</f>
        <v>1</v>
      </c>
      <c r="N186" s="306">
        <f>IF(ISBLANK(INDEX('Policy Characteristics'!H:H,MATCH($C186,'Policy Characteristics'!$C:$C,0))),"",INDEX('Policy Characteristics'!H:H,MATCH($C186,'Policy Characteristics'!$C:$C,0)))</f>
        <v>1</v>
      </c>
      <c r="O186" s="306" t="str">
        <f>IF(ISBLANK(INDEX('Policy Characteristics'!I:I,MATCH($C186,'Policy Characteristics'!$C:$C,0))),"",INDEX('Policy Characteristics'!I:I,MATCH($C186,'Policy Characteristics'!$C:$C,0)))</f>
        <v>on/off</v>
      </c>
      <c r="P186" s="306" t="str">
        <f>IF(ISBLANK(INDEX('Policy Characteristics'!J:J,MATCH($C186,'Policy Characteristics'!$C:$C,0))),"",INDEX('Policy Characteristics'!J:J,MATCH($C186,'Policy Characteristics'!$C:$C,0)))</f>
        <v>**Description:** This policy prevents new capacity of the selected type(s) from being built or deployed.//**Guidance for setting values: **//**Hard Coal : **No new coal is planned in California.</v>
      </c>
      <c r="Q186" s="306" t="str">
        <f>IF(ISBLANK(INDEX('Policy Characteristics'!K:K,MATCH($C186,'Policy Characteristics'!$C:$C,0))),"",INDEX('Policy Characteristics'!K:K,MATCH($C186,'Policy Characteristics'!$C:$C,0)))</f>
        <v>electricity-sector-main.html#ban</v>
      </c>
      <c r="R186" s="306" t="str">
        <f>IF(ISBLANK(INDEX('Policy Characteristics'!L:L,MATCH($C186,'Policy Characteristics'!$C:$C,0))),"",INDEX('Policy Characteristics'!L:L,MATCH($C186,'Policy Characteristics'!$C:$C,0)))</f>
        <v>ban-new-capacity.html</v>
      </c>
    </row>
    <row r="187" spans="1:18" s="435" customFormat="1" x14ac:dyDescent="0.25">
      <c r="A187" s="306" t="str">
        <f>IF(ISBLANK(INDEX('Policy Characteristics'!A:A,MATCH($C187,'Policy Characteristics'!$C:$C,0))),"",INDEX('Policy Characteristics'!A:A,MATCH($C187,'Policy Characteristics'!$C:$C,0)))</f>
        <v>Electricity Supply</v>
      </c>
      <c r="B187" s="306" t="str">
        <f>IF(ISBLANK(INDEX('Policy Characteristics'!B:B,MATCH($C187,'Policy Characteristics'!$C:$C,0))),"",INDEX('Policy Characteristics'!B:B,MATCH($C187,'Policy Characteristics'!$C:$C,0)))</f>
        <v>Ban New Power Plants</v>
      </c>
      <c r="C187" s="310" t="str">
        <f t="shared" si="17"/>
        <v>Boolean Ban New Power Plants</v>
      </c>
      <c r="D187" s="394" t="s">
        <v>2847</v>
      </c>
      <c r="E187" s="414"/>
      <c r="F187" s="394" t="s">
        <v>2530</v>
      </c>
      <c r="G187" s="414"/>
      <c r="H187" s="416">
        <v>618</v>
      </c>
      <c r="I187" s="414" t="s">
        <v>45</v>
      </c>
      <c r="J187" s="308" t="str">
        <f>IF(ISBLANK(INDEX('Policy Characteristics'!D:D,MATCH($C187,'Policy Characteristics'!$C:$C,0))),"",INDEX('Policy Characteristics'!D:D,MATCH($C187,'Policy Characteristics'!$C:$C,0)))</f>
        <v>Ban New Power Plants</v>
      </c>
      <c r="K187" s="306" t="str">
        <f>IF(ISBLANK(INDEX('Policy Characteristics'!E:E,MATCH($C187,'Policy Characteristics'!$C:$C,0))),"",INDEX('Policy Characteristics'!E:E,MATCH($C187,'Policy Characteristics'!$C:$C,0)))</f>
        <v>elec ban new power plants</v>
      </c>
      <c r="L187" s="306">
        <f>IF(ISBLANK(INDEX('Policy Characteristics'!F:F,MATCH($C187,'Policy Characteristics'!$C:$C,0))),"",INDEX('Policy Characteristics'!F:F,MATCH($C187,'Policy Characteristics'!$C:$C,0)))</f>
        <v>0</v>
      </c>
      <c r="M187" s="306">
        <f>IF(ISBLANK(INDEX('Policy Characteristics'!G:G,MATCH($C187,'Policy Characteristics'!$C:$C,0))),"",INDEX('Policy Characteristics'!G:G,MATCH($C187,'Policy Characteristics'!$C:$C,0)))</f>
        <v>1</v>
      </c>
      <c r="N187" s="306">
        <f>IF(ISBLANK(INDEX('Policy Characteristics'!H:H,MATCH($C187,'Policy Characteristics'!$C:$C,0))),"",INDEX('Policy Characteristics'!H:H,MATCH($C187,'Policy Characteristics'!$C:$C,0)))</f>
        <v>1</v>
      </c>
      <c r="O187" s="306" t="str">
        <f>IF(ISBLANK(INDEX('Policy Characteristics'!I:I,MATCH($C187,'Policy Characteristics'!$C:$C,0))),"",INDEX('Policy Characteristics'!I:I,MATCH($C187,'Policy Characteristics'!$C:$C,0)))</f>
        <v>on/off</v>
      </c>
      <c r="P187" s="306" t="str">
        <f>IF(ISBLANK(INDEX('Policy Characteristics'!J:J,MATCH($C187,'Policy Characteristics'!$C:$C,0))),"",INDEX('Policy Characteristics'!J:J,MATCH($C187,'Policy Characteristics'!$C:$C,0)))</f>
        <v>**Description:** This policy prevents new capacity of the selected type(s) from being built or deployed.//**Guidance for setting values: **//**Hard Coal : **No new coal is planned in California.</v>
      </c>
      <c r="Q187" s="306" t="str">
        <f>IF(ISBLANK(INDEX('Policy Characteristics'!K:K,MATCH($C187,'Policy Characteristics'!$C:$C,0))),"",INDEX('Policy Characteristics'!K:K,MATCH($C187,'Policy Characteristics'!$C:$C,0)))</f>
        <v>electricity-sector-main.html#ban</v>
      </c>
      <c r="R187" s="306" t="str">
        <f>IF(ISBLANK(INDEX('Policy Characteristics'!L:L,MATCH($C187,'Policy Characteristics'!$C:$C,0))),"",INDEX('Policy Characteristics'!L:L,MATCH($C187,'Policy Characteristics'!$C:$C,0)))</f>
        <v>ban-new-capacity.html</v>
      </c>
    </row>
    <row r="188" spans="1:18" s="405" customFormat="1" x14ac:dyDescent="0.25">
      <c r="A188" s="306" t="str">
        <f>IF(ISBLANK(INDEX('Policy Characteristics'!A:A,MATCH($C188,'Policy Characteristics'!$C:$C,0))),"",INDEX('Policy Characteristics'!A:A,MATCH($C188,'Policy Characteristics'!$C:$C,0)))</f>
        <v>Electricity Supply</v>
      </c>
      <c r="B188" s="306" t="str">
        <f>IF(ISBLANK(INDEX('Policy Characteristics'!B:B,MATCH($C188,'Policy Characteristics'!$C:$C,0))),"",INDEX('Policy Characteristics'!B:B,MATCH($C188,'Policy Characteristics'!$C:$C,0)))</f>
        <v>Carbon Capture and Sequestration</v>
      </c>
      <c r="C188" s="309" t="s">
        <v>3148</v>
      </c>
      <c r="D188" s="414" t="s">
        <v>472</v>
      </c>
      <c r="E188" s="414"/>
      <c r="F188" s="414" t="s">
        <v>471</v>
      </c>
      <c r="G188" s="394"/>
      <c r="H188" s="430">
        <v>876</v>
      </c>
      <c r="I188" s="394" t="s">
        <v>44</v>
      </c>
      <c r="J188" s="308" t="str">
        <f>IF(ISBLANK(INDEX('Policy Characteristics'!D:D,MATCH($C188,'Policy Characteristics'!$C:$C,0))),"",INDEX('Policy Characteristics'!D:D,MATCH($C188,'Policy Characteristics'!$C:$C,0)))</f>
        <v>Electricity Sector CCS</v>
      </c>
      <c r="K188" s="306" t="str">
        <f>IF(ISBLANK(INDEX('Policy Characteristics'!E:E,MATCH($C188,'Policy Characteristics'!$C:$C,0))),"",INDEX('Policy Characteristics'!E:E,MATCH($C188,'Policy Characteristics'!$C:$C,0)))</f>
        <v>elec CCS</v>
      </c>
      <c r="L188" s="317">
        <f>IF(ISBLANK(INDEX('Policy Characteristics'!F:F,MATCH($C188,'Policy Characteristics'!$C:$C,0))),"",INDEX('Policy Characteristics'!F:F,MATCH($C188,'Policy Characteristics'!$C:$C,0)))</f>
        <v>0</v>
      </c>
      <c r="M188" s="317">
        <f>IF(ISBLANK(INDEX('Policy Characteristics'!G:G,MATCH($C188,'Policy Characteristics'!$C:$C,0))),"",INDEX('Policy Characteristics'!G:G,MATCH($C188,'Policy Characteristics'!$C:$C,0)))</f>
        <v>1</v>
      </c>
      <c r="N188" s="317">
        <f>IF(ISBLANK(INDEX('Policy Characteristics'!H:H,MATCH($C188,'Policy Characteristics'!$C:$C,0))),"",INDEX('Policy Characteristics'!H:H,MATCH($C188,'Policy Characteristics'!$C:$C,0)))</f>
        <v>0.01</v>
      </c>
      <c r="O188" s="306" t="str">
        <f>IF(ISBLANK(INDEX('Policy Characteristics'!I:I,MATCH($C188,'Policy Characteristics'!$C:$C,0))),"",INDEX('Policy Characteristics'!I:I,MATCH($C188,'Policy Characteristics'!$C:$C,0)))</f>
        <v>% of CO2 captured</v>
      </c>
      <c r="P188" s="306" t="str">
        <f>IF(ISBLANK(INDEX('Policy Characteristics'!J:J,MATCH($C188,'Policy Characteristics'!$C:$C,0))),"",INDEX('Policy Characteristics'!J:J,MATCH($C188,'Policy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8" s="306" t="str">
        <f>IF(ISBLANK(INDEX('Policy Characteristics'!K:K,MATCH($C188,'Policy Characteristics'!$C:$C,0))),"",INDEX('Policy Characteristics'!K:K,MATCH($C188,'Policy Characteristics'!$C:$C,0)))</f>
        <v>ccs.html#ccs</v>
      </c>
      <c r="R188" s="306" t="str">
        <f>IF(ISBLANK(INDEX('Policy Characteristics'!L:L,MATCH($C188,'Policy Characteristics'!$C:$C,0))),"",INDEX('Policy Characteristics'!L:L,MATCH($C188,'Policy Characteristics'!$C:$C,0)))</f>
        <v>carbon-capture-and-sequestration.html</v>
      </c>
    </row>
    <row r="189" spans="1:18" s="435" customFormat="1" x14ac:dyDescent="0.25">
      <c r="A189" s="306" t="str">
        <f>IF(ISBLANK(INDEX('Policy Characteristics'!A:A,MATCH($C189,'Policy Characteristics'!$C:$C,0))),"",INDEX('Policy Characteristics'!A:A,MATCH($C189,'Policy Characteristics'!$C:$C,0)))</f>
        <v>Electricity Supply</v>
      </c>
      <c r="B189" s="306" t="str">
        <f>IF(ISBLANK(INDEX('Policy Characteristics'!B:B,MATCH($C189,'Policy Characteristics'!$C:$C,0))),"",INDEX('Policy Characteristics'!B:B,MATCH($C189,'Policy Characteristics'!$C:$C,0)))</f>
        <v>Carbon Capture and Sequestration</v>
      </c>
      <c r="C189" s="310" t="str">
        <f t="shared" ref="C189:C203" si="18">C$188</f>
        <v>Electricity Sector Fraction of Potential Additional CCS Achieved</v>
      </c>
      <c r="D189" s="394" t="s">
        <v>326</v>
      </c>
      <c r="E189" s="414"/>
      <c r="F189" s="394" t="s">
        <v>327</v>
      </c>
      <c r="G189" s="414"/>
      <c r="H189" s="430">
        <v>877</v>
      </c>
      <c r="I189" s="394" t="s">
        <v>44</v>
      </c>
      <c r="J189" s="308" t="str">
        <f>IF(ISBLANK(INDEX('Policy Characteristics'!D:D,MATCH($C189,'Policy Characteristics'!$C:$C,0))),"",INDEX('Policy Characteristics'!D:D,MATCH($C189,'Policy Characteristics'!$C:$C,0)))</f>
        <v>Electricity Sector CCS</v>
      </c>
      <c r="K189" s="306" t="str">
        <f>IF(ISBLANK(INDEX('Policy Characteristics'!E:E,MATCH($C189,'Policy Characteristics'!$C:$C,0))),"",INDEX('Policy Characteristics'!E:E,MATCH($C189,'Policy Characteristics'!$C:$C,0)))</f>
        <v>elec CCS</v>
      </c>
      <c r="L189" s="317">
        <f>IF(ISBLANK(INDEX('Policy Characteristics'!F:F,MATCH($C189,'Policy Characteristics'!$C:$C,0))),"",INDEX('Policy Characteristics'!F:F,MATCH($C189,'Policy Characteristics'!$C:$C,0)))</f>
        <v>0</v>
      </c>
      <c r="M189" s="317">
        <f>IF(ISBLANK(INDEX('Policy Characteristics'!G:G,MATCH($C189,'Policy Characteristics'!$C:$C,0))),"",INDEX('Policy Characteristics'!G:G,MATCH($C189,'Policy Characteristics'!$C:$C,0)))</f>
        <v>1</v>
      </c>
      <c r="N189" s="317">
        <f>IF(ISBLANK(INDEX('Policy Characteristics'!H:H,MATCH($C189,'Policy Characteristics'!$C:$C,0))),"",INDEX('Policy Characteristics'!H:H,MATCH($C189,'Policy Characteristics'!$C:$C,0)))</f>
        <v>0.01</v>
      </c>
      <c r="O189" s="306" t="str">
        <f>IF(ISBLANK(INDEX('Policy Characteristics'!I:I,MATCH($C189,'Policy Characteristics'!$C:$C,0))),"",INDEX('Policy Characteristics'!I:I,MATCH($C189,'Policy Characteristics'!$C:$C,0)))</f>
        <v>% of CO2 captured</v>
      </c>
      <c r="P189" s="306" t="str">
        <f>IF(ISBLANK(INDEX('Policy Characteristics'!J:J,MATCH($C189,'Policy Characteristics'!$C:$C,0))),"",INDEX('Policy Characteristics'!J:J,MATCH($C189,'Policy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89" s="306" t="str">
        <f>IF(ISBLANK(INDEX('Policy Characteristics'!K:K,MATCH($C189,'Policy Characteristics'!$C:$C,0))),"",INDEX('Policy Characteristics'!K:K,MATCH($C189,'Policy Characteristics'!$C:$C,0)))</f>
        <v>ccs.html#ccs</v>
      </c>
      <c r="R189" s="306" t="str">
        <f>IF(ISBLANK(INDEX('Policy Characteristics'!L:L,MATCH($C189,'Policy Characteristics'!$C:$C,0))),"",INDEX('Policy Characteristics'!L:L,MATCH($C189,'Policy Characteristics'!$C:$C,0)))</f>
        <v>carbon-capture-and-sequestration.html</v>
      </c>
    </row>
    <row r="190" spans="1:18" s="435" customFormat="1" x14ac:dyDescent="0.25">
      <c r="A190" s="306" t="str">
        <f>IF(ISBLANK(INDEX('Policy Characteristics'!A:A,MATCH($C190,'Policy Characteristics'!$C:$C,0))),"",INDEX('Policy Characteristics'!A:A,MATCH($C190,'Policy Characteristics'!$C:$C,0)))</f>
        <v>Electricity Supply</v>
      </c>
      <c r="B190" s="306" t="str">
        <f>IF(ISBLANK(INDEX('Policy Characteristics'!B:B,MATCH($C190,'Policy Characteristics'!$C:$C,0))),"",INDEX('Policy Characteristics'!B:B,MATCH($C190,'Policy Characteristics'!$C:$C,0)))</f>
        <v>Carbon Capture and Sequestration</v>
      </c>
      <c r="C190" s="310" t="str">
        <f t="shared" si="18"/>
        <v>Electricity Sector Fraction of Potential Additional CCS Achieved</v>
      </c>
      <c r="D190" s="394" t="s">
        <v>77</v>
      </c>
      <c r="E190" s="414"/>
      <c r="F190" s="394" t="s">
        <v>89</v>
      </c>
      <c r="G190" s="414"/>
      <c r="H190" s="430">
        <v>878</v>
      </c>
      <c r="I190" s="414" t="s">
        <v>45</v>
      </c>
      <c r="J190" s="308" t="str">
        <f>IF(ISBLANK(INDEX('Policy Characteristics'!D:D,MATCH($C190,'Policy Characteristics'!$C:$C,0))),"",INDEX('Policy Characteristics'!D:D,MATCH($C190,'Policy Characteristics'!$C:$C,0)))</f>
        <v>Electricity Sector CCS</v>
      </c>
      <c r="K190" s="306" t="str">
        <f>IF(ISBLANK(INDEX('Policy Characteristics'!E:E,MATCH($C190,'Policy Characteristics'!$C:$C,0))),"",INDEX('Policy Characteristics'!E:E,MATCH($C190,'Policy Characteristics'!$C:$C,0)))</f>
        <v>elec CCS</v>
      </c>
      <c r="L190" s="317">
        <f>IF(ISBLANK(INDEX('Policy Characteristics'!F:F,MATCH($C190,'Policy Characteristics'!$C:$C,0))),"",INDEX('Policy Characteristics'!F:F,MATCH($C190,'Policy Characteristics'!$C:$C,0)))</f>
        <v>0</v>
      </c>
      <c r="M190" s="317">
        <f>IF(ISBLANK(INDEX('Policy Characteristics'!G:G,MATCH($C190,'Policy Characteristics'!$C:$C,0))),"",INDEX('Policy Characteristics'!G:G,MATCH($C190,'Policy Characteristics'!$C:$C,0)))</f>
        <v>1</v>
      </c>
      <c r="N190" s="317">
        <f>IF(ISBLANK(INDEX('Policy Characteristics'!H:H,MATCH($C190,'Policy Characteristics'!$C:$C,0))),"",INDEX('Policy Characteristics'!H:H,MATCH($C190,'Policy Characteristics'!$C:$C,0)))</f>
        <v>0.01</v>
      </c>
      <c r="O190" s="306" t="str">
        <f>IF(ISBLANK(INDEX('Policy Characteristics'!I:I,MATCH($C190,'Policy Characteristics'!$C:$C,0))),"",INDEX('Policy Characteristics'!I:I,MATCH($C190,'Policy Characteristics'!$C:$C,0)))</f>
        <v>% of CO2 captured</v>
      </c>
      <c r="P190" s="306" t="str">
        <f>IF(ISBLANK(INDEX('Policy Characteristics'!J:J,MATCH($C190,'Policy Characteristics'!$C:$C,0))),"",INDEX('Policy Characteristics'!J:J,MATCH($C190,'Policy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0" s="306" t="str">
        <f>IF(ISBLANK(INDEX('Policy Characteristics'!K:K,MATCH($C190,'Policy Characteristics'!$C:$C,0))),"",INDEX('Policy Characteristics'!K:K,MATCH($C190,'Policy Characteristics'!$C:$C,0)))</f>
        <v>ccs.html#ccs</v>
      </c>
      <c r="R190" s="306" t="str">
        <f>IF(ISBLANK(INDEX('Policy Characteristics'!L:L,MATCH($C190,'Policy Characteristics'!$C:$C,0))),"",INDEX('Policy Characteristics'!L:L,MATCH($C190,'Policy Characteristics'!$C:$C,0)))</f>
        <v>carbon-capture-and-sequestration.html</v>
      </c>
    </row>
    <row r="191" spans="1:18" s="435" customFormat="1" x14ac:dyDescent="0.25">
      <c r="A191" s="306" t="str">
        <f>IF(ISBLANK(INDEX('Policy Characteristics'!A:A,MATCH($C191,'Policy Characteristics'!$C:$C,0))),"",INDEX('Policy Characteristics'!A:A,MATCH($C191,'Policy Characteristics'!$C:$C,0)))</f>
        <v>Electricity Supply</v>
      </c>
      <c r="B191" s="306" t="str">
        <f>IF(ISBLANK(INDEX('Policy Characteristics'!B:B,MATCH($C191,'Policy Characteristics'!$C:$C,0))),"",INDEX('Policy Characteristics'!B:B,MATCH($C191,'Policy Characteristics'!$C:$C,0)))</f>
        <v>Carbon Capture and Sequestration</v>
      </c>
      <c r="C191" s="310" t="str">
        <f t="shared" si="18"/>
        <v>Electricity Sector Fraction of Potential Additional CCS Achieved</v>
      </c>
      <c r="D191" s="394" t="s">
        <v>78</v>
      </c>
      <c r="E191" s="414"/>
      <c r="F191" s="394" t="s">
        <v>90</v>
      </c>
      <c r="G191" s="414"/>
      <c r="H191" s="430">
        <v>879</v>
      </c>
      <c r="I191" s="414" t="s">
        <v>45</v>
      </c>
      <c r="J191" s="308" t="str">
        <f>IF(ISBLANK(INDEX('Policy Characteristics'!D:D,MATCH($C191,'Policy Characteristics'!$C:$C,0))),"",INDEX('Policy Characteristics'!D:D,MATCH($C191,'Policy Characteristics'!$C:$C,0)))</f>
        <v>Electricity Sector CCS</v>
      </c>
      <c r="K191" s="306" t="str">
        <f>IF(ISBLANK(INDEX('Policy Characteristics'!E:E,MATCH($C191,'Policy Characteristics'!$C:$C,0))),"",INDEX('Policy Characteristics'!E:E,MATCH($C191,'Policy Characteristics'!$C:$C,0)))</f>
        <v>elec CCS</v>
      </c>
      <c r="L191" s="317">
        <f>IF(ISBLANK(INDEX('Policy Characteristics'!F:F,MATCH($C191,'Policy Characteristics'!$C:$C,0))),"",INDEX('Policy Characteristics'!F:F,MATCH($C191,'Policy Characteristics'!$C:$C,0)))</f>
        <v>0</v>
      </c>
      <c r="M191" s="317">
        <f>IF(ISBLANK(INDEX('Policy Characteristics'!G:G,MATCH($C191,'Policy Characteristics'!$C:$C,0))),"",INDEX('Policy Characteristics'!G:G,MATCH($C191,'Policy Characteristics'!$C:$C,0)))</f>
        <v>1</v>
      </c>
      <c r="N191" s="317">
        <f>IF(ISBLANK(INDEX('Policy Characteristics'!H:H,MATCH($C191,'Policy Characteristics'!$C:$C,0))),"",INDEX('Policy Characteristics'!H:H,MATCH($C191,'Policy Characteristics'!$C:$C,0)))</f>
        <v>0.01</v>
      </c>
      <c r="O191" s="306" t="str">
        <f>IF(ISBLANK(INDEX('Policy Characteristics'!I:I,MATCH($C191,'Policy Characteristics'!$C:$C,0))),"",INDEX('Policy Characteristics'!I:I,MATCH($C191,'Policy Characteristics'!$C:$C,0)))</f>
        <v>% of CO2 captured</v>
      </c>
      <c r="P191" s="306" t="str">
        <f>IF(ISBLANK(INDEX('Policy Characteristics'!J:J,MATCH($C191,'Policy Characteristics'!$C:$C,0))),"",INDEX('Policy Characteristics'!J:J,MATCH($C191,'Policy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1" s="306" t="str">
        <f>IF(ISBLANK(INDEX('Policy Characteristics'!K:K,MATCH($C191,'Policy Characteristics'!$C:$C,0))),"",INDEX('Policy Characteristics'!K:K,MATCH($C191,'Policy Characteristics'!$C:$C,0)))</f>
        <v>ccs.html#ccs</v>
      </c>
      <c r="R191" s="306" t="str">
        <f>IF(ISBLANK(INDEX('Policy Characteristics'!L:L,MATCH($C191,'Policy Characteristics'!$C:$C,0))),"",INDEX('Policy Characteristics'!L:L,MATCH($C191,'Policy Characteristics'!$C:$C,0)))</f>
        <v>carbon-capture-and-sequestration.html</v>
      </c>
    </row>
    <row r="192" spans="1:18" s="435" customFormat="1" x14ac:dyDescent="0.25">
      <c r="A192" s="306" t="str">
        <f>IF(ISBLANK(INDEX('Policy Characteristics'!A:A,MATCH($C192,'Policy Characteristics'!$C:$C,0))),"",INDEX('Policy Characteristics'!A:A,MATCH($C192,'Policy Characteristics'!$C:$C,0)))</f>
        <v>Electricity Supply</v>
      </c>
      <c r="B192" s="306" t="str">
        <f>IF(ISBLANK(INDEX('Policy Characteristics'!B:B,MATCH($C192,'Policy Characteristics'!$C:$C,0))),"",INDEX('Policy Characteristics'!B:B,MATCH($C192,'Policy Characteristics'!$C:$C,0)))</f>
        <v>Carbon Capture and Sequestration</v>
      </c>
      <c r="C192" s="310" t="str">
        <f t="shared" si="18"/>
        <v>Electricity Sector Fraction of Potential Additional CCS Achieved</v>
      </c>
      <c r="D192" s="394" t="s">
        <v>473</v>
      </c>
      <c r="E192" s="414"/>
      <c r="F192" s="394" t="s">
        <v>476</v>
      </c>
      <c r="G192" s="414"/>
      <c r="H192" s="430">
        <v>880</v>
      </c>
      <c r="I192" s="414" t="s">
        <v>45</v>
      </c>
      <c r="J192" s="308" t="str">
        <f>IF(ISBLANK(INDEX('Policy Characteristics'!D:D,MATCH($C192,'Policy Characteristics'!$C:$C,0))),"",INDEX('Policy Characteristics'!D:D,MATCH($C192,'Policy Characteristics'!$C:$C,0)))</f>
        <v>Electricity Sector CCS</v>
      </c>
      <c r="K192" s="306" t="str">
        <f>IF(ISBLANK(INDEX('Policy Characteristics'!E:E,MATCH($C192,'Policy Characteristics'!$C:$C,0))),"",INDEX('Policy Characteristics'!E:E,MATCH($C192,'Policy Characteristics'!$C:$C,0)))</f>
        <v>elec CCS</v>
      </c>
      <c r="L192" s="317">
        <f>IF(ISBLANK(INDEX('Policy Characteristics'!F:F,MATCH($C192,'Policy Characteristics'!$C:$C,0))),"",INDEX('Policy Characteristics'!F:F,MATCH($C192,'Policy Characteristics'!$C:$C,0)))</f>
        <v>0</v>
      </c>
      <c r="M192" s="317">
        <f>IF(ISBLANK(INDEX('Policy Characteristics'!G:G,MATCH($C192,'Policy Characteristics'!$C:$C,0))),"",INDEX('Policy Characteristics'!G:G,MATCH($C192,'Policy Characteristics'!$C:$C,0)))</f>
        <v>1</v>
      </c>
      <c r="N192" s="317">
        <f>IF(ISBLANK(INDEX('Policy Characteristics'!H:H,MATCH($C192,'Policy Characteristics'!$C:$C,0))),"",INDEX('Policy Characteristics'!H:H,MATCH($C192,'Policy Characteristics'!$C:$C,0)))</f>
        <v>0.01</v>
      </c>
      <c r="O192" s="306" t="str">
        <f>IF(ISBLANK(INDEX('Policy Characteristics'!I:I,MATCH($C192,'Policy Characteristics'!$C:$C,0))),"",INDEX('Policy Characteristics'!I:I,MATCH($C192,'Policy Characteristics'!$C:$C,0)))</f>
        <v>% of CO2 captured</v>
      </c>
      <c r="P192" s="306" t="str">
        <f>IF(ISBLANK(INDEX('Policy Characteristics'!J:J,MATCH($C192,'Policy Characteristics'!$C:$C,0))),"",INDEX('Policy Characteristics'!J:J,MATCH($C192,'Policy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2" s="306" t="str">
        <f>IF(ISBLANK(INDEX('Policy Characteristics'!K:K,MATCH($C192,'Policy Characteristics'!$C:$C,0))),"",INDEX('Policy Characteristics'!K:K,MATCH($C192,'Policy Characteristics'!$C:$C,0)))</f>
        <v>ccs.html#ccs</v>
      </c>
      <c r="R192" s="306" t="str">
        <f>IF(ISBLANK(INDEX('Policy Characteristics'!L:L,MATCH($C192,'Policy Characteristics'!$C:$C,0))),"",INDEX('Policy Characteristics'!L:L,MATCH($C192,'Policy Characteristics'!$C:$C,0)))</f>
        <v>carbon-capture-and-sequestration.html</v>
      </c>
    </row>
    <row r="193" spans="1:18" s="435" customFormat="1" x14ac:dyDescent="0.25">
      <c r="A193" s="306" t="str">
        <f>IF(ISBLANK(INDEX('Policy Characteristics'!A:A,MATCH($C193,'Policy Characteristics'!$C:$C,0))),"",INDEX('Policy Characteristics'!A:A,MATCH($C193,'Policy Characteristics'!$C:$C,0)))</f>
        <v>Electricity Supply</v>
      </c>
      <c r="B193" s="306" t="str">
        <f>IF(ISBLANK(INDEX('Policy Characteristics'!B:B,MATCH($C193,'Policy Characteristics'!$C:$C,0))),"",INDEX('Policy Characteristics'!B:B,MATCH($C193,'Policy Characteristics'!$C:$C,0)))</f>
        <v>Carbon Capture and Sequestration</v>
      </c>
      <c r="C193" s="310" t="str">
        <f t="shared" si="18"/>
        <v>Electricity Sector Fraction of Potential Additional CCS Achieved</v>
      </c>
      <c r="D193" s="394" t="s">
        <v>79</v>
      </c>
      <c r="E193" s="414"/>
      <c r="F193" s="394" t="s">
        <v>91</v>
      </c>
      <c r="G193" s="414"/>
      <c r="H193" s="430">
        <v>881</v>
      </c>
      <c r="I193" s="414" t="s">
        <v>45</v>
      </c>
      <c r="J193" s="308" t="str">
        <f>IF(ISBLANK(INDEX('Policy Characteristics'!D:D,MATCH($C193,'Policy Characteristics'!$C:$C,0))),"",INDEX('Policy Characteristics'!D:D,MATCH($C193,'Policy Characteristics'!$C:$C,0)))</f>
        <v>Electricity Sector CCS</v>
      </c>
      <c r="K193" s="306" t="str">
        <f>IF(ISBLANK(INDEX('Policy Characteristics'!E:E,MATCH($C193,'Policy Characteristics'!$C:$C,0))),"",INDEX('Policy Characteristics'!E:E,MATCH($C193,'Policy Characteristics'!$C:$C,0)))</f>
        <v>elec CCS</v>
      </c>
      <c r="L193" s="317">
        <f>IF(ISBLANK(INDEX('Policy Characteristics'!F:F,MATCH($C193,'Policy Characteristics'!$C:$C,0))),"",INDEX('Policy Characteristics'!F:F,MATCH($C193,'Policy Characteristics'!$C:$C,0)))</f>
        <v>0</v>
      </c>
      <c r="M193" s="317">
        <f>IF(ISBLANK(INDEX('Policy Characteristics'!G:G,MATCH($C193,'Policy Characteristics'!$C:$C,0))),"",INDEX('Policy Characteristics'!G:G,MATCH($C193,'Policy Characteristics'!$C:$C,0)))</f>
        <v>1</v>
      </c>
      <c r="N193" s="317">
        <f>IF(ISBLANK(INDEX('Policy Characteristics'!H:H,MATCH($C193,'Policy Characteristics'!$C:$C,0))),"",INDEX('Policy Characteristics'!H:H,MATCH($C193,'Policy Characteristics'!$C:$C,0)))</f>
        <v>0.01</v>
      </c>
      <c r="O193" s="306" t="str">
        <f>IF(ISBLANK(INDEX('Policy Characteristics'!I:I,MATCH($C193,'Policy Characteristics'!$C:$C,0))),"",INDEX('Policy Characteristics'!I:I,MATCH($C193,'Policy Characteristics'!$C:$C,0)))</f>
        <v>% of CO2 captured</v>
      </c>
      <c r="P193" s="306" t="str">
        <f>IF(ISBLANK(INDEX('Policy Characteristics'!J:J,MATCH($C193,'Policy Characteristics'!$C:$C,0))),"",INDEX('Policy Characteristics'!J:J,MATCH($C193,'Policy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3" s="306" t="str">
        <f>IF(ISBLANK(INDEX('Policy Characteristics'!K:K,MATCH($C193,'Policy Characteristics'!$C:$C,0))),"",INDEX('Policy Characteristics'!K:K,MATCH($C193,'Policy Characteristics'!$C:$C,0)))</f>
        <v>ccs.html#ccs</v>
      </c>
      <c r="R193" s="306" t="str">
        <f>IF(ISBLANK(INDEX('Policy Characteristics'!L:L,MATCH($C193,'Policy Characteristics'!$C:$C,0))),"",INDEX('Policy Characteristics'!L:L,MATCH($C193,'Policy Characteristics'!$C:$C,0)))</f>
        <v>carbon-capture-and-sequestration.html</v>
      </c>
    </row>
    <row r="194" spans="1:18" s="435" customFormat="1" x14ac:dyDescent="0.25">
      <c r="A194" s="306" t="str">
        <f>IF(ISBLANK(INDEX('Policy Characteristics'!A:A,MATCH($C194,'Policy Characteristics'!$C:$C,0))),"",INDEX('Policy Characteristics'!A:A,MATCH($C194,'Policy Characteristics'!$C:$C,0)))</f>
        <v>Electricity Supply</v>
      </c>
      <c r="B194" s="306" t="str">
        <f>IF(ISBLANK(INDEX('Policy Characteristics'!B:B,MATCH($C194,'Policy Characteristics'!$C:$C,0))),"",INDEX('Policy Characteristics'!B:B,MATCH($C194,'Policy Characteristics'!$C:$C,0)))</f>
        <v>Carbon Capture and Sequestration</v>
      </c>
      <c r="C194" s="310" t="str">
        <f t="shared" si="18"/>
        <v>Electricity Sector Fraction of Potential Additional CCS Achieved</v>
      </c>
      <c r="D194" s="394" t="s">
        <v>80</v>
      </c>
      <c r="E194" s="414"/>
      <c r="F194" s="394" t="s">
        <v>92</v>
      </c>
      <c r="G194" s="414"/>
      <c r="H194" s="430">
        <v>882</v>
      </c>
      <c r="I194" s="414" t="s">
        <v>45</v>
      </c>
      <c r="J194" s="308" t="str">
        <f>IF(ISBLANK(INDEX('Policy Characteristics'!D:D,MATCH($C194,'Policy Characteristics'!$C:$C,0))),"",INDEX('Policy Characteristics'!D:D,MATCH($C194,'Policy Characteristics'!$C:$C,0)))</f>
        <v>Electricity Sector CCS</v>
      </c>
      <c r="K194" s="306" t="str">
        <f>IF(ISBLANK(INDEX('Policy Characteristics'!E:E,MATCH($C194,'Policy Characteristics'!$C:$C,0))),"",INDEX('Policy Characteristics'!E:E,MATCH($C194,'Policy Characteristics'!$C:$C,0)))</f>
        <v>elec CCS</v>
      </c>
      <c r="L194" s="317">
        <f>IF(ISBLANK(INDEX('Policy Characteristics'!F:F,MATCH($C194,'Policy Characteristics'!$C:$C,0))),"",INDEX('Policy Characteristics'!F:F,MATCH($C194,'Policy Characteristics'!$C:$C,0)))</f>
        <v>0</v>
      </c>
      <c r="M194" s="317">
        <f>IF(ISBLANK(INDEX('Policy Characteristics'!G:G,MATCH($C194,'Policy Characteristics'!$C:$C,0))),"",INDEX('Policy Characteristics'!G:G,MATCH($C194,'Policy Characteristics'!$C:$C,0)))</f>
        <v>1</v>
      </c>
      <c r="N194" s="317">
        <f>IF(ISBLANK(INDEX('Policy Characteristics'!H:H,MATCH($C194,'Policy Characteristics'!$C:$C,0))),"",INDEX('Policy Characteristics'!H:H,MATCH($C194,'Policy Characteristics'!$C:$C,0)))</f>
        <v>0.01</v>
      </c>
      <c r="O194" s="306" t="str">
        <f>IF(ISBLANK(INDEX('Policy Characteristics'!I:I,MATCH($C194,'Policy Characteristics'!$C:$C,0))),"",INDEX('Policy Characteristics'!I:I,MATCH($C194,'Policy Characteristics'!$C:$C,0)))</f>
        <v>% of CO2 captured</v>
      </c>
      <c r="P194" s="306" t="str">
        <f>IF(ISBLANK(INDEX('Policy Characteristics'!J:J,MATCH($C194,'Policy Characteristics'!$C:$C,0))),"",INDEX('Policy Characteristics'!J:J,MATCH($C194,'Policy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4" s="306" t="str">
        <f>IF(ISBLANK(INDEX('Policy Characteristics'!K:K,MATCH($C194,'Policy Characteristics'!$C:$C,0))),"",INDEX('Policy Characteristics'!K:K,MATCH($C194,'Policy Characteristics'!$C:$C,0)))</f>
        <v>ccs.html#ccs</v>
      </c>
      <c r="R194" s="306" t="str">
        <f>IF(ISBLANK(INDEX('Policy Characteristics'!L:L,MATCH($C194,'Policy Characteristics'!$C:$C,0))),"",INDEX('Policy Characteristics'!L:L,MATCH($C194,'Policy Characteristics'!$C:$C,0)))</f>
        <v>carbon-capture-and-sequestration.html</v>
      </c>
    </row>
    <row r="195" spans="1:18" s="435" customFormat="1" x14ac:dyDescent="0.25">
      <c r="A195" s="306" t="str">
        <f>IF(ISBLANK(INDEX('Policy Characteristics'!A:A,MATCH($C195,'Policy Characteristics'!$C:$C,0))),"",INDEX('Policy Characteristics'!A:A,MATCH($C195,'Policy Characteristics'!$C:$C,0)))</f>
        <v>Electricity Supply</v>
      </c>
      <c r="B195" s="306" t="str">
        <f>IF(ISBLANK(INDEX('Policy Characteristics'!B:B,MATCH($C195,'Policy Characteristics'!$C:$C,0))),"",INDEX('Policy Characteristics'!B:B,MATCH($C195,'Policy Characteristics'!$C:$C,0)))</f>
        <v>Carbon Capture and Sequestration</v>
      </c>
      <c r="C195" s="310" t="str">
        <f t="shared" si="18"/>
        <v>Electricity Sector Fraction of Potential Additional CCS Achieved</v>
      </c>
      <c r="D195" s="394" t="s">
        <v>81</v>
      </c>
      <c r="E195" s="414"/>
      <c r="F195" s="394" t="s">
        <v>93</v>
      </c>
      <c r="G195" s="414"/>
      <c r="H195" s="430">
        <v>883</v>
      </c>
      <c r="I195" s="394" t="s">
        <v>44</v>
      </c>
      <c r="J195" s="308" t="str">
        <f>IF(ISBLANK(INDEX('Policy Characteristics'!D:D,MATCH($C195,'Policy Characteristics'!$C:$C,0))),"",INDEX('Policy Characteristics'!D:D,MATCH($C195,'Policy Characteristics'!$C:$C,0)))</f>
        <v>Electricity Sector CCS</v>
      </c>
      <c r="K195" s="306" t="str">
        <f>IF(ISBLANK(INDEX('Policy Characteristics'!E:E,MATCH($C195,'Policy Characteristics'!$C:$C,0))),"",INDEX('Policy Characteristics'!E:E,MATCH($C195,'Policy Characteristics'!$C:$C,0)))</f>
        <v>elec CCS</v>
      </c>
      <c r="L195" s="317">
        <f>IF(ISBLANK(INDEX('Policy Characteristics'!F:F,MATCH($C195,'Policy Characteristics'!$C:$C,0))),"",INDEX('Policy Characteristics'!F:F,MATCH($C195,'Policy Characteristics'!$C:$C,0)))</f>
        <v>0</v>
      </c>
      <c r="M195" s="317">
        <f>IF(ISBLANK(INDEX('Policy Characteristics'!G:G,MATCH($C195,'Policy Characteristics'!$C:$C,0))),"",INDEX('Policy Characteristics'!G:G,MATCH($C195,'Policy Characteristics'!$C:$C,0)))</f>
        <v>1</v>
      </c>
      <c r="N195" s="317">
        <f>IF(ISBLANK(INDEX('Policy Characteristics'!H:H,MATCH($C195,'Policy Characteristics'!$C:$C,0))),"",INDEX('Policy Characteristics'!H:H,MATCH($C195,'Policy Characteristics'!$C:$C,0)))</f>
        <v>0.01</v>
      </c>
      <c r="O195" s="306" t="str">
        <f>IF(ISBLANK(INDEX('Policy Characteristics'!I:I,MATCH($C195,'Policy Characteristics'!$C:$C,0))),"",INDEX('Policy Characteristics'!I:I,MATCH($C195,'Policy Characteristics'!$C:$C,0)))</f>
        <v>% of CO2 captured</v>
      </c>
      <c r="P195" s="306" t="str">
        <f>IF(ISBLANK(INDEX('Policy Characteristics'!J:J,MATCH($C195,'Policy Characteristics'!$C:$C,0))),"",INDEX('Policy Characteristics'!J:J,MATCH($C195,'Policy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5" s="306" t="str">
        <f>IF(ISBLANK(INDEX('Policy Characteristics'!K:K,MATCH($C195,'Policy Characteristics'!$C:$C,0))),"",INDEX('Policy Characteristics'!K:K,MATCH($C195,'Policy Characteristics'!$C:$C,0)))</f>
        <v>ccs.html#ccs</v>
      </c>
      <c r="R195" s="306" t="str">
        <f>IF(ISBLANK(INDEX('Policy Characteristics'!L:L,MATCH($C195,'Policy Characteristics'!$C:$C,0))),"",INDEX('Policy Characteristics'!L:L,MATCH($C195,'Policy Characteristics'!$C:$C,0)))</f>
        <v>carbon-capture-and-sequestration.html</v>
      </c>
    </row>
    <row r="196" spans="1:18" s="435" customFormat="1" x14ac:dyDescent="0.25">
      <c r="A196" s="306" t="str">
        <f>IF(ISBLANK(INDEX('Policy Characteristics'!A:A,MATCH($C196,'Policy Characteristics'!$C:$C,0))),"",INDEX('Policy Characteristics'!A:A,MATCH($C196,'Policy Characteristics'!$C:$C,0)))</f>
        <v>Electricity Supply</v>
      </c>
      <c r="B196" s="306" t="str">
        <f>IF(ISBLANK(INDEX('Policy Characteristics'!B:B,MATCH($C196,'Policy Characteristics'!$C:$C,0))),"",INDEX('Policy Characteristics'!B:B,MATCH($C196,'Policy Characteristics'!$C:$C,0)))</f>
        <v>Carbon Capture and Sequestration</v>
      </c>
      <c r="C196" s="310" t="str">
        <f t="shared" si="18"/>
        <v>Electricity Sector Fraction of Potential Additional CCS Achieved</v>
      </c>
      <c r="D196" s="394" t="s">
        <v>2478</v>
      </c>
      <c r="E196" s="414"/>
      <c r="F196" s="394" t="s">
        <v>461</v>
      </c>
      <c r="G196" s="414"/>
      <c r="H196" s="430">
        <v>884</v>
      </c>
      <c r="I196" s="414" t="s">
        <v>45</v>
      </c>
      <c r="J196" s="308" t="str">
        <f>IF(ISBLANK(INDEX('Policy Characteristics'!D:D,MATCH($C196,'Policy Characteristics'!$C:$C,0))),"",INDEX('Policy Characteristics'!D:D,MATCH($C196,'Policy Characteristics'!$C:$C,0)))</f>
        <v>Electricity Sector CCS</v>
      </c>
      <c r="K196" s="306" t="str">
        <f>IF(ISBLANK(INDEX('Policy Characteristics'!E:E,MATCH($C196,'Policy Characteristics'!$C:$C,0))),"",INDEX('Policy Characteristics'!E:E,MATCH($C196,'Policy Characteristics'!$C:$C,0)))</f>
        <v>elec CCS</v>
      </c>
      <c r="L196" s="317">
        <f>IF(ISBLANK(INDEX('Policy Characteristics'!F:F,MATCH($C196,'Policy Characteristics'!$C:$C,0))),"",INDEX('Policy Characteristics'!F:F,MATCH($C196,'Policy Characteristics'!$C:$C,0)))</f>
        <v>0</v>
      </c>
      <c r="M196" s="317">
        <f>IF(ISBLANK(INDEX('Policy Characteristics'!G:G,MATCH($C196,'Policy Characteristics'!$C:$C,0))),"",INDEX('Policy Characteristics'!G:G,MATCH($C196,'Policy Characteristics'!$C:$C,0)))</f>
        <v>1</v>
      </c>
      <c r="N196" s="317">
        <f>IF(ISBLANK(INDEX('Policy Characteristics'!H:H,MATCH($C196,'Policy Characteristics'!$C:$C,0))),"",INDEX('Policy Characteristics'!H:H,MATCH($C196,'Policy Characteristics'!$C:$C,0)))</f>
        <v>0.01</v>
      </c>
      <c r="O196" s="306" t="str">
        <f>IF(ISBLANK(INDEX('Policy Characteristics'!I:I,MATCH($C196,'Policy Characteristics'!$C:$C,0))),"",INDEX('Policy Characteristics'!I:I,MATCH($C196,'Policy Characteristics'!$C:$C,0)))</f>
        <v>% of CO2 captured</v>
      </c>
      <c r="P196" s="306" t="str">
        <f>IF(ISBLANK(INDEX('Policy Characteristics'!J:J,MATCH($C196,'Policy Characteristics'!$C:$C,0))),"",INDEX('Policy Characteristics'!J:J,MATCH($C196,'Policy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6" s="306" t="str">
        <f>IF(ISBLANK(INDEX('Policy Characteristics'!K:K,MATCH($C196,'Policy Characteristics'!$C:$C,0))),"",INDEX('Policy Characteristics'!K:K,MATCH($C196,'Policy Characteristics'!$C:$C,0)))</f>
        <v>ccs.html#ccs</v>
      </c>
      <c r="R196" s="306" t="str">
        <f>IF(ISBLANK(INDEX('Policy Characteristics'!L:L,MATCH($C196,'Policy Characteristics'!$C:$C,0))),"",INDEX('Policy Characteristics'!L:L,MATCH($C196,'Policy Characteristics'!$C:$C,0)))</f>
        <v>carbon-capture-and-sequestration.html</v>
      </c>
    </row>
    <row r="197" spans="1:18" s="435" customFormat="1" x14ac:dyDescent="0.25">
      <c r="A197" s="306" t="str">
        <f>IF(ISBLANK(INDEX('Policy Characteristics'!A:A,MATCH($C197,'Policy Characteristics'!$C:$C,0))),"",INDEX('Policy Characteristics'!A:A,MATCH($C197,'Policy Characteristics'!$C:$C,0)))</f>
        <v>Electricity Supply</v>
      </c>
      <c r="B197" s="306" t="str">
        <f>IF(ISBLANK(INDEX('Policy Characteristics'!B:B,MATCH($C197,'Policy Characteristics'!$C:$C,0))),"",INDEX('Policy Characteristics'!B:B,MATCH($C197,'Policy Characteristics'!$C:$C,0)))</f>
        <v>Carbon Capture and Sequestration</v>
      </c>
      <c r="C197" s="310" t="str">
        <f t="shared" si="18"/>
        <v>Electricity Sector Fraction of Potential Additional CCS Achieved</v>
      </c>
      <c r="D197" s="394" t="s">
        <v>328</v>
      </c>
      <c r="E197" s="414"/>
      <c r="F197" s="394" t="s">
        <v>330</v>
      </c>
      <c r="G197" s="414"/>
      <c r="H197" s="430">
        <v>885</v>
      </c>
      <c r="I197" s="394" t="s">
        <v>44</v>
      </c>
      <c r="J197" s="308" t="str">
        <f>IF(ISBLANK(INDEX('Policy Characteristics'!D:D,MATCH($C197,'Policy Characteristics'!$C:$C,0))),"",INDEX('Policy Characteristics'!D:D,MATCH($C197,'Policy Characteristics'!$C:$C,0)))</f>
        <v>Electricity Sector CCS</v>
      </c>
      <c r="K197" s="306" t="str">
        <f>IF(ISBLANK(INDEX('Policy Characteristics'!E:E,MATCH($C197,'Policy Characteristics'!$C:$C,0))),"",INDEX('Policy Characteristics'!E:E,MATCH($C197,'Policy Characteristics'!$C:$C,0)))</f>
        <v>elec CCS</v>
      </c>
      <c r="L197" s="317">
        <f>IF(ISBLANK(INDEX('Policy Characteristics'!F:F,MATCH($C197,'Policy Characteristics'!$C:$C,0))),"",INDEX('Policy Characteristics'!F:F,MATCH($C197,'Policy Characteristics'!$C:$C,0)))</f>
        <v>0</v>
      </c>
      <c r="M197" s="317">
        <f>IF(ISBLANK(INDEX('Policy Characteristics'!G:G,MATCH($C197,'Policy Characteristics'!$C:$C,0))),"",INDEX('Policy Characteristics'!G:G,MATCH($C197,'Policy Characteristics'!$C:$C,0)))</f>
        <v>1</v>
      </c>
      <c r="N197" s="317">
        <f>IF(ISBLANK(INDEX('Policy Characteristics'!H:H,MATCH($C197,'Policy Characteristics'!$C:$C,0))),"",INDEX('Policy Characteristics'!H:H,MATCH($C197,'Policy Characteristics'!$C:$C,0)))</f>
        <v>0.01</v>
      </c>
      <c r="O197" s="306" t="str">
        <f>IF(ISBLANK(INDEX('Policy Characteristics'!I:I,MATCH($C197,'Policy Characteristics'!$C:$C,0))),"",INDEX('Policy Characteristics'!I:I,MATCH($C197,'Policy Characteristics'!$C:$C,0)))</f>
        <v>% of CO2 captured</v>
      </c>
      <c r="P197" s="306" t="str">
        <f>IF(ISBLANK(INDEX('Policy Characteristics'!J:J,MATCH($C197,'Policy Characteristics'!$C:$C,0))),"",INDEX('Policy Characteristics'!J:J,MATCH($C197,'Policy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7" s="306" t="str">
        <f>IF(ISBLANK(INDEX('Policy Characteristics'!K:K,MATCH($C197,'Policy Characteristics'!$C:$C,0))),"",INDEX('Policy Characteristics'!K:K,MATCH($C197,'Policy Characteristics'!$C:$C,0)))</f>
        <v>ccs.html#ccs</v>
      </c>
      <c r="R197" s="306" t="str">
        <f>IF(ISBLANK(INDEX('Policy Characteristics'!L:L,MATCH($C197,'Policy Characteristics'!$C:$C,0))),"",INDEX('Policy Characteristics'!L:L,MATCH($C197,'Policy Characteristics'!$C:$C,0)))</f>
        <v>carbon-capture-and-sequestration.html</v>
      </c>
    </row>
    <row r="198" spans="1:18" s="435" customFormat="1" x14ac:dyDescent="0.25">
      <c r="A198" s="306" t="str">
        <f>IF(ISBLANK(INDEX('Policy Characteristics'!A:A,MATCH($C198,'Policy Characteristics'!$C:$C,0))),"",INDEX('Policy Characteristics'!A:A,MATCH($C198,'Policy Characteristics'!$C:$C,0)))</f>
        <v>Electricity Supply</v>
      </c>
      <c r="B198" s="306" t="str">
        <f>IF(ISBLANK(INDEX('Policy Characteristics'!B:B,MATCH($C198,'Policy Characteristics'!$C:$C,0))),"",INDEX('Policy Characteristics'!B:B,MATCH($C198,'Policy Characteristics'!$C:$C,0)))</f>
        <v>Carbon Capture and Sequestration</v>
      </c>
      <c r="C198" s="310" t="str">
        <f t="shared" si="18"/>
        <v>Electricity Sector Fraction of Potential Additional CCS Achieved</v>
      </c>
      <c r="D198" s="394" t="s">
        <v>329</v>
      </c>
      <c r="E198" s="414"/>
      <c r="F198" s="394" t="s">
        <v>331</v>
      </c>
      <c r="G198" s="414"/>
      <c r="H198" s="430">
        <v>886</v>
      </c>
      <c r="I198" s="394" t="s">
        <v>44</v>
      </c>
      <c r="J198" s="308" t="str">
        <f>IF(ISBLANK(INDEX('Policy Characteristics'!D:D,MATCH($C198,'Policy Characteristics'!$C:$C,0))),"",INDEX('Policy Characteristics'!D:D,MATCH($C198,'Policy Characteristics'!$C:$C,0)))</f>
        <v>Electricity Sector CCS</v>
      </c>
      <c r="K198" s="306" t="str">
        <f>IF(ISBLANK(INDEX('Policy Characteristics'!E:E,MATCH($C198,'Policy Characteristics'!$C:$C,0))),"",INDEX('Policy Characteristics'!E:E,MATCH($C198,'Policy Characteristics'!$C:$C,0)))</f>
        <v>elec CCS</v>
      </c>
      <c r="L198" s="317">
        <f>IF(ISBLANK(INDEX('Policy Characteristics'!F:F,MATCH($C198,'Policy Characteristics'!$C:$C,0))),"",INDEX('Policy Characteristics'!F:F,MATCH($C198,'Policy Characteristics'!$C:$C,0)))</f>
        <v>0</v>
      </c>
      <c r="M198" s="317">
        <f>IF(ISBLANK(INDEX('Policy Characteristics'!G:G,MATCH($C198,'Policy Characteristics'!$C:$C,0))),"",INDEX('Policy Characteristics'!G:G,MATCH($C198,'Policy Characteristics'!$C:$C,0)))</f>
        <v>1</v>
      </c>
      <c r="N198" s="317">
        <f>IF(ISBLANK(INDEX('Policy Characteristics'!H:H,MATCH($C198,'Policy Characteristics'!$C:$C,0))),"",INDEX('Policy Characteristics'!H:H,MATCH($C198,'Policy Characteristics'!$C:$C,0)))</f>
        <v>0.01</v>
      </c>
      <c r="O198" s="306" t="str">
        <f>IF(ISBLANK(INDEX('Policy Characteristics'!I:I,MATCH($C198,'Policy Characteristics'!$C:$C,0))),"",INDEX('Policy Characteristics'!I:I,MATCH($C198,'Policy Characteristics'!$C:$C,0)))</f>
        <v>% of CO2 captured</v>
      </c>
      <c r="P198" s="306" t="str">
        <f>IF(ISBLANK(INDEX('Policy Characteristics'!J:J,MATCH($C198,'Policy Characteristics'!$C:$C,0))),"",INDEX('Policy Characteristics'!J:J,MATCH($C198,'Policy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8" s="306" t="str">
        <f>IF(ISBLANK(INDEX('Policy Characteristics'!K:K,MATCH($C198,'Policy Characteristics'!$C:$C,0))),"",INDEX('Policy Characteristics'!K:K,MATCH($C198,'Policy Characteristics'!$C:$C,0)))</f>
        <v>ccs.html#ccs</v>
      </c>
      <c r="R198" s="306" t="str">
        <f>IF(ISBLANK(INDEX('Policy Characteristics'!L:L,MATCH($C198,'Policy Characteristics'!$C:$C,0))),"",INDEX('Policy Characteristics'!L:L,MATCH($C198,'Policy Characteristics'!$C:$C,0)))</f>
        <v>carbon-capture-and-sequestration.html</v>
      </c>
    </row>
    <row r="199" spans="1:18" s="435" customFormat="1" x14ac:dyDescent="0.25">
      <c r="A199" s="306" t="str">
        <f>IF(ISBLANK(INDEX('Policy Characteristics'!A:A,MATCH($C199,'Policy Characteristics'!$C:$C,0))),"",INDEX('Policy Characteristics'!A:A,MATCH($C199,'Policy Characteristics'!$C:$C,0)))</f>
        <v>Electricity Supply</v>
      </c>
      <c r="B199" s="306" t="str">
        <f>IF(ISBLANK(INDEX('Policy Characteristics'!B:B,MATCH($C199,'Policy Characteristics'!$C:$C,0))),"",INDEX('Policy Characteristics'!B:B,MATCH($C199,'Policy Characteristics'!$C:$C,0)))</f>
        <v>Carbon Capture and Sequestration</v>
      </c>
      <c r="C199" s="310" t="str">
        <f t="shared" si="18"/>
        <v>Electricity Sector Fraction of Potential Additional CCS Achieved</v>
      </c>
      <c r="D199" s="394" t="s">
        <v>469</v>
      </c>
      <c r="E199" s="414"/>
      <c r="F199" s="394" t="s">
        <v>468</v>
      </c>
      <c r="G199" s="414"/>
      <c r="H199" s="430">
        <v>887</v>
      </c>
      <c r="I199" s="394" t="s">
        <v>44</v>
      </c>
      <c r="J199" s="308" t="str">
        <f>IF(ISBLANK(INDEX('Policy Characteristics'!D:D,MATCH($C199,'Policy Characteristics'!$C:$C,0))),"",INDEX('Policy Characteristics'!D:D,MATCH($C199,'Policy Characteristics'!$C:$C,0)))</f>
        <v>Electricity Sector CCS</v>
      </c>
      <c r="K199" s="306" t="str">
        <f>IF(ISBLANK(INDEX('Policy Characteristics'!E:E,MATCH($C199,'Policy Characteristics'!$C:$C,0))),"",INDEX('Policy Characteristics'!E:E,MATCH($C199,'Policy Characteristics'!$C:$C,0)))</f>
        <v>elec CCS</v>
      </c>
      <c r="L199" s="317">
        <f>IF(ISBLANK(INDEX('Policy Characteristics'!F:F,MATCH($C199,'Policy Characteristics'!$C:$C,0))),"",INDEX('Policy Characteristics'!F:F,MATCH($C199,'Policy Characteristics'!$C:$C,0)))</f>
        <v>0</v>
      </c>
      <c r="M199" s="317">
        <f>IF(ISBLANK(INDEX('Policy Characteristics'!G:G,MATCH($C199,'Policy Characteristics'!$C:$C,0))),"",INDEX('Policy Characteristics'!G:G,MATCH($C199,'Policy Characteristics'!$C:$C,0)))</f>
        <v>1</v>
      </c>
      <c r="N199" s="317">
        <f>IF(ISBLANK(INDEX('Policy Characteristics'!H:H,MATCH($C199,'Policy Characteristics'!$C:$C,0))),"",INDEX('Policy Characteristics'!H:H,MATCH($C199,'Policy Characteristics'!$C:$C,0)))</f>
        <v>0.01</v>
      </c>
      <c r="O199" s="306" t="str">
        <f>IF(ISBLANK(INDEX('Policy Characteristics'!I:I,MATCH($C199,'Policy Characteristics'!$C:$C,0))),"",INDEX('Policy Characteristics'!I:I,MATCH($C199,'Policy Characteristics'!$C:$C,0)))</f>
        <v>% of CO2 captured</v>
      </c>
      <c r="P199" s="306" t="str">
        <f>IF(ISBLANK(INDEX('Policy Characteristics'!J:J,MATCH($C199,'Policy Characteristics'!$C:$C,0))),"",INDEX('Policy Characteristics'!J:J,MATCH($C199,'Policy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199" s="306" t="str">
        <f>IF(ISBLANK(INDEX('Policy Characteristics'!K:K,MATCH($C199,'Policy Characteristics'!$C:$C,0))),"",INDEX('Policy Characteristics'!K:K,MATCH($C199,'Policy Characteristics'!$C:$C,0)))</f>
        <v>ccs.html#ccs</v>
      </c>
      <c r="R199" s="306" t="str">
        <f>IF(ISBLANK(INDEX('Policy Characteristics'!L:L,MATCH($C199,'Policy Characteristics'!$C:$C,0))),"",INDEX('Policy Characteristics'!L:L,MATCH($C199,'Policy Characteristics'!$C:$C,0)))</f>
        <v>carbon-capture-and-sequestration.html</v>
      </c>
    </row>
    <row r="200" spans="1:18" s="435" customFormat="1" x14ac:dyDescent="0.25">
      <c r="A200" s="306" t="str">
        <f>IF(ISBLANK(INDEX('Policy Characteristics'!A:A,MATCH($C200,'Policy Characteristics'!$C:$C,0))),"",INDEX('Policy Characteristics'!A:A,MATCH($C200,'Policy Characteristics'!$C:$C,0)))</f>
        <v>Electricity Supply</v>
      </c>
      <c r="B200" s="306" t="str">
        <f>IF(ISBLANK(INDEX('Policy Characteristics'!B:B,MATCH($C200,'Policy Characteristics'!$C:$C,0))),"",INDEX('Policy Characteristics'!B:B,MATCH($C200,'Policy Characteristics'!$C:$C,0)))</f>
        <v>Carbon Capture and Sequestration</v>
      </c>
      <c r="C200" s="310" t="str">
        <f t="shared" si="18"/>
        <v>Electricity Sector Fraction of Potential Additional CCS Achieved</v>
      </c>
      <c r="D200" s="394" t="s">
        <v>478</v>
      </c>
      <c r="E200" s="414"/>
      <c r="F200" s="394" t="s">
        <v>479</v>
      </c>
      <c r="G200" s="414"/>
      <c r="H200" s="430">
        <v>888</v>
      </c>
      <c r="I200" s="414" t="s">
        <v>45</v>
      </c>
      <c r="J200" s="308" t="str">
        <f>IF(ISBLANK(INDEX('Policy Characteristics'!D:D,MATCH($C200,'Policy Characteristics'!$C:$C,0))),"",INDEX('Policy Characteristics'!D:D,MATCH($C200,'Policy Characteristics'!$C:$C,0)))</f>
        <v>Electricity Sector CCS</v>
      </c>
      <c r="K200" s="306" t="str">
        <f>IF(ISBLANK(INDEX('Policy Characteristics'!E:E,MATCH($C200,'Policy Characteristics'!$C:$C,0))),"",INDEX('Policy Characteristics'!E:E,MATCH($C200,'Policy Characteristics'!$C:$C,0)))</f>
        <v>elec CCS</v>
      </c>
      <c r="L200" s="317">
        <f>IF(ISBLANK(INDEX('Policy Characteristics'!F:F,MATCH($C200,'Policy Characteristics'!$C:$C,0))),"",INDEX('Policy Characteristics'!F:F,MATCH($C200,'Policy Characteristics'!$C:$C,0)))</f>
        <v>0</v>
      </c>
      <c r="M200" s="317">
        <f>IF(ISBLANK(INDEX('Policy Characteristics'!G:G,MATCH($C200,'Policy Characteristics'!$C:$C,0))),"",INDEX('Policy Characteristics'!G:G,MATCH($C200,'Policy Characteristics'!$C:$C,0)))</f>
        <v>1</v>
      </c>
      <c r="N200" s="317">
        <f>IF(ISBLANK(INDEX('Policy Characteristics'!H:H,MATCH($C200,'Policy Characteristics'!$C:$C,0))),"",INDEX('Policy Characteristics'!H:H,MATCH($C200,'Policy Characteristics'!$C:$C,0)))</f>
        <v>0.01</v>
      </c>
      <c r="O200" s="306" t="str">
        <f>IF(ISBLANK(INDEX('Policy Characteristics'!I:I,MATCH($C200,'Policy Characteristics'!$C:$C,0))),"",INDEX('Policy Characteristics'!I:I,MATCH($C200,'Policy Characteristics'!$C:$C,0)))</f>
        <v>% of CO2 captured</v>
      </c>
      <c r="P200" s="306" t="str">
        <f>IF(ISBLANK(INDEX('Policy Characteristics'!J:J,MATCH($C200,'Policy Characteristics'!$C:$C,0))),"",INDEX('Policy Characteristics'!J:J,MATCH($C200,'Policy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0" s="306" t="str">
        <f>IF(ISBLANK(INDEX('Policy Characteristics'!K:K,MATCH($C200,'Policy Characteristics'!$C:$C,0))),"",INDEX('Policy Characteristics'!K:K,MATCH($C200,'Policy Characteristics'!$C:$C,0)))</f>
        <v>ccs.html#ccs</v>
      </c>
      <c r="R200" s="306" t="str">
        <f>IF(ISBLANK(INDEX('Policy Characteristics'!L:L,MATCH($C200,'Policy Characteristics'!$C:$C,0))),"",INDEX('Policy Characteristics'!L:L,MATCH($C200,'Policy Characteristics'!$C:$C,0)))</f>
        <v>carbon-capture-and-sequestration.html</v>
      </c>
    </row>
    <row r="201" spans="1:18" s="435" customFormat="1" x14ac:dyDescent="0.25">
      <c r="A201" s="306" t="str">
        <f>IF(ISBLANK(INDEX('Policy Characteristics'!A:A,MATCH($C201,'Policy Characteristics'!$C:$C,0))),"",INDEX('Policy Characteristics'!A:A,MATCH($C201,'Policy Characteristics'!$C:$C,0)))</f>
        <v>Electricity Supply</v>
      </c>
      <c r="B201" s="306" t="str">
        <f>IF(ISBLANK(INDEX('Policy Characteristics'!B:B,MATCH($C201,'Policy Characteristics'!$C:$C,0))),"",INDEX('Policy Characteristics'!B:B,MATCH($C201,'Policy Characteristics'!$C:$C,0)))</f>
        <v>Carbon Capture and Sequestration</v>
      </c>
      <c r="C201" s="310" t="str">
        <f t="shared" si="18"/>
        <v>Electricity Sector Fraction of Potential Additional CCS Achieved</v>
      </c>
      <c r="D201" s="394" t="s">
        <v>2845</v>
      </c>
      <c r="E201" s="414"/>
      <c r="F201" s="394" t="s">
        <v>2528</v>
      </c>
      <c r="G201" s="414"/>
      <c r="H201" s="430">
        <v>889</v>
      </c>
      <c r="I201" s="414" t="s">
        <v>45</v>
      </c>
      <c r="J201" s="308" t="str">
        <f>IF(ISBLANK(INDEX('Policy Characteristics'!D:D,MATCH($C201,'Policy Characteristics'!$C:$C,0))),"",INDEX('Policy Characteristics'!D:D,MATCH($C201,'Policy Characteristics'!$C:$C,0)))</f>
        <v>Electricity Sector CCS</v>
      </c>
      <c r="K201" s="306" t="str">
        <f>IF(ISBLANK(INDEX('Policy Characteristics'!E:E,MATCH($C201,'Policy Characteristics'!$C:$C,0))),"",INDEX('Policy Characteristics'!E:E,MATCH($C201,'Policy Characteristics'!$C:$C,0)))</f>
        <v>elec CCS</v>
      </c>
      <c r="L201" s="317">
        <f>IF(ISBLANK(INDEX('Policy Characteristics'!F:F,MATCH($C201,'Policy Characteristics'!$C:$C,0))),"",INDEX('Policy Characteristics'!F:F,MATCH($C201,'Policy Characteristics'!$C:$C,0)))</f>
        <v>0</v>
      </c>
      <c r="M201" s="317">
        <f>IF(ISBLANK(INDEX('Policy Characteristics'!G:G,MATCH($C201,'Policy Characteristics'!$C:$C,0))),"",INDEX('Policy Characteristics'!G:G,MATCH($C201,'Policy Characteristics'!$C:$C,0)))</f>
        <v>1</v>
      </c>
      <c r="N201" s="317">
        <f>IF(ISBLANK(INDEX('Policy Characteristics'!H:H,MATCH($C201,'Policy Characteristics'!$C:$C,0))),"",INDEX('Policy Characteristics'!H:H,MATCH($C201,'Policy Characteristics'!$C:$C,0)))</f>
        <v>0.01</v>
      </c>
      <c r="O201" s="306" t="str">
        <f>IF(ISBLANK(INDEX('Policy Characteristics'!I:I,MATCH($C201,'Policy Characteristics'!$C:$C,0))),"",INDEX('Policy Characteristics'!I:I,MATCH($C201,'Policy Characteristics'!$C:$C,0)))</f>
        <v>% of CO2 captured</v>
      </c>
      <c r="P201" s="306" t="str">
        <f>IF(ISBLANK(INDEX('Policy Characteristics'!J:J,MATCH($C201,'Policy Characteristics'!$C:$C,0))),"",INDEX('Policy Characteristics'!J:J,MATCH($C201,'Policy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1" s="306" t="str">
        <f>IF(ISBLANK(INDEX('Policy Characteristics'!K:K,MATCH($C201,'Policy Characteristics'!$C:$C,0))),"",INDEX('Policy Characteristics'!K:K,MATCH($C201,'Policy Characteristics'!$C:$C,0)))</f>
        <v>ccs.html#ccs</v>
      </c>
      <c r="R201" s="306" t="str">
        <f>IF(ISBLANK(INDEX('Policy Characteristics'!L:L,MATCH($C201,'Policy Characteristics'!$C:$C,0))),"",INDEX('Policy Characteristics'!L:L,MATCH($C201,'Policy Characteristics'!$C:$C,0)))</f>
        <v>carbon-capture-and-sequestration.html</v>
      </c>
    </row>
    <row r="202" spans="1:18" s="435" customFormat="1" x14ac:dyDescent="0.25">
      <c r="A202" s="306" t="str">
        <f>IF(ISBLANK(INDEX('Policy Characteristics'!A:A,MATCH($C202,'Policy Characteristics'!$C:$C,0))),"",INDEX('Policy Characteristics'!A:A,MATCH($C202,'Policy Characteristics'!$C:$C,0)))</f>
        <v>Electricity Supply</v>
      </c>
      <c r="B202" s="306" t="str">
        <f>IF(ISBLANK(INDEX('Policy Characteristics'!B:B,MATCH($C202,'Policy Characteristics'!$C:$C,0))),"",INDEX('Policy Characteristics'!B:B,MATCH($C202,'Policy Characteristics'!$C:$C,0)))</f>
        <v>Carbon Capture and Sequestration</v>
      </c>
      <c r="C202" s="310" t="str">
        <f t="shared" si="18"/>
        <v>Electricity Sector Fraction of Potential Additional CCS Achieved</v>
      </c>
      <c r="D202" s="394" t="s">
        <v>2846</v>
      </c>
      <c r="E202" s="414"/>
      <c r="F202" s="394" t="s">
        <v>2677</v>
      </c>
      <c r="G202" s="414"/>
      <c r="H202" s="430">
        <v>890</v>
      </c>
      <c r="I202" s="414" t="s">
        <v>45</v>
      </c>
      <c r="J202" s="308" t="str">
        <f>IF(ISBLANK(INDEX('Policy Characteristics'!D:D,MATCH($C202,'Policy Characteristics'!$C:$C,0))),"",INDEX('Policy Characteristics'!D:D,MATCH($C202,'Policy Characteristics'!$C:$C,0)))</f>
        <v>Electricity Sector CCS</v>
      </c>
      <c r="K202" s="306" t="str">
        <f>IF(ISBLANK(INDEX('Policy Characteristics'!E:E,MATCH($C202,'Policy Characteristics'!$C:$C,0))),"",INDEX('Policy Characteristics'!E:E,MATCH($C202,'Policy Characteristics'!$C:$C,0)))</f>
        <v>elec CCS</v>
      </c>
      <c r="L202" s="317">
        <f>IF(ISBLANK(INDEX('Policy Characteristics'!F:F,MATCH($C202,'Policy Characteristics'!$C:$C,0))),"",INDEX('Policy Characteristics'!F:F,MATCH($C202,'Policy Characteristics'!$C:$C,0)))</f>
        <v>0</v>
      </c>
      <c r="M202" s="317">
        <f>IF(ISBLANK(INDEX('Policy Characteristics'!G:G,MATCH($C202,'Policy Characteristics'!$C:$C,0))),"",INDEX('Policy Characteristics'!G:G,MATCH($C202,'Policy Characteristics'!$C:$C,0)))</f>
        <v>1</v>
      </c>
      <c r="N202" s="317">
        <f>IF(ISBLANK(INDEX('Policy Characteristics'!H:H,MATCH($C202,'Policy Characteristics'!$C:$C,0))),"",INDEX('Policy Characteristics'!H:H,MATCH($C202,'Policy Characteristics'!$C:$C,0)))</f>
        <v>0.01</v>
      </c>
      <c r="O202" s="306" t="str">
        <f>IF(ISBLANK(INDEX('Policy Characteristics'!I:I,MATCH($C202,'Policy Characteristics'!$C:$C,0))),"",INDEX('Policy Characteristics'!I:I,MATCH($C202,'Policy Characteristics'!$C:$C,0)))</f>
        <v>% of CO2 captured</v>
      </c>
      <c r="P202" s="306" t="str">
        <f>IF(ISBLANK(INDEX('Policy Characteristics'!J:J,MATCH($C202,'Policy Characteristics'!$C:$C,0))),"",INDEX('Policy Characteristics'!J:J,MATCH($C202,'Policy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2" s="306" t="str">
        <f>IF(ISBLANK(INDEX('Policy Characteristics'!K:K,MATCH($C202,'Policy Characteristics'!$C:$C,0))),"",INDEX('Policy Characteristics'!K:K,MATCH($C202,'Policy Characteristics'!$C:$C,0)))</f>
        <v>ccs.html#ccs</v>
      </c>
      <c r="R202" s="306" t="str">
        <f>IF(ISBLANK(INDEX('Policy Characteristics'!L:L,MATCH($C202,'Policy Characteristics'!$C:$C,0))),"",INDEX('Policy Characteristics'!L:L,MATCH($C202,'Policy Characteristics'!$C:$C,0)))</f>
        <v>carbon-capture-and-sequestration.html</v>
      </c>
    </row>
    <row r="203" spans="1:18" s="435" customFormat="1" x14ac:dyDescent="0.25">
      <c r="A203" s="306" t="str">
        <f>IF(ISBLANK(INDEX('Policy Characteristics'!A:A,MATCH($C203,'Policy Characteristics'!$C:$C,0))),"",INDEX('Policy Characteristics'!A:A,MATCH($C203,'Policy Characteristics'!$C:$C,0)))</f>
        <v>Electricity Supply</v>
      </c>
      <c r="B203" s="306" t="str">
        <f>IF(ISBLANK(INDEX('Policy Characteristics'!B:B,MATCH($C203,'Policy Characteristics'!$C:$C,0))),"",INDEX('Policy Characteristics'!B:B,MATCH($C203,'Policy Characteristics'!$C:$C,0)))</f>
        <v>Carbon Capture and Sequestration</v>
      </c>
      <c r="C203" s="310" t="str">
        <f t="shared" si="18"/>
        <v>Electricity Sector Fraction of Potential Additional CCS Achieved</v>
      </c>
      <c r="D203" s="394" t="s">
        <v>2847</v>
      </c>
      <c r="E203" s="414"/>
      <c r="F203" s="394" t="s">
        <v>2530</v>
      </c>
      <c r="G203" s="414"/>
      <c r="H203" s="430">
        <v>891</v>
      </c>
      <c r="I203" s="394" t="s">
        <v>44</v>
      </c>
      <c r="J203" s="308" t="str">
        <f>IF(ISBLANK(INDEX('Policy Characteristics'!D:D,MATCH($C203,'Policy Characteristics'!$C:$C,0))),"",INDEX('Policy Characteristics'!D:D,MATCH($C203,'Policy Characteristics'!$C:$C,0)))</f>
        <v>Electricity Sector CCS</v>
      </c>
      <c r="K203" s="306" t="str">
        <f>IF(ISBLANK(INDEX('Policy Characteristics'!E:E,MATCH($C203,'Policy Characteristics'!$C:$C,0))),"",INDEX('Policy Characteristics'!E:E,MATCH($C203,'Policy Characteristics'!$C:$C,0)))</f>
        <v>elec CCS</v>
      </c>
      <c r="L203" s="317">
        <f>IF(ISBLANK(INDEX('Policy Characteristics'!F:F,MATCH($C203,'Policy Characteristics'!$C:$C,0))),"",INDEX('Policy Characteristics'!F:F,MATCH($C203,'Policy Characteristics'!$C:$C,0)))</f>
        <v>0</v>
      </c>
      <c r="M203" s="317">
        <f>IF(ISBLANK(INDEX('Policy Characteristics'!G:G,MATCH($C203,'Policy Characteristics'!$C:$C,0))),"",INDEX('Policy Characteristics'!G:G,MATCH($C203,'Policy Characteristics'!$C:$C,0)))</f>
        <v>1</v>
      </c>
      <c r="N203" s="317">
        <f>IF(ISBLANK(INDEX('Policy Characteristics'!H:H,MATCH($C203,'Policy Characteristics'!$C:$C,0))),"",INDEX('Policy Characteristics'!H:H,MATCH($C203,'Policy Characteristics'!$C:$C,0)))</f>
        <v>0.01</v>
      </c>
      <c r="O203" s="306" t="str">
        <f>IF(ISBLANK(INDEX('Policy Characteristics'!I:I,MATCH($C203,'Policy Characteristics'!$C:$C,0))),"",INDEX('Policy Characteristics'!I:I,MATCH($C203,'Policy Characteristics'!$C:$C,0)))</f>
        <v>% of CO2 captured</v>
      </c>
      <c r="P203" s="306" t="str">
        <f>IF(ISBLANK(INDEX('Policy Characteristics'!J:J,MATCH($C203,'Policy Characteristics'!$C:$C,0))),"",INDEX('Policy Characteristics'!J:J,MATCH($C203,'Policy Characteristics'!$C:$C,0)))</f>
        <v>**Description:** This policy specifies the fraction of CO2 emissions from power plants that is captured and stored, above the amount predicted in the business-as-usual scenario. // **Guidance for setting values:** As very few CCS-equipped power plants exist today, a value above 20% or so is likely very optimistic in most policy scenarios.  The main exception would be a scenario in which most fossil power plants retire due to other policies, making it feasible to equip a high percentage of the few surviving fossil plants with CCS.</v>
      </c>
      <c r="Q203" s="306" t="str">
        <f>IF(ISBLANK(INDEX('Policy Characteristics'!K:K,MATCH($C203,'Policy Characteristics'!$C:$C,0))),"",INDEX('Policy Characteristics'!K:K,MATCH($C203,'Policy Characteristics'!$C:$C,0)))</f>
        <v>ccs.html#ccs</v>
      </c>
      <c r="R203" s="306" t="str">
        <f>IF(ISBLANK(INDEX('Policy Characteristics'!L:L,MATCH($C203,'Policy Characteristics'!$C:$C,0))),"",INDEX('Policy Characteristics'!L:L,MATCH($C203,'Policy Characteristics'!$C:$C,0)))</f>
        <v>carbon-capture-and-sequestration.html</v>
      </c>
    </row>
    <row r="204" spans="1:18" s="435" customFormat="1" x14ac:dyDescent="0.25">
      <c r="A204" s="306" t="str">
        <f>IF(ISBLANK(INDEX('Policy Characteristics'!A:A,MATCH($C204,'Policy Characteristics'!$C:$C,0))),"",INDEX('Policy Characteristics'!A:A,MATCH($C204,'Policy Characteristics'!$C:$C,0)))</f>
        <v>Electricity Supply</v>
      </c>
      <c r="B204" s="306" t="str">
        <f>IF(ISBLANK(INDEX('Policy Characteristics'!B:B,MATCH($C204,'Policy Characteristics'!$C:$C,0))),"",INDEX('Policy Characteristics'!B:B,MATCH($C204,'Policy Characteristics'!$C:$C,0)))</f>
        <v>Clean Electricity Standard</v>
      </c>
      <c r="C204" s="311" t="s">
        <v>2835</v>
      </c>
      <c r="D204" s="414"/>
      <c r="E204" s="414"/>
      <c r="F204" s="414"/>
      <c r="G204" s="414"/>
      <c r="H204" s="416">
        <v>508</v>
      </c>
      <c r="I204" s="414" t="s">
        <v>44</v>
      </c>
      <c r="J204" s="308" t="str">
        <f>IF(ISBLANK(INDEX('Policy Characteristics'!D:D,MATCH($C204,'Policy Characteristics'!$C:$C,0))),"",INDEX('Policy Characteristics'!D:D,MATCH($C204,'Policy Characteristics'!$C:$C,0)))</f>
        <v>Clean Electricity Standard +</v>
      </c>
      <c r="K204" s="306" t="str">
        <f>IF(ISBLANK(INDEX('Policy Characteristics'!E:E,MATCH($C204,'Policy Characteristics'!$C:$C,0))),"",INDEX('Policy Characteristics'!E:E,MATCH($C204,'Policy Characteristics'!$C:$C,0)))</f>
        <v>elec renewable portfolio standards</v>
      </c>
      <c r="L204" s="317">
        <f>IF(ISBLANK(INDEX('Policy Characteristics'!F:F,MATCH($C204,'Policy Characteristics'!$C:$C,0))),"",INDEX('Policy Characteristics'!F:F,MATCH($C204,'Policy Characteristics'!$C:$C,0)))</f>
        <v>0</v>
      </c>
      <c r="M204" s="317">
        <f>IF(ISBLANK(INDEX('Policy Characteristics'!G:G,MATCH($C204,'Policy Characteristics'!$C:$C,0))),"",INDEX('Policy Characteristics'!G:G,MATCH($C204,'Policy Characteristics'!$C:$C,0)))</f>
        <v>1</v>
      </c>
      <c r="N204" s="317">
        <f>IF(ISBLANK(INDEX('Policy Characteristics'!H:H,MATCH($C204,'Policy Characteristics'!$C:$C,0))),"",INDEX('Policy Characteristics'!H:H,MATCH($C204,'Policy Characteristics'!$C:$C,0)))</f>
        <v>0.01</v>
      </c>
      <c r="O204" s="306" t="str">
        <f>IF(ISBLANK(INDEX('Policy Characteristics'!I:I,MATCH($C204,'Policy Characteristics'!$C:$C,0))),"",INDEX('Policy Characteristics'!I:I,MATCH($C204,'Policy Characteristics'!$C:$C,0)))</f>
        <v>% of electricity generation</v>
      </c>
      <c r="P204" s="306" t="str">
        <f>IF(ISBLANK(INDEX('Policy Characteristics'!J:J,MATCH($C204,'Policy Characteristics'!$C:$C,0))),"",INDEX('Policy Characteristics'!J:J,MATCH($C204,'Policy Characteristics'!$C:$C,0)))</f>
        <v>**Description:** This policy specifies an increase in the fraction of electricity generation that must come from qualifying carbon-free sources (wind, solar, biomass, nuclear, hydro, and geothermal) in 2050.  This policy has no effect until the user-set value exceeds the existing fraction of carbon-free electricity and any carbon-free electricity standards which have been enacted at the state level, which in total reaches 51% in 2050 as a generation-weighted national average. In 2020, the value is 36%. To set a carbon-free electricity standard that starts ramping up in 2021, the Customize Implementation Schedule feature below allows users to customize the start year setting. Simply take the 36% value, divide by your chosen policy setting, and enter the resulting value in the "Implementation %" box for 2020.  // **Guidance for setting values: **Multiple states have set 100% clean energy or renewable energy laws or goals, including California. The 100 Percent Clean Energy Act of 2018 established a 2030 target of 60% renewable electricity and a 2045 target 100% clean electricity. When setting a high CES with this lever, users should also turn on supporting power sector policies (i.e., Grid-Scale Electricity Storage, Increase Transmission, and Demand Response) to avoid curtailment of renewables. At very high CES values, the associated policy costs are highly uncertain and should be complemented with other modeling.</v>
      </c>
      <c r="Q204" s="306" t="str">
        <f>IF(ISBLANK(INDEX('Policy Characteristics'!K:K,MATCH($C204,'Policy Characteristics'!$C:$C,0))),"",INDEX('Policy Characteristics'!K:K,MATCH($C204,'Policy Characteristics'!$C:$C,0)))</f>
        <v>electricity-sector-main.html#ces</v>
      </c>
      <c r="R204" s="306" t="str">
        <f>IF(ISBLANK(INDEX('Policy Characteristics'!L:L,MATCH($C204,'Policy Characteristics'!$C:$C,0))),"",INDEX('Policy Characteristics'!L:L,MATCH($C204,'Policy Characteristics'!$C:$C,0)))</f>
        <v>clean-energy-standard.html</v>
      </c>
    </row>
    <row r="205" spans="1:18" s="405" customFormat="1" x14ac:dyDescent="0.25">
      <c r="A205" s="306" t="str">
        <f>IF(ISBLANK(INDEX('Policy Characteristics'!A:A,MATCH($C205,'Policy Characteristics'!$C:$C,0))),"",INDEX('Policy Characteristics'!A:A,MATCH($C205,'Policy Characteristics'!$C:$C,0)))</f>
        <v>Electricity Supply</v>
      </c>
      <c r="B205" s="306" t="str">
        <f>IF(ISBLANK(INDEX('Policy Characteristics'!B:B,MATCH($C205,'Policy Characteristics'!$C:$C,0))),"",INDEX('Policy Characteristics'!B:B,MATCH($C205,'Policy Characteristics'!$C:$C,0)))</f>
        <v>Change Electricity Exports</v>
      </c>
      <c r="C205" s="309" t="s">
        <v>286</v>
      </c>
      <c r="D205" s="394"/>
      <c r="E205" s="394"/>
      <c r="F205" s="394"/>
      <c r="G205" s="394"/>
      <c r="H205" s="430">
        <v>148</v>
      </c>
      <c r="I205" s="414" t="s">
        <v>44</v>
      </c>
      <c r="J205" s="308" t="str">
        <f>IF(ISBLANK(INDEX('Policy Characteristics'!D:D,MATCH($C205,'Policy Characteristics'!$C:$C,0))),"",INDEX('Policy Characteristics'!D:D,MATCH($C205,'Policy Characteristics'!$C:$C,0)))</f>
        <v>Electricity Imports and Exports</v>
      </c>
      <c r="K205" s="306" t="str">
        <f>IF(ISBLANK(INDEX('Policy Characteristics'!E:E,MATCH($C205,'Policy Characteristics'!$C:$C,0))),"",INDEX('Policy Characteristics'!E:E,MATCH($C205,'Policy Characteristics'!$C:$C,0)))</f>
        <v>elec change exports</v>
      </c>
      <c r="L205" s="317">
        <f>IF(ISBLANK(INDEX('Policy Characteristics'!F:F,MATCH($C205,'Policy Characteristics'!$C:$C,0))),"",INDEX('Policy Characteristics'!F:F,MATCH($C205,'Policy Characteristics'!$C:$C,0)))</f>
        <v>-0.5</v>
      </c>
      <c r="M205" s="317">
        <f>IF(ISBLANK(INDEX('Policy Characteristics'!G:G,MATCH($C205,'Policy Characteristics'!$C:$C,0))),"",INDEX('Policy Characteristics'!G:G,MATCH($C205,'Policy Characteristics'!$C:$C,0)))</f>
        <v>1</v>
      </c>
      <c r="N205" s="317">
        <f>IF(ISBLANK(INDEX('Policy Characteristics'!H:H,MATCH($C205,'Policy Characteristics'!$C:$C,0))),"",INDEX('Policy Characteristics'!H:H,MATCH($C205,'Policy Characteristics'!$C:$C,0)))</f>
        <v>0.02</v>
      </c>
      <c r="O205" s="306" t="str">
        <f>IF(ISBLANK(INDEX('Policy Characteristics'!I:I,MATCH($C205,'Policy Characteristics'!$C:$C,0))),"",INDEX('Policy Characteristics'!I:I,MATCH($C205,'Policy Characteristics'!$C:$C,0)))</f>
        <v>% change in exports</v>
      </c>
      <c r="P205" s="306" t="str">
        <f>IF(ISBLANK(INDEX('Policy Characteristics'!J:J,MATCH($C205,'Policy Characteristics'!$C:$C,0))),"",INDEX('Policy Characteristics'!J:J,MATCH($C205,'Policy Characteristics'!$C:$C,0)))</f>
        <v>**Description:** This policy increases or decreases the amount of electricity exported from California to other jurisdictions. It does not cause the construction of transmission lines providing the necessary capacity. // **Guidance for setting values: **From 2010-2018, electricity exports in California increased by 731%.</v>
      </c>
      <c r="Q205" s="306" t="str">
        <f>IF(ISBLANK(INDEX('Policy Characteristics'!K:K,MATCH($C205,'Policy Characteristics'!$C:$C,0))),"",INDEX('Policy Characteristics'!K:K,MATCH($C205,'Policy Characteristics'!$C:$C,0)))</f>
        <v>electricity-sector-main.html#elec-exports</v>
      </c>
      <c r="R205" s="306" t="str">
        <f>IF(ISBLANK(INDEX('Policy Characteristics'!L:L,MATCH($C205,'Policy Characteristics'!$C:$C,0))),"",INDEX('Policy Characteristics'!L:L,MATCH($C205,'Policy Characteristics'!$C:$C,0)))</f>
        <v>electricity-imports-exports.html</v>
      </c>
    </row>
    <row r="206" spans="1:18" s="405" customFormat="1" x14ac:dyDescent="0.25">
      <c r="A206" s="306" t="str">
        <f>IF(ISBLANK(INDEX('Policy Characteristics'!A:A,MATCH($C206,'Policy Characteristics'!$C:$C,0))),"",INDEX('Policy Characteristics'!A:A,MATCH($C206,'Policy Characteristics'!$C:$C,0)))</f>
        <v>Electricity Supply</v>
      </c>
      <c r="B206" s="306" t="str">
        <f>IF(ISBLANK(INDEX('Policy Characteristics'!B:B,MATCH($C206,'Policy Characteristics'!$C:$C,0))),"",INDEX('Policy Characteristics'!B:B,MATCH($C206,'Policy Characteristics'!$C:$C,0)))</f>
        <v>Change Electricity Imports</v>
      </c>
      <c r="C206" s="309" t="s">
        <v>285</v>
      </c>
      <c r="D206" s="414" t="s">
        <v>472</v>
      </c>
      <c r="E206" s="414"/>
      <c r="F206" s="414" t="s">
        <v>471</v>
      </c>
      <c r="G206" s="394"/>
      <c r="H206" s="430">
        <v>149</v>
      </c>
      <c r="I206" s="414" t="s">
        <v>44</v>
      </c>
      <c r="J206" s="308" t="str">
        <f>IF(ISBLANK(INDEX('Policy Characteristics'!D:D,MATCH($C206,'Policy Characteristics'!$C:$C,0))),"",INDEX('Policy Characteristics'!D:D,MATCH($C206,'Policy Characteristics'!$C:$C,0)))</f>
        <v>Electricity Imports and Exports</v>
      </c>
      <c r="K206" s="306" t="str">
        <f>IF(ISBLANK(INDEX('Policy Characteristics'!E:E,MATCH($C206,'Policy Characteristics'!$C:$C,0))),"",INDEX('Policy Characteristics'!E:E,MATCH($C206,'Policy Characteristics'!$C:$C,0)))</f>
        <v>elec change imports</v>
      </c>
      <c r="L206" s="317">
        <f>IF(ISBLANK(INDEX('Policy Characteristics'!F:F,MATCH($C206,'Policy Characteristics'!$C:$C,0))),"",INDEX('Policy Characteristics'!F:F,MATCH($C206,'Policy Characteristics'!$C:$C,0)))</f>
        <v>-0.5</v>
      </c>
      <c r="M206" s="317">
        <f>IF(ISBLANK(INDEX('Policy Characteristics'!G:G,MATCH($C206,'Policy Characteristics'!$C:$C,0))),"",INDEX('Policy Characteristics'!G:G,MATCH($C206,'Policy Characteristics'!$C:$C,0)))</f>
        <v>1</v>
      </c>
      <c r="N206" s="317">
        <f>IF(ISBLANK(INDEX('Policy Characteristics'!H:H,MATCH($C206,'Policy Characteristics'!$C:$C,0))),"",INDEX('Policy Characteristics'!H:H,MATCH($C206,'Policy Characteristics'!$C:$C,0)))</f>
        <v>0.02</v>
      </c>
      <c r="O206" s="306" t="str">
        <f>IF(ISBLANK(INDEX('Policy Characteristics'!I:I,MATCH($C206,'Policy Characteristics'!$C:$C,0))),"",INDEX('Policy Characteristics'!I:I,MATCH($C206,'Policy Characteristics'!$C:$C,0)))</f>
        <v>% change in imports</v>
      </c>
      <c r="P206" s="306" t="str">
        <f>IF(ISBLANK(INDEX('Policy Characteristics'!J:J,MATCH($C206,'Policy Characteristics'!$C:$C,0))),"",INDEX('Policy Characteristics'!J:J,MATCH($C206,'Policy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6" s="306" t="str">
        <f>IF(ISBLANK(INDEX('Policy Characteristics'!K:K,MATCH($C206,'Policy Characteristics'!$C:$C,0))),"",INDEX('Policy Characteristics'!K:K,MATCH($C206,'Policy Characteristics'!$C:$C,0)))</f>
        <v>electricity-sector-main.html#elec-imports</v>
      </c>
      <c r="R206" s="306" t="str">
        <f>IF(ISBLANK(INDEX('Policy Characteristics'!L:L,MATCH($C206,'Policy Characteristics'!$C:$C,0))),"",INDEX('Policy Characteristics'!L:L,MATCH($C206,'Policy Characteristics'!$C:$C,0)))</f>
        <v>electricity-imports-exports.html</v>
      </c>
    </row>
    <row r="207" spans="1:18" s="405" customFormat="1" x14ac:dyDescent="0.25">
      <c r="A207" s="306" t="str">
        <f>IF(ISBLANK(INDEX('Policy Characteristics'!A:A,MATCH($C207,'Policy Characteristics'!$C:$C,0))),"",INDEX('Policy Characteristics'!A:A,MATCH($C207,'Policy Characteristics'!$C:$C,0)))</f>
        <v>Electricity Supply</v>
      </c>
      <c r="B207" s="306" t="str">
        <f>IF(ISBLANK(INDEX('Policy Characteristics'!B:B,MATCH($C207,'Policy Characteristics'!$C:$C,0))),"",INDEX('Policy Characteristics'!B:B,MATCH($C207,'Policy Characteristics'!$C:$C,0)))</f>
        <v>Change Electricity Imports</v>
      </c>
      <c r="C207" s="310" t="str">
        <f t="shared" ref="C207:C221" si="19">C$206</f>
        <v>Percent Change in Electricity Imports</v>
      </c>
      <c r="D207" s="394" t="s">
        <v>326</v>
      </c>
      <c r="E207" s="414"/>
      <c r="F207" s="394" t="s">
        <v>327</v>
      </c>
      <c r="G207" s="394"/>
      <c r="H207" s="430">
        <v>526</v>
      </c>
      <c r="I207" s="414" t="s">
        <v>44</v>
      </c>
      <c r="J207" s="308" t="str">
        <f>IF(ISBLANK(INDEX('Policy Characteristics'!D:D,MATCH($C207,'Policy Characteristics'!$C:$C,0))),"",INDEX('Policy Characteristics'!D:D,MATCH($C207,'Policy Characteristics'!$C:$C,0)))</f>
        <v>Electricity Imports and Exports</v>
      </c>
      <c r="K207" s="306" t="str">
        <f>IF(ISBLANK(INDEX('Policy Characteristics'!E:E,MATCH($C207,'Policy Characteristics'!$C:$C,0))),"",INDEX('Policy Characteristics'!E:E,MATCH($C207,'Policy Characteristics'!$C:$C,0)))</f>
        <v>elec change imports</v>
      </c>
      <c r="L207" s="317">
        <f>IF(ISBLANK(INDEX('Policy Characteristics'!F:F,MATCH($C207,'Policy Characteristics'!$C:$C,0))),"",INDEX('Policy Characteristics'!F:F,MATCH($C207,'Policy Characteristics'!$C:$C,0)))</f>
        <v>-0.5</v>
      </c>
      <c r="M207" s="317">
        <f>IF(ISBLANK(INDEX('Policy Characteristics'!G:G,MATCH($C207,'Policy Characteristics'!$C:$C,0))),"",INDEX('Policy Characteristics'!G:G,MATCH($C207,'Policy Characteristics'!$C:$C,0)))</f>
        <v>1</v>
      </c>
      <c r="N207" s="317">
        <f>IF(ISBLANK(INDEX('Policy Characteristics'!H:H,MATCH($C207,'Policy Characteristics'!$C:$C,0))),"",INDEX('Policy Characteristics'!H:H,MATCH($C207,'Policy Characteristics'!$C:$C,0)))</f>
        <v>0.02</v>
      </c>
      <c r="O207" s="306" t="str">
        <f>IF(ISBLANK(INDEX('Policy Characteristics'!I:I,MATCH($C207,'Policy Characteristics'!$C:$C,0))),"",INDEX('Policy Characteristics'!I:I,MATCH($C207,'Policy Characteristics'!$C:$C,0)))</f>
        <v>% change in imports</v>
      </c>
      <c r="P207" s="306" t="str">
        <f>IF(ISBLANK(INDEX('Policy Characteristics'!J:J,MATCH($C207,'Policy Characteristics'!$C:$C,0))),"",INDEX('Policy Characteristics'!J:J,MATCH($C207,'Policy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7" s="306" t="str">
        <f>IF(ISBLANK(INDEX('Policy Characteristics'!K:K,MATCH($C207,'Policy Characteristics'!$C:$C,0))),"",INDEX('Policy Characteristics'!K:K,MATCH($C207,'Policy Characteristics'!$C:$C,0)))</f>
        <v>electricity-sector-main.html#elec-imports</v>
      </c>
      <c r="R207" s="306" t="str">
        <f>IF(ISBLANK(INDEX('Policy Characteristics'!L:L,MATCH($C207,'Policy Characteristics'!$C:$C,0))),"",INDEX('Policy Characteristics'!L:L,MATCH($C207,'Policy Characteristics'!$C:$C,0)))</f>
        <v>electricity-imports-exports.html</v>
      </c>
    </row>
    <row r="208" spans="1:18" s="405" customFormat="1" x14ac:dyDescent="0.25">
      <c r="A208" s="306" t="str">
        <f>IF(ISBLANK(INDEX('Policy Characteristics'!A:A,MATCH($C208,'Policy Characteristics'!$C:$C,0))),"",INDEX('Policy Characteristics'!A:A,MATCH($C208,'Policy Characteristics'!$C:$C,0)))</f>
        <v>Electricity Supply</v>
      </c>
      <c r="B208" s="306" t="str">
        <f>IF(ISBLANK(INDEX('Policy Characteristics'!B:B,MATCH($C208,'Policy Characteristics'!$C:$C,0))),"",INDEX('Policy Characteristics'!B:B,MATCH($C208,'Policy Characteristics'!$C:$C,0)))</f>
        <v>Change Electricity Imports</v>
      </c>
      <c r="C208" s="310" t="str">
        <f t="shared" si="19"/>
        <v>Percent Change in Electricity Imports</v>
      </c>
      <c r="D208" s="394" t="s">
        <v>77</v>
      </c>
      <c r="E208" s="414"/>
      <c r="F208" s="394" t="s">
        <v>89</v>
      </c>
      <c r="G208" s="394"/>
      <c r="H208" s="430">
        <v>527</v>
      </c>
      <c r="I208" s="414" t="s">
        <v>44</v>
      </c>
      <c r="J208" s="308" t="str">
        <f>IF(ISBLANK(INDEX('Policy Characteristics'!D:D,MATCH($C208,'Policy Characteristics'!$C:$C,0))),"",INDEX('Policy Characteristics'!D:D,MATCH($C208,'Policy Characteristics'!$C:$C,0)))</f>
        <v>Electricity Imports and Exports</v>
      </c>
      <c r="K208" s="306" t="str">
        <f>IF(ISBLANK(INDEX('Policy Characteristics'!E:E,MATCH($C208,'Policy Characteristics'!$C:$C,0))),"",INDEX('Policy Characteristics'!E:E,MATCH($C208,'Policy Characteristics'!$C:$C,0)))</f>
        <v>elec change imports</v>
      </c>
      <c r="L208" s="317">
        <f>IF(ISBLANK(INDEX('Policy Characteristics'!F:F,MATCH($C208,'Policy Characteristics'!$C:$C,0))),"",INDEX('Policy Characteristics'!F:F,MATCH($C208,'Policy Characteristics'!$C:$C,0)))</f>
        <v>-0.5</v>
      </c>
      <c r="M208" s="317">
        <f>IF(ISBLANK(INDEX('Policy Characteristics'!G:G,MATCH($C208,'Policy Characteristics'!$C:$C,0))),"",INDEX('Policy Characteristics'!G:G,MATCH($C208,'Policy Characteristics'!$C:$C,0)))</f>
        <v>1</v>
      </c>
      <c r="N208" s="317">
        <f>IF(ISBLANK(INDEX('Policy Characteristics'!H:H,MATCH($C208,'Policy Characteristics'!$C:$C,0))),"",INDEX('Policy Characteristics'!H:H,MATCH($C208,'Policy Characteristics'!$C:$C,0)))</f>
        <v>0.02</v>
      </c>
      <c r="O208" s="306" t="str">
        <f>IF(ISBLANK(INDEX('Policy Characteristics'!I:I,MATCH($C208,'Policy Characteristics'!$C:$C,0))),"",INDEX('Policy Characteristics'!I:I,MATCH($C208,'Policy Characteristics'!$C:$C,0)))</f>
        <v>% change in imports</v>
      </c>
      <c r="P208" s="306" t="str">
        <f>IF(ISBLANK(INDEX('Policy Characteristics'!J:J,MATCH($C208,'Policy Characteristics'!$C:$C,0))),"",INDEX('Policy Characteristics'!J:J,MATCH($C208,'Policy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8" s="306" t="str">
        <f>IF(ISBLANK(INDEX('Policy Characteristics'!K:K,MATCH($C208,'Policy Characteristics'!$C:$C,0))),"",INDEX('Policy Characteristics'!K:K,MATCH($C208,'Policy Characteristics'!$C:$C,0)))</f>
        <v>electricity-sector-main.html#elec-imports</v>
      </c>
      <c r="R208" s="306" t="str">
        <f>IF(ISBLANK(INDEX('Policy Characteristics'!L:L,MATCH($C208,'Policy Characteristics'!$C:$C,0))),"",INDEX('Policy Characteristics'!L:L,MATCH($C208,'Policy Characteristics'!$C:$C,0)))</f>
        <v>electricity-imports-exports.html</v>
      </c>
    </row>
    <row r="209" spans="1:18" s="405" customFormat="1" x14ac:dyDescent="0.25">
      <c r="A209" s="306" t="str">
        <f>IF(ISBLANK(INDEX('Policy Characteristics'!A:A,MATCH($C209,'Policy Characteristics'!$C:$C,0))),"",INDEX('Policy Characteristics'!A:A,MATCH($C209,'Policy Characteristics'!$C:$C,0)))</f>
        <v>Electricity Supply</v>
      </c>
      <c r="B209" s="306" t="str">
        <f>IF(ISBLANK(INDEX('Policy Characteristics'!B:B,MATCH($C209,'Policy Characteristics'!$C:$C,0))),"",INDEX('Policy Characteristics'!B:B,MATCH($C209,'Policy Characteristics'!$C:$C,0)))</f>
        <v>Change Electricity Imports</v>
      </c>
      <c r="C209" s="310" t="str">
        <f t="shared" si="19"/>
        <v>Percent Change in Electricity Imports</v>
      </c>
      <c r="D209" s="394" t="s">
        <v>78</v>
      </c>
      <c r="E209" s="414"/>
      <c r="F209" s="394" t="s">
        <v>90</v>
      </c>
      <c r="G209" s="394"/>
      <c r="H209" s="430">
        <v>528</v>
      </c>
      <c r="I209" s="414" t="s">
        <v>44</v>
      </c>
      <c r="J209" s="308" t="str">
        <f>IF(ISBLANK(INDEX('Policy Characteristics'!D:D,MATCH($C209,'Policy Characteristics'!$C:$C,0))),"",INDEX('Policy Characteristics'!D:D,MATCH($C209,'Policy Characteristics'!$C:$C,0)))</f>
        <v>Electricity Imports and Exports</v>
      </c>
      <c r="K209" s="306" t="str">
        <f>IF(ISBLANK(INDEX('Policy Characteristics'!E:E,MATCH($C209,'Policy Characteristics'!$C:$C,0))),"",INDEX('Policy Characteristics'!E:E,MATCH($C209,'Policy Characteristics'!$C:$C,0)))</f>
        <v>elec change imports</v>
      </c>
      <c r="L209" s="317">
        <f>IF(ISBLANK(INDEX('Policy Characteristics'!F:F,MATCH($C209,'Policy Characteristics'!$C:$C,0))),"",INDEX('Policy Characteristics'!F:F,MATCH($C209,'Policy Characteristics'!$C:$C,0)))</f>
        <v>-0.5</v>
      </c>
      <c r="M209" s="317">
        <f>IF(ISBLANK(INDEX('Policy Characteristics'!G:G,MATCH($C209,'Policy Characteristics'!$C:$C,0))),"",INDEX('Policy Characteristics'!G:G,MATCH($C209,'Policy Characteristics'!$C:$C,0)))</f>
        <v>1</v>
      </c>
      <c r="N209" s="317">
        <f>IF(ISBLANK(INDEX('Policy Characteristics'!H:H,MATCH($C209,'Policy Characteristics'!$C:$C,0))),"",INDEX('Policy Characteristics'!H:H,MATCH($C209,'Policy Characteristics'!$C:$C,0)))</f>
        <v>0.02</v>
      </c>
      <c r="O209" s="306" t="str">
        <f>IF(ISBLANK(INDEX('Policy Characteristics'!I:I,MATCH($C209,'Policy Characteristics'!$C:$C,0))),"",INDEX('Policy Characteristics'!I:I,MATCH($C209,'Policy Characteristics'!$C:$C,0)))</f>
        <v>% change in imports</v>
      </c>
      <c r="P209" s="306" t="str">
        <f>IF(ISBLANK(INDEX('Policy Characteristics'!J:J,MATCH($C209,'Policy Characteristics'!$C:$C,0))),"",INDEX('Policy Characteristics'!J:J,MATCH($C209,'Policy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09" s="306" t="str">
        <f>IF(ISBLANK(INDEX('Policy Characteristics'!K:K,MATCH($C209,'Policy Characteristics'!$C:$C,0))),"",INDEX('Policy Characteristics'!K:K,MATCH($C209,'Policy Characteristics'!$C:$C,0)))</f>
        <v>electricity-sector-main.html#elec-imports</v>
      </c>
      <c r="R209" s="306" t="str">
        <f>IF(ISBLANK(INDEX('Policy Characteristics'!L:L,MATCH($C209,'Policy Characteristics'!$C:$C,0))),"",INDEX('Policy Characteristics'!L:L,MATCH($C209,'Policy Characteristics'!$C:$C,0)))</f>
        <v>electricity-imports-exports.html</v>
      </c>
    </row>
    <row r="210" spans="1:18" s="405" customFormat="1" x14ac:dyDescent="0.25">
      <c r="A210" s="306" t="str">
        <f>IF(ISBLANK(INDEX('Policy Characteristics'!A:A,MATCH($C210,'Policy Characteristics'!$C:$C,0))),"",INDEX('Policy Characteristics'!A:A,MATCH($C210,'Policy Characteristics'!$C:$C,0)))</f>
        <v>Electricity Supply</v>
      </c>
      <c r="B210" s="306" t="str">
        <f>IF(ISBLANK(INDEX('Policy Characteristics'!B:B,MATCH($C210,'Policy Characteristics'!$C:$C,0))),"",INDEX('Policy Characteristics'!B:B,MATCH($C210,'Policy Characteristics'!$C:$C,0)))</f>
        <v>Change Electricity Imports</v>
      </c>
      <c r="C210" s="310" t="str">
        <f t="shared" si="19"/>
        <v>Percent Change in Electricity Imports</v>
      </c>
      <c r="D210" s="394" t="s">
        <v>473</v>
      </c>
      <c r="E210" s="414"/>
      <c r="F210" s="394" t="s">
        <v>476</v>
      </c>
      <c r="G210" s="394"/>
      <c r="H210" s="430">
        <v>529</v>
      </c>
      <c r="I210" s="414" t="s">
        <v>44</v>
      </c>
      <c r="J210" s="308" t="str">
        <f>IF(ISBLANK(INDEX('Policy Characteristics'!D:D,MATCH($C210,'Policy Characteristics'!$C:$C,0))),"",INDEX('Policy Characteristics'!D:D,MATCH($C210,'Policy Characteristics'!$C:$C,0)))</f>
        <v>Electricity Imports and Exports</v>
      </c>
      <c r="K210" s="306" t="str">
        <f>IF(ISBLANK(INDEX('Policy Characteristics'!E:E,MATCH($C210,'Policy Characteristics'!$C:$C,0))),"",INDEX('Policy Characteristics'!E:E,MATCH($C210,'Policy Characteristics'!$C:$C,0)))</f>
        <v>elec change imports</v>
      </c>
      <c r="L210" s="317">
        <f>IF(ISBLANK(INDEX('Policy Characteristics'!F:F,MATCH($C210,'Policy Characteristics'!$C:$C,0))),"",INDEX('Policy Characteristics'!F:F,MATCH($C210,'Policy Characteristics'!$C:$C,0)))</f>
        <v>-0.5</v>
      </c>
      <c r="M210" s="317">
        <f>IF(ISBLANK(INDEX('Policy Characteristics'!G:G,MATCH($C210,'Policy Characteristics'!$C:$C,0))),"",INDEX('Policy Characteristics'!G:G,MATCH($C210,'Policy Characteristics'!$C:$C,0)))</f>
        <v>1</v>
      </c>
      <c r="N210" s="317">
        <f>IF(ISBLANK(INDEX('Policy Characteristics'!H:H,MATCH($C210,'Policy Characteristics'!$C:$C,0))),"",INDEX('Policy Characteristics'!H:H,MATCH($C210,'Policy Characteristics'!$C:$C,0)))</f>
        <v>0.02</v>
      </c>
      <c r="O210" s="306" t="str">
        <f>IF(ISBLANK(INDEX('Policy Characteristics'!I:I,MATCH($C210,'Policy Characteristics'!$C:$C,0))),"",INDEX('Policy Characteristics'!I:I,MATCH($C210,'Policy Characteristics'!$C:$C,0)))</f>
        <v>% change in imports</v>
      </c>
      <c r="P210" s="306" t="str">
        <f>IF(ISBLANK(INDEX('Policy Characteristics'!J:J,MATCH($C210,'Policy Characteristics'!$C:$C,0))),"",INDEX('Policy Characteristics'!J:J,MATCH($C210,'Policy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0" s="306" t="str">
        <f>IF(ISBLANK(INDEX('Policy Characteristics'!K:K,MATCH($C210,'Policy Characteristics'!$C:$C,0))),"",INDEX('Policy Characteristics'!K:K,MATCH($C210,'Policy Characteristics'!$C:$C,0)))</f>
        <v>electricity-sector-main.html#elec-imports</v>
      </c>
      <c r="R210" s="306" t="str">
        <f>IF(ISBLANK(INDEX('Policy Characteristics'!L:L,MATCH($C210,'Policy Characteristics'!$C:$C,0))),"",INDEX('Policy Characteristics'!L:L,MATCH($C210,'Policy Characteristics'!$C:$C,0)))</f>
        <v>electricity-imports-exports.html</v>
      </c>
    </row>
    <row r="211" spans="1:18" s="405" customFormat="1" x14ac:dyDescent="0.25">
      <c r="A211" s="306" t="str">
        <f>IF(ISBLANK(INDEX('Policy Characteristics'!A:A,MATCH($C211,'Policy Characteristics'!$C:$C,0))),"",INDEX('Policy Characteristics'!A:A,MATCH($C211,'Policy Characteristics'!$C:$C,0)))</f>
        <v>Electricity Supply</v>
      </c>
      <c r="B211" s="306" t="str">
        <f>IF(ISBLANK(INDEX('Policy Characteristics'!B:B,MATCH($C211,'Policy Characteristics'!$C:$C,0))),"",INDEX('Policy Characteristics'!B:B,MATCH($C211,'Policy Characteristics'!$C:$C,0)))</f>
        <v>Change Electricity Imports</v>
      </c>
      <c r="C211" s="310" t="str">
        <f t="shared" si="19"/>
        <v>Percent Change in Electricity Imports</v>
      </c>
      <c r="D211" s="394" t="s">
        <v>79</v>
      </c>
      <c r="E211" s="414"/>
      <c r="F211" s="394" t="s">
        <v>91</v>
      </c>
      <c r="G211" s="394"/>
      <c r="H211" s="430">
        <v>530</v>
      </c>
      <c r="I211" s="414" t="s">
        <v>44</v>
      </c>
      <c r="J211" s="308" t="str">
        <f>IF(ISBLANK(INDEX('Policy Characteristics'!D:D,MATCH($C211,'Policy Characteristics'!$C:$C,0))),"",INDEX('Policy Characteristics'!D:D,MATCH($C211,'Policy Characteristics'!$C:$C,0)))</f>
        <v>Electricity Imports and Exports</v>
      </c>
      <c r="K211" s="306" t="str">
        <f>IF(ISBLANK(INDEX('Policy Characteristics'!E:E,MATCH($C211,'Policy Characteristics'!$C:$C,0))),"",INDEX('Policy Characteristics'!E:E,MATCH($C211,'Policy Characteristics'!$C:$C,0)))</f>
        <v>elec change imports</v>
      </c>
      <c r="L211" s="317">
        <f>IF(ISBLANK(INDEX('Policy Characteristics'!F:F,MATCH($C211,'Policy Characteristics'!$C:$C,0))),"",INDEX('Policy Characteristics'!F:F,MATCH($C211,'Policy Characteristics'!$C:$C,0)))</f>
        <v>-0.5</v>
      </c>
      <c r="M211" s="317">
        <f>IF(ISBLANK(INDEX('Policy Characteristics'!G:G,MATCH($C211,'Policy Characteristics'!$C:$C,0))),"",INDEX('Policy Characteristics'!G:G,MATCH($C211,'Policy Characteristics'!$C:$C,0)))</f>
        <v>1</v>
      </c>
      <c r="N211" s="317">
        <f>IF(ISBLANK(INDEX('Policy Characteristics'!H:H,MATCH($C211,'Policy Characteristics'!$C:$C,0))),"",INDEX('Policy Characteristics'!H:H,MATCH($C211,'Policy Characteristics'!$C:$C,0)))</f>
        <v>0.02</v>
      </c>
      <c r="O211" s="306" t="str">
        <f>IF(ISBLANK(INDEX('Policy Characteristics'!I:I,MATCH($C211,'Policy Characteristics'!$C:$C,0))),"",INDEX('Policy Characteristics'!I:I,MATCH($C211,'Policy Characteristics'!$C:$C,0)))</f>
        <v>% change in imports</v>
      </c>
      <c r="P211" s="306" t="str">
        <f>IF(ISBLANK(INDEX('Policy Characteristics'!J:J,MATCH($C211,'Policy Characteristics'!$C:$C,0))),"",INDEX('Policy Characteristics'!J:J,MATCH($C211,'Policy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1" s="306" t="str">
        <f>IF(ISBLANK(INDEX('Policy Characteristics'!K:K,MATCH($C211,'Policy Characteristics'!$C:$C,0))),"",INDEX('Policy Characteristics'!K:K,MATCH($C211,'Policy Characteristics'!$C:$C,0)))</f>
        <v>electricity-sector-main.html#elec-imports</v>
      </c>
      <c r="R211" s="306" t="str">
        <f>IF(ISBLANK(INDEX('Policy Characteristics'!L:L,MATCH($C211,'Policy Characteristics'!$C:$C,0))),"",INDEX('Policy Characteristics'!L:L,MATCH($C211,'Policy Characteristics'!$C:$C,0)))</f>
        <v>electricity-imports-exports.html</v>
      </c>
    </row>
    <row r="212" spans="1:18" s="405" customFormat="1" x14ac:dyDescent="0.25">
      <c r="A212" s="306" t="str">
        <f>IF(ISBLANK(INDEX('Policy Characteristics'!A:A,MATCH($C212,'Policy Characteristics'!$C:$C,0))),"",INDEX('Policy Characteristics'!A:A,MATCH($C212,'Policy Characteristics'!$C:$C,0)))</f>
        <v>Electricity Supply</v>
      </c>
      <c r="B212" s="306" t="str">
        <f>IF(ISBLANK(INDEX('Policy Characteristics'!B:B,MATCH($C212,'Policy Characteristics'!$C:$C,0))),"",INDEX('Policy Characteristics'!B:B,MATCH($C212,'Policy Characteristics'!$C:$C,0)))</f>
        <v>Change Electricity Imports</v>
      </c>
      <c r="C212" s="310" t="str">
        <f t="shared" si="19"/>
        <v>Percent Change in Electricity Imports</v>
      </c>
      <c r="D212" s="394" t="s">
        <v>80</v>
      </c>
      <c r="E212" s="414"/>
      <c r="F212" s="394" t="s">
        <v>92</v>
      </c>
      <c r="G212" s="394"/>
      <c r="H212" s="430">
        <v>531</v>
      </c>
      <c r="I212" s="414" t="s">
        <v>45</v>
      </c>
      <c r="J212" s="308" t="str">
        <f>IF(ISBLANK(INDEX('Policy Characteristics'!D:D,MATCH($C212,'Policy Characteristics'!$C:$C,0))),"",INDEX('Policy Characteristics'!D:D,MATCH($C212,'Policy Characteristics'!$C:$C,0)))</f>
        <v>Electricity Imports and Exports</v>
      </c>
      <c r="K212" s="306" t="str">
        <f>IF(ISBLANK(INDEX('Policy Characteristics'!E:E,MATCH($C212,'Policy Characteristics'!$C:$C,0))),"",INDEX('Policy Characteristics'!E:E,MATCH($C212,'Policy Characteristics'!$C:$C,0)))</f>
        <v>elec change imports</v>
      </c>
      <c r="L212" s="317">
        <f>IF(ISBLANK(INDEX('Policy Characteristics'!F:F,MATCH($C212,'Policy Characteristics'!$C:$C,0))),"",INDEX('Policy Characteristics'!F:F,MATCH($C212,'Policy Characteristics'!$C:$C,0)))</f>
        <v>-0.5</v>
      </c>
      <c r="M212" s="317">
        <f>IF(ISBLANK(INDEX('Policy Characteristics'!G:G,MATCH($C212,'Policy Characteristics'!$C:$C,0))),"",INDEX('Policy Characteristics'!G:G,MATCH($C212,'Policy Characteristics'!$C:$C,0)))</f>
        <v>1</v>
      </c>
      <c r="N212" s="317">
        <f>IF(ISBLANK(INDEX('Policy Characteristics'!H:H,MATCH($C212,'Policy Characteristics'!$C:$C,0))),"",INDEX('Policy Characteristics'!H:H,MATCH($C212,'Policy Characteristics'!$C:$C,0)))</f>
        <v>0.02</v>
      </c>
      <c r="O212" s="306" t="str">
        <f>IF(ISBLANK(INDEX('Policy Characteristics'!I:I,MATCH($C212,'Policy Characteristics'!$C:$C,0))),"",INDEX('Policy Characteristics'!I:I,MATCH($C212,'Policy Characteristics'!$C:$C,0)))</f>
        <v>% change in imports</v>
      </c>
      <c r="P212" s="306" t="str">
        <f>IF(ISBLANK(INDEX('Policy Characteristics'!J:J,MATCH($C212,'Policy Characteristics'!$C:$C,0))),"",INDEX('Policy Characteristics'!J:J,MATCH($C212,'Policy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2" s="306" t="str">
        <f>IF(ISBLANK(INDEX('Policy Characteristics'!K:K,MATCH($C212,'Policy Characteristics'!$C:$C,0))),"",INDEX('Policy Characteristics'!K:K,MATCH($C212,'Policy Characteristics'!$C:$C,0)))</f>
        <v>electricity-sector-main.html#elec-imports</v>
      </c>
      <c r="R212" s="306" t="str">
        <f>IF(ISBLANK(INDEX('Policy Characteristics'!L:L,MATCH($C212,'Policy Characteristics'!$C:$C,0))),"",INDEX('Policy Characteristics'!L:L,MATCH($C212,'Policy Characteristics'!$C:$C,0)))</f>
        <v>electricity-imports-exports.html</v>
      </c>
    </row>
    <row r="213" spans="1:18" s="405" customFormat="1" x14ac:dyDescent="0.25">
      <c r="A213" s="306" t="str">
        <f>IF(ISBLANK(INDEX('Policy Characteristics'!A:A,MATCH($C213,'Policy Characteristics'!$C:$C,0))),"",INDEX('Policy Characteristics'!A:A,MATCH($C213,'Policy Characteristics'!$C:$C,0)))</f>
        <v>Electricity Supply</v>
      </c>
      <c r="B213" s="306" t="str">
        <f>IF(ISBLANK(INDEX('Policy Characteristics'!B:B,MATCH($C213,'Policy Characteristics'!$C:$C,0))),"",INDEX('Policy Characteristics'!B:B,MATCH($C213,'Policy Characteristics'!$C:$C,0)))</f>
        <v>Change Electricity Imports</v>
      </c>
      <c r="C213" s="310" t="str">
        <f t="shared" si="19"/>
        <v>Percent Change in Electricity Imports</v>
      </c>
      <c r="D213" s="394" t="s">
        <v>81</v>
      </c>
      <c r="E213" s="414"/>
      <c r="F213" s="394" t="s">
        <v>93</v>
      </c>
      <c r="G213" s="394"/>
      <c r="H213" s="430">
        <v>532</v>
      </c>
      <c r="I213" s="414" t="s">
        <v>44</v>
      </c>
      <c r="J213" s="308" t="str">
        <f>IF(ISBLANK(INDEX('Policy Characteristics'!D:D,MATCH($C213,'Policy Characteristics'!$C:$C,0))),"",INDEX('Policy Characteristics'!D:D,MATCH($C213,'Policy Characteristics'!$C:$C,0)))</f>
        <v>Electricity Imports and Exports</v>
      </c>
      <c r="K213" s="306" t="str">
        <f>IF(ISBLANK(INDEX('Policy Characteristics'!E:E,MATCH($C213,'Policy Characteristics'!$C:$C,0))),"",INDEX('Policy Characteristics'!E:E,MATCH($C213,'Policy Characteristics'!$C:$C,0)))</f>
        <v>elec change imports</v>
      </c>
      <c r="L213" s="317">
        <f>IF(ISBLANK(INDEX('Policy Characteristics'!F:F,MATCH($C213,'Policy Characteristics'!$C:$C,0))),"",INDEX('Policy Characteristics'!F:F,MATCH($C213,'Policy Characteristics'!$C:$C,0)))</f>
        <v>-0.5</v>
      </c>
      <c r="M213" s="317">
        <f>IF(ISBLANK(INDEX('Policy Characteristics'!G:G,MATCH($C213,'Policy Characteristics'!$C:$C,0))),"",INDEX('Policy Characteristics'!G:G,MATCH($C213,'Policy Characteristics'!$C:$C,0)))</f>
        <v>1</v>
      </c>
      <c r="N213" s="317">
        <f>IF(ISBLANK(INDEX('Policy Characteristics'!H:H,MATCH($C213,'Policy Characteristics'!$C:$C,0))),"",INDEX('Policy Characteristics'!H:H,MATCH($C213,'Policy Characteristics'!$C:$C,0)))</f>
        <v>0.02</v>
      </c>
      <c r="O213" s="306" t="str">
        <f>IF(ISBLANK(INDEX('Policy Characteristics'!I:I,MATCH($C213,'Policy Characteristics'!$C:$C,0))),"",INDEX('Policy Characteristics'!I:I,MATCH($C213,'Policy Characteristics'!$C:$C,0)))</f>
        <v>% change in imports</v>
      </c>
      <c r="P213" s="306" t="str">
        <f>IF(ISBLANK(INDEX('Policy Characteristics'!J:J,MATCH($C213,'Policy Characteristics'!$C:$C,0))),"",INDEX('Policy Characteristics'!J:J,MATCH($C213,'Policy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3" s="306" t="str">
        <f>IF(ISBLANK(INDEX('Policy Characteristics'!K:K,MATCH($C213,'Policy Characteristics'!$C:$C,0))),"",INDEX('Policy Characteristics'!K:K,MATCH($C213,'Policy Characteristics'!$C:$C,0)))</f>
        <v>electricity-sector-main.html#elec-imports</v>
      </c>
      <c r="R213" s="306" t="str">
        <f>IF(ISBLANK(INDEX('Policy Characteristics'!L:L,MATCH($C213,'Policy Characteristics'!$C:$C,0))),"",INDEX('Policy Characteristics'!L:L,MATCH($C213,'Policy Characteristics'!$C:$C,0)))</f>
        <v>electricity-imports-exports.html</v>
      </c>
    </row>
    <row r="214" spans="1:18" s="405" customFormat="1" x14ac:dyDescent="0.25">
      <c r="A214" s="306" t="str">
        <f>IF(ISBLANK(INDEX('Policy Characteristics'!A:A,MATCH($C214,'Policy Characteristics'!$C:$C,0))),"",INDEX('Policy Characteristics'!A:A,MATCH($C214,'Policy Characteristics'!$C:$C,0)))</f>
        <v>Electricity Supply</v>
      </c>
      <c r="B214" s="306" t="str">
        <f>IF(ISBLANK(INDEX('Policy Characteristics'!B:B,MATCH($C214,'Policy Characteristics'!$C:$C,0))),"",INDEX('Policy Characteristics'!B:B,MATCH($C214,'Policy Characteristics'!$C:$C,0)))</f>
        <v>Change Electricity Imports</v>
      </c>
      <c r="C214" s="310" t="str">
        <f t="shared" si="19"/>
        <v>Percent Change in Electricity Imports</v>
      </c>
      <c r="D214" s="394" t="s">
        <v>2478</v>
      </c>
      <c r="E214" s="414"/>
      <c r="F214" s="394" t="s">
        <v>461</v>
      </c>
      <c r="G214" s="394"/>
      <c r="H214" s="430">
        <v>533</v>
      </c>
      <c r="I214" s="414" t="s">
        <v>45</v>
      </c>
      <c r="J214" s="308" t="str">
        <f>IF(ISBLANK(INDEX('Policy Characteristics'!D:D,MATCH($C214,'Policy Characteristics'!$C:$C,0))),"",INDEX('Policy Characteristics'!D:D,MATCH($C214,'Policy Characteristics'!$C:$C,0)))</f>
        <v>Electricity Imports and Exports</v>
      </c>
      <c r="K214" s="306" t="str">
        <f>IF(ISBLANK(INDEX('Policy Characteristics'!E:E,MATCH($C214,'Policy Characteristics'!$C:$C,0))),"",INDEX('Policy Characteristics'!E:E,MATCH($C214,'Policy Characteristics'!$C:$C,0)))</f>
        <v>elec change imports</v>
      </c>
      <c r="L214" s="317">
        <f>IF(ISBLANK(INDEX('Policy Characteristics'!F:F,MATCH($C214,'Policy Characteristics'!$C:$C,0))),"",INDEX('Policy Characteristics'!F:F,MATCH($C214,'Policy Characteristics'!$C:$C,0)))</f>
        <v>-0.5</v>
      </c>
      <c r="M214" s="317">
        <f>IF(ISBLANK(INDEX('Policy Characteristics'!G:G,MATCH($C214,'Policy Characteristics'!$C:$C,0))),"",INDEX('Policy Characteristics'!G:G,MATCH($C214,'Policy Characteristics'!$C:$C,0)))</f>
        <v>1</v>
      </c>
      <c r="N214" s="317">
        <f>IF(ISBLANK(INDEX('Policy Characteristics'!H:H,MATCH($C214,'Policy Characteristics'!$C:$C,0))),"",INDEX('Policy Characteristics'!H:H,MATCH($C214,'Policy Characteristics'!$C:$C,0)))</f>
        <v>0.02</v>
      </c>
      <c r="O214" s="306" t="str">
        <f>IF(ISBLANK(INDEX('Policy Characteristics'!I:I,MATCH($C214,'Policy Characteristics'!$C:$C,0))),"",INDEX('Policy Characteristics'!I:I,MATCH($C214,'Policy Characteristics'!$C:$C,0)))</f>
        <v>% change in imports</v>
      </c>
      <c r="P214" s="306" t="str">
        <f>IF(ISBLANK(INDEX('Policy Characteristics'!J:J,MATCH($C214,'Policy Characteristics'!$C:$C,0))),"",INDEX('Policy Characteristics'!J:J,MATCH($C214,'Policy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4" s="306" t="str">
        <f>IF(ISBLANK(INDEX('Policy Characteristics'!K:K,MATCH($C214,'Policy Characteristics'!$C:$C,0))),"",INDEX('Policy Characteristics'!K:K,MATCH($C214,'Policy Characteristics'!$C:$C,0)))</f>
        <v>electricity-sector-main.html#elec-imports</v>
      </c>
      <c r="R214" s="306" t="str">
        <f>IF(ISBLANK(INDEX('Policy Characteristics'!L:L,MATCH($C214,'Policy Characteristics'!$C:$C,0))),"",INDEX('Policy Characteristics'!L:L,MATCH($C214,'Policy Characteristics'!$C:$C,0)))</f>
        <v>electricity-imports-exports.html</v>
      </c>
    </row>
    <row r="215" spans="1:18" s="405" customFormat="1" x14ac:dyDescent="0.25">
      <c r="A215" s="306" t="str">
        <f>IF(ISBLANK(INDEX('Policy Characteristics'!A:A,MATCH($C215,'Policy Characteristics'!$C:$C,0))),"",INDEX('Policy Characteristics'!A:A,MATCH($C215,'Policy Characteristics'!$C:$C,0)))</f>
        <v>Electricity Supply</v>
      </c>
      <c r="B215" s="306" t="str">
        <f>IF(ISBLANK(INDEX('Policy Characteristics'!B:B,MATCH($C215,'Policy Characteristics'!$C:$C,0))),"",INDEX('Policy Characteristics'!B:B,MATCH($C215,'Policy Characteristics'!$C:$C,0)))</f>
        <v>Change Electricity Imports</v>
      </c>
      <c r="C215" s="310" t="str">
        <f t="shared" si="19"/>
        <v>Percent Change in Electricity Imports</v>
      </c>
      <c r="D215" s="394" t="s">
        <v>328</v>
      </c>
      <c r="E215" s="414"/>
      <c r="F215" s="394" t="s">
        <v>330</v>
      </c>
      <c r="G215" s="394"/>
      <c r="H215" s="430">
        <v>534</v>
      </c>
      <c r="I215" s="414" t="s">
        <v>44</v>
      </c>
      <c r="J215" s="308" t="str">
        <f>IF(ISBLANK(INDEX('Policy Characteristics'!D:D,MATCH($C215,'Policy Characteristics'!$C:$C,0))),"",INDEX('Policy Characteristics'!D:D,MATCH($C215,'Policy Characteristics'!$C:$C,0)))</f>
        <v>Electricity Imports and Exports</v>
      </c>
      <c r="K215" s="306" t="str">
        <f>IF(ISBLANK(INDEX('Policy Characteristics'!E:E,MATCH($C215,'Policy Characteristics'!$C:$C,0))),"",INDEX('Policy Characteristics'!E:E,MATCH($C215,'Policy Characteristics'!$C:$C,0)))</f>
        <v>elec change imports</v>
      </c>
      <c r="L215" s="317">
        <f>IF(ISBLANK(INDEX('Policy Characteristics'!F:F,MATCH($C215,'Policy Characteristics'!$C:$C,0))),"",INDEX('Policy Characteristics'!F:F,MATCH($C215,'Policy Characteristics'!$C:$C,0)))</f>
        <v>-0.5</v>
      </c>
      <c r="M215" s="317">
        <f>IF(ISBLANK(INDEX('Policy Characteristics'!G:G,MATCH($C215,'Policy Characteristics'!$C:$C,0))),"",INDEX('Policy Characteristics'!G:G,MATCH($C215,'Policy Characteristics'!$C:$C,0)))</f>
        <v>1</v>
      </c>
      <c r="N215" s="317">
        <f>IF(ISBLANK(INDEX('Policy Characteristics'!H:H,MATCH($C215,'Policy Characteristics'!$C:$C,0))),"",INDEX('Policy Characteristics'!H:H,MATCH($C215,'Policy Characteristics'!$C:$C,0)))</f>
        <v>0.02</v>
      </c>
      <c r="O215" s="306" t="str">
        <f>IF(ISBLANK(INDEX('Policy Characteristics'!I:I,MATCH($C215,'Policy Characteristics'!$C:$C,0))),"",INDEX('Policy Characteristics'!I:I,MATCH($C215,'Policy Characteristics'!$C:$C,0)))</f>
        <v>% change in imports</v>
      </c>
      <c r="P215" s="306" t="str">
        <f>IF(ISBLANK(INDEX('Policy Characteristics'!J:J,MATCH($C215,'Policy Characteristics'!$C:$C,0))),"",INDEX('Policy Characteristics'!J:J,MATCH($C215,'Policy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5" s="306" t="str">
        <f>IF(ISBLANK(INDEX('Policy Characteristics'!K:K,MATCH($C215,'Policy Characteristics'!$C:$C,0))),"",INDEX('Policy Characteristics'!K:K,MATCH($C215,'Policy Characteristics'!$C:$C,0)))</f>
        <v>electricity-sector-main.html#elec-imports</v>
      </c>
      <c r="R215" s="306" t="str">
        <f>IF(ISBLANK(INDEX('Policy Characteristics'!L:L,MATCH($C215,'Policy Characteristics'!$C:$C,0))),"",INDEX('Policy Characteristics'!L:L,MATCH($C215,'Policy Characteristics'!$C:$C,0)))</f>
        <v>electricity-imports-exports.html</v>
      </c>
    </row>
    <row r="216" spans="1:18" s="405" customFormat="1" x14ac:dyDescent="0.25">
      <c r="A216" s="306" t="str">
        <f>IF(ISBLANK(INDEX('Policy Characteristics'!A:A,MATCH($C216,'Policy Characteristics'!$C:$C,0))),"",INDEX('Policy Characteristics'!A:A,MATCH($C216,'Policy Characteristics'!$C:$C,0)))</f>
        <v>Electricity Supply</v>
      </c>
      <c r="B216" s="306" t="str">
        <f>IF(ISBLANK(INDEX('Policy Characteristics'!B:B,MATCH($C216,'Policy Characteristics'!$C:$C,0))),"",INDEX('Policy Characteristics'!B:B,MATCH($C216,'Policy Characteristics'!$C:$C,0)))</f>
        <v>Change Electricity Imports</v>
      </c>
      <c r="C216" s="310" t="str">
        <f t="shared" si="19"/>
        <v>Percent Change in Electricity Imports</v>
      </c>
      <c r="D216" s="394" t="s">
        <v>329</v>
      </c>
      <c r="E216" s="414"/>
      <c r="F216" s="394" t="s">
        <v>331</v>
      </c>
      <c r="G216" s="394"/>
      <c r="H216" s="430">
        <v>535</v>
      </c>
      <c r="I216" s="414" t="s">
        <v>45</v>
      </c>
      <c r="J216" s="308" t="str">
        <f>IF(ISBLANK(INDEX('Policy Characteristics'!D:D,MATCH($C216,'Policy Characteristics'!$C:$C,0))),"",INDEX('Policy Characteristics'!D:D,MATCH($C216,'Policy Characteristics'!$C:$C,0)))</f>
        <v>Electricity Imports and Exports</v>
      </c>
      <c r="K216" s="306" t="str">
        <f>IF(ISBLANK(INDEX('Policy Characteristics'!E:E,MATCH($C216,'Policy Characteristics'!$C:$C,0))),"",INDEX('Policy Characteristics'!E:E,MATCH($C216,'Policy Characteristics'!$C:$C,0)))</f>
        <v>elec change imports</v>
      </c>
      <c r="L216" s="317">
        <f>IF(ISBLANK(INDEX('Policy Characteristics'!F:F,MATCH($C216,'Policy Characteristics'!$C:$C,0))),"",INDEX('Policy Characteristics'!F:F,MATCH($C216,'Policy Characteristics'!$C:$C,0)))</f>
        <v>-0.5</v>
      </c>
      <c r="M216" s="317">
        <f>IF(ISBLANK(INDEX('Policy Characteristics'!G:G,MATCH($C216,'Policy Characteristics'!$C:$C,0))),"",INDEX('Policy Characteristics'!G:G,MATCH($C216,'Policy Characteristics'!$C:$C,0)))</f>
        <v>1</v>
      </c>
      <c r="N216" s="317">
        <f>IF(ISBLANK(INDEX('Policy Characteristics'!H:H,MATCH($C216,'Policy Characteristics'!$C:$C,0))),"",INDEX('Policy Characteristics'!H:H,MATCH($C216,'Policy Characteristics'!$C:$C,0)))</f>
        <v>0.02</v>
      </c>
      <c r="O216" s="306" t="str">
        <f>IF(ISBLANK(INDEX('Policy Characteristics'!I:I,MATCH($C216,'Policy Characteristics'!$C:$C,0))),"",INDEX('Policy Characteristics'!I:I,MATCH($C216,'Policy Characteristics'!$C:$C,0)))</f>
        <v>% change in imports</v>
      </c>
      <c r="P216" s="306" t="str">
        <f>IF(ISBLANK(INDEX('Policy Characteristics'!J:J,MATCH($C216,'Policy Characteristics'!$C:$C,0))),"",INDEX('Policy Characteristics'!J:J,MATCH($C216,'Policy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6" s="306" t="str">
        <f>IF(ISBLANK(INDEX('Policy Characteristics'!K:K,MATCH($C216,'Policy Characteristics'!$C:$C,0))),"",INDEX('Policy Characteristics'!K:K,MATCH($C216,'Policy Characteristics'!$C:$C,0)))</f>
        <v>electricity-sector-main.html#elec-imports</v>
      </c>
      <c r="R216" s="306" t="str">
        <f>IF(ISBLANK(INDEX('Policy Characteristics'!L:L,MATCH($C216,'Policy Characteristics'!$C:$C,0))),"",INDEX('Policy Characteristics'!L:L,MATCH($C216,'Policy Characteristics'!$C:$C,0)))</f>
        <v>electricity-imports-exports.html</v>
      </c>
    </row>
    <row r="217" spans="1:18" s="405" customFormat="1" x14ac:dyDescent="0.25">
      <c r="A217" s="306" t="str">
        <f>IF(ISBLANK(INDEX('Policy Characteristics'!A:A,MATCH($C217,'Policy Characteristics'!$C:$C,0))),"",INDEX('Policy Characteristics'!A:A,MATCH($C217,'Policy Characteristics'!$C:$C,0)))</f>
        <v>Electricity Supply</v>
      </c>
      <c r="B217" s="306" t="str">
        <f>IF(ISBLANK(INDEX('Policy Characteristics'!B:B,MATCH($C217,'Policy Characteristics'!$C:$C,0))),"",INDEX('Policy Characteristics'!B:B,MATCH($C217,'Policy Characteristics'!$C:$C,0)))</f>
        <v>Change Electricity Imports</v>
      </c>
      <c r="C217" s="310" t="str">
        <f t="shared" si="19"/>
        <v>Percent Change in Electricity Imports</v>
      </c>
      <c r="D217" s="394" t="s">
        <v>469</v>
      </c>
      <c r="E217" s="414"/>
      <c r="F217" s="394" t="s">
        <v>468</v>
      </c>
      <c r="G217" s="394"/>
      <c r="H217" s="430">
        <v>536</v>
      </c>
      <c r="I217" s="414" t="s">
        <v>45</v>
      </c>
      <c r="J217" s="308" t="str">
        <f>IF(ISBLANK(INDEX('Policy Characteristics'!D:D,MATCH($C217,'Policy Characteristics'!$C:$C,0))),"",INDEX('Policy Characteristics'!D:D,MATCH($C217,'Policy Characteristics'!$C:$C,0)))</f>
        <v>Electricity Imports and Exports</v>
      </c>
      <c r="K217" s="306" t="str">
        <f>IF(ISBLANK(INDEX('Policy Characteristics'!E:E,MATCH($C217,'Policy Characteristics'!$C:$C,0))),"",INDEX('Policy Characteristics'!E:E,MATCH($C217,'Policy Characteristics'!$C:$C,0)))</f>
        <v>elec change imports</v>
      </c>
      <c r="L217" s="317">
        <f>IF(ISBLANK(INDEX('Policy Characteristics'!F:F,MATCH($C217,'Policy Characteristics'!$C:$C,0))),"",INDEX('Policy Characteristics'!F:F,MATCH($C217,'Policy Characteristics'!$C:$C,0)))</f>
        <v>-0.5</v>
      </c>
      <c r="M217" s="317">
        <f>IF(ISBLANK(INDEX('Policy Characteristics'!G:G,MATCH($C217,'Policy Characteristics'!$C:$C,0))),"",INDEX('Policy Characteristics'!G:G,MATCH($C217,'Policy Characteristics'!$C:$C,0)))</f>
        <v>1</v>
      </c>
      <c r="N217" s="317">
        <f>IF(ISBLANK(INDEX('Policy Characteristics'!H:H,MATCH($C217,'Policy Characteristics'!$C:$C,0))),"",INDEX('Policy Characteristics'!H:H,MATCH($C217,'Policy Characteristics'!$C:$C,0)))</f>
        <v>0.02</v>
      </c>
      <c r="O217" s="306" t="str">
        <f>IF(ISBLANK(INDEX('Policy Characteristics'!I:I,MATCH($C217,'Policy Characteristics'!$C:$C,0))),"",INDEX('Policy Characteristics'!I:I,MATCH($C217,'Policy Characteristics'!$C:$C,0)))</f>
        <v>% change in imports</v>
      </c>
      <c r="P217" s="306" t="str">
        <f>IF(ISBLANK(INDEX('Policy Characteristics'!J:J,MATCH($C217,'Policy Characteristics'!$C:$C,0))),"",INDEX('Policy Characteristics'!J:J,MATCH($C217,'Policy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7" s="306" t="str">
        <f>IF(ISBLANK(INDEX('Policy Characteristics'!K:K,MATCH($C217,'Policy Characteristics'!$C:$C,0))),"",INDEX('Policy Characteristics'!K:K,MATCH($C217,'Policy Characteristics'!$C:$C,0)))</f>
        <v>electricity-sector-main.html#elec-imports</v>
      </c>
      <c r="R217" s="306" t="str">
        <f>IF(ISBLANK(INDEX('Policy Characteristics'!L:L,MATCH($C217,'Policy Characteristics'!$C:$C,0))),"",INDEX('Policy Characteristics'!L:L,MATCH($C217,'Policy Characteristics'!$C:$C,0)))</f>
        <v>electricity-imports-exports.html</v>
      </c>
    </row>
    <row r="218" spans="1:18" s="405" customFormat="1" x14ac:dyDescent="0.25">
      <c r="A218" s="306" t="str">
        <f>IF(ISBLANK(INDEX('Policy Characteristics'!A:A,MATCH($C218,'Policy Characteristics'!$C:$C,0))),"",INDEX('Policy Characteristics'!A:A,MATCH($C218,'Policy Characteristics'!$C:$C,0)))</f>
        <v>Electricity Supply</v>
      </c>
      <c r="B218" s="306" t="str">
        <f>IF(ISBLANK(INDEX('Policy Characteristics'!B:B,MATCH($C218,'Policy Characteristics'!$C:$C,0))),"",INDEX('Policy Characteristics'!B:B,MATCH($C218,'Policy Characteristics'!$C:$C,0)))</f>
        <v>Change Electricity Imports</v>
      </c>
      <c r="C218" s="310" t="str">
        <f t="shared" si="19"/>
        <v>Percent Change in Electricity Imports</v>
      </c>
      <c r="D218" s="394" t="s">
        <v>478</v>
      </c>
      <c r="E218" s="414"/>
      <c r="F218" s="394" t="s">
        <v>479</v>
      </c>
      <c r="G218" s="394"/>
      <c r="H218" s="430">
        <v>537</v>
      </c>
      <c r="I218" s="414" t="s">
        <v>45</v>
      </c>
      <c r="J218" s="308" t="str">
        <f>IF(ISBLANK(INDEX('Policy Characteristics'!D:D,MATCH($C218,'Policy Characteristics'!$C:$C,0))),"",INDEX('Policy Characteristics'!D:D,MATCH($C218,'Policy Characteristics'!$C:$C,0)))</f>
        <v>Electricity Imports and Exports</v>
      </c>
      <c r="K218" s="306" t="str">
        <f>IF(ISBLANK(INDEX('Policy Characteristics'!E:E,MATCH($C218,'Policy Characteristics'!$C:$C,0))),"",INDEX('Policy Characteristics'!E:E,MATCH($C218,'Policy Characteristics'!$C:$C,0)))</f>
        <v>elec change imports</v>
      </c>
      <c r="L218" s="317">
        <f>IF(ISBLANK(INDEX('Policy Characteristics'!F:F,MATCH($C218,'Policy Characteristics'!$C:$C,0))),"",INDEX('Policy Characteristics'!F:F,MATCH($C218,'Policy Characteristics'!$C:$C,0)))</f>
        <v>-0.5</v>
      </c>
      <c r="M218" s="317">
        <f>IF(ISBLANK(INDEX('Policy Characteristics'!G:G,MATCH($C218,'Policy Characteristics'!$C:$C,0))),"",INDEX('Policy Characteristics'!G:G,MATCH($C218,'Policy Characteristics'!$C:$C,0)))</f>
        <v>1</v>
      </c>
      <c r="N218" s="317">
        <f>IF(ISBLANK(INDEX('Policy Characteristics'!H:H,MATCH($C218,'Policy Characteristics'!$C:$C,0))),"",INDEX('Policy Characteristics'!H:H,MATCH($C218,'Policy Characteristics'!$C:$C,0)))</f>
        <v>0.02</v>
      </c>
      <c r="O218" s="306" t="str">
        <f>IF(ISBLANK(INDEX('Policy Characteristics'!I:I,MATCH($C218,'Policy Characteristics'!$C:$C,0))),"",INDEX('Policy Characteristics'!I:I,MATCH($C218,'Policy Characteristics'!$C:$C,0)))</f>
        <v>% change in imports</v>
      </c>
      <c r="P218" s="306" t="str">
        <f>IF(ISBLANK(INDEX('Policy Characteristics'!J:J,MATCH($C218,'Policy Characteristics'!$C:$C,0))),"",INDEX('Policy Characteristics'!J:J,MATCH($C218,'Policy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8" s="306" t="str">
        <f>IF(ISBLANK(INDEX('Policy Characteristics'!K:K,MATCH($C218,'Policy Characteristics'!$C:$C,0))),"",INDEX('Policy Characteristics'!K:K,MATCH($C218,'Policy Characteristics'!$C:$C,0)))</f>
        <v>electricity-sector-main.html#elec-imports</v>
      </c>
      <c r="R218" s="306" t="str">
        <f>IF(ISBLANK(INDEX('Policy Characteristics'!L:L,MATCH($C218,'Policy Characteristics'!$C:$C,0))),"",INDEX('Policy Characteristics'!L:L,MATCH($C218,'Policy Characteristics'!$C:$C,0)))</f>
        <v>electricity-imports-exports.html</v>
      </c>
    </row>
    <row r="219" spans="1:18" s="405" customFormat="1" x14ac:dyDescent="0.25">
      <c r="A219" s="306" t="str">
        <f>IF(ISBLANK(INDEX('Policy Characteristics'!A:A,MATCH($C219,'Policy Characteristics'!$C:$C,0))),"",INDEX('Policy Characteristics'!A:A,MATCH($C219,'Policy Characteristics'!$C:$C,0)))</f>
        <v>Electricity Supply</v>
      </c>
      <c r="B219" s="306" t="str">
        <f>IF(ISBLANK(INDEX('Policy Characteristics'!B:B,MATCH($C219,'Policy Characteristics'!$C:$C,0))),"",INDEX('Policy Characteristics'!B:B,MATCH($C219,'Policy Characteristics'!$C:$C,0)))</f>
        <v>Change Electricity Imports</v>
      </c>
      <c r="C219" s="310" t="str">
        <f t="shared" si="19"/>
        <v>Percent Change in Electricity Imports</v>
      </c>
      <c r="D219" s="394" t="s">
        <v>2845</v>
      </c>
      <c r="E219" s="414"/>
      <c r="F219" s="394" t="s">
        <v>2528</v>
      </c>
      <c r="G219" s="394"/>
      <c r="H219" s="430">
        <v>538</v>
      </c>
      <c r="I219" s="414" t="s">
        <v>45</v>
      </c>
      <c r="J219" s="308" t="str">
        <f>IF(ISBLANK(INDEX('Policy Characteristics'!D:D,MATCH($C219,'Policy Characteristics'!$C:$C,0))),"",INDEX('Policy Characteristics'!D:D,MATCH($C219,'Policy Characteristics'!$C:$C,0)))</f>
        <v>Electricity Imports and Exports</v>
      </c>
      <c r="K219" s="306" t="str">
        <f>IF(ISBLANK(INDEX('Policy Characteristics'!E:E,MATCH($C219,'Policy Characteristics'!$C:$C,0))),"",INDEX('Policy Characteristics'!E:E,MATCH($C219,'Policy Characteristics'!$C:$C,0)))</f>
        <v>elec change imports</v>
      </c>
      <c r="L219" s="317">
        <f>IF(ISBLANK(INDEX('Policy Characteristics'!F:F,MATCH($C219,'Policy Characteristics'!$C:$C,0))),"",INDEX('Policy Characteristics'!F:F,MATCH($C219,'Policy Characteristics'!$C:$C,0)))</f>
        <v>-0.5</v>
      </c>
      <c r="M219" s="317">
        <f>IF(ISBLANK(INDEX('Policy Characteristics'!G:G,MATCH($C219,'Policy Characteristics'!$C:$C,0))),"",INDEX('Policy Characteristics'!G:G,MATCH($C219,'Policy Characteristics'!$C:$C,0)))</f>
        <v>1</v>
      </c>
      <c r="N219" s="317">
        <f>IF(ISBLANK(INDEX('Policy Characteristics'!H:H,MATCH($C219,'Policy Characteristics'!$C:$C,0))),"",INDEX('Policy Characteristics'!H:H,MATCH($C219,'Policy Characteristics'!$C:$C,0)))</f>
        <v>0.02</v>
      </c>
      <c r="O219" s="306" t="str">
        <f>IF(ISBLANK(INDEX('Policy Characteristics'!I:I,MATCH($C219,'Policy Characteristics'!$C:$C,0))),"",INDEX('Policy Characteristics'!I:I,MATCH($C219,'Policy Characteristics'!$C:$C,0)))</f>
        <v>% change in imports</v>
      </c>
      <c r="P219" s="306" t="str">
        <f>IF(ISBLANK(INDEX('Policy Characteristics'!J:J,MATCH($C219,'Policy Characteristics'!$C:$C,0))),"",INDEX('Policy Characteristics'!J:J,MATCH($C219,'Policy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19" s="306" t="str">
        <f>IF(ISBLANK(INDEX('Policy Characteristics'!K:K,MATCH($C219,'Policy Characteristics'!$C:$C,0))),"",INDEX('Policy Characteristics'!K:K,MATCH($C219,'Policy Characteristics'!$C:$C,0)))</f>
        <v>electricity-sector-main.html#elec-imports</v>
      </c>
      <c r="R219" s="306" t="str">
        <f>IF(ISBLANK(INDEX('Policy Characteristics'!L:L,MATCH($C219,'Policy Characteristics'!$C:$C,0))),"",INDEX('Policy Characteristics'!L:L,MATCH($C219,'Policy Characteristics'!$C:$C,0)))</f>
        <v>electricity-imports-exports.html</v>
      </c>
    </row>
    <row r="220" spans="1:18" s="405" customFormat="1" x14ac:dyDescent="0.25">
      <c r="A220" s="306" t="str">
        <f>IF(ISBLANK(INDEX('Policy Characteristics'!A:A,MATCH($C220,'Policy Characteristics'!$C:$C,0))),"",INDEX('Policy Characteristics'!A:A,MATCH($C220,'Policy Characteristics'!$C:$C,0)))</f>
        <v>Electricity Supply</v>
      </c>
      <c r="B220" s="306" t="str">
        <f>IF(ISBLANK(INDEX('Policy Characteristics'!B:B,MATCH($C220,'Policy Characteristics'!$C:$C,0))),"",INDEX('Policy Characteristics'!B:B,MATCH($C220,'Policy Characteristics'!$C:$C,0)))</f>
        <v>Change Electricity Imports</v>
      </c>
      <c r="C220" s="310" t="str">
        <f t="shared" si="19"/>
        <v>Percent Change in Electricity Imports</v>
      </c>
      <c r="D220" s="394" t="s">
        <v>2846</v>
      </c>
      <c r="E220" s="414"/>
      <c r="F220" s="394" t="s">
        <v>2677</v>
      </c>
      <c r="G220" s="394"/>
      <c r="H220" s="430">
        <v>539</v>
      </c>
      <c r="I220" s="414" t="s">
        <v>45</v>
      </c>
      <c r="J220" s="308" t="str">
        <f>IF(ISBLANK(INDEX('Policy Characteristics'!D:D,MATCH($C220,'Policy Characteristics'!$C:$C,0))),"",INDEX('Policy Characteristics'!D:D,MATCH($C220,'Policy Characteristics'!$C:$C,0)))</f>
        <v>Electricity Imports and Exports</v>
      </c>
      <c r="K220" s="306" t="str">
        <f>IF(ISBLANK(INDEX('Policy Characteristics'!E:E,MATCH($C220,'Policy Characteristics'!$C:$C,0))),"",INDEX('Policy Characteristics'!E:E,MATCH($C220,'Policy Characteristics'!$C:$C,0)))</f>
        <v>elec change imports</v>
      </c>
      <c r="L220" s="317">
        <f>IF(ISBLANK(INDEX('Policy Characteristics'!F:F,MATCH($C220,'Policy Characteristics'!$C:$C,0))),"",INDEX('Policy Characteristics'!F:F,MATCH($C220,'Policy Characteristics'!$C:$C,0)))</f>
        <v>-0.5</v>
      </c>
      <c r="M220" s="317">
        <f>IF(ISBLANK(INDEX('Policy Characteristics'!G:G,MATCH($C220,'Policy Characteristics'!$C:$C,0))),"",INDEX('Policy Characteristics'!G:G,MATCH($C220,'Policy Characteristics'!$C:$C,0)))</f>
        <v>1</v>
      </c>
      <c r="N220" s="317">
        <f>IF(ISBLANK(INDEX('Policy Characteristics'!H:H,MATCH($C220,'Policy Characteristics'!$C:$C,0))),"",INDEX('Policy Characteristics'!H:H,MATCH($C220,'Policy Characteristics'!$C:$C,0)))</f>
        <v>0.02</v>
      </c>
      <c r="O220" s="306" t="str">
        <f>IF(ISBLANK(INDEX('Policy Characteristics'!I:I,MATCH($C220,'Policy Characteristics'!$C:$C,0))),"",INDEX('Policy Characteristics'!I:I,MATCH($C220,'Policy Characteristics'!$C:$C,0)))</f>
        <v>% change in imports</v>
      </c>
      <c r="P220" s="306" t="str">
        <f>IF(ISBLANK(INDEX('Policy Characteristics'!J:J,MATCH($C220,'Policy Characteristics'!$C:$C,0))),"",INDEX('Policy Characteristics'!J:J,MATCH($C220,'Policy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0" s="306" t="str">
        <f>IF(ISBLANK(INDEX('Policy Characteristics'!K:K,MATCH($C220,'Policy Characteristics'!$C:$C,0))),"",INDEX('Policy Characteristics'!K:K,MATCH($C220,'Policy Characteristics'!$C:$C,0)))</f>
        <v>electricity-sector-main.html#elec-imports</v>
      </c>
      <c r="R220" s="306" t="str">
        <f>IF(ISBLANK(INDEX('Policy Characteristics'!L:L,MATCH($C220,'Policy Characteristics'!$C:$C,0))),"",INDEX('Policy Characteristics'!L:L,MATCH($C220,'Policy Characteristics'!$C:$C,0)))</f>
        <v>electricity-imports-exports.html</v>
      </c>
    </row>
    <row r="221" spans="1:18" s="405" customFormat="1" x14ac:dyDescent="0.25">
      <c r="A221" s="306" t="str">
        <f>IF(ISBLANK(INDEX('Policy Characteristics'!A:A,MATCH($C221,'Policy Characteristics'!$C:$C,0))),"",INDEX('Policy Characteristics'!A:A,MATCH($C221,'Policy Characteristics'!$C:$C,0)))</f>
        <v>Electricity Supply</v>
      </c>
      <c r="B221" s="306" t="str">
        <f>IF(ISBLANK(INDEX('Policy Characteristics'!B:B,MATCH($C221,'Policy Characteristics'!$C:$C,0))),"",INDEX('Policy Characteristics'!B:B,MATCH($C221,'Policy Characteristics'!$C:$C,0)))</f>
        <v>Change Electricity Imports</v>
      </c>
      <c r="C221" s="310" t="str">
        <f t="shared" si="19"/>
        <v>Percent Change in Electricity Imports</v>
      </c>
      <c r="D221" s="394" t="s">
        <v>2847</v>
      </c>
      <c r="E221" s="414"/>
      <c r="F221" s="394" t="s">
        <v>2530</v>
      </c>
      <c r="G221" s="394"/>
      <c r="H221" s="430">
        <v>540</v>
      </c>
      <c r="I221" s="414" t="s">
        <v>45</v>
      </c>
      <c r="J221" s="308" t="str">
        <f>IF(ISBLANK(INDEX('Policy Characteristics'!D:D,MATCH($C221,'Policy Characteristics'!$C:$C,0))),"",INDEX('Policy Characteristics'!D:D,MATCH($C221,'Policy Characteristics'!$C:$C,0)))</f>
        <v>Electricity Imports and Exports</v>
      </c>
      <c r="K221" s="306" t="str">
        <f>IF(ISBLANK(INDEX('Policy Characteristics'!E:E,MATCH($C221,'Policy Characteristics'!$C:$C,0))),"",INDEX('Policy Characteristics'!E:E,MATCH($C221,'Policy Characteristics'!$C:$C,0)))</f>
        <v>elec change imports</v>
      </c>
      <c r="L221" s="317">
        <f>IF(ISBLANK(INDEX('Policy Characteristics'!F:F,MATCH($C221,'Policy Characteristics'!$C:$C,0))),"",INDEX('Policy Characteristics'!F:F,MATCH($C221,'Policy Characteristics'!$C:$C,0)))</f>
        <v>-0.5</v>
      </c>
      <c r="M221" s="317">
        <f>IF(ISBLANK(INDEX('Policy Characteristics'!G:G,MATCH($C221,'Policy Characteristics'!$C:$C,0))),"",INDEX('Policy Characteristics'!G:G,MATCH($C221,'Policy Characteristics'!$C:$C,0)))</f>
        <v>1</v>
      </c>
      <c r="N221" s="317">
        <f>IF(ISBLANK(INDEX('Policy Characteristics'!H:H,MATCH($C221,'Policy Characteristics'!$C:$C,0))),"",INDEX('Policy Characteristics'!H:H,MATCH($C221,'Policy Characteristics'!$C:$C,0)))</f>
        <v>0.02</v>
      </c>
      <c r="O221" s="306" t="str">
        <f>IF(ISBLANK(INDEX('Policy Characteristics'!I:I,MATCH($C221,'Policy Characteristics'!$C:$C,0))),"",INDEX('Policy Characteristics'!I:I,MATCH($C221,'Policy Characteristics'!$C:$C,0)))</f>
        <v>% change in imports</v>
      </c>
      <c r="P221" s="306" t="str">
        <f>IF(ISBLANK(INDEX('Policy Characteristics'!J:J,MATCH($C221,'Policy Characteristics'!$C:$C,0))),"",INDEX('Policy Characteristics'!J:J,MATCH($C221,'Policy Characteristics'!$C:$C,0)))</f>
        <v>**Description:** This policy increases or decreases the amount of electricity imported to California to other jurisdictions. It does not cause the construction of transmission lines providing the necessary capacity. // **Guidance for setting values: **From 2010-2018, electricity imports in California declined by -2%.</v>
      </c>
      <c r="Q221" s="306" t="str">
        <f>IF(ISBLANK(INDEX('Policy Characteristics'!K:K,MATCH($C221,'Policy Characteristics'!$C:$C,0))),"",INDEX('Policy Characteristics'!K:K,MATCH($C221,'Policy Characteristics'!$C:$C,0)))</f>
        <v>electricity-sector-main.html#elec-imports</v>
      </c>
      <c r="R221" s="306" t="str">
        <f>IF(ISBLANK(INDEX('Policy Characteristics'!L:L,MATCH($C221,'Policy Characteristics'!$C:$C,0))),"",INDEX('Policy Characteristics'!L:L,MATCH($C221,'Policy Characteristics'!$C:$C,0)))</f>
        <v>electricity-imports-exports.html</v>
      </c>
    </row>
    <row r="222" spans="1:18" x14ac:dyDescent="0.25">
      <c r="A222" s="306" t="str">
        <f>IF(ISBLANK(INDEX('Policy Characteristics'!A:A,MATCH($C222,'Policy Characteristics'!$C:$C,0))),"",INDEX('Policy Characteristics'!A:A,MATCH($C222,'Policy Characteristics'!$C:$C,0)))</f>
        <v>Electricity Supply</v>
      </c>
      <c r="B222" s="306" t="str">
        <f>IF(ISBLANK(INDEX('Policy Characteristics'!B:B,MATCH($C222,'Policy Characteristics'!$C:$C,0))),"",INDEX('Policy Characteristics'!B:B,MATCH($C222,'Policy Characteristics'!$C:$C,0)))</f>
        <v>Non BAU Guaranteed Dispatch</v>
      </c>
      <c r="C222" s="311" t="s">
        <v>318</v>
      </c>
      <c r="D222" s="414"/>
      <c r="E222" s="414"/>
      <c r="F222" s="414"/>
      <c r="G222" s="414"/>
      <c r="H222" s="416">
        <v>619</v>
      </c>
      <c r="I222" s="414" t="s">
        <v>45</v>
      </c>
      <c r="J222" s="308" t="str">
        <f>IF(ISBLANK(INDEX('Policy Characteristics'!D:D,MATCH($C222,'Policy Characteristics'!$C:$C,0))),"",INDEX('Policy Characteristics'!D:D,MATCH($C222,'Policy Characteristics'!$C:$C,0)))</f>
        <v>Non BAU Guaranteed Dispatch</v>
      </c>
      <c r="K222" s="306" t="str">
        <f>IF(ISBLANK(INDEX('Policy Characteristics'!E:E,MATCH($C222,'Policy Characteristics'!$C:$C,0))),"",INDEX('Policy Characteristics'!E:E,MATCH($C222,'Policy Characteristics'!$C:$C,0)))</f>
        <v>elec non BAU guaranteed dispatch</v>
      </c>
      <c r="L222" s="306">
        <f>IF(ISBLANK(INDEX('Policy Characteristics'!F:F,MATCH($C222,'Policy Characteristics'!$C:$C,0))),"",INDEX('Policy Characteristics'!F:F,MATCH($C222,'Policy Characteristics'!$C:$C,0)))</f>
        <v>0</v>
      </c>
      <c r="M222" s="306">
        <f>IF(ISBLANK(INDEX('Policy Characteristics'!G:G,MATCH($C222,'Policy Characteristics'!$C:$C,0))),"",INDEX('Policy Characteristics'!G:G,MATCH($C222,'Policy Characteristics'!$C:$C,0)))</f>
        <v>1</v>
      </c>
      <c r="N222" s="306">
        <f>IF(ISBLANK(INDEX('Policy Characteristics'!H:H,MATCH($C222,'Policy Characteristics'!$C:$C,0))),"",INDEX('Policy Characteristics'!H:H,MATCH($C222,'Policy Characteristics'!$C:$C,0)))</f>
        <v>1</v>
      </c>
      <c r="O222" s="306" t="str">
        <f>IF(ISBLANK(INDEX('Policy Characteristics'!I:I,MATCH($C222,'Policy Characteristics'!$C:$C,0))),"",INDEX('Policy Characteristics'!I:I,MATCH($C222,'Policy Characteristics'!$C:$C,0)))</f>
        <v>on/off</v>
      </c>
      <c r="P222" s="306" t="str">
        <f>IF(ISBLANK(INDEX('Policy Characteristics'!J:J,MATCH($C222,'Policy Characteristics'!$C:$C,0))),"",INDEX('Policy Characteristics'!J:J,MATCH($C222,'Policy Characteristics'!$C:$C,0)))</f>
        <v/>
      </c>
      <c r="Q222" s="306" t="str">
        <f>IF(ISBLANK(INDEX('Policy Characteristics'!K:K,MATCH($C222,'Policy Characteristics'!$C:$C,0))),"",INDEX('Policy Characteristics'!K:K,MATCH($C222,'Policy Characteristics'!$C:$C,0)))</f>
        <v/>
      </c>
      <c r="R222" s="306" t="str">
        <f>IF(ISBLANK(INDEX('Policy Characteristics'!L:L,MATCH($C222,'Policy Characteristics'!$C:$C,0))),"",INDEX('Policy Characteristics'!L:L,MATCH($C222,'Policy Characteristics'!$C:$C,0)))</f>
        <v/>
      </c>
    </row>
    <row r="223" spans="1:18" x14ac:dyDescent="0.25">
      <c r="A223" s="306" t="str">
        <f>IF(ISBLANK(INDEX('Policy Characteristics'!A:A,MATCH($C223,'Policy Characteristics'!$C:$C,0))),"",INDEX('Policy Characteristics'!A:A,MATCH($C223,'Policy Characteristics'!$C:$C,0)))</f>
        <v>Electricity Supply</v>
      </c>
      <c r="B223" s="306" t="str">
        <f>IF(ISBLANK(INDEX('Policy Characteristics'!B:B,MATCH($C223,'Policy Characteristics'!$C:$C,0))),"",INDEX('Policy Characteristics'!B:B,MATCH($C223,'Policy Characteristics'!$C:$C,0)))</f>
        <v>Demand Response</v>
      </c>
      <c r="C223" s="311" t="s">
        <v>28</v>
      </c>
      <c r="D223" s="414"/>
      <c r="E223" s="414"/>
      <c r="F223" s="414"/>
      <c r="G223" s="414"/>
      <c r="H223" s="416">
        <v>30</v>
      </c>
      <c r="I223" s="414" t="s">
        <v>44</v>
      </c>
      <c r="J223" s="308" t="str">
        <f>IF(ISBLANK(INDEX('Policy Characteristics'!D:D,MATCH($C223,'Policy Characteristics'!$C:$C,0))),"",INDEX('Policy Characteristics'!D:D,MATCH($C223,'Policy Characteristics'!$C:$C,0)))</f>
        <v>Demand Response</v>
      </c>
      <c r="K223" s="306" t="str">
        <f>IF(ISBLANK(INDEX('Policy Characteristics'!E:E,MATCH($C223,'Policy Characteristics'!$C:$C,0))),"",INDEX('Policy Characteristics'!E:E,MATCH($C223,'Policy Characteristics'!$C:$C,0)))</f>
        <v>elec demand response</v>
      </c>
      <c r="L223" s="317">
        <f>IF(ISBLANK(INDEX('Policy Characteristics'!F:F,MATCH($C223,'Policy Characteristics'!$C:$C,0))),"",INDEX('Policy Characteristics'!F:F,MATCH($C223,'Policy Characteristics'!$C:$C,0)))</f>
        <v>0</v>
      </c>
      <c r="M223" s="317">
        <f>IF(ISBLANK(INDEX('Policy Characteristics'!G:G,MATCH($C223,'Policy Characteristics'!$C:$C,0))),"",INDEX('Policy Characteristics'!G:G,MATCH($C223,'Policy Characteristics'!$C:$C,0)))</f>
        <v>1</v>
      </c>
      <c r="N223" s="317">
        <f>IF(ISBLANK(INDEX('Policy Characteristics'!H:H,MATCH($C223,'Policy Characteristics'!$C:$C,0))),"",INDEX('Policy Characteristics'!H:H,MATCH($C223,'Policy Characteristics'!$C:$C,0)))</f>
        <v>0.01</v>
      </c>
      <c r="O223" s="306" t="str">
        <f>IF(ISBLANK(INDEX('Policy Characteristics'!I:I,MATCH($C223,'Policy Characteristics'!$C:$C,0))),"",INDEX('Policy Characteristics'!I:I,MATCH($C223,'Policy Characteristics'!$C:$C,0)))</f>
        <v>% of potential achieved</v>
      </c>
      <c r="P223" s="306" t="str">
        <f>IF(ISBLANK(INDEX('Policy Characteristics'!J:J,MATCH($C223,'Policy Characteristics'!$C:$C,0))),"",INDEX('Policy Characteristics'!J:J,MATCH($C223,'Policy Characteristics'!$C:$C,0)))</f>
        <v>**Description:** This policy represents regulations that cause more demand response (DR) capacity to be added to the electric grid.  Demand response provides flexibility that allows for the integration of more wind and solar PV, if the electricity system is flexibility-constrained. // **Guidance for setting values: **For California, a 100% setting provides for an additional 5,919 MW of demand response capacity in 2050 (on top of a BAU quantity of 2,636 MW). The shift type of demand response, involving sustained efforts to shift loads away from peak times, is understood to be a cost-effective and large potential resource.</v>
      </c>
      <c r="Q223" s="306" t="str">
        <f>IF(ISBLANK(INDEX('Policy Characteristics'!K:K,MATCH($C223,'Policy Characteristics'!$C:$C,0))),"",INDEX('Policy Characteristics'!K:K,MATCH($C223,'Policy Characteristics'!$C:$C,0)))</f>
        <v>electricity-sector-main.html#dr</v>
      </c>
      <c r="R223" s="306" t="str">
        <f>IF(ISBLANK(INDEX('Policy Characteristics'!L:L,MATCH($C223,'Policy Characteristics'!$C:$C,0))),"",INDEX('Policy Characteristics'!L:L,MATCH($C223,'Policy Characteristics'!$C:$C,0)))</f>
        <v>demand-response.html</v>
      </c>
    </row>
    <row r="224" spans="1:18" x14ac:dyDescent="0.25">
      <c r="A224" s="306" t="str">
        <f>IF(ISBLANK(INDEX('Policy Characteristics'!A:A,MATCH($C224,'Policy Characteristics'!$C:$C,0))),"",INDEX('Policy Characteristics'!A:A,MATCH($C224,'Policy Characteristics'!$C:$C,0)))</f>
        <v>Electricity Supply</v>
      </c>
      <c r="B224" s="306" t="str">
        <f>IF(ISBLANK(INDEX('Policy Characteristics'!B:B,MATCH($C224,'Policy Characteristics'!$C:$C,0))),"",INDEX('Policy Characteristics'!B:B,MATCH($C224,'Policy Characteristics'!$C:$C,0)))</f>
        <v>Early Retirement of Power Plants</v>
      </c>
      <c r="C224" s="311" t="s">
        <v>129</v>
      </c>
      <c r="D224" s="414" t="s">
        <v>472</v>
      </c>
      <c r="E224" s="414"/>
      <c r="F224" s="414" t="s">
        <v>471</v>
      </c>
      <c r="G224" s="414"/>
      <c r="H224" s="416">
        <v>31</v>
      </c>
      <c r="I224" s="414" t="s">
        <v>44</v>
      </c>
      <c r="J224" s="308" t="str">
        <f>IF(ISBLANK(INDEX('Policy Characteristics'!D:D,MATCH($C224,'Policy Characteristics'!$C:$C,0))),"",INDEX('Policy Characteristics'!D:D,MATCH($C224,'Policy Characteristics'!$C:$C,0)))</f>
        <v>Early Retirement of Power Plants</v>
      </c>
      <c r="K224" s="306" t="str">
        <f>IF(ISBLANK(INDEX('Policy Characteristics'!E:E,MATCH($C224,'Policy Characteristics'!$C:$C,0))),"",INDEX('Policy Characteristics'!E:E,MATCH($C224,'Policy Characteristics'!$C:$C,0)))</f>
        <v>elec early retirement</v>
      </c>
      <c r="L224" s="306">
        <f>IF(ISBLANK(INDEX('Policy Characteristics'!F:F,MATCH($C224,'Policy Characteristics'!$C:$C,0))),"",INDEX('Policy Characteristics'!F:F,MATCH($C224,'Policy Characteristics'!$C:$C,0)))</f>
        <v>0</v>
      </c>
      <c r="M224" s="306">
        <f>IF(ISBLANK(INDEX('Policy Characteristics'!G:G,MATCH($C224,'Policy Characteristics'!$C:$C,0))),"",INDEX('Policy Characteristics'!G:G,MATCH($C224,'Policy Characteristics'!$C:$C,0)))</f>
        <v>25000</v>
      </c>
      <c r="N224" s="306">
        <f>IF(ISBLANK(INDEX('Policy Characteristics'!H:H,MATCH($C224,'Policy Characteristics'!$C:$C,0))),"",INDEX('Policy Characteristics'!H:H,MATCH($C224,'Policy Characteristics'!$C:$C,0)))</f>
        <v>500</v>
      </c>
      <c r="O224" s="306" t="str">
        <f>IF(ISBLANK(INDEX('Policy Characteristics'!I:I,MATCH($C224,'Policy Characteristics'!$C:$C,0))),"",INDEX('Policy Characteristics'!I:I,MATCH($C224,'Policy Characteristics'!$C:$C,0)))</f>
        <v>MW/year</v>
      </c>
      <c r="P224" s="306" t="str">
        <f>IF(ISBLANK(INDEX('Policy Characteristics'!J:J,MATCH($C224,'Policy Characteristics'!$C:$C,0))),"",INDEX('Policy Characteristics'!J:J,MATCH($C224,'Policy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4" s="306" t="str">
        <f>IF(ISBLANK(INDEX('Policy Characteristics'!K:K,MATCH($C224,'Policy Characteristics'!$C:$C,0))),"",INDEX('Policy Characteristics'!K:K,MATCH($C224,'Policy Characteristics'!$C:$C,0)))</f>
        <v>electricity-sector-main.html#early-ret</v>
      </c>
      <c r="R224" s="306" t="str">
        <f>IF(ISBLANK(INDEX('Policy Characteristics'!L:L,MATCH($C224,'Policy Characteristics'!$C:$C,0))),"",INDEX('Policy Characteristics'!L:L,MATCH($C224,'Policy Characteristics'!$C:$C,0)))</f>
        <v>early-retirement-of-power-plants.html</v>
      </c>
    </row>
    <row r="225" spans="1:18" x14ac:dyDescent="0.25">
      <c r="A225" s="306" t="str">
        <f>IF(ISBLANK(INDEX('Policy Characteristics'!A:A,MATCH($C225,'Policy Characteristics'!$C:$C,0))),"",INDEX('Policy Characteristics'!A:A,MATCH($C225,'Policy Characteristics'!$C:$C,0)))</f>
        <v>Electricity Supply</v>
      </c>
      <c r="B225" s="306" t="str">
        <f>IF(ISBLANK(INDEX('Policy Characteristics'!B:B,MATCH($C225,'Policy Characteristics'!$C:$C,0))),"",INDEX('Policy Characteristics'!B:B,MATCH($C225,'Policy Characteristics'!$C:$C,0)))</f>
        <v>Early Retirement of Power Plants</v>
      </c>
      <c r="C225" s="310" t="str">
        <f t="shared" ref="C225:C239" si="20">C$224</f>
        <v>Annual Additional Capacity Retired due to Early Retirement Policy</v>
      </c>
      <c r="D225" s="394" t="s">
        <v>326</v>
      </c>
      <c r="E225" s="414"/>
      <c r="F225" s="394" t="s">
        <v>327</v>
      </c>
      <c r="G225" s="414"/>
      <c r="H225" s="416">
        <v>620</v>
      </c>
      <c r="I225" s="414" t="s">
        <v>44</v>
      </c>
      <c r="J225" s="308" t="str">
        <f>IF(ISBLANK(INDEX('Policy Characteristics'!D:D,MATCH($C225,'Policy Characteristics'!$C:$C,0))),"",INDEX('Policy Characteristics'!D:D,MATCH($C225,'Policy Characteristics'!$C:$C,0)))</f>
        <v>Early Retirement of Power Plants</v>
      </c>
      <c r="K225" s="306" t="str">
        <f>IF(ISBLANK(INDEX('Policy Characteristics'!E:E,MATCH($C225,'Policy Characteristics'!$C:$C,0))),"",INDEX('Policy Characteristics'!E:E,MATCH($C225,'Policy Characteristics'!$C:$C,0)))</f>
        <v>elec early retirement</v>
      </c>
      <c r="L225" s="306">
        <f>IF(ISBLANK(INDEX('Policy Characteristics'!F:F,MATCH($C225,'Policy Characteristics'!$C:$C,0))),"",INDEX('Policy Characteristics'!F:F,MATCH($C225,'Policy Characteristics'!$C:$C,0)))</f>
        <v>0</v>
      </c>
      <c r="M225" s="306">
        <f>IF(ISBLANK(INDEX('Policy Characteristics'!G:G,MATCH($C225,'Policy Characteristics'!$C:$C,0))),"",INDEX('Policy Characteristics'!G:G,MATCH($C225,'Policy Characteristics'!$C:$C,0)))</f>
        <v>25000</v>
      </c>
      <c r="N225" s="306">
        <f>IF(ISBLANK(INDEX('Policy Characteristics'!H:H,MATCH($C225,'Policy Characteristics'!$C:$C,0))),"",INDEX('Policy Characteristics'!H:H,MATCH($C225,'Policy Characteristics'!$C:$C,0)))</f>
        <v>500</v>
      </c>
      <c r="O225" s="306" t="str">
        <f>IF(ISBLANK(INDEX('Policy Characteristics'!I:I,MATCH($C225,'Policy Characteristics'!$C:$C,0))),"",INDEX('Policy Characteristics'!I:I,MATCH($C225,'Policy Characteristics'!$C:$C,0)))</f>
        <v>MW/year</v>
      </c>
      <c r="P225" s="306" t="str">
        <f>IF(ISBLANK(INDEX('Policy Characteristics'!J:J,MATCH($C225,'Policy Characteristics'!$C:$C,0))),"",INDEX('Policy Characteristics'!J:J,MATCH($C225,'Policy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5" s="306" t="str">
        <f>IF(ISBLANK(INDEX('Policy Characteristics'!K:K,MATCH($C225,'Policy Characteristics'!$C:$C,0))),"",INDEX('Policy Characteristics'!K:K,MATCH($C225,'Policy Characteristics'!$C:$C,0)))</f>
        <v>electricity-sector-main.html#early-ret</v>
      </c>
      <c r="R225" s="306" t="str">
        <f>IF(ISBLANK(INDEX('Policy Characteristics'!L:L,MATCH($C225,'Policy Characteristics'!$C:$C,0))),"",INDEX('Policy Characteristics'!L:L,MATCH($C225,'Policy Characteristics'!$C:$C,0)))</f>
        <v>early-retirement-of-power-plants.html</v>
      </c>
    </row>
    <row r="226" spans="1:18" x14ac:dyDescent="0.25">
      <c r="A226" s="306" t="str">
        <f>IF(ISBLANK(INDEX('Policy Characteristics'!A:A,MATCH($C226,'Policy Characteristics'!$C:$C,0))),"",INDEX('Policy Characteristics'!A:A,MATCH($C226,'Policy Characteristics'!$C:$C,0)))</f>
        <v>Electricity Supply</v>
      </c>
      <c r="B226" s="306" t="str">
        <f>IF(ISBLANK(INDEX('Policy Characteristics'!B:B,MATCH($C226,'Policy Characteristics'!$C:$C,0))),"",INDEX('Policy Characteristics'!B:B,MATCH($C226,'Policy Characteristics'!$C:$C,0)))</f>
        <v>Early Retirement of Power Plants</v>
      </c>
      <c r="C226" s="310" t="str">
        <f t="shared" si="20"/>
        <v>Annual Additional Capacity Retired due to Early Retirement Policy</v>
      </c>
      <c r="D226" s="394" t="s">
        <v>77</v>
      </c>
      <c r="E226" s="414"/>
      <c r="F226" s="394" t="s">
        <v>89</v>
      </c>
      <c r="G226" s="414"/>
      <c r="H226" s="416">
        <v>32</v>
      </c>
      <c r="I226" s="414" t="s">
        <v>44</v>
      </c>
      <c r="J226" s="308" t="str">
        <f>IF(ISBLANK(INDEX('Policy Characteristics'!D:D,MATCH($C226,'Policy Characteristics'!$C:$C,0))),"",INDEX('Policy Characteristics'!D:D,MATCH($C226,'Policy Characteristics'!$C:$C,0)))</f>
        <v>Early Retirement of Power Plants</v>
      </c>
      <c r="K226" s="306" t="str">
        <f>IF(ISBLANK(INDEX('Policy Characteristics'!E:E,MATCH($C226,'Policy Characteristics'!$C:$C,0))),"",INDEX('Policy Characteristics'!E:E,MATCH($C226,'Policy Characteristics'!$C:$C,0)))</f>
        <v>elec early retirement</v>
      </c>
      <c r="L226" s="306">
        <f>IF(ISBLANK(INDEX('Policy Characteristics'!F:F,MATCH($C226,'Policy Characteristics'!$C:$C,0))),"",INDEX('Policy Characteristics'!F:F,MATCH($C226,'Policy Characteristics'!$C:$C,0)))</f>
        <v>0</v>
      </c>
      <c r="M226" s="306">
        <f>IF(ISBLANK(INDEX('Policy Characteristics'!G:G,MATCH($C226,'Policy Characteristics'!$C:$C,0))),"",INDEX('Policy Characteristics'!G:G,MATCH($C226,'Policy Characteristics'!$C:$C,0)))</f>
        <v>25000</v>
      </c>
      <c r="N226" s="306">
        <f>IF(ISBLANK(INDEX('Policy Characteristics'!H:H,MATCH($C226,'Policy Characteristics'!$C:$C,0))),"",INDEX('Policy Characteristics'!H:H,MATCH($C226,'Policy Characteristics'!$C:$C,0)))</f>
        <v>500</v>
      </c>
      <c r="O226" s="306" t="str">
        <f>IF(ISBLANK(INDEX('Policy Characteristics'!I:I,MATCH($C226,'Policy Characteristics'!$C:$C,0))),"",INDEX('Policy Characteristics'!I:I,MATCH($C226,'Policy Characteristics'!$C:$C,0)))</f>
        <v>MW/year</v>
      </c>
      <c r="P226" s="306" t="str">
        <f>IF(ISBLANK(INDEX('Policy Characteristics'!J:J,MATCH($C226,'Policy Characteristics'!$C:$C,0))),"",INDEX('Policy Characteristics'!J:J,MATCH($C226,'Policy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6" s="306" t="str">
        <f>IF(ISBLANK(INDEX('Policy Characteristics'!K:K,MATCH($C226,'Policy Characteristics'!$C:$C,0))),"",INDEX('Policy Characteristics'!K:K,MATCH($C226,'Policy Characteristics'!$C:$C,0)))</f>
        <v>electricity-sector-main.html#early-ret</v>
      </c>
      <c r="R226" s="306" t="str">
        <f>IF(ISBLANK(INDEX('Policy Characteristics'!L:L,MATCH($C226,'Policy Characteristics'!$C:$C,0))),"",INDEX('Policy Characteristics'!L:L,MATCH($C226,'Policy Characteristics'!$C:$C,0)))</f>
        <v>early-retirement-of-power-plants.html</v>
      </c>
    </row>
    <row r="227" spans="1:18" x14ac:dyDescent="0.25">
      <c r="A227" s="306" t="str">
        <f>IF(ISBLANK(INDEX('Policy Characteristics'!A:A,MATCH($C227,'Policy Characteristics'!$C:$C,0))),"",INDEX('Policy Characteristics'!A:A,MATCH($C227,'Policy Characteristics'!$C:$C,0)))</f>
        <v>Electricity Supply</v>
      </c>
      <c r="B227" s="306" t="str">
        <f>IF(ISBLANK(INDEX('Policy Characteristics'!B:B,MATCH($C227,'Policy Characteristics'!$C:$C,0))),"",INDEX('Policy Characteristics'!B:B,MATCH($C227,'Policy Characteristics'!$C:$C,0)))</f>
        <v>Early Retirement of Power Plants</v>
      </c>
      <c r="C227" s="310" t="str">
        <f t="shared" si="20"/>
        <v>Annual Additional Capacity Retired due to Early Retirement Policy</v>
      </c>
      <c r="D227" s="394" t="s">
        <v>78</v>
      </c>
      <c r="E227" s="414"/>
      <c r="F227" s="394" t="s">
        <v>90</v>
      </c>
      <c r="G227" s="414"/>
      <c r="H227" s="416">
        <v>621</v>
      </c>
      <c r="I227" s="414" t="s">
        <v>45</v>
      </c>
      <c r="J227" s="308" t="str">
        <f>IF(ISBLANK(INDEX('Policy Characteristics'!D:D,MATCH($C227,'Policy Characteristics'!$C:$C,0))),"",INDEX('Policy Characteristics'!D:D,MATCH($C227,'Policy Characteristics'!$C:$C,0)))</f>
        <v>Early Retirement of Power Plants</v>
      </c>
      <c r="K227" s="306" t="str">
        <f>IF(ISBLANK(INDEX('Policy Characteristics'!E:E,MATCH($C227,'Policy Characteristics'!$C:$C,0))),"",INDEX('Policy Characteristics'!E:E,MATCH($C227,'Policy Characteristics'!$C:$C,0)))</f>
        <v>elec early retirement</v>
      </c>
      <c r="L227" s="306">
        <f>IF(ISBLANK(INDEX('Policy Characteristics'!F:F,MATCH($C227,'Policy Characteristics'!$C:$C,0))),"",INDEX('Policy Characteristics'!F:F,MATCH($C227,'Policy Characteristics'!$C:$C,0)))</f>
        <v>0</v>
      </c>
      <c r="M227" s="306">
        <f>IF(ISBLANK(INDEX('Policy Characteristics'!G:G,MATCH($C227,'Policy Characteristics'!$C:$C,0))),"",INDEX('Policy Characteristics'!G:G,MATCH($C227,'Policy Characteristics'!$C:$C,0)))</f>
        <v>25000</v>
      </c>
      <c r="N227" s="306">
        <f>IF(ISBLANK(INDEX('Policy Characteristics'!H:H,MATCH($C227,'Policy Characteristics'!$C:$C,0))),"",INDEX('Policy Characteristics'!H:H,MATCH($C227,'Policy Characteristics'!$C:$C,0)))</f>
        <v>500</v>
      </c>
      <c r="O227" s="306" t="str">
        <f>IF(ISBLANK(INDEX('Policy Characteristics'!I:I,MATCH($C227,'Policy Characteristics'!$C:$C,0))),"",INDEX('Policy Characteristics'!I:I,MATCH($C227,'Policy Characteristics'!$C:$C,0)))</f>
        <v>MW/year</v>
      </c>
      <c r="P227" s="306" t="str">
        <f>IF(ISBLANK(INDEX('Policy Characteristics'!J:J,MATCH($C227,'Policy Characteristics'!$C:$C,0))),"",INDEX('Policy Characteristics'!J:J,MATCH($C227,'Policy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7" s="306" t="str">
        <f>IF(ISBLANK(INDEX('Policy Characteristics'!K:K,MATCH($C227,'Policy Characteristics'!$C:$C,0))),"",INDEX('Policy Characteristics'!K:K,MATCH($C227,'Policy Characteristics'!$C:$C,0)))</f>
        <v>electricity-sector-main.html#early-ret</v>
      </c>
      <c r="R227" s="306" t="str">
        <f>IF(ISBLANK(INDEX('Policy Characteristics'!L:L,MATCH($C227,'Policy Characteristics'!$C:$C,0))),"",INDEX('Policy Characteristics'!L:L,MATCH($C227,'Policy Characteristics'!$C:$C,0)))</f>
        <v>early-retirement-of-power-plants.html</v>
      </c>
    </row>
    <row r="228" spans="1:18" x14ac:dyDescent="0.25">
      <c r="A228" s="306" t="str">
        <f>IF(ISBLANK(INDEX('Policy Characteristics'!A:A,MATCH($C228,'Policy Characteristics'!$C:$C,0))),"",INDEX('Policy Characteristics'!A:A,MATCH($C228,'Policy Characteristics'!$C:$C,0)))</f>
        <v>Electricity Supply</v>
      </c>
      <c r="B228" s="306" t="str">
        <f>IF(ISBLANK(INDEX('Policy Characteristics'!B:B,MATCH($C228,'Policy Characteristics'!$C:$C,0))),"",INDEX('Policy Characteristics'!B:B,MATCH($C228,'Policy Characteristics'!$C:$C,0)))</f>
        <v>Early Retirement of Power Plants</v>
      </c>
      <c r="C228" s="310" t="str">
        <f t="shared" si="20"/>
        <v>Annual Additional Capacity Retired due to Early Retirement Policy</v>
      </c>
      <c r="D228" s="394" t="s">
        <v>473</v>
      </c>
      <c r="E228" s="414"/>
      <c r="F228" s="394" t="s">
        <v>476</v>
      </c>
      <c r="G228" s="414"/>
      <c r="H228" s="416">
        <v>622</v>
      </c>
      <c r="I228" s="414" t="s">
        <v>45</v>
      </c>
      <c r="J228" s="308" t="str">
        <f>IF(ISBLANK(INDEX('Policy Characteristics'!D:D,MATCH($C228,'Policy Characteristics'!$C:$C,0))),"",INDEX('Policy Characteristics'!D:D,MATCH($C228,'Policy Characteristics'!$C:$C,0)))</f>
        <v>Early Retirement of Power Plants</v>
      </c>
      <c r="K228" s="306" t="str">
        <f>IF(ISBLANK(INDEX('Policy Characteristics'!E:E,MATCH($C228,'Policy Characteristics'!$C:$C,0))),"",INDEX('Policy Characteristics'!E:E,MATCH($C228,'Policy Characteristics'!$C:$C,0)))</f>
        <v>elec early retirement</v>
      </c>
      <c r="L228" s="306">
        <f>IF(ISBLANK(INDEX('Policy Characteristics'!F:F,MATCH($C228,'Policy Characteristics'!$C:$C,0))),"",INDEX('Policy Characteristics'!F:F,MATCH($C228,'Policy Characteristics'!$C:$C,0)))</f>
        <v>0</v>
      </c>
      <c r="M228" s="306">
        <f>IF(ISBLANK(INDEX('Policy Characteristics'!G:G,MATCH($C228,'Policy Characteristics'!$C:$C,0))),"",INDEX('Policy Characteristics'!G:G,MATCH($C228,'Policy Characteristics'!$C:$C,0)))</f>
        <v>25000</v>
      </c>
      <c r="N228" s="306">
        <f>IF(ISBLANK(INDEX('Policy Characteristics'!H:H,MATCH($C228,'Policy Characteristics'!$C:$C,0))),"",INDEX('Policy Characteristics'!H:H,MATCH($C228,'Policy Characteristics'!$C:$C,0)))</f>
        <v>500</v>
      </c>
      <c r="O228" s="306" t="str">
        <f>IF(ISBLANK(INDEX('Policy Characteristics'!I:I,MATCH($C228,'Policy Characteristics'!$C:$C,0))),"",INDEX('Policy Characteristics'!I:I,MATCH($C228,'Policy Characteristics'!$C:$C,0)))</f>
        <v>MW/year</v>
      </c>
      <c r="P228" s="306" t="str">
        <f>IF(ISBLANK(INDEX('Policy Characteristics'!J:J,MATCH($C228,'Policy Characteristics'!$C:$C,0))),"",INDEX('Policy Characteristics'!J:J,MATCH($C228,'Policy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8" s="306" t="str">
        <f>IF(ISBLANK(INDEX('Policy Characteristics'!K:K,MATCH($C228,'Policy Characteristics'!$C:$C,0))),"",INDEX('Policy Characteristics'!K:K,MATCH($C228,'Policy Characteristics'!$C:$C,0)))</f>
        <v>electricity-sector-main.html#early-ret</v>
      </c>
      <c r="R228" s="306" t="str">
        <f>IF(ISBLANK(INDEX('Policy Characteristics'!L:L,MATCH($C228,'Policy Characteristics'!$C:$C,0))),"",INDEX('Policy Characteristics'!L:L,MATCH($C228,'Policy Characteristics'!$C:$C,0)))</f>
        <v>early-retirement-of-power-plants.html</v>
      </c>
    </row>
    <row r="229" spans="1:18" x14ac:dyDescent="0.25">
      <c r="A229" s="306" t="str">
        <f>IF(ISBLANK(INDEX('Policy Characteristics'!A:A,MATCH($C229,'Policy Characteristics'!$C:$C,0))),"",INDEX('Policy Characteristics'!A:A,MATCH($C229,'Policy Characteristics'!$C:$C,0)))</f>
        <v>Electricity Supply</v>
      </c>
      <c r="B229" s="306" t="str">
        <f>IF(ISBLANK(INDEX('Policy Characteristics'!B:B,MATCH($C229,'Policy Characteristics'!$C:$C,0))),"",INDEX('Policy Characteristics'!B:B,MATCH($C229,'Policy Characteristics'!$C:$C,0)))</f>
        <v>Early Retirement of Power Plants</v>
      </c>
      <c r="C229" s="310" t="str">
        <f t="shared" si="20"/>
        <v>Annual Additional Capacity Retired due to Early Retirement Policy</v>
      </c>
      <c r="D229" s="394" t="s">
        <v>79</v>
      </c>
      <c r="E229" s="414"/>
      <c r="F229" s="394" t="s">
        <v>91</v>
      </c>
      <c r="G229" s="414"/>
      <c r="H229" s="416">
        <v>623</v>
      </c>
      <c r="I229" s="414" t="s">
        <v>45</v>
      </c>
      <c r="J229" s="308" t="str">
        <f>IF(ISBLANK(INDEX('Policy Characteristics'!D:D,MATCH($C229,'Policy Characteristics'!$C:$C,0))),"",INDEX('Policy Characteristics'!D:D,MATCH($C229,'Policy Characteristics'!$C:$C,0)))</f>
        <v>Early Retirement of Power Plants</v>
      </c>
      <c r="K229" s="306" t="str">
        <f>IF(ISBLANK(INDEX('Policy Characteristics'!E:E,MATCH($C229,'Policy Characteristics'!$C:$C,0))),"",INDEX('Policy Characteristics'!E:E,MATCH($C229,'Policy Characteristics'!$C:$C,0)))</f>
        <v>elec early retirement</v>
      </c>
      <c r="L229" s="306">
        <f>IF(ISBLANK(INDEX('Policy Characteristics'!F:F,MATCH($C229,'Policy Characteristics'!$C:$C,0))),"",INDEX('Policy Characteristics'!F:F,MATCH($C229,'Policy Characteristics'!$C:$C,0)))</f>
        <v>0</v>
      </c>
      <c r="M229" s="306">
        <f>IF(ISBLANK(INDEX('Policy Characteristics'!G:G,MATCH($C229,'Policy Characteristics'!$C:$C,0))),"",INDEX('Policy Characteristics'!G:G,MATCH($C229,'Policy Characteristics'!$C:$C,0)))</f>
        <v>25000</v>
      </c>
      <c r="N229" s="306">
        <f>IF(ISBLANK(INDEX('Policy Characteristics'!H:H,MATCH($C229,'Policy Characteristics'!$C:$C,0))),"",INDEX('Policy Characteristics'!H:H,MATCH($C229,'Policy Characteristics'!$C:$C,0)))</f>
        <v>500</v>
      </c>
      <c r="O229" s="306" t="str">
        <f>IF(ISBLANK(INDEX('Policy Characteristics'!I:I,MATCH($C229,'Policy Characteristics'!$C:$C,0))),"",INDEX('Policy Characteristics'!I:I,MATCH($C229,'Policy Characteristics'!$C:$C,0)))</f>
        <v>MW/year</v>
      </c>
      <c r="P229" s="306" t="str">
        <f>IF(ISBLANK(INDEX('Policy Characteristics'!J:J,MATCH($C229,'Policy Characteristics'!$C:$C,0))),"",INDEX('Policy Characteristics'!J:J,MATCH($C229,'Policy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29" s="306" t="str">
        <f>IF(ISBLANK(INDEX('Policy Characteristics'!K:K,MATCH($C229,'Policy Characteristics'!$C:$C,0))),"",INDEX('Policy Characteristics'!K:K,MATCH($C229,'Policy Characteristics'!$C:$C,0)))</f>
        <v>electricity-sector-main.html#early-ret</v>
      </c>
      <c r="R229" s="306" t="str">
        <f>IF(ISBLANK(INDEX('Policy Characteristics'!L:L,MATCH($C229,'Policy Characteristics'!$C:$C,0))),"",INDEX('Policy Characteristics'!L:L,MATCH($C229,'Policy Characteristics'!$C:$C,0)))</f>
        <v>early-retirement-of-power-plants.html</v>
      </c>
    </row>
    <row r="230" spans="1:18" x14ac:dyDescent="0.25">
      <c r="A230" s="306" t="str">
        <f>IF(ISBLANK(INDEX('Policy Characteristics'!A:A,MATCH($C230,'Policy Characteristics'!$C:$C,0))),"",INDEX('Policy Characteristics'!A:A,MATCH($C230,'Policy Characteristics'!$C:$C,0)))</f>
        <v>Electricity Supply</v>
      </c>
      <c r="B230" s="306" t="str">
        <f>IF(ISBLANK(INDEX('Policy Characteristics'!B:B,MATCH($C230,'Policy Characteristics'!$C:$C,0))),"",INDEX('Policy Characteristics'!B:B,MATCH($C230,'Policy Characteristics'!$C:$C,0)))</f>
        <v>Early Retirement of Power Plants</v>
      </c>
      <c r="C230" s="310" t="str">
        <f t="shared" si="20"/>
        <v>Annual Additional Capacity Retired due to Early Retirement Policy</v>
      </c>
      <c r="D230" s="394" t="s">
        <v>80</v>
      </c>
      <c r="E230" s="414"/>
      <c r="F230" s="394" t="s">
        <v>92</v>
      </c>
      <c r="G230" s="414"/>
      <c r="H230" s="416">
        <v>624</v>
      </c>
      <c r="I230" s="414" t="s">
        <v>45</v>
      </c>
      <c r="J230" s="308" t="str">
        <f>IF(ISBLANK(INDEX('Policy Characteristics'!D:D,MATCH($C230,'Policy Characteristics'!$C:$C,0))),"",INDEX('Policy Characteristics'!D:D,MATCH($C230,'Policy Characteristics'!$C:$C,0)))</f>
        <v>Early Retirement of Power Plants</v>
      </c>
      <c r="K230" s="306" t="str">
        <f>IF(ISBLANK(INDEX('Policy Characteristics'!E:E,MATCH($C230,'Policy Characteristics'!$C:$C,0))),"",INDEX('Policy Characteristics'!E:E,MATCH($C230,'Policy Characteristics'!$C:$C,0)))</f>
        <v>elec early retirement</v>
      </c>
      <c r="L230" s="306">
        <f>IF(ISBLANK(INDEX('Policy Characteristics'!F:F,MATCH($C230,'Policy Characteristics'!$C:$C,0))),"",INDEX('Policy Characteristics'!F:F,MATCH($C230,'Policy Characteristics'!$C:$C,0)))</f>
        <v>0</v>
      </c>
      <c r="M230" s="306">
        <f>IF(ISBLANK(INDEX('Policy Characteristics'!G:G,MATCH($C230,'Policy Characteristics'!$C:$C,0))),"",INDEX('Policy Characteristics'!G:G,MATCH($C230,'Policy Characteristics'!$C:$C,0)))</f>
        <v>25000</v>
      </c>
      <c r="N230" s="306">
        <f>IF(ISBLANK(INDEX('Policy Characteristics'!H:H,MATCH($C230,'Policy Characteristics'!$C:$C,0))),"",INDEX('Policy Characteristics'!H:H,MATCH($C230,'Policy Characteristics'!$C:$C,0)))</f>
        <v>500</v>
      </c>
      <c r="O230" s="306" t="str">
        <f>IF(ISBLANK(INDEX('Policy Characteristics'!I:I,MATCH($C230,'Policy Characteristics'!$C:$C,0))),"",INDEX('Policy Characteristics'!I:I,MATCH($C230,'Policy Characteristics'!$C:$C,0)))</f>
        <v>MW/year</v>
      </c>
      <c r="P230" s="306" t="str">
        <f>IF(ISBLANK(INDEX('Policy Characteristics'!J:J,MATCH($C230,'Policy Characteristics'!$C:$C,0))),"",INDEX('Policy Characteristics'!J:J,MATCH($C230,'Policy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0" s="306" t="str">
        <f>IF(ISBLANK(INDEX('Policy Characteristics'!K:K,MATCH($C230,'Policy Characteristics'!$C:$C,0))),"",INDEX('Policy Characteristics'!K:K,MATCH($C230,'Policy Characteristics'!$C:$C,0)))</f>
        <v>electricity-sector-main.html#early-ret</v>
      </c>
      <c r="R230" s="306" t="str">
        <f>IF(ISBLANK(INDEX('Policy Characteristics'!L:L,MATCH($C230,'Policy Characteristics'!$C:$C,0))),"",INDEX('Policy Characteristics'!L:L,MATCH($C230,'Policy Characteristics'!$C:$C,0)))</f>
        <v>early-retirement-of-power-plants.html</v>
      </c>
    </row>
    <row r="231" spans="1:18" x14ac:dyDescent="0.25">
      <c r="A231" s="306" t="str">
        <f>IF(ISBLANK(INDEX('Policy Characteristics'!A:A,MATCH($C231,'Policy Characteristics'!$C:$C,0))),"",INDEX('Policy Characteristics'!A:A,MATCH($C231,'Policy Characteristics'!$C:$C,0)))</f>
        <v>Electricity Supply</v>
      </c>
      <c r="B231" s="306" t="str">
        <f>IF(ISBLANK(INDEX('Policy Characteristics'!B:B,MATCH($C231,'Policy Characteristics'!$C:$C,0))),"",INDEX('Policy Characteristics'!B:B,MATCH($C231,'Policy Characteristics'!$C:$C,0)))</f>
        <v>Early Retirement of Power Plants</v>
      </c>
      <c r="C231" s="310" t="str">
        <f t="shared" si="20"/>
        <v>Annual Additional Capacity Retired due to Early Retirement Policy</v>
      </c>
      <c r="D231" s="394" t="s">
        <v>81</v>
      </c>
      <c r="E231" s="414"/>
      <c r="F231" s="394" t="s">
        <v>93</v>
      </c>
      <c r="G231" s="414"/>
      <c r="H231" s="416">
        <v>625</v>
      </c>
      <c r="I231" s="414" t="s">
        <v>45</v>
      </c>
      <c r="J231" s="308" t="str">
        <f>IF(ISBLANK(INDEX('Policy Characteristics'!D:D,MATCH($C231,'Policy Characteristics'!$C:$C,0))),"",INDEX('Policy Characteristics'!D:D,MATCH($C231,'Policy Characteristics'!$C:$C,0)))</f>
        <v>Early Retirement of Power Plants</v>
      </c>
      <c r="K231" s="306" t="str">
        <f>IF(ISBLANK(INDEX('Policy Characteristics'!E:E,MATCH($C231,'Policy Characteristics'!$C:$C,0))),"",INDEX('Policy Characteristics'!E:E,MATCH($C231,'Policy Characteristics'!$C:$C,0)))</f>
        <v>elec early retirement</v>
      </c>
      <c r="L231" s="306">
        <f>IF(ISBLANK(INDEX('Policy Characteristics'!F:F,MATCH($C231,'Policy Characteristics'!$C:$C,0))),"",INDEX('Policy Characteristics'!F:F,MATCH($C231,'Policy Characteristics'!$C:$C,0)))</f>
        <v>0</v>
      </c>
      <c r="M231" s="306">
        <f>IF(ISBLANK(INDEX('Policy Characteristics'!G:G,MATCH($C231,'Policy Characteristics'!$C:$C,0))),"",INDEX('Policy Characteristics'!G:G,MATCH($C231,'Policy Characteristics'!$C:$C,0)))</f>
        <v>25000</v>
      </c>
      <c r="N231" s="306">
        <f>IF(ISBLANK(INDEX('Policy Characteristics'!H:H,MATCH($C231,'Policy Characteristics'!$C:$C,0))),"",INDEX('Policy Characteristics'!H:H,MATCH($C231,'Policy Characteristics'!$C:$C,0)))</f>
        <v>500</v>
      </c>
      <c r="O231" s="306" t="str">
        <f>IF(ISBLANK(INDEX('Policy Characteristics'!I:I,MATCH($C231,'Policy Characteristics'!$C:$C,0))),"",INDEX('Policy Characteristics'!I:I,MATCH($C231,'Policy Characteristics'!$C:$C,0)))</f>
        <v>MW/year</v>
      </c>
      <c r="P231" s="306" t="str">
        <f>IF(ISBLANK(INDEX('Policy Characteristics'!J:J,MATCH($C231,'Policy Characteristics'!$C:$C,0))),"",INDEX('Policy Characteristics'!J:J,MATCH($C231,'Policy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1" s="306" t="str">
        <f>IF(ISBLANK(INDEX('Policy Characteristics'!K:K,MATCH($C231,'Policy Characteristics'!$C:$C,0))),"",INDEX('Policy Characteristics'!K:K,MATCH($C231,'Policy Characteristics'!$C:$C,0)))</f>
        <v>electricity-sector-main.html#early-ret</v>
      </c>
      <c r="R231" s="306" t="str">
        <f>IF(ISBLANK(INDEX('Policy Characteristics'!L:L,MATCH($C231,'Policy Characteristics'!$C:$C,0))),"",INDEX('Policy Characteristics'!L:L,MATCH($C231,'Policy Characteristics'!$C:$C,0)))</f>
        <v>early-retirement-of-power-plants.html</v>
      </c>
    </row>
    <row r="232" spans="1:18" x14ac:dyDescent="0.25">
      <c r="A232" s="306" t="str">
        <f>IF(ISBLANK(INDEX('Policy Characteristics'!A:A,MATCH($C232,'Policy Characteristics'!$C:$C,0))),"",INDEX('Policy Characteristics'!A:A,MATCH($C232,'Policy Characteristics'!$C:$C,0)))</f>
        <v>Electricity Supply</v>
      </c>
      <c r="B232" s="306" t="str">
        <f>IF(ISBLANK(INDEX('Policy Characteristics'!B:B,MATCH($C232,'Policy Characteristics'!$C:$C,0))),"",INDEX('Policy Characteristics'!B:B,MATCH($C232,'Policy Characteristics'!$C:$C,0)))</f>
        <v>Early Retirement of Power Plants</v>
      </c>
      <c r="C232" s="310" t="str">
        <f t="shared" si="20"/>
        <v>Annual Additional Capacity Retired due to Early Retirement Policy</v>
      </c>
      <c r="D232" s="394" t="s">
        <v>2478</v>
      </c>
      <c r="E232" s="414"/>
      <c r="F232" s="394" t="s">
        <v>461</v>
      </c>
      <c r="G232" s="414"/>
      <c r="H232" s="416">
        <v>626</v>
      </c>
      <c r="I232" s="414" t="s">
        <v>45</v>
      </c>
      <c r="J232" s="308" t="str">
        <f>IF(ISBLANK(INDEX('Policy Characteristics'!D:D,MATCH($C232,'Policy Characteristics'!$C:$C,0))),"",INDEX('Policy Characteristics'!D:D,MATCH($C232,'Policy Characteristics'!$C:$C,0)))</f>
        <v>Early Retirement of Power Plants</v>
      </c>
      <c r="K232" s="306" t="str">
        <f>IF(ISBLANK(INDEX('Policy Characteristics'!E:E,MATCH($C232,'Policy Characteristics'!$C:$C,0))),"",INDEX('Policy Characteristics'!E:E,MATCH($C232,'Policy Characteristics'!$C:$C,0)))</f>
        <v>elec early retirement</v>
      </c>
      <c r="L232" s="306">
        <f>IF(ISBLANK(INDEX('Policy Characteristics'!F:F,MATCH($C232,'Policy Characteristics'!$C:$C,0))),"",INDEX('Policy Characteristics'!F:F,MATCH($C232,'Policy Characteristics'!$C:$C,0)))</f>
        <v>0</v>
      </c>
      <c r="M232" s="306">
        <f>IF(ISBLANK(INDEX('Policy Characteristics'!G:G,MATCH($C232,'Policy Characteristics'!$C:$C,0))),"",INDEX('Policy Characteristics'!G:G,MATCH($C232,'Policy Characteristics'!$C:$C,0)))</f>
        <v>25000</v>
      </c>
      <c r="N232" s="306">
        <f>IF(ISBLANK(INDEX('Policy Characteristics'!H:H,MATCH($C232,'Policy Characteristics'!$C:$C,0))),"",INDEX('Policy Characteristics'!H:H,MATCH($C232,'Policy Characteristics'!$C:$C,0)))</f>
        <v>500</v>
      </c>
      <c r="O232" s="306" t="str">
        <f>IF(ISBLANK(INDEX('Policy Characteristics'!I:I,MATCH($C232,'Policy Characteristics'!$C:$C,0))),"",INDEX('Policy Characteristics'!I:I,MATCH($C232,'Policy Characteristics'!$C:$C,0)))</f>
        <v>MW/year</v>
      </c>
      <c r="P232" s="306" t="str">
        <f>IF(ISBLANK(INDEX('Policy Characteristics'!J:J,MATCH($C232,'Policy Characteristics'!$C:$C,0))),"",INDEX('Policy Characteristics'!J:J,MATCH($C232,'Policy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2" s="306" t="str">
        <f>IF(ISBLANK(INDEX('Policy Characteristics'!K:K,MATCH($C232,'Policy Characteristics'!$C:$C,0))),"",INDEX('Policy Characteristics'!K:K,MATCH($C232,'Policy Characteristics'!$C:$C,0)))</f>
        <v>electricity-sector-main.html#early-ret</v>
      </c>
      <c r="R232" s="306" t="str">
        <f>IF(ISBLANK(INDEX('Policy Characteristics'!L:L,MATCH($C232,'Policy Characteristics'!$C:$C,0))),"",INDEX('Policy Characteristics'!L:L,MATCH($C232,'Policy Characteristics'!$C:$C,0)))</f>
        <v>early-retirement-of-power-plants.html</v>
      </c>
    </row>
    <row r="233" spans="1:18" x14ac:dyDescent="0.25">
      <c r="A233" s="306" t="str">
        <f>IF(ISBLANK(INDEX('Policy Characteristics'!A:A,MATCH($C233,'Policy Characteristics'!$C:$C,0))),"",INDEX('Policy Characteristics'!A:A,MATCH($C233,'Policy Characteristics'!$C:$C,0)))</f>
        <v>Electricity Supply</v>
      </c>
      <c r="B233" s="306" t="str">
        <f>IF(ISBLANK(INDEX('Policy Characteristics'!B:B,MATCH($C233,'Policy Characteristics'!$C:$C,0))),"",INDEX('Policy Characteristics'!B:B,MATCH($C233,'Policy Characteristics'!$C:$C,0)))</f>
        <v>Early Retirement of Power Plants</v>
      </c>
      <c r="C233" s="310" t="str">
        <f t="shared" si="20"/>
        <v>Annual Additional Capacity Retired due to Early Retirement Policy</v>
      </c>
      <c r="D233" s="394" t="s">
        <v>328</v>
      </c>
      <c r="E233" s="414"/>
      <c r="F233" s="394" t="s">
        <v>330</v>
      </c>
      <c r="G233" s="414"/>
      <c r="H233" s="416">
        <v>627</v>
      </c>
      <c r="I233" s="414" t="s">
        <v>45</v>
      </c>
      <c r="J233" s="308" t="str">
        <f>IF(ISBLANK(INDEX('Policy Characteristics'!D:D,MATCH($C233,'Policy Characteristics'!$C:$C,0))),"",INDEX('Policy Characteristics'!D:D,MATCH($C233,'Policy Characteristics'!$C:$C,0)))</f>
        <v>Early Retirement of Power Plants</v>
      </c>
      <c r="K233" s="306" t="str">
        <f>IF(ISBLANK(INDEX('Policy Characteristics'!E:E,MATCH($C233,'Policy Characteristics'!$C:$C,0))),"",INDEX('Policy Characteristics'!E:E,MATCH($C233,'Policy Characteristics'!$C:$C,0)))</f>
        <v>elec early retirement</v>
      </c>
      <c r="L233" s="306">
        <f>IF(ISBLANK(INDEX('Policy Characteristics'!F:F,MATCH($C233,'Policy Characteristics'!$C:$C,0))),"",INDEX('Policy Characteristics'!F:F,MATCH($C233,'Policy Characteristics'!$C:$C,0)))</f>
        <v>0</v>
      </c>
      <c r="M233" s="306">
        <f>IF(ISBLANK(INDEX('Policy Characteristics'!G:G,MATCH($C233,'Policy Characteristics'!$C:$C,0))),"",INDEX('Policy Characteristics'!G:G,MATCH($C233,'Policy Characteristics'!$C:$C,0)))</f>
        <v>25000</v>
      </c>
      <c r="N233" s="306">
        <f>IF(ISBLANK(INDEX('Policy Characteristics'!H:H,MATCH($C233,'Policy Characteristics'!$C:$C,0))),"",INDEX('Policy Characteristics'!H:H,MATCH($C233,'Policy Characteristics'!$C:$C,0)))</f>
        <v>500</v>
      </c>
      <c r="O233" s="306" t="str">
        <f>IF(ISBLANK(INDEX('Policy Characteristics'!I:I,MATCH($C233,'Policy Characteristics'!$C:$C,0))),"",INDEX('Policy Characteristics'!I:I,MATCH($C233,'Policy Characteristics'!$C:$C,0)))</f>
        <v>MW/year</v>
      </c>
      <c r="P233" s="306" t="str">
        <f>IF(ISBLANK(INDEX('Policy Characteristics'!J:J,MATCH($C233,'Policy Characteristics'!$C:$C,0))),"",INDEX('Policy Characteristics'!J:J,MATCH($C233,'Policy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3" s="306" t="str">
        <f>IF(ISBLANK(INDEX('Policy Characteristics'!K:K,MATCH($C233,'Policy Characteristics'!$C:$C,0))),"",INDEX('Policy Characteristics'!K:K,MATCH($C233,'Policy Characteristics'!$C:$C,0)))</f>
        <v>electricity-sector-main.html#early-ret</v>
      </c>
      <c r="R233" s="306" t="str">
        <f>IF(ISBLANK(INDEX('Policy Characteristics'!L:L,MATCH($C233,'Policy Characteristics'!$C:$C,0))),"",INDEX('Policy Characteristics'!L:L,MATCH($C233,'Policy Characteristics'!$C:$C,0)))</f>
        <v>early-retirement-of-power-plants.html</v>
      </c>
    </row>
    <row r="234" spans="1:18" x14ac:dyDescent="0.25">
      <c r="A234" s="306" t="str">
        <f>IF(ISBLANK(INDEX('Policy Characteristics'!A:A,MATCH($C234,'Policy Characteristics'!$C:$C,0))),"",INDEX('Policy Characteristics'!A:A,MATCH($C234,'Policy Characteristics'!$C:$C,0)))</f>
        <v>Electricity Supply</v>
      </c>
      <c r="B234" s="306" t="str">
        <f>IF(ISBLANK(INDEX('Policy Characteristics'!B:B,MATCH($C234,'Policy Characteristics'!$C:$C,0))),"",INDEX('Policy Characteristics'!B:B,MATCH($C234,'Policy Characteristics'!$C:$C,0)))</f>
        <v>Early Retirement of Power Plants</v>
      </c>
      <c r="C234" s="310" t="str">
        <f t="shared" si="20"/>
        <v>Annual Additional Capacity Retired due to Early Retirement Policy</v>
      </c>
      <c r="D234" s="394" t="s">
        <v>329</v>
      </c>
      <c r="E234" s="414"/>
      <c r="F234" s="394" t="s">
        <v>331</v>
      </c>
      <c r="G234" s="414"/>
      <c r="H234" s="416">
        <v>628</v>
      </c>
      <c r="I234" s="414" t="s">
        <v>44</v>
      </c>
      <c r="J234" s="308" t="str">
        <f>IF(ISBLANK(INDEX('Policy Characteristics'!D:D,MATCH($C234,'Policy Characteristics'!$C:$C,0))),"",INDEX('Policy Characteristics'!D:D,MATCH($C234,'Policy Characteristics'!$C:$C,0)))</f>
        <v>Early Retirement of Power Plants</v>
      </c>
      <c r="K234" s="306" t="str">
        <f>IF(ISBLANK(INDEX('Policy Characteristics'!E:E,MATCH($C234,'Policy Characteristics'!$C:$C,0))),"",INDEX('Policy Characteristics'!E:E,MATCH($C234,'Policy Characteristics'!$C:$C,0)))</f>
        <v>elec early retirement</v>
      </c>
      <c r="L234" s="306">
        <f>IF(ISBLANK(INDEX('Policy Characteristics'!F:F,MATCH($C234,'Policy Characteristics'!$C:$C,0))),"",INDEX('Policy Characteristics'!F:F,MATCH($C234,'Policy Characteristics'!$C:$C,0)))</f>
        <v>0</v>
      </c>
      <c r="M234" s="306">
        <f>IF(ISBLANK(INDEX('Policy Characteristics'!G:G,MATCH($C234,'Policy Characteristics'!$C:$C,0))),"",INDEX('Policy Characteristics'!G:G,MATCH($C234,'Policy Characteristics'!$C:$C,0)))</f>
        <v>25000</v>
      </c>
      <c r="N234" s="306">
        <f>IF(ISBLANK(INDEX('Policy Characteristics'!H:H,MATCH($C234,'Policy Characteristics'!$C:$C,0))),"",INDEX('Policy Characteristics'!H:H,MATCH($C234,'Policy Characteristics'!$C:$C,0)))</f>
        <v>500</v>
      </c>
      <c r="O234" s="306" t="str">
        <f>IF(ISBLANK(INDEX('Policy Characteristics'!I:I,MATCH($C234,'Policy Characteristics'!$C:$C,0))),"",INDEX('Policy Characteristics'!I:I,MATCH($C234,'Policy Characteristics'!$C:$C,0)))</f>
        <v>MW/year</v>
      </c>
      <c r="P234" s="306" t="str">
        <f>IF(ISBLANK(INDEX('Policy Characteristics'!J:J,MATCH($C234,'Policy Characteristics'!$C:$C,0))),"",INDEX('Policy Characteristics'!J:J,MATCH($C234,'Policy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4" s="306" t="str">
        <f>IF(ISBLANK(INDEX('Policy Characteristics'!K:K,MATCH($C234,'Policy Characteristics'!$C:$C,0))),"",INDEX('Policy Characteristics'!K:K,MATCH($C234,'Policy Characteristics'!$C:$C,0)))</f>
        <v>electricity-sector-main.html#early-ret</v>
      </c>
      <c r="R234" s="306" t="str">
        <f>IF(ISBLANK(INDEX('Policy Characteristics'!L:L,MATCH($C234,'Policy Characteristics'!$C:$C,0))),"",INDEX('Policy Characteristics'!L:L,MATCH($C234,'Policy Characteristics'!$C:$C,0)))</f>
        <v>early-retirement-of-power-plants.html</v>
      </c>
    </row>
    <row r="235" spans="1:18" x14ac:dyDescent="0.25">
      <c r="A235" s="306" t="str">
        <f>IF(ISBLANK(INDEX('Policy Characteristics'!A:A,MATCH($C235,'Policy Characteristics'!$C:$C,0))),"",INDEX('Policy Characteristics'!A:A,MATCH($C235,'Policy Characteristics'!$C:$C,0)))</f>
        <v>Electricity Supply</v>
      </c>
      <c r="B235" s="306" t="str">
        <f>IF(ISBLANK(INDEX('Policy Characteristics'!B:B,MATCH($C235,'Policy Characteristics'!$C:$C,0))),"",INDEX('Policy Characteristics'!B:B,MATCH($C235,'Policy Characteristics'!$C:$C,0)))</f>
        <v>Early Retirement of Power Plants</v>
      </c>
      <c r="C235" s="310" t="str">
        <f t="shared" si="20"/>
        <v>Annual Additional Capacity Retired due to Early Retirement Policy</v>
      </c>
      <c r="D235" s="394" t="s">
        <v>469</v>
      </c>
      <c r="E235" s="414"/>
      <c r="F235" s="394" t="s">
        <v>468</v>
      </c>
      <c r="G235" s="414"/>
      <c r="H235" s="416">
        <v>590</v>
      </c>
      <c r="I235" s="414" t="s">
        <v>44</v>
      </c>
      <c r="J235" s="308" t="str">
        <f>IF(ISBLANK(INDEX('Policy Characteristics'!D:D,MATCH($C235,'Policy Characteristics'!$C:$C,0))),"",INDEX('Policy Characteristics'!D:D,MATCH($C235,'Policy Characteristics'!$C:$C,0)))</f>
        <v>Early Retirement of Power Plants</v>
      </c>
      <c r="K235" s="306" t="str">
        <f>IF(ISBLANK(INDEX('Policy Characteristics'!E:E,MATCH($C235,'Policy Characteristics'!$C:$C,0))),"",INDEX('Policy Characteristics'!E:E,MATCH($C235,'Policy Characteristics'!$C:$C,0)))</f>
        <v>elec early retirement</v>
      </c>
      <c r="L235" s="306">
        <f>IF(ISBLANK(INDEX('Policy Characteristics'!F:F,MATCH($C235,'Policy Characteristics'!$C:$C,0))),"",INDEX('Policy Characteristics'!F:F,MATCH($C235,'Policy Characteristics'!$C:$C,0)))</f>
        <v>0</v>
      </c>
      <c r="M235" s="306">
        <f>IF(ISBLANK(INDEX('Policy Characteristics'!G:G,MATCH($C235,'Policy Characteristics'!$C:$C,0))),"",INDEX('Policy Characteristics'!G:G,MATCH($C235,'Policy Characteristics'!$C:$C,0)))</f>
        <v>25000</v>
      </c>
      <c r="N235" s="306">
        <f>IF(ISBLANK(INDEX('Policy Characteristics'!H:H,MATCH($C235,'Policy Characteristics'!$C:$C,0))),"",INDEX('Policy Characteristics'!H:H,MATCH($C235,'Policy Characteristics'!$C:$C,0)))</f>
        <v>500</v>
      </c>
      <c r="O235" s="306" t="str">
        <f>IF(ISBLANK(INDEX('Policy Characteristics'!I:I,MATCH($C235,'Policy Characteristics'!$C:$C,0))),"",INDEX('Policy Characteristics'!I:I,MATCH($C235,'Policy Characteristics'!$C:$C,0)))</f>
        <v>MW/year</v>
      </c>
      <c r="P235" s="306" t="str">
        <f>IF(ISBLANK(INDEX('Policy Characteristics'!J:J,MATCH($C235,'Policy Characteristics'!$C:$C,0))),"",INDEX('Policy Characteristics'!J:J,MATCH($C235,'Policy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5" s="306" t="str">
        <f>IF(ISBLANK(INDEX('Policy Characteristics'!K:K,MATCH($C235,'Policy Characteristics'!$C:$C,0))),"",INDEX('Policy Characteristics'!K:K,MATCH($C235,'Policy Characteristics'!$C:$C,0)))</f>
        <v>electricity-sector-main.html#early-ret</v>
      </c>
      <c r="R235" s="306" t="str">
        <f>IF(ISBLANK(INDEX('Policy Characteristics'!L:L,MATCH($C235,'Policy Characteristics'!$C:$C,0))),"",INDEX('Policy Characteristics'!L:L,MATCH($C235,'Policy Characteristics'!$C:$C,0)))</f>
        <v>early-retirement-of-power-plants.html</v>
      </c>
    </row>
    <row r="236" spans="1:18" x14ac:dyDescent="0.25">
      <c r="A236" s="306" t="str">
        <f>IF(ISBLANK(INDEX('Policy Characteristics'!A:A,MATCH($C236,'Policy Characteristics'!$C:$C,0))),"",INDEX('Policy Characteristics'!A:A,MATCH($C236,'Policy Characteristics'!$C:$C,0)))</f>
        <v>Electricity Supply</v>
      </c>
      <c r="B236" s="306" t="str">
        <f>IF(ISBLANK(INDEX('Policy Characteristics'!B:B,MATCH($C236,'Policy Characteristics'!$C:$C,0))),"",INDEX('Policy Characteristics'!B:B,MATCH($C236,'Policy Characteristics'!$C:$C,0)))</f>
        <v>Early Retirement of Power Plants</v>
      </c>
      <c r="C236" s="310" t="str">
        <f t="shared" si="20"/>
        <v>Annual Additional Capacity Retired due to Early Retirement Policy</v>
      </c>
      <c r="D236" s="394" t="s">
        <v>478</v>
      </c>
      <c r="E236" s="414"/>
      <c r="F236" s="394" t="s">
        <v>479</v>
      </c>
      <c r="G236" s="414"/>
      <c r="H236" s="416">
        <v>629</v>
      </c>
      <c r="I236" s="414" t="s">
        <v>45</v>
      </c>
      <c r="J236" s="308" t="str">
        <f>IF(ISBLANK(INDEX('Policy Characteristics'!D:D,MATCH($C236,'Policy Characteristics'!$C:$C,0))),"",INDEX('Policy Characteristics'!D:D,MATCH($C236,'Policy Characteristics'!$C:$C,0)))</f>
        <v>Early Retirement of Power Plants</v>
      </c>
      <c r="K236" s="306" t="str">
        <f>IF(ISBLANK(INDEX('Policy Characteristics'!E:E,MATCH($C236,'Policy Characteristics'!$C:$C,0))),"",INDEX('Policy Characteristics'!E:E,MATCH($C236,'Policy Characteristics'!$C:$C,0)))</f>
        <v>elec early retirement</v>
      </c>
      <c r="L236" s="306">
        <f>IF(ISBLANK(INDEX('Policy Characteristics'!F:F,MATCH($C236,'Policy Characteristics'!$C:$C,0))),"",INDEX('Policy Characteristics'!F:F,MATCH($C236,'Policy Characteristics'!$C:$C,0)))</f>
        <v>0</v>
      </c>
      <c r="M236" s="306">
        <f>IF(ISBLANK(INDEX('Policy Characteristics'!G:G,MATCH($C236,'Policy Characteristics'!$C:$C,0))),"",INDEX('Policy Characteristics'!G:G,MATCH($C236,'Policy Characteristics'!$C:$C,0)))</f>
        <v>25000</v>
      </c>
      <c r="N236" s="306">
        <f>IF(ISBLANK(INDEX('Policy Characteristics'!H:H,MATCH($C236,'Policy Characteristics'!$C:$C,0))),"",INDEX('Policy Characteristics'!H:H,MATCH($C236,'Policy Characteristics'!$C:$C,0)))</f>
        <v>500</v>
      </c>
      <c r="O236" s="306" t="str">
        <f>IF(ISBLANK(INDEX('Policy Characteristics'!I:I,MATCH($C236,'Policy Characteristics'!$C:$C,0))),"",INDEX('Policy Characteristics'!I:I,MATCH($C236,'Policy Characteristics'!$C:$C,0)))</f>
        <v>MW/year</v>
      </c>
      <c r="P236" s="306" t="str">
        <f>IF(ISBLANK(INDEX('Policy Characteristics'!J:J,MATCH($C236,'Policy Characteristics'!$C:$C,0))),"",INDEX('Policy Characteristics'!J:J,MATCH($C236,'Policy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6" s="306" t="str">
        <f>IF(ISBLANK(INDEX('Policy Characteristics'!K:K,MATCH($C236,'Policy Characteristics'!$C:$C,0))),"",INDEX('Policy Characteristics'!K:K,MATCH($C236,'Policy Characteristics'!$C:$C,0)))</f>
        <v>electricity-sector-main.html#early-ret</v>
      </c>
      <c r="R236" s="306" t="str">
        <f>IF(ISBLANK(INDEX('Policy Characteristics'!L:L,MATCH($C236,'Policy Characteristics'!$C:$C,0))),"",INDEX('Policy Characteristics'!L:L,MATCH($C236,'Policy Characteristics'!$C:$C,0)))</f>
        <v>early-retirement-of-power-plants.html</v>
      </c>
    </row>
    <row r="237" spans="1:18" x14ac:dyDescent="0.25">
      <c r="A237" s="306" t="str">
        <f>IF(ISBLANK(INDEX('Policy Characteristics'!A:A,MATCH($C237,'Policy Characteristics'!$C:$C,0))),"",INDEX('Policy Characteristics'!A:A,MATCH($C237,'Policy Characteristics'!$C:$C,0)))</f>
        <v>Electricity Supply</v>
      </c>
      <c r="B237" s="306" t="str">
        <f>IF(ISBLANK(INDEX('Policy Characteristics'!B:B,MATCH($C237,'Policy Characteristics'!$C:$C,0))),"",INDEX('Policy Characteristics'!B:B,MATCH($C237,'Policy Characteristics'!$C:$C,0)))</f>
        <v>Early Retirement of Power Plants</v>
      </c>
      <c r="C237" s="310" t="str">
        <f t="shared" si="20"/>
        <v>Annual Additional Capacity Retired due to Early Retirement Policy</v>
      </c>
      <c r="D237" s="394" t="s">
        <v>2845</v>
      </c>
      <c r="E237" s="414"/>
      <c r="F237" s="394" t="s">
        <v>2528</v>
      </c>
      <c r="G237" s="414"/>
      <c r="H237" s="416">
        <v>630</v>
      </c>
      <c r="I237" s="414" t="s">
        <v>45</v>
      </c>
      <c r="J237" s="308" t="str">
        <f>IF(ISBLANK(INDEX('Policy Characteristics'!D:D,MATCH($C237,'Policy Characteristics'!$C:$C,0))),"",INDEX('Policy Characteristics'!D:D,MATCH($C237,'Policy Characteristics'!$C:$C,0)))</f>
        <v>Early Retirement of Power Plants</v>
      </c>
      <c r="K237" s="306" t="str">
        <f>IF(ISBLANK(INDEX('Policy Characteristics'!E:E,MATCH($C237,'Policy Characteristics'!$C:$C,0))),"",INDEX('Policy Characteristics'!E:E,MATCH($C237,'Policy Characteristics'!$C:$C,0)))</f>
        <v>elec early retirement</v>
      </c>
      <c r="L237" s="306">
        <f>IF(ISBLANK(INDEX('Policy Characteristics'!F:F,MATCH($C237,'Policy Characteristics'!$C:$C,0))),"",INDEX('Policy Characteristics'!F:F,MATCH($C237,'Policy Characteristics'!$C:$C,0)))</f>
        <v>0</v>
      </c>
      <c r="M237" s="306">
        <f>IF(ISBLANK(INDEX('Policy Characteristics'!G:G,MATCH($C237,'Policy Characteristics'!$C:$C,0))),"",INDEX('Policy Characteristics'!G:G,MATCH($C237,'Policy Characteristics'!$C:$C,0)))</f>
        <v>25000</v>
      </c>
      <c r="N237" s="306">
        <f>IF(ISBLANK(INDEX('Policy Characteristics'!H:H,MATCH($C237,'Policy Characteristics'!$C:$C,0))),"",INDEX('Policy Characteristics'!H:H,MATCH($C237,'Policy Characteristics'!$C:$C,0)))</f>
        <v>500</v>
      </c>
      <c r="O237" s="306" t="str">
        <f>IF(ISBLANK(INDEX('Policy Characteristics'!I:I,MATCH($C237,'Policy Characteristics'!$C:$C,0))),"",INDEX('Policy Characteristics'!I:I,MATCH($C237,'Policy Characteristics'!$C:$C,0)))</f>
        <v>MW/year</v>
      </c>
      <c r="P237" s="306" t="str">
        <f>IF(ISBLANK(INDEX('Policy Characteristics'!J:J,MATCH($C237,'Policy Characteristics'!$C:$C,0))),"",INDEX('Policy Characteristics'!J:J,MATCH($C237,'Policy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7" s="306" t="str">
        <f>IF(ISBLANK(INDEX('Policy Characteristics'!K:K,MATCH($C237,'Policy Characteristics'!$C:$C,0))),"",INDEX('Policy Characteristics'!K:K,MATCH($C237,'Policy Characteristics'!$C:$C,0)))</f>
        <v>electricity-sector-main.html#early-ret</v>
      </c>
      <c r="R237" s="306" t="str">
        <f>IF(ISBLANK(INDEX('Policy Characteristics'!L:L,MATCH($C237,'Policy Characteristics'!$C:$C,0))),"",INDEX('Policy Characteristics'!L:L,MATCH($C237,'Policy Characteristics'!$C:$C,0)))</f>
        <v>early-retirement-of-power-plants.html</v>
      </c>
    </row>
    <row r="238" spans="1:18" x14ac:dyDescent="0.25">
      <c r="A238" s="306" t="str">
        <f>IF(ISBLANK(INDEX('Policy Characteristics'!A:A,MATCH($C238,'Policy Characteristics'!$C:$C,0))),"",INDEX('Policy Characteristics'!A:A,MATCH($C238,'Policy Characteristics'!$C:$C,0)))</f>
        <v>Electricity Supply</v>
      </c>
      <c r="B238" s="306" t="str">
        <f>IF(ISBLANK(INDEX('Policy Characteristics'!B:B,MATCH($C238,'Policy Characteristics'!$C:$C,0))),"",INDEX('Policy Characteristics'!B:B,MATCH($C238,'Policy Characteristics'!$C:$C,0)))</f>
        <v>Early Retirement of Power Plants</v>
      </c>
      <c r="C238" s="310" t="str">
        <f t="shared" si="20"/>
        <v>Annual Additional Capacity Retired due to Early Retirement Policy</v>
      </c>
      <c r="D238" s="394" t="s">
        <v>2846</v>
      </c>
      <c r="E238" s="414"/>
      <c r="F238" s="394" t="s">
        <v>2677</v>
      </c>
      <c r="G238" s="414"/>
      <c r="H238" s="416">
        <v>631</v>
      </c>
      <c r="I238" s="414" t="s">
        <v>45</v>
      </c>
      <c r="J238" s="308" t="str">
        <f>IF(ISBLANK(INDEX('Policy Characteristics'!D:D,MATCH($C238,'Policy Characteristics'!$C:$C,0))),"",INDEX('Policy Characteristics'!D:D,MATCH($C238,'Policy Characteristics'!$C:$C,0)))</f>
        <v>Early Retirement of Power Plants</v>
      </c>
      <c r="K238" s="306" t="str">
        <f>IF(ISBLANK(INDEX('Policy Characteristics'!E:E,MATCH($C238,'Policy Characteristics'!$C:$C,0))),"",INDEX('Policy Characteristics'!E:E,MATCH($C238,'Policy Characteristics'!$C:$C,0)))</f>
        <v>elec early retirement</v>
      </c>
      <c r="L238" s="306">
        <f>IF(ISBLANK(INDEX('Policy Characteristics'!F:F,MATCH($C238,'Policy Characteristics'!$C:$C,0))),"",INDEX('Policy Characteristics'!F:F,MATCH($C238,'Policy Characteristics'!$C:$C,0)))</f>
        <v>0</v>
      </c>
      <c r="M238" s="306">
        <f>IF(ISBLANK(INDEX('Policy Characteristics'!G:G,MATCH($C238,'Policy Characteristics'!$C:$C,0))),"",INDEX('Policy Characteristics'!G:G,MATCH($C238,'Policy Characteristics'!$C:$C,0)))</f>
        <v>25000</v>
      </c>
      <c r="N238" s="306">
        <f>IF(ISBLANK(INDEX('Policy Characteristics'!H:H,MATCH($C238,'Policy Characteristics'!$C:$C,0))),"",INDEX('Policy Characteristics'!H:H,MATCH($C238,'Policy Characteristics'!$C:$C,0)))</f>
        <v>500</v>
      </c>
      <c r="O238" s="306" t="str">
        <f>IF(ISBLANK(INDEX('Policy Characteristics'!I:I,MATCH($C238,'Policy Characteristics'!$C:$C,0))),"",INDEX('Policy Characteristics'!I:I,MATCH($C238,'Policy Characteristics'!$C:$C,0)))</f>
        <v>MW/year</v>
      </c>
      <c r="P238" s="306" t="str">
        <f>IF(ISBLANK(INDEX('Policy Characteristics'!J:J,MATCH($C238,'Policy Characteristics'!$C:$C,0))),"",INDEX('Policy Characteristics'!J:J,MATCH($C238,'Policy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8" s="306" t="str">
        <f>IF(ISBLANK(INDEX('Policy Characteristics'!K:K,MATCH($C238,'Policy Characteristics'!$C:$C,0))),"",INDEX('Policy Characteristics'!K:K,MATCH($C238,'Policy Characteristics'!$C:$C,0)))</f>
        <v>electricity-sector-main.html#early-ret</v>
      </c>
      <c r="R238" s="306" t="str">
        <f>IF(ISBLANK(INDEX('Policy Characteristics'!L:L,MATCH($C238,'Policy Characteristics'!$C:$C,0))),"",INDEX('Policy Characteristics'!L:L,MATCH($C238,'Policy Characteristics'!$C:$C,0)))</f>
        <v>early-retirement-of-power-plants.html</v>
      </c>
    </row>
    <row r="239" spans="1:18" x14ac:dyDescent="0.25">
      <c r="A239" s="306" t="str">
        <f>IF(ISBLANK(INDEX('Policy Characteristics'!A:A,MATCH($C239,'Policy Characteristics'!$C:$C,0))),"",INDEX('Policy Characteristics'!A:A,MATCH($C239,'Policy Characteristics'!$C:$C,0)))</f>
        <v>Electricity Supply</v>
      </c>
      <c r="B239" s="306" t="str">
        <f>IF(ISBLANK(INDEX('Policy Characteristics'!B:B,MATCH($C239,'Policy Characteristics'!$C:$C,0))),"",INDEX('Policy Characteristics'!B:B,MATCH($C239,'Policy Characteristics'!$C:$C,0)))</f>
        <v>Early Retirement of Power Plants</v>
      </c>
      <c r="C239" s="310" t="str">
        <f t="shared" si="20"/>
        <v>Annual Additional Capacity Retired due to Early Retirement Policy</v>
      </c>
      <c r="D239" s="394" t="s">
        <v>2847</v>
      </c>
      <c r="E239" s="414"/>
      <c r="F239" s="394" t="s">
        <v>2530</v>
      </c>
      <c r="G239" s="414"/>
      <c r="H239" s="416">
        <v>632</v>
      </c>
      <c r="I239" s="414" t="s">
        <v>45</v>
      </c>
      <c r="J239" s="308" t="str">
        <f>IF(ISBLANK(INDEX('Policy Characteristics'!D:D,MATCH($C239,'Policy Characteristics'!$C:$C,0))),"",INDEX('Policy Characteristics'!D:D,MATCH($C239,'Policy Characteristics'!$C:$C,0)))</f>
        <v>Early Retirement of Power Plants</v>
      </c>
      <c r="K239" s="306" t="str">
        <f>IF(ISBLANK(INDEX('Policy Characteristics'!E:E,MATCH($C239,'Policy Characteristics'!$C:$C,0))),"",INDEX('Policy Characteristics'!E:E,MATCH($C239,'Policy Characteristics'!$C:$C,0)))</f>
        <v>elec early retirement</v>
      </c>
      <c r="L239" s="306">
        <f>IF(ISBLANK(INDEX('Policy Characteristics'!F:F,MATCH($C239,'Policy Characteristics'!$C:$C,0))),"",INDEX('Policy Characteristics'!F:F,MATCH($C239,'Policy Characteristics'!$C:$C,0)))</f>
        <v>0</v>
      </c>
      <c r="M239" s="306">
        <f>IF(ISBLANK(INDEX('Policy Characteristics'!G:G,MATCH($C239,'Policy Characteristics'!$C:$C,0))),"",INDEX('Policy Characteristics'!G:G,MATCH($C239,'Policy Characteristics'!$C:$C,0)))</f>
        <v>25000</v>
      </c>
      <c r="N239" s="306">
        <f>IF(ISBLANK(INDEX('Policy Characteristics'!H:H,MATCH($C239,'Policy Characteristics'!$C:$C,0))),"",INDEX('Policy Characteristics'!H:H,MATCH($C239,'Policy Characteristics'!$C:$C,0)))</f>
        <v>500</v>
      </c>
      <c r="O239" s="306" t="str">
        <f>IF(ISBLANK(INDEX('Policy Characteristics'!I:I,MATCH($C239,'Policy Characteristics'!$C:$C,0))),"",INDEX('Policy Characteristics'!I:I,MATCH($C239,'Policy Characteristics'!$C:$C,0)))</f>
        <v>MW/year</v>
      </c>
      <c r="P239" s="306" t="str">
        <f>IF(ISBLANK(INDEX('Policy Characteristics'!J:J,MATCH($C239,'Policy Characteristics'!$C:$C,0))),"",INDEX('Policy Characteristics'!J:J,MATCH($C239,'Policy Characteristics'!$C:$C,0)))</f>
        <v>**Description:** This policy causes the specified quantity of otherwise non-retiring capacity of the selected type(s) to be retired each year. // **Guidance for setting values:** // **Hard Coal:** California does not have any coal power plants in operation. // **Natural Gas Non-Peaker:** California has about 20 GW of natural gas non-peaker plants, about 3 GW of which is expected to retire by 2024. // **Nuclear:** California has a little over 2 GW of nuclear reactors, and all nuclear capacity is projected to retire by 2026 in the BAU case. // **Natural Gas Peaker:** California has over 8 GW of natural gas peaker plants, of which 300 MW are projected to retire by 2025. // **Lignite:** California does not have any lignite power plants in operation.</v>
      </c>
      <c r="Q239" s="306" t="str">
        <f>IF(ISBLANK(INDEX('Policy Characteristics'!K:K,MATCH($C239,'Policy Characteristics'!$C:$C,0))),"",INDEX('Policy Characteristics'!K:K,MATCH($C239,'Policy Characteristics'!$C:$C,0)))</f>
        <v>electricity-sector-main.html#early-ret</v>
      </c>
      <c r="R239" s="306" t="str">
        <f>IF(ISBLANK(INDEX('Policy Characteristics'!L:L,MATCH($C239,'Policy Characteristics'!$C:$C,0))),"",INDEX('Policy Characteristics'!L:L,MATCH($C239,'Policy Characteristics'!$C:$C,0)))</f>
        <v>early-retirement-of-power-plants.html</v>
      </c>
    </row>
    <row r="240" spans="1:18" x14ac:dyDescent="0.25">
      <c r="A240" s="306" t="str">
        <f>IF(ISBLANK(INDEX('Policy Characteristics'!A:A,MATCH($C240,'Policy Characteristics'!$C:$C,0))),"",INDEX('Policy Characteristics'!A:A,MATCH($C240,'Policy Characteristics'!$C:$C,0)))</f>
        <v>Electricity Supply</v>
      </c>
      <c r="B240" s="306" t="str">
        <f>IF(ISBLANK(INDEX('Policy Characteristics'!B:B,MATCH($C240,'Policy Characteristics'!$C:$C,0))),"",INDEX('Policy Characteristics'!B:B,MATCH($C240,'Policy Characteristics'!$C:$C,0)))</f>
        <v>Grid-Scale Electricity Storage</v>
      </c>
      <c r="C240" s="311" t="s">
        <v>3093</v>
      </c>
      <c r="D240" s="414"/>
      <c r="E240" s="414"/>
      <c r="F240" s="414"/>
      <c r="G240" s="414"/>
      <c r="H240" s="416">
        <v>33</v>
      </c>
      <c r="I240" s="414" t="s">
        <v>44</v>
      </c>
      <c r="J240" s="308" t="str">
        <f>IF(ISBLANK(INDEX('Policy Characteristics'!D:D,MATCH($C240,'Policy Characteristics'!$C:$C,0))),"",INDEX('Policy Characteristics'!D:D,MATCH($C240,'Policy Characteristics'!$C:$C,0)))</f>
        <v>Clean Electricity Standard +</v>
      </c>
      <c r="K240" s="306" t="str">
        <f>IF(ISBLANK(INDEX('Policy Characteristics'!E:E,MATCH($C240,'Policy Characteristics'!$C:$C,0))),"",INDEX('Policy Characteristics'!E:E,MATCH($C240,'Policy Characteristics'!$C:$C,0)))</f>
        <v>elec storage growth</v>
      </c>
      <c r="L240" s="317">
        <f>IF(ISBLANK(INDEX('Policy Characteristics'!F:F,MATCH($C240,'Policy Characteristics'!$C:$C,0))),"",INDEX('Policy Characteristics'!F:F,MATCH($C240,'Policy Characteristics'!$C:$C,0)))</f>
        <v>0</v>
      </c>
      <c r="M240" s="317">
        <f>IF(ISBLANK(INDEX('Policy Characteristics'!G:G,MATCH($C240,'Policy Characteristics'!$C:$C,0))),"",INDEX('Policy Characteristics'!G:G,MATCH($C240,'Policy Characteristics'!$C:$C,0)))</f>
        <v>1</v>
      </c>
      <c r="N240" s="317">
        <f>IF(ISBLANK(INDEX('Policy Characteristics'!H:H,MATCH($C240,'Policy Characteristics'!$C:$C,0))),"",INDEX('Policy Characteristics'!H:H,MATCH($C240,'Policy Characteristics'!$C:$C,0)))</f>
        <v>0.01</v>
      </c>
      <c r="O240" s="306" t="str">
        <f>IF(ISBLANK(INDEX('Policy Characteristics'!I:I,MATCH($C240,'Policy Characteristics'!$C:$C,0))),"",INDEX('Policy Characteristics'!I:I,MATCH($C240,'Policy Characteristics'!$C:$C,0)))</f>
        <v>% of potential achieved</v>
      </c>
      <c r="P240" s="306" t="str">
        <f>IF(ISBLANK(INDEX('Policy Characteristics'!J:J,MATCH($C240,'Policy Characteristics'!$C:$C,0))),"",INDEX('Policy Characteristics'!J:J,MATCH($C240,'Policy Characteristics'!$C:$C,0)))</f>
        <v>**Description:** This policy causes grid-scale electricity storage from chemical batteries to increase above the amount predicted in the BAU Scenario. // **Guidance for setting values: **In 2019, California had about 253 MW of grid battery storage.  The BAU Scenario is based on the Gridlab 2035 study along with the California PUC RESOLVE analysis and sees grid battery capacity reach 57,455 MW by 2050.  The additional potential allowed in the California model is double the BAU trajectory, meaning a setting of 100% would reach 114,910 MW of grid battery storage by 2050.</v>
      </c>
      <c r="Q240" s="306" t="str">
        <f>IF(ISBLANK(INDEX('Policy Characteristics'!K:K,MATCH($C240,'Policy Characteristics'!$C:$C,0))),"",INDEX('Policy Characteristics'!K:K,MATCH($C240,'Policy Characteristics'!$C:$C,0)))</f>
        <v>electricity-sector-main.html#storage</v>
      </c>
      <c r="R240" s="306" t="str">
        <f>IF(ISBLANK(INDEX('Policy Characteristics'!L:L,MATCH($C240,'Policy Characteristics'!$C:$C,0))),"",INDEX('Policy Characteristics'!L:L,MATCH($C240,'Policy Characteristics'!$C:$C,0)))</f>
        <v>grid-scale-electricity-storage.html</v>
      </c>
    </row>
    <row r="241" spans="1:18" x14ac:dyDescent="0.25">
      <c r="A241" s="306" t="str">
        <f>IF(ISBLANK(INDEX('Policy Characteristics'!A:A,MATCH($C241,'Policy Characteristics'!$C:$C,0))),"",INDEX('Policy Characteristics'!A:A,MATCH($C241,'Policy Characteristics'!$C:$C,0)))</f>
        <v>Electricity Supply</v>
      </c>
      <c r="B241" s="306" t="str">
        <f>IF(ISBLANK(INDEX('Policy Characteristics'!B:B,MATCH($C241,'Policy Characteristics'!$C:$C,0))),"",INDEX('Policy Characteristics'!B:B,MATCH($C241,'Policy Characteristics'!$C:$C,0)))</f>
        <v>Increase Transmission</v>
      </c>
      <c r="C241" s="311" t="s">
        <v>297</v>
      </c>
      <c r="D241" s="414"/>
      <c r="E241" s="414"/>
      <c r="F241" s="414"/>
      <c r="G241" s="414"/>
      <c r="H241" s="416">
        <v>34</v>
      </c>
      <c r="I241" s="414" t="s">
        <v>44</v>
      </c>
      <c r="J241" s="308" t="str">
        <f>IF(ISBLANK(INDEX('Policy Characteristics'!D:D,MATCH($C241,'Policy Characteristics'!$C:$C,0))),"",INDEX('Policy Characteristics'!D:D,MATCH($C241,'Policy Characteristics'!$C:$C,0)))</f>
        <v>Clean Electricity Standard +</v>
      </c>
      <c r="K241" s="306" t="str">
        <f>IF(ISBLANK(INDEX('Policy Characteristics'!E:E,MATCH($C241,'Policy Characteristics'!$C:$C,0))),"",INDEX('Policy Characteristics'!E:E,MATCH($C241,'Policy Characteristics'!$C:$C,0)))</f>
        <v>elec transmission growth</v>
      </c>
      <c r="L241" s="317">
        <f>IF(ISBLANK(INDEX('Policy Characteristics'!F:F,MATCH($C241,'Policy Characteristics'!$C:$C,0))),"",INDEX('Policy Characteristics'!F:F,MATCH($C241,'Policy Characteristics'!$C:$C,0)))</f>
        <v>0</v>
      </c>
      <c r="M241" s="317">
        <f>IF(ISBLANK(INDEX('Policy Characteristics'!G:G,MATCH($C241,'Policy Characteristics'!$C:$C,0))),"",INDEX('Policy Characteristics'!G:G,MATCH($C241,'Policy Characteristics'!$C:$C,0)))</f>
        <v>1.1299999999999999</v>
      </c>
      <c r="N241" s="317">
        <f>IF(ISBLANK(INDEX('Policy Characteristics'!H:H,MATCH($C241,'Policy Characteristics'!$C:$C,0))),"",INDEX('Policy Characteristics'!H:H,MATCH($C241,'Policy Characteristics'!$C:$C,0)))</f>
        <v>0.01</v>
      </c>
      <c r="O241" s="306" t="str">
        <f>IF(ISBLANK(INDEX('Policy Characteristics'!I:I,MATCH($C241,'Policy Characteristics'!$C:$C,0))),"",INDEX('Policy Characteristics'!I:I,MATCH($C241,'Policy Characteristics'!$C:$C,0)))</f>
        <v>% increase in transmission capacity</v>
      </c>
      <c r="P241" s="306" t="str">
        <f>IF(ISBLANK(INDEX('Policy Characteristics'!J:J,MATCH($C241,'Policy Characteristics'!$C:$C,0))),"",INDEX('Policy Characteristics'!J:J,MATCH($C241,'Policy Characteristics'!$C:$C,0)))</f>
        <v>**Description:** This policy causes additional transmission capacity to be built relative to the BAU case.  Transmission increases the flexibility of the grid, allowing for the integration of more wind and solar PV, if the electricity system is flexibility-constrained. // **Guidance for setting values:** The BAU Scenario uses NREL's Renewable Electricity Futures study and is scaled to California based on state-by-state HIFLD transmission line data. BAU transmission capacity shows 12.7 million MW-miles in 2020 and 13 million MW-miles in 2050.</v>
      </c>
      <c r="Q241" s="306" t="str">
        <f>IF(ISBLANK(INDEX('Policy Characteristics'!K:K,MATCH($C241,'Policy Characteristics'!$C:$C,0))),"",INDEX('Policy Characteristics'!K:K,MATCH($C241,'Policy Characteristics'!$C:$C,0)))</f>
        <v>electricity-sector-main.html#transmission</v>
      </c>
      <c r="R241" s="306" t="str">
        <f>IF(ISBLANK(INDEX('Policy Characteristics'!L:L,MATCH($C241,'Policy Characteristics'!$C:$C,0))),"",INDEX('Policy Characteristics'!L:L,MATCH($C241,'Policy Characteristics'!$C:$C,0)))</f>
        <v>increase-transmission.html</v>
      </c>
    </row>
    <row r="242" spans="1:18" x14ac:dyDescent="0.25">
      <c r="A242" s="306" t="str">
        <f>IF(ISBLANK(INDEX('Policy Characteristics'!A:A,MATCH($C242,'Policy Characteristics'!$C:$C,0))),"",INDEX('Policy Characteristics'!A:A,MATCH($C242,'Policy Characteristics'!$C:$C,0)))</f>
        <v>Electricity Supply</v>
      </c>
      <c r="B242" s="306" t="str">
        <f>IF(ISBLANK(INDEX('Policy Characteristics'!B:B,MATCH($C242,'Policy Characteristics'!$C:$C,0))),"",INDEX('Policy Characteristics'!B:B,MATCH($C242,'Policy Characteristics'!$C:$C,0)))</f>
        <v>Non BAU Capacity Retirement Schedule</v>
      </c>
      <c r="C242" s="311" t="s">
        <v>3147</v>
      </c>
      <c r="D242" s="414" t="s">
        <v>472</v>
      </c>
      <c r="E242" s="414"/>
      <c r="F242" s="414" t="s">
        <v>471</v>
      </c>
      <c r="G242" s="414"/>
      <c r="H242" s="416">
        <v>860</v>
      </c>
      <c r="I242" s="414" t="s">
        <v>45</v>
      </c>
      <c r="J242" s="308" t="str">
        <f>IF(ISBLANK(INDEX('Policy Characteristics'!D:D,MATCH($C242,'Policy Characteristics'!$C:$C,0))),"",INDEX('Policy Characteristics'!D:D,MATCH($C242,'Policy Characteristics'!$C:$C,0)))</f>
        <v>Non BAU Capacity Retirement Schedule</v>
      </c>
      <c r="K242" s="306" t="str">
        <f>IF(ISBLANK(INDEX('Policy Characteristics'!E:E,MATCH($C242,'Policy Characteristics'!$C:$C,0))),"",INDEX('Policy Characteristics'!E:E,MATCH($C242,'Policy Characteristics'!$C:$C,0)))</f>
        <v/>
      </c>
      <c r="L242" s="306">
        <f>IF(ISBLANK(INDEX('Policy Characteristics'!F:F,MATCH($C242,'Policy Characteristics'!$C:$C,0))),"",INDEX('Policy Characteristics'!F:F,MATCH($C242,'Policy Characteristics'!$C:$C,0)))</f>
        <v>0</v>
      </c>
      <c r="M242" s="306">
        <f>IF(ISBLANK(INDEX('Policy Characteristics'!G:G,MATCH($C242,'Policy Characteristics'!$C:$C,0))),"",INDEX('Policy Characteristics'!G:G,MATCH($C242,'Policy Characteristics'!$C:$C,0)))</f>
        <v>1</v>
      </c>
      <c r="N242" s="306">
        <f>IF(ISBLANK(INDEX('Policy Characteristics'!H:H,MATCH($C242,'Policy Characteristics'!$C:$C,0))),"",INDEX('Policy Characteristics'!H:H,MATCH($C242,'Policy Characteristics'!$C:$C,0)))</f>
        <v>1</v>
      </c>
      <c r="O242" s="306" t="str">
        <f>IF(ISBLANK(INDEX('Policy Characteristics'!I:I,MATCH($C242,'Policy Characteristics'!$C:$C,0))),"",INDEX('Policy Characteristics'!I:I,MATCH($C242,'Policy Characteristics'!$C:$C,0)))</f>
        <v>on/off</v>
      </c>
      <c r="P242" s="306" t="str">
        <f>IF(ISBLANK(INDEX('Policy Characteristics'!J:J,MATCH($C242,'Policy Characteristics'!$C:$C,0))),"",INDEX('Policy Characteristics'!J:J,MATCH($C242,'Policy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2" s="306" t="str">
        <f>IF(ISBLANK(INDEX('Policy Characteristics'!K:K,MATCH($C242,'Policy Characteristics'!$C:$C,0))),"",INDEX('Policy Characteristics'!K:K,MATCH($C242,'Policy Characteristics'!$C:$C,0)))</f>
        <v/>
      </c>
      <c r="R242" s="306" t="str">
        <f>IF(ISBLANK(INDEX('Policy Characteristics'!L:L,MATCH($C242,'Policy Characteristics'!$C:$C,0))),"",INDEX('Policy Characteristics'!L:L,MATCH($C242,'Policy Characteristics'!$C:$C,0)))</f>
        <v/>
      </c>
    </row>
    <row r="243" spans="1:18" x14ac:dyDescent="0.25">
      <c r="A243" s="306" t="str">
        <f>IF(ISBLANK(INDEX('Policy Characteristics'!A:A,MATCH($C243,'Policy Characteristics'!$C:$C,0))),"",INDEX('Policy Characteristics'!A:A,MATCH($C243,'Policy Characteristics'!$C:$C,0)))</f>
        <v>Electricity Supply</v>
      </c>
      <c r="B243" s="306" t="str">
        <f>IF(ISBLANK(INDEX('Policy Characteristics'!B:B,MATCH($C243,'Policy Characteristics'!$C:$C,0))),"",INDEX('Policy Characteristics'!B:B,MATCH($C243,'Policy Characteristics'!$C:$C,0)))</f>
        <v>Non BAU Capacity Retirement Schedule</v>
      </c>
      <c r="C243" s="310" t="str">
        <f t="shared" ref="C243:C257" si="21">C$242</f>
        <v>Boolean Use Non BAU Capacity Retirement Schedule</v>
      </c>
      <c r="D243" s="394" t="s">
        <v>326</v>
      </c>
      <c r="E243" s="414"/>
      <c r="F243" s="394" t="s">
        <v>327</v>
      </c>
      <c r="G243" s="414"/>
      <c r="H243" s="416">
        <v>861</v>
      </c>
      <c r="I243" s="414" t="s">
        <v>45</v>
      </c>
      <c r="J243" s="308" t="str">
        <f>IF(ISBLANK(INDEX('Policy Characteristics'!D:D,MATCH($C243,'Policy Characteristics'!$C:$C,0))),"",INDEX('Policy Characteristics'!D:D,MATCH($C243,'Policy Characteristics'!$C:$C,0)))</f>
        <v>Non BAU Capacity Retirement Schedule</v>
      </c>
      <c r="K243" s="306" t="str">
        <f>IF(ISBLANK(INDEX('Policy Characteristics'!E:E,MATCH($C243,'Policy Characteristics'!$C:$C,0))),"",INDEX('Policy Characteristics'!E:E,MATCH($C243,'Policy Characteristics'!$C:$C,0)))</f>
        <v/>
      </c>
      <c r="L243" s="306">
        <f>IF(ISBLANK(INDEX('Policy Characteristics'!F:F,MATCH($C243,'Policy Characteristics'!$C:$C,0))),"",INDEX('Policy Characteristics'!F:F,MATCH($C243,'Policy Characteristics'!$C:$C,0)))</f>
        <v>0</v>
      </c>
      <c r="M243" s="306">
        <f>IF(ISBLANK(INDEX('Policy Characteristics'!G:G,MATCH($C243,'Policy Characteristics'!$C:$C,0))),"",INDEX('Policy Characteristics'!G:G,MATCH($C243,'Policy Characteristics'!$C:$C,0)))</f>
        <v>1</v>
      </c>
      <c r="N243" s="306">
        <f>IF(ISBLANK(INDEX('Policy Characteristics'!H:H,MATCH($C243,'Policy Characteristics'!$C:$C,0))),"",INDEX('Policy Characteristics'!H:H,MATCH($C243,'Policy Characteristics'!$C:$C,0)))</f>
        <v>1</v>
      </c>
      <c r="O243" s="306" t="str">
        <f>IF(ISBLANK(INDEX('Policy Characteristics'!I:I,MATCH($C243,'Policy Characteristics'!$C:$C,0))),"",INDEX('Policy Characteristics'!I:I,MATCH($C243,'Policy Characteristics'!$C:$C,0)))</f>
        <v>on/off</v>
      </c>
      <c r="P243" s="306" t="str">
        <f>IF(ISBLANK(INDEX('Policy Characteristics'!J:J,MATCH($C243,'Policy Characteristics'!$C:$C,0))),"",INDEX('Policy Characteristics'!J:J,MATCH($C243,'Policy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3" s="306" t="str">
        <f>IF(ISBLANK(INDEX('Policy Characteristics'!K:K,MATCH($C243,'Policy Characteristics'!$C:$C,0))),"",INDEX('Policy Characteristics'!K:K,MATCH($C243,'Policy Characteristics'!$C:$C,0)))</f>
        <v/>
      </c>
      <c r="R243" s="306" t="str">
        <f>IF(ISBLANK(INDEX('Policy Characteristics'!L:L,MATCH($C243,'Policy Characteristics'!$C:$C,0))),"",INDEX('Policy Characteristics'!L:L,MATCH($C243,'Policy Characteristics'!$C:$C,0)))</f>
        <v/>
      </c>
    </row>
    <row r="244" spans="1:18" x14ac:dyDescent="0.25">
      <c r="A244" s="306" t="str">
        <f>IF(ISBLANK(INDEX('Policy Characteristics'!A:A,MATCH($C244,'Policy Characteristics'!$C:$C,0))),"",INDEX('Policy Characteristics'!A:A,MATCH($C244,'Policy Characteristics'!$C:$C,0)))</f>
        <v>Electricity Supply</v>
      </c>
      <c r="B244" s="306" t="str">
        <f>IF(ISBLANK(INDEX('Policy Characteristics'!B:B,MATCH($C244,'Policy Characteristics'!$C:$C,0))),"",INDEX('Policy Characteristics'!B:B,MATCH($C244,'Policy Characteristics'!$C:$C,0)))</f>
        <v>Non BAU Capacity Retirement Schedule</v>
      </c>
      <c r="C244" s="310" t="str">
        <f t="shared" si="21"/>
        <v>Boolean Use Non BAU Capacity Retirement Schedule</v>
      </c>
      <c r="D244" s="394" t="s">
        <v>77</v>
      </c>
      <c r="E244" s="414"/>
      <c r="F244" s="394" t="s">
        <v>89</v>
      </c>
      <c r="G244" s="414"/>
      <c r="H244" s="416">
        <v>862</v>
      </c>
      <c r="I244" s="414" t="s">
        <v>45</v>
      </c>
      <c r="J244" s="308" t="str">
        <f>IF(ISBLANK(INDEX('Policy Characteristics'!D:D,MATCH($C244,'Policy Characteristics'!$C:$C,0))),"",INDEX('Policy Characteristics'!D:D,MATCH($C244,'Policy Characteristics'!$C:$C,0)))</f>
        <v>Non BAU Capacity Retirement Schedule</v>
      </c>
      <c r="K244" s="306" t="str">
        <f>IF(ISBLANK(INDEX('Policy Characteristics'!E:E,MATCH($C244,'Policy Characteristics'!$C:$C,0))),"",INDEX('Policy Characteristics'!E:E,MATCH($C244,'Policy Characteristics'!$C:$C,0)))</f>
        <v/>
      </c>
      <c r="L244" s="306">
        <f>IF(ISBLANK(INDEX('Policy Characteristics'!F:F,MATCH($C244,'Policy Characteristics'!$C:$C,0))),"",INDEX('Policy Characteristics'!F:F,MATCH($C244,'Policy Characteristics'!$C:$C,0)))</f>
        <v>0</v>
      </c>
      <c r="M244" s="306">
        <f>IF(ISBLANK(INDEX('Policy Characteristics'!G:G,MATCH($C244,'Policy Characteristics'!$C:$C,0))),"",INDEX('Policy Characteristics'!G:G,MATCH($C244,'Policy Characteristics'!$C:$C,0)))</f>
        <v>1</v>
      </c>
      <c r="N244" s="306">
        <f>IF(ISBLANK(INDEX('Policy Characteristics'!H:H,MATCH($C244,'Policy Characteristics'!$C:$C,0))),"",INDEX('Policy Characteristics'!H:H,MATCH($C244,'Policy Characteristics'!$C:$C,0)))</f>
        <v>1</v>
      </c>
      <c r="O244" s="306" t="str">
        <f>IF(ISBLANK(INDEX('Policy Characteristics'!I:I,MATCH($C244,'Policy Characteristics'!$C:$C,0))),"",INDEX('Policy Characteristics'!I:I,MATCH($C244,'Policy Characteristics'!$C:$C,0)))</f>
        <v>on/off</v>
      </c>
      <c r="P244" s="306" t="str">
        <f>IF(ISBLANK(INDEX('Policy Characteristics'!J:J,MATCH($C244,'Policy Characteristics'!$C:$C,0))),"",INDEX('Policy Characteristics'!J:J,MATCH($C244,'Policy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4" s="306" t="str">
        <f>IF(ISBLANK(INDEX('Policy Characteristics'!K:K,MATCH($C244,'Policy Characteristics'!$C:$C,0))),"",INDEX('Policy Characteristics'!K:K,MATCH($C244,'Policy Characteristics'!$C:$C,0)))</f>
        <v/>
      </c>
      <c r="R244" s="306" t="str">
        <f>IF(ISBLANK(INDEX('Policy Characteristics'!L:L,MATCH($C244,'Policy Characteristics'!$C:$C,0))),"",INDEX('Policy Characteristics'!L:L,MATCH($C244,'Policy Characteristics'!$C:$C,0)))</f>
        <v/>
      </c>
    </row>
    <row r="245" spans="1:18" x14ac:dyDescent="0.25">
      <c r="A245" s="306" t="str">
        <f>IF(ISBLANK(INDEX('Policy Characteristics'!A:A,MATCH($C245,'Policy Characteristics'!$C:$C,0))),"",INDEX('Policy Characteristics'!A:A,MATCH($C245,'Policy Characteristics'!$C:$C,0)))</f>
        <v>Electricity Supply</v>
      </c>
      <c r="B245" s="306" t="str">
        <f>IF(ISBLANK(INDEX('Policy Characteristics'!B:B,MATCH($C245,'Policy Characteristics'!$C:$C,0))),"",INDEX('Policy Characteristics'!B:B,MATCH($C245,'Policy Characteristics'!$C:$C,0)))</f>
        <v>Non BAU Capacity Retirement Schedule</v>
      </c>
      <c r="C245" s="310" t="str">
        <f t="shared" si="21"/>
        <v>Boolean Use Non BAU Capacity Retirement Schedule</v>
      </c>
      <c r="D245" s="394" t="s">
        <v>78</v>
      </c>
      <c r="E245" s="414"/>
      <c r="F245" s="394" t="s">
        <v>90</v>
      </c>
      <c r="G245" s="414"/>
      <c r="H245" s="416">
        <v>863</v>
      </c>
      <c r="I245" s="414" t="s">
        <v>45</v>
      </c>
      <c r="J245" s="308" t="str">
        <f>IF(ISBLANK(INDEX('Policy Characteristics'!D:D,MATCH($C245,'Policy Characteristics'!$C:$C,0))),"",INDEX('Policy Characteristics'!D:D,MATCH($C245,'Policy Characteristics'!$C:$C,0)))</f>
        <v>Non BAU Capacity Retirement Schedule</v>
      </c>
      <c r="K245" s="306" t="str">
        <f>IF(ISBLANK(INDEX('Policy Characteristics'!E:E,MATCH($C245,'Policy Characteristics'!$C:$C,0))),"",INDEX('Policy Characteristics'!E:E,MATCH($C245,'Policy Characteristics'!$C:$C,0)))</f>
        <v/>
      </c>
      <c r="L245" s="306">
        <f>IF(ISBLANK(INDEX('Policy Characteristics'!F:F,MATCH($C245,'Policy Characteristics'!$C:$C,0))),"",INDEX('Policy Characteristics'!F:F,MATCH($C245,'Policy Characteristics'!$C:$C,0)))</f>
        <v>0</v>
      </c>
      <c r="M245" s="306">
        <f>IF(ISBLANK(INDEX('Policy Characteristics'!G:G,MATCH($C245,'Policy Characteristics'!$C:$C,0))),"",INDEX('Policy Characteristics'!G:G,MATCH($C245,'Policy Characteristics'!$C:$C,0)))</f>
        <v>1</v>
      </c>
      <c r="N245" s="306">
        <f>IF(ISBLANK(INDEX('Policy Characteristics'!H:H,MATCH($C245,'Policy Characteristics'!$C:$C,0))),"",INDEX('Policy Characteristics'!H:H,MATCH($C245,'Policy Characteristics'!$C:$C,0)))</f>
        <v>1</v>
      </c>
      <c r="O245" s="306" t="str">
        <f>IF(ISBLANK(INDEX('Policy Characteristics'!I:I,MATCH($C245,'Policy Characteristics'!$C:$C,0))),"",INDEX('Policy Characteristics'!I:I,MATCH($C245,'Policy Characteristics'!$C:$C,0)))</f>
        <v>on/off</v>
      </c>
      <c r="P245" s="306" t="str">
        <f>IF(ISBLANK(INDEX('Policy Characteristics'!J:J,MATCH($C245,'Policy Characteristics'!$C:$C,0))),"",INDEX('Policy Characteristics'!J:J,MATCH($C245,'Policy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5" s="306" t="str">
        <f>IF(ISBLANK(INDEX('Policy Characteristics'!K:K,MATCH($C245,'Policy Characteristics'!$C:$C,0))),"",INDEX('Policy Characteristics'!K:K,MATCH($C245,'Policy Characteristics'!$C:$C,0)))</f>
        <v/>
      </c>
      <c r="R245" s="306" t="str">
        <f>IF(ISBLANK(INDEX('Policy Characteristics'!L:L,MATCH($C245,'Policy Characteristics'!$C:$C,0))),"",INDEX('Policy Characteristics'!L:L,MATCH($C245,'Policy Characteristics'!$C:$C,0)))</f>
        <v/>
      </c>
    </row>
    <row r="246" spans="1:18" x14ac:dyDescent="0.25">
      <c r="A246" s="306" t="str">
        <f>IF(ISBLANK(INDEX('Policy Characteristics'!A:A,MATCH($C246,'Policy Characteristics'!$C:$C,0))),"",INDEX('Policy Characteristics'!A:A,MATCH($C246,'Policy Characteristics'!$C:$C,0)))</f>
        <v>Electricity Supply</v>
      </c>
      <c r="B246" s="306" t="str">
        <f>IF(ISBLANK(INDEX('Policy Characteristics'!B:B,MATCH($C246,'Policy Characteristics'!$C:$C,0))),"",INDEX('Policy Characteristics'!B:B,MATCH($C246,'Policy Characteristics'!$C:$C,0)))</f>
        <v>Non BAU Capacity Retirement Schedule</v>
      </c>
      <c r="C246" s="310" t="str">
        <f t="shared" si="21"/>
        <v>Boolean Use Non BAU Capacity Retirement Schedule</v>
      </c>
      <c r="D246" s="394" t="s">
        <v>473</v>
      </c>
      <c r="E246" s="414"/>
      <c r="F246" s="394" t="s">
        <v>476</v>
      </c>
      <c r="G246" s="414"/>
      <c r="H246" s="416">
        <v>864</v>
      </c>
      <c r="I246" s="414" t="s">
        <v>45</v>
      </c>
      <c r="J246" s="308" t="str">
        <f>IF(ISBLANK(INDEX('Policy Characteristics'!D:D,MATCH($C246,'Policy Characteristics'!$C:$C,0))),"",INDEX('Policy Characteristics'!D:D,MATCH($C246,'Policy Characteristics'!$C:$C,0)))</f>
        <v>Non BAU Capacity Retirement Schedule</v>
      </c>
      <c r="K246" s="306" t="str">
        <f>IF(ISBLANK(INDEX('Policy Characteristics'!E:E,MATCH($C246,'Policy Characteristics'!$C:$C,0))),"",INDEX('Policy Characteristics'!E:E,MATCH($C246,'Policy Characteristics'!$C:$C,0)))</f>
        <v/>
      </c>
      <c r="L246" s="306">
        <f>IF(ISBLANK(INDEX('Policy Characteristics'!F:F,MATCH($C246,'Policy Characteristics'!$C:$C,0))),"",INDEX('Policy Characteristics'!F:F,MATCH($C246,'Policy Characteristics'!$C:$C,0)))</f>
        <v>0</v>
      </c>
      <c r="M246" s="306">
        <f>IF(ISBLANK(INDEX('Policy Characteristics'!G:G,MATCH($C246,'Policy Characteristics'!$C:$C,0))),"",INDEX('Policy Characteristics'!G:G,MATCH($C246,'Policy Characteristics'!$C:$C,0)))</f>
        <v>1</v>
      </c>
      <c r="N246" s="306">
        <f>IF(ISBLANK(INDEX('Policy Characteristics'!H:H,MATCH($C246,'Policy Characteristics'!$C:$C,0))),"",INDEX('Policy Characteristics'!H:H,MATCH($C246,'Policy Characteristics'!$C:$C,0)))</f>
        <v>1</v>
      </c>
      <c r="O246" s="306" t="str">
        <f>IF(ISBLANK(INDEX('Policy Characteristics'!I:I,MATCH($C246,'Policy Characteristics'!$C:$C,0))),"",INDEX('Policy Characteristics'!I:I,MATCH($C246,'Policy Characteristics'!$C:$C,0)))</f>
        <v>on/off</v>
      </c>
      <c r="P246" s="306" t="str">
        <f>IF(ISBLANK(INDEX('Policy Characteristics'!J:J,MATCH($C246,'Policy Characteristics'!$C:$C,0))),"",INDEX('Policy Characteristics'!J:J,MATCH($C246,'Policy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6" s="306" t="str">
        <f>IF(ISBLANK(INDEX('Policy Characteristics'!K:K,MATCH($C246,'Policy Characteristics'!$C:$C,0))),"",INDEX('Policy Characteristics'!K:K,MATCH($C246,'Policy Characteristics'!$C:$C,0)))</f>
        <v/>
      </c>
      <c r="R246" s="306" t="str">
        <f>IF(ISBLANK(INDEX('Policy Characteristics'!L:L,MATCH($C246,'Policy Characteristics'!$C:$C,0))),"",INDEX('Policy Characteristics'!L:L,MATCH($C246,'Policy Characteristics'!$C:$C,0)))</f>
        <v/>
      </c>
    </row>
    <row r="247" spans="1:18" x14ac:dyDescent="0.25">
      <c r="A247" s="306" t="str">
        <f>IF(ISBLANK(INDEX('Policy Characteristics'!A:A,MATCH($C247,'Policy Characteristics'!$C:$C,0))),"",INDEX('Policy Characteristics'!A:A,MATCH($C247,'Policy Characteristics'!$C:$C,0)))</f>
        <v>Electricity Supply</v>
      </c>
      <c r="B247" s="306" t="str">
        <f>IF(ISBLANK(INDEX('Policy Characteristics'!B:B,MATCH($C247,'Policy Characteristics'!$C:$C,0))),"",INDEX('Policy Characteristics'!B:B,MATCH($C247,'Policy Characteristics'!$C:$C,0)))</f>
        <v>Non BAU Capacity Retirement Schedule</v>
      </c>
      <c r="C247" s="310" t="str">
        <f t="shared" si="21"/>
        <v>Boolean Use Non BAU Capacity Retirement Schedule</v>
      </c>
      <c r="D247" s="394" t="s">
        <v>79</v>
      </c>
      <c r="E247" s="414"/>
      <c r="F247" s="394" t="s">
        <v>91</v>
      </c>
      <c r="G247" s="414"/>
      <c r="H247" s="416">
        <v>865</v>
      </c>
      <c r="I247" s="414" t="s">
        <v>45</v>
      </c>
      <c r="J247" s="308" t="str">
        <f>IF(ISBLANK(INDEX('Policy Characteristics'!D:D,MATCH($C247,'Policy Characteristics'!$C:$C,0))),"",INDEX('Policy Characteristics'!D:D,MATCH($C247,'Policy Characteristics'!$C:$C,0)))</f>
        <v>Non BAU Capacity Retirement Schedule</v>
      </c>
      <c r="K247" s="306" t="str">
        <f>IF(ISBLANK(INDEX('Policy Characteristics'!E:E,MATCH($C247,'Policy Characteristics'!$C:$C,0))),"",INDEX('Policy Characteristics'!E:E,MATCH($C247,'Policy Characteristics'!$C:$C,0)))</f>
        <v/>
      </c>
      <c r="L247" s="306">
        <f>IF(ISBLANK(INDEX('Policy Characteristics'!F:F,MATCH($C247,'Policy Characteristics'!$C:$C,0))),"",INDEX('Policy Characteristics'!F:F,MATCH($C247,'Policy Characteristics'!$C:$C,0)))</f>
        <v>0</v>
      </c>
      <c r="M247" s="306">
        <f>IF(ISBLANK(INDEX('Policy Characteristics'!G:G,MATCH($C247,'Policy Characteristics'!$C:$C,0))),"",INDEX('Policy Characteristics'!G:G,MATCH($C247,'Policy Characteristics'!$C:$C,0)))</f>
        <v>1</v>
      </c>
      <c r="N247" s="306">
        <f>IF(ISBLANK(INDEX('Policy Characteristics'!H:H,MATCH($C247,'Policy Characteristics'!$C:$C,0))),"",INDEX('Policy Characteristics'!H:H,MATCH($C247,'Policy Characteristics'!$C:$C,0)))</f>
        <v>1</v>
      </c>
      <c r="O247" s="306" t="str">
        <f>IF(ISBLANK(INDEX('Policy Characteristics'!I:I,MATCH($C247,'Policy Characteristics'!$C:$C,0))),"",INDEX('Policy Characteristics'!I:I,MATCH($C247,'Policy Characteristics'!$C:$C,0)))</f>
        <v>on/off</v>
      </c>
      <c r="P247" s="306" t="str">
        <f>IF(ISBLANK(INDEX('Policy Characteristics'!J:J,MATCH($C247,'Policy Characteristics'!$C:$C,0))),"",INDEX('Policy Characteristics'!J:J,MATCH($C247,'Policy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7" s="306" t="str">
        <f>IF(ISBLANK(INDEX('Policy Characteristics'!K:K,MATCH($C247,'Policy Characteristics'!$C:$C,0))),"",INDEX('Policy Characteristics'!K:K,MATCH($C247,'Policy Characteristics'!$C:$C,0)))</f>
        <v/>
      </c>
      <c r="R247" s="306" t="str">
        <f>IF(ISBLANK(INDEX('Policy Characteristics'!L:L,MATCH($C247,'Policy Characteristics'!$C:$C,0))),"",INDEX('Policy Characteristics'!L:L,MATCH($C247,'Policy Characteristics'!$C:$C,0)))</f>
        <v/>
      </c>
    </row>
    <row r="248" spans="1:18" x14ac:dyDescent="0.25">
      <c r="A248" s="306" t="str">
        <f>IF(ISBLANK(INDEX('Policy Characteristics'!A:A,MATCH($C248,'Policy Characteristics'!$C:$C,0))),"",INDEX('Policy Characteristics'!A:A,MATCH($C248,'Policy Characteristics'!$C:$C,0)))</f>
        <v>Electricity Supply</v>
      </c>
      <c r="B248" s="306" t="str">
        <f>IF(ISBLANK(INDEX('Policy Characteristics'!B:B,MATCH($C248,'Policy Characteristics'!$C:$C,0))),"",INDEX('Policy Characteristics'!B:B,MATCH($C248,'Policy Characteristics'!$C:$C,0)))</f>
        <v>Non BAU Capacity Retirement Schedule</v>
      </c>
      <c r="C248" s="310" t="str">
        <f t="shared" si="21"/>
        <v>Boolean Use Non BAU Capacity Retirement Schedule</v>
      </c>
      <c r="D248" s="394" t="s">
        <v>80</v>
      </c>
      <c r="E248" s="414"/>
      <c r="F248" s="394" t="s">
        <v>92</v>
      </c>
      <c r="G248" s="414"/>
      <c r="H248" s="416">
        <v>866</v>
      </c>
      <c r="I248" s="414" t="s">
        <v>45</v>
      </c>
      <c r="J248" s="308" t="str">
        <f>IF(ISBLANK(INDEX('Policy Characteristics'!D:D,MATCH($C248,'Policy Characteristics'!$C:$C,0))),"",INDEX('Policy Characteristics'!D:D,MATCH($C248,'Policy Characteristics'!$C:$C,0)))</f>
        <v>Non BAU Capacity Retirement Schedule</v>
      </c>
      <c r="K248" s="306" t="str">
        <f>IF(ISBLANK(INDEX('Policy Characteristics'!E:E,MATCH($C248,'Policy Characteristics'!$C:$C,0))),"",INDEX('Policy Characteristics'!E:E,MATCH($C248,'Policy Characteristics'!$C:$C,0)))</f>
        <v/>
      </c>
      <c r="L248" s="306">
        <f>IF(ISBLANK(INDEX('Policy Characteristics'!F:F,MATCH($C248,'Policy Characteristics'!$C:$C,0))),"",INDEX('Policy Characteristics'!F:F,MATCH($C248,'Policy Characteristics'!$C:$C,0)))</f>
        <v>0</v>
      </c>
      <c r="M248" s="306">
        <f>IF(ISBLANK(INDEX('Policy Characteristics'!G:G,MATCH($C248,'Policy Characteristics'!$C:$C,0))),"",INDEX('Policy Characteristics'!G:G,MATCH($C248,'Policy Characteristics'!$C:$C,0)))</f>
        <v>1</v>
      </c>
      <c r="N248" s="306">
        <f>IF(ISBLANK(INDEX('Policy Characteristics'!H:H,MATCH($C248,'Policy Characteristics'!$C:$C,0))),"",INDEX('Policy Characteristics'!H:H,MATCH($C248,'Policy Characteristics'!$C:$C,0)))</f>
        <v>1</v>
      </c>
      <c r="O248" s="306" t="str">
        <f>IF(ISBLANK(INDEX('Policy Characteristics'!I:I,MATCH($C248,'Policy Characteristics'!$C:$C,0))),"",INDEX('Policy Characteristics'!I:I,MATCH($C248,'Policy Characteristics'!$C:$C,0)))</f>
        <v>on/off</v>
      </c>
      <c r="P248" s="306" t="str">
        <f>IF(ISBLANK(INDEX('Policy Characteristics'!J:J,MATCH($C248,'Policy Characteristics'!$C:$C,0))),"",INDEX('Policy Characteristics'!J:J,MATCH($C248,'Policy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8" s="306" t="str">
        <f>IF(ISBLANK(INDEX('Policy Characteristics'!K:K,MATCH($C248,'Policy Characteristics'!$C:$C,0))),"",INDEX('Policy Characteristics'!K:K,MATCH($C248,'Policy Characteristics'!$C:$C,0)))</f>
        <v/>
      </c>
      <c r="R248" s="306" t="str">
        <f>IF(ISBLANK(INDEX('Policy Characteristics'!L:L,MATCH($C248,'Policy Characteristics'!$C:$C,0))),"",INDEX('Policy Characteristics'!L:L,MATCH($C248,'Policy Characteristics'!$C:$C,0)))</f>
        <v/>
      </c>
    </row>
    <row r="249" spans="1:18" x14ac:dyDescent="0.25">
      <c r="A249" s="306" t="str">
        <f>IF(ISBLANK(INDEX('Policy Characteristics'!A:A,MATCH($C249,'Policy Characteristics'!$C:$C,0))),"",INDEX('Policy Characteristics'!A:A,MATCH($C249,'Policy Characteristics'!$C:$C,0)))</f>
        <v>Electricity Supply</v>
      </c>
      <c r="B249" s="306" t="str">
        <f>IF(ISBLANK(INDEX('Policy Characteristics'!B:B,MATCH($C249,'Policy Characteristics'!$C:$C,0))),"",INDEX('Policy Characteristics'!B:B,MATCH($C249,'Policy Characteristics'!$C:$C,0)))</f>
        <v>Non BAU Capacity Retirement Schedule</v>
      </c>
      <c r="C249" s="310" t="str">
        <f t="shared" si="21"/>
        <v>Boolean Use Non BAU Capacity Retirement Schedule</v>
      </c>
      <c r="D249" s="394" t="s">
        <v>81</v>
      </c>
      <c r="E249" s="414"/>
      <c r="F249" s="394" t="s">
        <v>93</v>
      </c>
      <c r="G249" s="414"/>
      <c r="H249" s="416">
        <v>867</v>
      </c>
      <c r="I249" s="414" t="s">
        <v>45</v>
      </c>
      <c r="J249" s="308" t="str">
        <f>IF(ISBLANK(INDEX('Policy Characteristics'!D:D,MATCH($C249,'Policy Characteristics'!$C:$C,0))),"",INDEX('Policy Characteristics'!D:D,MATCH($C249,'Policy Characteristics'!$C:$C,0)))</f>
        <v>Non BAU Capacity Retirement Schedule</v>
      </c>
      <c r="K249" s="306" t="str">
        <f>IF(ISBLANK(INDEX('Policy Characteristics'!E:E,MATCH($C249,'Policy Characteristics'!$C:$C,0))),"",INDEX('Policy Characteristics'!E:E,MATCH($C249,'Policy Characteristics'!$C:$C,0)))</f>
        <v/>
      </c>
      <c r="L249" s="306">
        <f>IF(ISBLANK(INDEX('Policy Characteristics'!F:F,MATCH($C249,'Policy Characteristics'!$C:$C,0))),"",INDEX('Policy Characteristics'!F:F,MATCH($C249,'Policy Characteristics'!$C:$C,0)))</f>
        <v>0</v>
      </c>
      <c r="M249" s="306">
        <f>IF(ISBLANK(INDEX('Policy Characteristics'!G:G,MATCH($C249,'Policy Characteristics'!$C:$C,0))),"",INDEX('Policy Characteristics'!G:G,MATCH($C249,'Policy Characteristics'!$C:$C,0)))</f>
        <v>1</v>
      </c>
      <c r="N249" s="306">
        <f>IF(ISBLANK(INDEX('Policy Characteristics'!H:H,MATCH($C249,'Policy Characteristics'!$C:$C,0))),"",INDEX('Policy Characteristics'!H:H,MATCH($C249,'Policy Characteristics'!$C:$C,0)))</f>
        <v>1</v>
      </c>
      <c r="O249" s="306" t="str">
        <f>IF(ISBLANK(INDEX('Policy Characteristics'!I:I,MATCH($C249,'Policy Characteristics'!$C:$C,0))),"",INDEX('Policy Characteristics'!I:I,MATCH($C249,'Policy Characteristics'!$C:$C,0)))</f>
        <v>on/off</v>
      </c>
      <c r="P249" s="306" t="str">
        <f>IF(ISBLANK(INDEX('Policy Characteristics'!J:J,MATCH($C249,'Policy Characteristics'!$C:$C,0))),"",INDEX('Policy Characteristics'!J:J,MATCH($C249,'Policy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49" s="306" t="str">
        <f>IF(ISBLANK(INDEX('Policy Characteristics'!K:K,MATCH($C249,'Policy Characteristics'!$C:$C,0))),"",INDEX('Policy Characteristics'!K:K,MATCH($C249,'Policy Characteristics'!$C:$C,0)))</f>
        <v/>
      </c>
      <c r="R249" s="306" t="str">
        <f>IF(ISBLANK(INDEX('Policy Characteristics'!L:L,MATCH($C249,'Policy Characteristics'!$C:$C,0))),"",INDEX('Policy Characteristics'!L:L,MATCH($C249,'Policy Characteristics'!$C:$C,0)))</f>
        <v/>
      </c>
    </row>
    <row r="250" spans="1:18" x14ac:dyDescent="0.25">
      <c r="A250" s="306" t="str">
        <f>IF(ISBLANK(INDEX('Policy Characteristics'!A:A,MATCH($C250,'Policy Characteristics'!$C:$C,0))),"",INDEX('Policy Characteristics'!A:A,MATCH($C250,'Policy Characteristics'!$C:$C,0)))</f>
        <v>Electricity Supply</v>
      </c>
      <c r="B250" s="306" t="str">
        <f>IF(ISBLANK(INDEX('Policy Characteristics'!B:B,MATCH($C250,'Policy Characteristics'!$C:$C,0))),"",INDEX('Policy Characteristics'!B:B,MATCH($C250,'Policy Characteristics'!$C:$C,0)))</f>
        <v>Non BAU Capacity Retirement Schedule</v>
      </c>
      <c r="C250" s="310" t="str">
        <f t="shared" si="21"/>
        <v>Boolean Use Non BAU Capacity Retirement Schedule</v>
      </c>
      <c r="D250" s="394" t="s">
        <v>2478</v>
      </c>
      <c r="E250" s="414"/>
      <c r="F250" s="394" t="s">
        <v>461</v>
      </c>
      <c r="G250" s="414"/>
      <c r="H250" s="416">
        <v>868</v>
      </c>
      <c r="I250" s="414" t="s">
        <v>45</v>
      </c>
      <c r="J250" s="308" t="str">
        <f>IF(ISBLANK(INDEX('Policy Characteristics'!D:D,MATCH($C250,'Policy Characteristics'!$C:$C,0))),"",INDEX('Policy Characteristics'!D:D,MATCH($C250,'Policy Characteristics'!$C:$C,0)))</f>
        <v>Non BAU Capacity Retirement Schedule</v>
      </c>
      <c r="K250" s="306" t="str">
        <f>IF(ISBLANK(INDEX('Policy Characteristics'!E:E,MATCH($C250,'Policy Characteristics'!$C:$C,0))),"",INDEX('Policy Characteristics'!E:E,MATCH($C250,'Policy Characteristics'!$C:$C,0)))</f>
        <v/>
      </c>
      <c r="L250" s="306">
        <f>IF(ISBLANK(INDEX('Policy Characteristics'!F:F,MATCH($C250,'Policy Characteristics'!$C:$C,0))),"",INDEX('Policy Characteristics'!F:F,MATCH($C250,'Policy Characteristics'!$C:$C,0)))</f>
        <v>0</v>
      </c>
      <c r="M250" s="306">
        <f>IF(ISBLANK(INDEX('Policy Characteristics'!G:G,MATCH($C250,'Policy Characteristics'!$C:$C,0))),"",INDEX('Policy Characteristics'!G:G,MATCH($C250,'Policy Characteristics'!$C:$C,0)))</f>
        <v>1</v>
      </c>
      <c r="N250" s="306">
        <f>IF(ISBLANK(INDEX('Policy Characteristics'!H:H,MATCH($C250,'Policy Characteristics'!$C:$C,0))),"",INDEX('Policy Characteristics'!H:H,MATCH($C250,'Policy Characteristics'!$C:$C,0)))</f>
        <v>1</v>
      </c>
      <c r="O250" s="306" t="str">
        <f>IF(ISBLANK(INDEX('Policy Characteristics'!I:I,MATCH($C250,'Policy Characteristics'!$C:$C,0))),"",INDEX('Policy Characteristics'!I:I,MATCH($C250,'Policy Characteristics'!$C:$C,0)))</f>
        <v>on/off</v>
      </c>
      <c r="P250" s="306" t="str">
        <f>IF(ISBLANK(INDEX('Policy Characteristics'!J:J,MATCH($C250,'Policy Characteristics'!$C:$C,0))),"",INDEX('Policy Characteristics'!J:J,MATCH($C250,'Policy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0" s="306" t="str">
        <f>IF(ISBLANK(INDEX('Policy Characteristics'!K:K,MATCH($C250,'Policy Characteristics'!$C:$C,0))),"",INDEX('Policy Characteristics'!K:K,MATCH($C250,'Policy Characteristics'!$C:$C,0)))</f>
        <v/>
      </c>
      <c r="R250" s="306" t="str">
        <f>IF(ISBLANK(INDEX('Policy Characteristics'!L:L,MATCH($C250,'Policy Characteristics'!$C:$C,0))),"",INDEX('Policy Characteristics'!L:L,MATCH($C250,'Policy Characteristics'!$C:$C,0)))</f>
        <v/>
      </c>
    </row>
    <row r="251" spans="1:18" x14ac:dyDescent="0.25">
      <c r="A251" s="306" t="str">
        <f>IF(ISBLANK(INDEX('Policy Characteristics'!A:A,MATCH($C251,'Policy Characteristics'!$C:$C,0))),"",INDEX('Policy Characteristics'!A:A,MATCH($C251,'Policy Characteristics'!$C:$C,0)))</f>
        <v>Electricity Supply</v>
      </c>
      <c r="B251" s="306" t="str">
        <f>IF(ISBLANK(INDEX('Policy Characteristics'!B:B,MATCH($C251,'Policy Characteristics'!$C:$C,0))),"",INDEX('Policy Characteristics'!B:B,MATCH($C251,'Policy Characteristics'!$C:$C,0)))</f>
        <v>Non BAU Capacity Retirement Schedule</v>
      </c>
      <c r="C251" s="310" t="str">
        <f t="shared" si="21"/>
        <v>Boolean Use Non BAU Capacity Retirement Schedule</v>
      </c>
      <c r="D251" s="394" t="s">
        <v>328</v>
      </c>
      <c r="E251" s="414"/>
      <c r="F251" s="394" t="s">
        <v>330</v>
      </c>
      <c r="G251" s="414"/>
      <c r="H251" s="416">
        <v>869</v>
      </c>
      <c r="I251" s="414" t="s">
        <v>45</v>
      </c>
      <c r="J251" s="308" t="str">
        <f>IF(ISBLANK(INDEX('Policy Characteristics'!D:D,MATCH($C251,'Policy Characteristics'!$C:$C,0))),"",INDEX('Policy Characteristics'!D:D,MATCH($C251,'Policy Characteristics'!$C:$C,0)))</f>
        <v>Non BAU Capacity Retirement Schedule</v>
      </c>
      <c r="K251" s="306" t="str">
        <f>IF(ISBLANK(INDEX('Policy Characteristics'!E:E,MATCH($C251,'Policy Characteristics'!$C:$C,0))),"",INDEX('Policy Characteristics'!E:E,MATCH($C251,'Policy Characteristics'!$C:$C,0)))</f>
        <v/>
      </c>
      <c r="L251" s="306">
        <f>IF(ISBLANK(INDEX('Policy Characteristics'!F:F,MATCH($C251,'Policy Characteristics'!$C:$C,0))),"",INDEX('Policy Characteristics'!F:F,MATCH($C251,'Policy Characteristics'!$C:$C,0)))</f>
        <v>0</v>
      </c>
      <c r="M251" s="306">
        <f>IF(ISBLANK(INDEX('Policy Characteristics'!G:G,MATCH($C251,'Policy Characteristics'!$C:$C,0))),"",INDEX('Policy Characteristics'!G:G,MATCH($C251,'Policy Characteristics'!$C:$C,0)))</f>
        <v>1</v>
      </c>
      <c r="N251" s="306">
        <f>IF(ISBLANK(INDEX('Policy Characteristics'!H:H,MATCH($C251,'Policy Characteristics'!$C:$C,0))),"",INDEX('Policy Characteristics'!H:H,MATCH($C251,'Policy Characteristics'!$C:$C,0)))</f>
        <v>1</v>
      </c>
      <c r="O251" s="306" t="str">
        <f>IF(ISBLANK(INDEX('Policy Characteristics'!I:I,MATCH($C251,'Policy Characteristics'!$C:$C,0))),"",INDEX('Policy Characteristics'!I:I,MATCH($C251,'Policy Characteristics'!$C:$C,0)))</f>
        <v>on/off</v>
      </c>
      <c r="P251" s="306" t="str">
        <f>IF(ISBLANK(INDEX('Policy Characteristics'!J:J,MATCH($C251,'Policy Characteristics'!$C:$C,0))),"",INDEX('Policy Characteristics'!J:J,MATCH($C251,'Policy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1" s="306" t="str">
        <f>IF(ISBLANK(INDEX('Policy Characteristics'!K:K,MATCH($C251,'Policy Characteristics'!$C:$C,0))),"",INDEX('Policy Characteristics'!K:K,MATCH($C251,'Policy Characteristics'!$C:$C,0)))</f>
        <v/>
      </c>
      <c r="R251" s="306" t="str">
        <f>IF(ISBLANK(INDEX('Policy Characteristics'!L:L,MATCH($C251,'Policy Characteristics'!$C:$C,0))),"",INDEX('Policy Characteristics'!L:L,MATCH($C251,'Policy Characteristics'!$C:$C,0)))</f>
        <v/>
      </c>
    </row>
    <row r="252" spans="1:18" x14ac:dyDescent="0.25">
      <c r="A252" s="306" t="str">
        <f>IF(ISBLANK(INDEX('Policy Characteristics'!A:A,MATCH($C252,'Policy Characteristics'!$C:$C,0))),"",INDEX('Policy Characteristics'!A:A,MATCH($C252,'Policy Characteristics'!$C:$C,0)))</f>
        <v>Electricity Supply</v>
      </c>
      <c r="B252" s="306" t="str">
        <f>IF(ISBLANK(INDEX('Policy Characteristics'!B:B,MATCH($C252,'Policy Characteristics'!$C:$C,0))),"",INDEX('Policy Characteristics'!B:B,MATCH($C252,'Policy Characteristics'!$C:$C,0)))</f>
        <v>Non BAU Capacity Retirement Schedule</v>
      </c>
      <c r="C252" s="310" t="str">
        <f t="shared" si="21"/>
        <v>Boolean Use Non BAU Capacity Retirement Schedule</v>
      </c>
      <c r="D252" s="394" t="s">
        <v>329</v>
      </c>
      <c r="E252" s="414"/>
      <c r="F252" s="394" t="s">
        <v>331</v>
      </c>
      <c r="G252" s="414"/>
      <c r="H252" s="416">
        <v>870</v>
      </c>
      <c r="I252" s="414" t="s">
        <v>45</v>
      </c>
      <c r="J252" s="308" t="str">
        <f>IF(ISBLANK(INDEX('Policy Characteristics'!D:D,MATCH($C252,'Policy Characteristics'!$C:$C,0))),"",INDEX('Policy Characteristics'!D:D,MATCH($C252,'Policy Characteristics'!$C:$C,0)))</f>
        <v>Non BAU Capacity Retirement Schedule</v>
      </c>
      <c r="K252" s="306" t="str">
        <f>IF(ISBLANK(INDEX('Policy Characteristics'!E:E,MATCH($C252,'Policy Characteristics'!$C:$C,0))),"",INDEX('Policy Characteristics'!E:E,MATCH($C252,'Policy Characteristics'!$C:$C,0)))</f>
        <v/>
      </c>
      <c r="L252" s="306">
        <f>IF(ISBLANK(INDEX('Policy Characteristics'!F:F,MATCH($C252,'Policy Characteristics'!$C:$C,0))),"",INDEX('Policy Characteristics'!F:F,MATCH($C252,'Policy Characteristics'!$C:$C,0)))</f>
        <v>0</v>
      </c>
      <c r="M252" s="306">
        <f>IF(ISBLANK(INDEX('Policy Characteristics'!G:G,MATCH($C252,'Policy Characteristics'!$C:$C,0))),"",INDEX('Policy Characteristics'!G:G,MATCH($C252,'Policy Characteristics'!$C:$C,0)))</f>
        <v>1</v>
      </c>
      <c r="N252" s="306">
        <f>IF(ISBLANK(INDEX('Policy Characteristics'!H:H,MATCH($C252,'Policy Characteristics'!$C:$C,0))),"",INDEX('Policy Characteristics'!H:H,MATCH($C252,'Policy Characteristics'!$C:$C,0)))</f>
        <v>1</v>
      </c>
      <c r="O252" s="306" t="str">
        <f>IF(ISBLANK(INDEX('Policy Characteristics'!I:I,MATCH($C252,'Policy Characteristics'!$C:$C,0))),"",INDEX('Policy Characteristics'!I:I,MATCH($C252,'Policy Characteristics'!$C:$C,0)))</f>
        <v>on/off</v>
      </c>
      <c r="P252" s="306" t="str">
        <f>IF(ISBLANK(INDEX('Policy Characteristics'!J:J,MATCH($C252,'Policy Characteristics'!$C:$C,0))),"",INDEX('Policy Characteristics'!J:J,MATCH($C252,'Policy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2" s="306" t="str">
        <f>IF(ISBLANK(INDEX('Policy Characteristics'!K:K,MATCH($C252,'Policy Characteristics'!$C:$C,0))),"",INDEX('Policy Characteristics'!K:K,MATCH($C252,'Policy Characteristics'!$C:$C,0)))</f>
        <v/>
      </c>
      <c r="R252" s="306" t="str">
        <f>IF(ISBLANK(INDEX('Policy Characteristics'!L:L,MATCH($C252,'Policy Characteristics'!$C:$C,0))),"",INDEX('Policy Characteristics'!L:L,MATCH($C252,'Policy Characteristics'!$C:$C,0)))</f>
        <v/>
      </c>
    </row>
    <row r="253" spans="1:18" x14ac:dyDescent="0.25">
      <c r="A253" s="306" t="str">
        <f>IF(ISBLANK(INDEX('Policy Characteristics'!A:A,MATCH($C253,'Policy Characteristics'!$C:$C,0))),"",INDEX('Policy Characteristics'!A:A,MATCH($C253,'Policy Characteristics'!$C:$C,0)))</f>
        <v>Electricity Supply</v>
      </c>
      <c r="B253" s="306" t="str">
        <f>IF(ISBLANK(INDEX('Policy Characteristics'!B:B,MATCH($C253,'Policy Characteristics'!$C:$C,0))),"",INDEX('Policy Characteristics'!B:B,MATCH($C253,'Policy Characteristics'!$C:$C,0)))</f>
        <v>Non BAU Capacity Retirement Schedule</v>
      </c>
      <c r="C253" s="310" t="str">
        <f t="shared" si="21"/>
        <v>Boolean Use Non BAU Capacity Retirement Schedule</v>
      </c>
      <c r="D253" s="394" t="s">
        <v>469</v>
      </c>
      <c r="E253" s="414"/>
      <c r="F253" s="394" t="s">
        <v>468</v>
      </c>
      <c r="G253" s="414"/>
      <c r="H253" s="416">
        <v>871</v>
      </c>
      <c r="I253" s="414" t="s">
        <v>45</v>
      </c>
      <c r="J253" s="308" t="str">
        <f>IF(ISBLANK(INDEX('Policy Characteristics'!D:D,MATCH($C253,'Policy Characteristics'!$C:$C,0))),"",INDEX('Policy Characteristics'!D:D,MATCH($C253,'Policy Characteristics'!$C:$C,0)))</f>
        <v>Non BAU Capacity Retirement Schedule</v>
      </c>
      <c r="K253" s="306" t="str">
        <f>IF(ISBLANK(INDEX('Policy Characteristics'!E:E,MATCH($C253,'Policy Characteristics'!$C:$C,0))),"",INDEX('Policy Characteristics'!E:E,MATCH($C253,'Policy Characteristics'!$C:$C,0)))</f>
        <v/>
      </c>
      <c r="L253" s="306">
        <f>IF(ISBLANK(INDEX('Policy Characteristics'!F:F,MATCH($C253,'Policy Characteristics'!$C:$C,0))),"",INDEX('Policy Characteristics'!F:F,MATCH($C253,'Policy Characteristics'!$C:$C,0)))</f>
        <v>0</v>
      </c>
      <c r="M253" s="306">
        <f>IF(ISBLANK(INDEX('Policy Characteristics'!G:G,MATCH($C253,'Policy Characteristics'!$C:$C,0))),"",INDEX('Policy Characteristics'!G:G,MATCH($C253,'Policy Characteristics'!$C:$C,0)))</f>
        <v>1</v>
      </c>
      <c r="N253" s="306">
        <f>IF(ISBLANK(INDEX('Policy Characteristics'!H:H,MATCH($C253,'Policy Characteristics'!$C:$C,0))),"",INDEX('Policy Characteristics'!H:H,MATCH($C253,'Policy Characteristics'!$C:$C,0)))</f>
        <v>1</v>
      </c>
      <c r="O253" s="306" t="str">
        <f>IF(ISBLANK(INDEX('Policy Characteristics'!I:I,MATCH($C253,'Policy Characteristics'!$C:$C,0))),"",INDEX('Policy Characteristics'!I:I,MATCH($C253,'Policy Characteristics'!$C:$C,0)))</f>
        <v>on/off</v>
      </c>
      <c r="P253" s="306" t="str">
        <f>IF(ISBLANK(INDEX('Policy Characteristics'!J:J,MATCH($C253,'Policy Characteristics'!$C:$C,0))),"",INDEX('Policy Characteristics'!J:J,MATCH($C253,'Policy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3" s="306" t="str">
        <f>IF(ISBLANK(INDEX('Policy Characteristics'!K:K,MATCH($C253,'Policy Characteristics'!$C:$C,0))),"",INDEX('Policy Characteristics'!K:K,MATCH($C253,'Policy Characteristics'!$C:$C,0)))</f>
        <v/>
      </c>
      <c r="R253" s="306" t="str">
        <f>IF(ISBLANK(INDEX('Policy Characteristics'!L:L,MATCH($C253,'Policy Characteristics'!$C:$C,0))),"",INDEX('Policy Characteristics'!L:L,MATCH($C253,'Policy Characteristics'!$C:$C,0)))</f>
        <v/>
      </c>
    </row>
    <row r="254" spans="1:18" x14ac:dyDescent="0.25">
      <c r="A254" s="306" t="str">
        <f>IF(ISBLANK(INDEX('Policy Characteristics'!A:A,MATCH($C254,'Policy Characteristics'!$C:$C,0))),"",INDEX('Policy Characteristics'!A:A,MATCH($C254,'Policy Characteristics'!$C:$C,0)))</f>
        <v>Electricity Supply</v>
      </c>
      <c r="B254" s="306" t="str">
        <f>IF(ISBLANK(INDEX('Policy Characteristics'!B:B,MATCH($C254,'Policy Characteristics'!$C:$C,0))),"",INDEX('Policy Characteristics'!B:B,MATCH($C254,'Policy Characteristics'!$C:$C,0)))</f>
        <v>Non BAU Capacity Retirement Schedule</v>
      </c>
      <c r="C254" s="310" t="str">
        <f t="shared" si="21"/>
        <v>Boolean Use Non BAU Capacity Retirement Schedule</v>
      </c>
      <c r="D254" s="394" t="s">
        <v>478</v>
      </c>
      <c r="E254" s="414"/>
      <c r="F254" s="394" t="s">
        <v>479</v>
      </c>
      <c r="G254" s="414"/>
      <c r="H254" s="416">
        <v>872</v>
      </c>
      <c r="I254" s="414" t="s">
        <v>45</v>
      </c>
      <c r="J254" s="308" t="str">
        <f>IF(ISBLANK(INDEX('Policy Characteristics'!D:D,MATCH($C254,'Policy Characteristics'!$C:$C,0))),"",INDEX('Policy Characteristics'!D:D,MATCH($C254,'Policy Characteristics'!$C:$C,0)))</f>
        <v>Non BAU Capacity Retirement Schedule</v>
      </c>
      <c r="K254" s="306" t="str">
        <f>IF(ISBLANK(INDEX('Policy Characteristics'!E:E,MATCH($C254,'Policy Characteristics'!$C:$C,0))),"",INDEX('Policy Characteristics'!E:E,MATCH($C254,'Policy Characteristics'!$C:$C,0)))</f>
        <v/>
      </c>
      <c r="L254" s="306">
        <f>IF(ISBLANK(INDEX('Policy Characteristics'!F:F,MATCH($C254,'Policy Characteristics'!$C:$C,0))),"",INDEX('Policy Characteristics'!F:F,MATCH($C254,'Policy Characteristics'!$C:$C,0)))</f>
        <v>0</v>
      </c>
      <c r="M254" s="306">
        <f>IF(ISBLANK(INDEX('Policy Characteristics'!G:G,MATCH($C254,'Policy Characteristics'!$C:$C,0))),"",INDEX('Policy Characteristics'!G:G,MATCH($C254,'Policy Characteristics'!$C:$C,0)))</f>
        <v>1</v>
      </c>
      <c r="N254" s="306">
        <f>IF(ISBLANK(INDEX('Policy Characteristics'!H:H,MATCH($C254,'Policy Characteristics'!$C:$C,0))),"",INDEX('Policy Characteristics'!H:H,MATCH($C254,'Policy Characteristics'!$C:$C,0)))</f>
        <v>1</v>
      </c>
      <c r="O254" s="306" t="str">
        <f>IF(ISBLANK(INDEX('Policy Characteristics'!I:I,MATCH($C254,'Policy Characteristics'!$C:$C,0))),"",INDEX('Policy Characteristics'!I:I,MATCH($C254,'Policy Characteristics'!$C:$C,0)))</f>
        <v>on/off</v>
      </c>
      <c r="P254" s="306" t="str">
        <f>IF(ISBLANK(INDEX('Policy Characteristics'!J:J,MATCH($C254,'Policy Characteristics'!$C:$C,0))),"",INDEX('Policy Characteristics'!J:J,MATCH($C254,'Policy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4" s="306" t="str">
        <f>IF(ISBLANK(INDEX('Policy Characteristics'!K:K,MATCH($C254,'Policy Characteristics'!$C:$C,0))),"",INDEX('Policy Characteristics'!K:K,MATCH($C254,'Policy Characteristics'!$C:$C,0)))</f>
        <v/>
      </c>
      <c r="R254" s="306" t="str">
        <f>IF(ISBLANK(INDEX('Policy Characteristics'!L:L,MATCH($C254,'Policy Characteristics'!$C:$C,0))),"",INDEX('Policy Characteristics'!L:L,MATCH($C254,'Policy Characteristics'!$C:$C,0)))</f>
        <v/>
      </c>
    </row>
    <row r="255" spans="1:18" x14ac:dyDescent="0.25">
      <c r="A255" s="306" t="str">
        <f>IF(ISBLANK(INDEX('Policy Characteristics'!A:A,MATCH($C255,'Policy Characteristics'!$C:$C,0))),"",INDEX('Policy Characteristics'!A:A,MATCH($C255,'Policy Characteristics'!$C:$C,0)))</f>
        <v>Electricity Supply</v>
      </c>
      <c r="B255" s="306" t="str">
        <f>IF(ISBLANK(INDEX('Policy Characteristics'!B:B,MATCH($C255,'Policy Characteristics'!$C:$C,0))),"",INDEX('Policy Characteristics'!B:B,MATCH($C255,'Policy Characteristics'!$C:$C,0)))</f>
        <v>Non BAU Capacity Retirement Schedule</v>
      </c>
      <c r="C255" s="310" t="str">
        <f t="shared" si="21"/>
        <v>Boolean Use Non BAU Capacity Retirement Schedule</v>
      </c>
      <c r="D255" s="394" t="s">
        <v>2845</v>
      </c>
      <c r="E255" s="414"/>
      <c r="F255" s="394" t="s">
        <v>2528</v>
      </c>
      <c r="G255" s="414"/>
      <c r="H255" s="416">
        <v>873</v>
      </c>
      <c r="I255" s="414" t="s">
        <v>45</v>
      </c>
      <c r="J255" s="308" t="str">
        <f>IF(ISBLANK(INDEX('Policy Characteristics'!D:D,MATCH($C255,'Policy Characteristics'!$C:$C,0))),"",INDEX('Policy Characteristics'!D:D,MATCH($C255,'Policy Characteristics'!$C:$C,0)))</f>
        <v>Non BAU Capacity Retirement Schedule</v>
      </c>
      <c r="K255" s="306" t="str">
        <f>IF(ISBLANK(INDEX('Policy Characteristics'!E:E,MATCH($C255,'Policy Characteristics'!$C:$C,0))),"",INDEX('Policy Characteristics'!E:E,MATCH($C255,'Policy Characteristics'!$C:$C,0)))</f>
        <v/>
      </c>
      <c r="L255" s="306">
        <f>IF(ISBLANK(INDEX('Policy Characteristics'!F:F,MATCH($C255,'Policy Characteristics'!$C:$C,0))),"",INDEX('Policy Characteristics'!F:F,MATCH($C255,'Policy Characteristics'!$C:$C,0)))</f>
        <v>0</v>
      </c>
      <c r="M255" s="306">
        <f>IF(ISBLANK(INDEX('Policy Characteristics'!G:G,MATCH($C255,'Policy Characteristics'!$C:$C,0))),"",INDEX('Policy Characteristics'!G:G,MATCH($C255,'Policy Characteristics'!$C:$C,0)))</f>
        <v>1</v>
      </c>
      <c r="N255" s="306">
        <f>IF(ISBLANK(INDEX('Policy Characteristics'!H:H,MATCH($C255,'Policy Characteristics'!$C:$C,0))),"",INDEX('Policy Characteristics'!H:H,MATCH($C255,'Policy Characteristics'!$C:$C,0)))</f>
        <v>1</v>
      </c>
      <c r="O255" s="306" t="str">
        <f>IF(ISBLANK(INDEX('Policy Characteristics'!I:I,MATCH($C255,'Policy Characteristics'!$C:$C,0))),"",INDEX('Policy Characteristics'!I:I,MATCH($C255,'Policy Characteristics'!$C:$C,0)))</f>
        <v>on/off</v>
      </c>
      <c r="P255" s="306" t="str">
        <f>IF(ISBLANK(INDEX('Policy Characteristics'!J:J,MATCH($C255,'Policy Characteristics'!$C:$C,0))),"",INDEX('Policy Characteristics'!J:J,MATCH($C255,'Policy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5" s="306" t="str">
        <f>IF(ISBLANK(INDEX('Policy Characteristics'!K:K,MATCH($C255,'Policy Characteristics'!$C:$C,0))),"",INDEX('Policy Characteristics'!K:K,MATCH($C255,'Policy Characteristics'!$C:$C,0)))</f>
        <v/>
      </c>
      <c r="R255" s="306" t="str">
        <f>IF(ISBLANK(INDEX('Policy Characteristics'!L:L,MATCH($C255,'Policy Characteristics'!$C:$C,0))),"",INDEX('Policy Characteristics'!L:L,MATCH($C255,'Policy Characteristics'!$C:$C,0)))</f>
        <v/>
      </c>
    </row>
    <row r="256" spans="1:18" x14ac:dyDescent="0.25">
      <c r="A256" s="306" t="str">
        <f>IF(ISBLANK(INDEX('Policy Characteristics'!A:A,MATCH($C256,'Policy Characteristics'!$C:$C,0))),"",INDEX('Policy Characteristics'!A:A,MATCH($C256,'Policy Characteristics'!$C:$C,0)))</f>
        <v>Electricity Supply</v>
      </c>
      <c r="B256" s="306" t="str">
        <f>IF(ISBLANK(INDEX('Policy Characteristics'!B:B,MATCH($C256,'Policy Characteristics'!$C:$C,0))),"",INDEX('Policy Characteristics'!B:B,MATCH($C256,'Policy Characteristics'!$C:$C,0)))</f>
        <v>Non BAU Capacity Retirement Schedule</v>
      </c>
      <c r="C256" s="310" t="str">
        <f t="shared" si="21"/>
        <v>Boolean Use Non BAU Capacity Retirement Schedule</v>
      </c>
      <c r="D256" s="394" t="s">
        <v>2846</v>
      </c>
      <c r="E256" s="414"/>
      <c r="F256" s="394" t="s">
        <v>2677</v>
      </c>
      <c r="G256" s="414"/>
      <c r="H256" s="416">
        <v>874</v>
      </c>
      <c r="I256" s="414" t="s">
        <v>45</v>
      </c>
      <c r="J256" s="308" t="str">
        <f>IF(ISBLANK(INDEX('Policy Characteristics'!D:D,MATCH($C256,'Policy Characteristics'!$C:$C,0))),"",INDEX('Policy Characteristics'!D:D,MATCH($C256,'Policy Characteristics'!$C:$C,0)))</f>
        <v>Non BAU Capacity Retirement Schedule</v>
      </c>
      <c r="K256" s="306" t="str">
        <f>IF(ISBLANK(INDEX('Policy Characteristics'!E:E,MATCH($C256,'Policy Characteristics'!$C:$C,0))),"",INDEX('Policy Characteristics'!E:E,MATCH($C256,'Policy Characteristics'!$C:$C,0)))</f>
        <v/>
      </c>
      <c r="L256" s="306">
        <f>IF(ISBLANK(INDEX('Policy Characteristics'!F:F,MATCH($C256,'Policy Characteristics'!$C:$C,0))),"",INDEX('Policy Characteristics'!F:F,MATCH($C256,'Policy Characteristics'!$C:$C,0)))</f>
        <v>0</v>
      </c>
      <c r="M256" s="306">
        <f>IF(ISBLANK(INDEX('Policy Characteristics'!G:G,MATCH($C256,'Policy Characteristics'!$C:$C,0))),"",INDEX('Policy Characteristics'!G:G,MATCH($C256,'Policy Characteristics'!$C:$C,0)))</f>
        <v>1</v>
      </c>
      <c r="N256" s="306">
        <f>IF(ISBLANK(INDEX('Policy Characteristics'!H:H,MATCH($C256,'Policy Characteristics'!$C:$C,0))),"",INDEX('Policy Characteristics'!H:H,MATCH($C256,'Policy Characteristics'!$C:$C,0)))</f>
        <v>1</v>
      </c>
      <c r="O256" s="306" t="str">
        <f>IF(ISBLANK(INDEX('Policy Characteristics'!I:I,MATCH($C256,'Policy Characteristics'!$C:$C,0))),"",INDEX('Policy Characteristics'!I:I,MATCH($C256,'Policy Characteristics'!$C:$C,0)))</f>
        <v>on/off</v>
      </c>
      <c r="P256" s="306" t="str">
        <f>IF(ISBLANK(INDEX('Policy Characteristics'!J:J,MATCH($C256,'Policy Characteristics'!$C:$C,0))),"",INDEX('Policy Characteristics'!J:J,MATCH($C256,'Policy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6" s="306" t="str">
        <f>IF(ISBLANK(INDEX('Policy Characteristics'!K:K,MATCH($C256,'Policy Characteristics'!$C:$C,0))),"",INDEX('Policy Characteristics'!K:K,MATCH($C256,'Policy Characteristics'!$C:$C,0)))</f>
        <v/>
      </c>
      <c r="R256" s="306" t="str">
        <f>IF(ISBLANK(INDEX('Policy Characteristics'!L:L,MATCH($C256,'Policy Characteristics'!$C:$C,0))),"",INDEX('Policy Characteristics'!L:L,MATCH($C256,'Policy Characteristics'!$C:$C,0)))</f>
        <v/>
      </c>
    </row>
    <row r="257" spans="1:18" x14ac:dyDescent="0.25">
      <c r="A257" s="306" t="str">
        <f>IF(ISBLANK(INDEX('Policy Characteristics'!A:A,MATCH($C257,'Policy Characteristics'!$C:$C,0))),"",INDEX('Policy Characteristics'!A:A,MATCH($C257,'Policy Characteristics'!$C:$C,0)))</f>
        <v>Electricity Supply</v>
      </c>
      <c r="B257" s="306" t="str">
        <f>IF(ISBLANK(INDEX('Policy Characteristics'!B:B,MATCH($C257,'Policy Characteristics'!$C:$C,0))),"",INDEX('Policy Characteristics'!B:B,MATCH($C257,'Policy Characteristics'!$C:$C,0)))</f>
        <v>Non BAU Capacity Retirement Schedule</v>
      </c>
      <c r="C257" s="310" t="str">
        <f t="shared" si="21"/>
        <v>Boolean Use Non BAU Capacity Retirement Schedule</v>
      </c>
      <c r="D257" s="394" t="s">
        <v>2847</v>
      </c>
      <c r="E257" s="414"/>
      <c r="F257" s="394" t="s">
        <v>2530</v>
      </c>
      <c r="G257" s="414"/>
      <c r="H257" s="416">
        <v>875</v>
      </c>
      <c r="I257" s="414" t="s">
        <v>45</v>
      </c>
      <c r="J257" s="308" t="str">
        <f>IF(ISBLANK(INDEX('Policy Characteristics'!D:D,MATCH($C257,'Policy Characteristics'!$C:$C,0))),"",INDEX('Policy Characteristics'!D:D,MATCH($C257,'Policy Characteristics'!$C:$C,0)))</f>
        <v>Non BAU Capacity Retirement Schedule</v>
      </c>
      <c r="K257" s="306" t="str">
        <f>IF(ISBLANK(INDEX('Policy Characteristics'!E:E,MATCH($C257,'Policy Characteristics'!$C:$C,0))),"",INDEX('Policy Characteristics'!E:E,MATCH($C257,'Policy Characteristics'!$C:$C,0)))</f>
        <v/>
      </c>
      <c r="L257" s="306">
        <f>IF(ISBLANK(INDEX('Policy Characteristics'!F:F,MATCH($C257,'Policy Characteristics'!$C:$C,0))),"",INDEX('Policy Characteristics'!F:F,MATCH($C257,'Policy Characteristics'!$C:$C,0)))</f>
        <v>0</v>
      </c>
      <c r="M257" s="306">
        <f>IF(ISBLANK(INDEX('Policy Characteristics'!G:G,MATCH($C257,'Policy Characteristics'!$C:$C,0))),"",INDEX('Policy Characteristics'!G:G,MATCH($C257,'Policy Characteristics'!$C:$C,0)))</f>
        <v>1</v>
      </c>
      <c r="N257" s="306">
        <f>IF(ISBLANK(INDEX('Policy Characteristics'!H:H,MATCH($C257,'Policy Characteristics'!$C:$C,0))),"",INDEX('Policy Characteristics'!H:H,MATCH($C257,'Policy Characteristics'!$C:$C,0)))</f>
        <v>1</v>
      </c>
      <c r="O257" s="306" t="str">
        <f>IF(ISBLANK(INDEX('Policy Characteristics'!I:I,MATCH($C257,'Policy Characteristics'!$C:$C,0))),"",INDEX('Policy Characteristics'!I:I,MATCH($C257,'Policy Characteristics'!$C:$C,0)))</f>
        <v>on/off</v>
      </c>
      <c r="P257" s="306" t="str">
        <f>IF(ISBLANK(INDEX('Policy Characteristics'!J:J,MATCH($C257,'Policy Characteristics'!$C:$C,0))),"",INDEX('Policy Characteristics'!J:J,MATCH($C257,'Policy Characteristics'!$C:$C,0)))</f>
        <v>**Description:** This policy uses an alternative retirement schedule for existing capacity of the selected type(s). // **Guidance for setting values:** The BAU scenario uses retirements from the Energy Information Administration's Annual Energy Outlook (AEO), which includes some economic retirements. Toggling this policy on will only retire announced, planned retirements and exclude the economic retirements listed in the AEO.</v>
      </c>
      <c r="Q257" s="306" t="str">
        <f>IF(ISBLANK(INDEX('Policy Characteristics'!K:K,MATCH($C257,'Policy Characteristics'!$C:$C,0))),"",INDEX('Policy Characteristics'!K:K,MATCH($C257,'Policy Characteristics'!$C:$C,0)))</f>
        <v/>
      </c>
      <c r="R257" s="306" t="str">
        <f>IF(ISBLANK(INDEX('Policy Characteristics'!L:L,MATCH($C257,'Policy Characteristics'!$C:$C,0))),"",INDEX('Policy Characteristics'!L:L,MATCH($C257,'Policy Characteristics'!$C:$C,0)))</f>
        <v/>
      </c>
    </row>
    <row r="258" spans="1:18" s="435" customFormat="1" x14ac:dyDescent="0.25">
      <c r="A258" s="306" t="str">
        <f>IF(ISBLANK(INDEX('Policy Characteristics'!A:A,MATCH($C258,'Policy Characteristics'!$C:$C,0))),"",INDEX('Policy Characteristics'!A:A,MATCH($C258,'Policy Characteristics'!$C:$C,0)))</f>
        <v>Electricity Supply</v>
      </c>
      <c r="B258" s="306" t="str">
        <f>IF(ISBLANK(INDEX('Policy Characteristics'!B:B,MATCH($C258,'Policy Characteristics'!$C:$C,0))),"",INDEX('Policy Characteristics'!B:B,MATCH($C258,'Policy Characteristics'!$C:$C,0)))</f>
        <v>Non BAU Mandated Capacity Construction</v>
      </c>
      <c r="C258" s="311" t="s">
        <v>131</v>
      </c>
      <c r="D258" s="414" t="s">
        <v>472</v>
      </c>
      <c r="E258" s="414"/>
      <c r="F258" s="414" t="s">
        <v>471</v>
      </c>
      <c r="G258" s="414"/>
      <c r="H258" s="416">
        <v>633</v>
      </c>
      <c r="I258" s="414" t="s">
        <v>45</v>
      </c>
      <c r="J258" s="308" t="str">
        <f>IF(ISBLANK(INDEX('Policy Characteristics'!D:D,MATCH($C258,'Policy Characteristics'!$C:$C,0))),"",INDEX('Policy Characteristics'!D:D,MATCH($C258,'Policy Characteristics'!$C:$C,0)))</f>
        <v>Non BAU Mandated Capacity Construction</v>
      </c>
      <c r="K258" s="306" t="str">
        <f>IF(ISBLANK(INDEX('Policy Characteristics'!E:E,MATCH($C258,'Policy Characteristics'!$C:$C,0))),"",INDEX('Policy Characteristics'!E:E,MATCH($C258,'Policy Characteristics'!$C:$C,0)))</f>
        <v/>
      </c>
      <c r="L258" s="306">
        <f>IF(ISBLANK(INDEX('Policy Characteristics'!F:F,MATCH($C258,'Policy Characteristics'!$C:$C,0))),"",INDEX('Policy Characteristics'!F:F,MATCH($C258,'Policy Characteristics'!$C:$C,0)))</f>
        <v>0</v>
      </c>
      <c r="M258" s="306">
        <f>IF(ISBLANK(INDEX('Policy Characteristics'!G:G,MATCH($C258,'Policy Characteristics'!$C:$C,0))),"",INDEX('Policy Characteristics'!G:G,MATCH($C258,'Policy Characteristics'!$C:$C,0)))</f>
        <v>1</v>
      </c>
      <c r="N258" s="306">
        <f>IF(ISBLANK(INDEX('Policy Characteristics'!H:H,MATCH($C258,'Policy Characteristics'!$C:$C,0))),"",INDEX('Policy Characteristics'!H:H,MATCH($C258,'Policy Characteristics'!$C:$C,0)))</f>
        <v>1</v>
      </c>
      <c r="O258" s="306" t="str">
        <f>IF(ISBLANK(INDEX('Policy Characteristics'!I:I,MATCH($C258,'Policy Characteristics'!$C:$C,0))),"",INDEX('Policy Characteristics'!I:I,MATCH($C258,'Policy Characteristics'!$C:$C,0)))</f>
        <v>on/off</v>
      </c>
      <c r="P258" s="306" t="str">
        <f>IF(ISBLANK(INDEX('Policy Characteristics'!J:J,MATCH($C258,'Policy Characteristics'!$C:$C,0))),"",INDEX('Policy Characteristics'!J:J,MATCH($C258,'Policy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8" s="306" t="str">
        <f>IF(ISBLANK(INDEX('Policy Characteristics'!K:K,MATCH($C258,'Policy Characteristics'!$C:$C,0))),"",INDEX('Policy Characteristics'!K:K,MATCH($C258,'Policy Characteristics'!$C:$C,0)))</f>
        <v/>
      </c>
      <c r="R258" s="306" t="str">
        <f>IF(ISBLANK(INDEX('Policy Characteristics'!L:L,MATCH($C258,'Policy Characteristics'!$C:$C,0))),"",INDEX('Policy Characteristics'!L:L,MATCH($C258,'Policy Characteristics'!$C:$C,0)))</f>
        <v/>
      </c>
    </row>
    <row r="259" spans="1:18" s="435" customFormat="1" x14ac:dyDescent="0.25">
      <c r="A259" s="306" t="str">
        <f>IF(ISBLANK(INDEX('Policy Characteristics'!A:A,MATCH($C259,'Policy Characteristics'!$C:$C,0))),"",INDEX('Policy Characteristics'!A:A,MATCH($C259,'Policy Characteristics'!$C:$C,0)))</f>
        <v>Electricity Supply</v>
      </c>
      <c r="B259" s="306" t="str">
        <f>IF(ISBLANK(INDEX('Policy Characteristics'!B:B,MATCH($C259,'Policy Characteristics'!$C:$C,0))),"",INDEX('Policy Characteristics'!B:B,MATCH($C259,'Policy Characteristics'!$C:$C,0)))</f>
        <v>Non BAU Mandated Capacity Construction</v>
      </c>
      <c r="C259" s="310" t="str">
        <f t="shared" ref="C259:C273" si="22">C$258</f>
        <v>Boolean Use Non BAU Mandated Capacity Construction Schedule</v>
      </c>
      <c r="D259" s="394" t="s">
        <v>326</v>
      </c>
      <c r="E259" s="414"/>
      <c r="F259" s="394" t="s">
        <v>327</v>
      </c>
      <c r="G259" s="414"/>
      <c r="H259" s="416">
        <v>634</v>
      </c>
      <c r="I259" s="414" t="s">
        <v>45</v>
      </c>
      <c r="J259" s="308" t="str">
        <f>IF(ISBLANK(INDEX('Policy Characteristics'!D:D,MATCH($C259,'Policy Characteristics'!$C:$C,0))),"",INDEX('Policy Characteristics'!D:D,MATCH($C259,'Policy Characteristics'!$C:$C,0)))</f>
        <v>Non BAU Mandated Capacity Construction</v>
      </c>
      <c r="K259" s="306" t="str">
        <f>IF(ISBLANK(INDEX('Policy Characteristics'!E:E,MATCH($C259,'Policy Characteristics'!$C:$C,0))),"",INDEX('Policy Characteristics'!E:E,MATCH($C259,'Policy Characteristics'!$C:$C,0)))</f>
        <v/>
      </c>
      <c r="L259" s="306">
        <f>IF(ISBLANK(INDEX('Policy Characteristics'!F:F,MATCH($C259,'Policy Characteristics'!$C:$C,0))),"",INDEX('Policy Characteristics'!F:F,MATCH($C259,'Policy Characteristics'!$C:$C,0)))</f>
        <v>0</v>
      </c>
      <c r="M259" s="306">
        <f>IF(ISBLANK(INDEX('Policy Characteristics'!G:G,MATCH($C259,'Policy Characteristics'!$C:$C,0))),"",INDEX('Policy Characteristics'!G:G,MATCH($C259,'Policy Characteristics'!$C:$C,0)))</f>
        <v>1</v>
      </c>
      <c r="N259" s="306">
        <f>IF(ISBLANK(INDEX('Policy Characteristics'!H:H,MATCH($C259,'Policy Characteristics'!$C:$C,0))),"",INDEX('Policy Characteristics'!H:H,MATCH($C259,'Policy Characteristics'!$C:$C,0)))</f>
        <v>1</v>
      </c>
      <c r="O259" s="306" t="str">
        <f>IF(ISBLANK(INDEX('Policy Characteristics'!I:I,MATCH($C259,'Policy Characteristics'!$C:$C,0))),"",INDEX('Policy Characteristics'!I:I,MATCH($C259,'Policy Characteristics'!$C:$C,0)))</f>
        <v>on/off</v>
      </c>
      <c r="P259" s="306" t="str">
        <f>IF(ISBLANK(INDEX('Policy Characteristics'!J:J,MATCH($C259,'Policy Characteristics'!$C:$C,0))),"",INDEX('Policy Characteristics'!J:J,MATCH($C259,'Policy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59" s="306" t="str">
        <f>IF(ISBLANK(INDEX('Policy Characteristics'!K:K,MATCH($C259,'Policy Characteristics'!$C:$C,0))),"",INDEX('Policy Characteristics'!K:K,MATCH($C259,'Policy Characteristics'!$C:$C,0)))</f>
        <v/>
      </c>
      <c r="R259" s="306" t="str">
        <f>IF(ISBLANK(INDEX('Policy Characteristics'!L:L,MATCH($C259,'Policy Characteristics'!$C:$C,0))),"",INDEX('Policy Characteristics'!L:L,MATCH($C259,'Policy Characteristics'!$C:$C,0)))</f>
        <v/>
      </c>
    </row>
    <row r="260" spans="1:18" s="435" customFormat="1" x14ac:dyDescent="0.25">
      <c r="A260" s="306" t="str">
        <f>IF(ISBLANK(INDEX('Policy Characteristics'!A:A,MATCH($C260,'Policy Characteristics'!$C:$C,0))),"",INDEX('Policy Characteristics'!A:A,MATCH($C260,'Policy Characteristics'!$C:$C,0)))</f>
        <v>Electricity Supply</v>
      </c>
      <c r="B260" s="306" t="str">
        <f>IF(ISBLANK(INDEX('Policy Characteristics'!B:B,MATCH($C260,'Policy Characteristics'!$C:$C,0))),"",INDEX('Policy Characteristics'!B:B,MATCH($C260,'Policy Characteristics'!$C:$C,0)))</f>
        <v>Non BAU Mandated Capacity Construction</v>
      </c>
      <c r="C260" s="310" t="str">
        <f t="shared" si="22"/>
        <v>Boolean Use Non BAU Mandated Capacity Construction Schedule</v>
      </c>
      <c r="D260" s="394" t="s">
        <v>77</v>
      </c>
      <c r="E260" s="414"/>
      <c r="F260" s="394" t="s">
        <v>89</v>
      </c>
      <c r="G260" s="414"/>
      <c r="H260" s="416">
        <v>635</v>
      </c>
      <c r="I260" s="414" t="s">
        <v>45</v>
      </c>
      <c r="J260" s="308" t="str">
        <f>IF(ISBLANK(INDEX('Policy Characteristics'!D:D,MATCH($C260,'Policy Characteristics'!$C:$C,0))),"",INDEX('Policy Characteristics'!D:D,MATCH($C260,'Policy Characteristics'!$C:$C,0)))</f>
        <v>Non BAU Mandated Capacity Construction</v>
      </c>
      <c r="K260" s="306" t="str">
        <f>IF(ISBLANK(INDEX('Policy Characteristics'!E:E,MATCH($C260,'Policy Characteristics'!$C:$C,0))),"",INDEX('Policy Characteristics'!E:E,MATCH($C260,'Policy Characteristics'!$C:$C,0)))</f>
        <v/>
      </c>
      <c r="L260" s="306">
        <f>IF(ISBLANK(INDEX('Policy Characteristics'!F:F,MATCH($C260,'Policy Characteristics'!$C:$C,0))),"",INDEX('Policy Characteristics'!F:F,MATCH($C260,'Policy Characteristics'!$C:$C,0)))</f>
        <v>0</v>
      </c>
      <c r="M260" s="306">
        <f>IF(ISBLANK(INDEX('Policy Characteristics'!G:G,MATCH($C260,'Policy Characteristics'!$C:$C,0))),"",INDEX('Policy Characteristics'!G:G,MATCH($C260,'Policy Characteristics'!$C:$C,0)))</f>
        <v>1</v>
      </c>
      <c r="N260" s="306">
        <f>IF(ISBLANK(INDEX('Policy Characteristics'!H:H,MATCH($C260,'Policy Characteristics'!$C:$C,0))),"",INDEX('Policy Characteristics'!H:H,MATCH($C260,'Policy Characteristics'!$C:$C,0)))</f>
        <v>1</v>
      </c>
      <c r="O260" s="306" t="str">
        <f>IF(ISBLANK(INDEX('Policy Characteristics'!I:I,MATCH($C260,'Policy Characteristics'!$C:$C,0))),"",INDEX('Policy Characteristics'!I:I,MATCH($C260,'Policy Characteristics'!$C:$C,0)))</f>
        <v>on/off</v>
      </c>
      <c r="P260" s="306" t="str">
        <f>IF(ISBLANK(INDEX('Policy Characteristics'!J:J,MATCH($C260,'Policy Characteristics'!$C:$C,0))),"",INDEX('Policy Characteristics'!J:J,MATCH($C260,'Policy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0" s="306" t="str">
        <f>IF(ISBLANK(INDEX('Policy Characteristics'!K:K,MATCH($C260,'Policy Characteristics'!$C:$C,0))),"",INDEX('Policy Characteristics'!K:K,MATCH($C260,'Policy Characteristics'!$C:$C,0)))</f>
        <v/>
      </c>
      <c r="R260" s="306" t="str">
        <f>IF(ISBLANK(INDEX('Policy Characteristics'!L:L,MATCH($C260,'Policy Characteristics'!$C:$C,0))),"",INDEX('Policy Characteristics'!L:L,MATCH($C260,'Policy Characteristics'!$C:$C,0)))</f>
        <v/>
      </c>
    </row>
    <row r="261" spans="1:18" s="435" customFormat="1" x14ac:dyDescent="0.25">
      <c r="A261" s="306" t="str">
        <f>IF(ISBLANK(INDEX('Policy Characteristics'!A:A,MATCH($C261,'Policy Characteristics'!$C:$C,0))),"",INDEX('Policy Characteristics'!A:A,MATCH($C261,'Policy Characteristics'!$C:$C,0)))</f>
        <v>Electricity Supply</v>
      </c>
      <c r="B261" s="306" t="str">
        <f>IF(ISBLANK(INDEX('Policy Characteristics'!B:B,MATCH($C261,'Policy Characteristics'!$C:$C,0))),"",INDEX('Policy Characteristics'!B:B,MATCH($C261,'Policy Characteristics'!$C:$C,0)))</f>
        <v>Non BAU Mandated Capacity Construction</v>
      </c>
      <c r="C261" s="310" t="str">
        <f t="shared" si="22"/>
        <v>Boolean Use Non BAU Mandated Capacity Construction Schedule</v>
      </c>
      <c r="D261" s="394" t="s">
        <v>78</v>
      </c>
      <c r="E261" s="414"/>
      <c r="F261" s="394" t="s">
        <v>90</v>
      </c>
      <c r="G261" s="414"/>
      <c r="H261" s="416">
        <v>636</v>
      </c>
      <c r="I261" s="414" t="s">
        <v>45</v>
      </c>
      <c r="J261" s="308" t="str">
        <f>IF(ISBLANK(INDEX('Policy Characteristics'!D:D,MATCH($C261,'Policy Characteristics'!$C:$C,0))),"",INDEX('Policy Characteristics'!D:D,MATCH($C261,'Policy Characteristics'!$C:$C,0)))</f>
        <v>Non BAU Mandated Capacity Construction</v>
      </c>
      <c r="K261" s="306" t="str">
        <f>IF(ISBLANK(INDEX('Policy Characteristics'!E:E,MATCH($C261,'Policy Characteristics'!$C:$C,0))),"",INDEX('Policy Characteristics'!E:E,MATCH($C261,'Policy Characteristics'!$C:$C,0)))</f>
        <v/>
      </c>
      <c r="L261" s="306">
        <f>IF(ISBLANK(INDEX('Policy Characteristics'!F:F,MATCH($C261,'Policy Characteristics'!$C:$C,0))),"",INDEX('Policy Characteristics'!F:F,MATCH($C261,'Policy Characteristics'!$C:$C,0)))</f>
        <v>0</v>
      </c>
      <c r="M261" s="306">
        <f>IF(ISBLANK(INDEX('Policy Characteristics'!G:G,MATCH($C261,'Policy Characteristics'!$C:$C,0))),"",INDEX('Policy Characteristics'!G:G,MATCH($C261,'Policy Characteristics'!$C:$C,0)))</f>
        <v>1</v>
      </c>
      <c r="N261" s="306">
        <f>IF(ISBLANK(INDEX('Policy Characteristics'!H:H,MATCH($C261,'Policy Characteristics'!$C:$C,0))),"",INDEX('Policy Characteristics'!H:H,MATCH($C261,'Policy Characteristics'!$C:$C,0)))</f>
        <v>1</v>
      </c>
      <c r="O261" s="306" t="str">
        <f>IF(ISBLANK(INDEX('Policy Characteristics'!I:I,MATCH($C261,'Policy Characteristics'!$C:$C,0))),"",INDEX('Policy Characteristics'!I:I,MATCH($C261,'Policy Characteristics'!$C:$C,0)))</f>
        <v>on/off</v>
      </c>
      <c r="P261" s="306" t="str">
        <f>IF(ISBLANK(INDEX('Policy Characteristics'!J:J,MATCH($C261,'Policy Characteristics'!$C:$C,0))),"",INDEX('Policy Characteristics'!J:J,MATCH($C261,'Policy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1" s="306" t="str">
        <f>IF(ISBLANK(INDEX('Policy Characteristics'!K:K,MATCH($C261,'Policy Characteristics'!$C:$C,0))),"",INDEX('Policy Characteristics'!K:K,MATCH($C261,'Policy Characteristics'!$C:$C,0)))</f>
        <v/>
      </c>
      <c r="R261" s="306" t="str">
        <f>IF(ISBLANK(INDEX('Policy Characteristics'!L:L,MATCH($C261,'Policy Characteristics'!$C:$C,0))),"",INDEX('Policy Characteristics'!L:L,MATCH($C261,'Policy Characteristics'!$C:$C,0)))</f>
        <v/>
      </c>
    </row>
    <row r="262" spans="1:18" s="435" customFormat="1" x14ac:dyDescent="0.25">
      <c r="A262" s="306" t="str">
        <f>IF(ISBLANK(INDEX('Policy Characteristics'!A:A,MATCH($C262,'Policy Characteristics'!$C:$C,0))),"",INDEX('Policy Characteristics'!A:A,MATCH($C262,'Policy Characteristics'!$C:$C,0)))</f>
        <v>Electricity Supply</v>
      </c>
      <c r="B262" s="306" t="str">
        <f>IF(ISBLANK(INDEX('Policy Characteristics'!B:B,MATCH($C262,'Policy Characteristics'!$C:$C,0))),"",INDEX('Policy Characteristics'!B:B,MATCH($C262,'Policy Characteristics'!$C:$C,0)))</f>
        <v>Non BAU Mandated Capacity Construction</v>
      </c>
      <c r="C262" s="310" t="str">
        <f t="shared" si="22"/>
        <v>Boolean Use Non BAU Mandated Capacity Construction Schedule</v>
      </c>
      <c r="D262" s="394" t="s">
        <v>473</v>
      </c>
      <c r="E262" s="414"/>
      <c r="F262" s="394" t="s">
        <v>476</v>
      </c>
      <c r="G262" s="414"/>
      <c r="H262" s="416">
        <v>637</v>
      </c>
      <c r="I262" s="414" t="s">
        <v>45</v>
      </c>
      <c r="J262" s="308" t="str">
        <f>IF(ISBLANK(INDEX('Policy Characteristics'!D:D,MATCH($C262,'Policy Characteristics'!$C:$C,0))),"",INDEX('Policy Characteristics'!D:D,MATCH($C262,'Policy Characteristics'!$C:$C,0)))</f>
        <v>Non BAU Mandated Capacity Construction</v>
      </c>
      <c r="K262" s="306" t="str">
        <f>IF(ISBLANK(INDEX('Policy Characteristics'!E:E,MATCH($C262,'Policy Characteristics'!$C:$C,0))),"",INDEX('Policy Characteristics'!E:E,MATCH($C262,'Policy Characteristics'!$C:$C,0)))</f>
        <v/>
      </c>
      <c r="L262" s="306">
        <f>IF(ISBLANK(INDEX('Policy Characteristics'!F:F,MATCH($C262,'Policy Characteristics'!$C:$C,0))),"",INDEX('Policy Characteristics'!F:F,MATCH($C262,'Policy Characteristics'!$C:$C,0)))</f>
        <v>0</v>
      </c>
      <c r="M262" s="306">
        <f>IF(ISBLANK(INDEX('Policy Characteristics'!G:G,MATCH($C262,'Policy Characteristics'!$C:$C,0))),"",INDEX('Policy Characteristics'!G:G,MATCH($C262,'Policy Characteristics'!$C:$C,0)))</f>
        <v>1</v>
      </c>
      <c r="N262" s="306">
        <f>IF(ISBLANK(INDEX('Policy Characteristics'!H:H,MATCH($C262,'Policy Characteristics'!$C:$C,0))),"",INDEX('Policy Characteristics'!H:H,MATCH($C262,'Policy Characteristics'!$C:$C,0)))</f>
        <v>1</v>
      </c>
      <c r="O262" s="306" t="str">
        <f>IF(ISBLANK(INDEX('Policy Characteristics'!I:I,MATCH($C262,'Policy Characteristics'!$C:$C,0))),"",INDEX('Policy Characteristics'!I:I,MATCH($C262,'Policy Characteristics'!$C:$C,0)))</f>
        <v>on/off</v>
      </c>
      <c r="P262" s="306" t="str">
        <f>IF(ISBLANK(INDEX('Policy Characteristics'!J:J,MATCH($C262,'Policy Characteristics'!$C:$C,0))),"",INDEX('Policy Characteristics'!J:J,MATCH($C262,'Policy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2" s="306" t="str">
        <f>IF(ISBLANK(INDEX('Policy Characteristics'!K:K,MATCH($C262,'Policy Characteristics'!$C:$C,0))),"",INDEX('Policy Characteristics'!K:K,MATCH($C262,'Policy Characteristics'!$C:$C,0)))</f>
        <v/>
      </c>
      <c r="R262" s="306" t="str">
        <f>IF(ISBLANK(INDEX('Policy Characteristics'!L:L,MATCH($C262,'Policy Characteristics'!$C:$C,0))),"",INDEX('Policy Characteristics'!L:L,MATCH($C262,'Policy Characteristics'!$C:$C,0)))</f>
        <v/>
      </c>
    </row>
    <row r="263" spans="1:18" s="435" customFormat="1" x14ac:dyDescent="0.25">
      <c r="A263" s="306" t="str">
        <f>IF(ISBLANK(INDEX('Policy Characteristics'!A:A,MATCH($C263,'Policy Characteristics'!$C:$C,0))),"",INDEX('Policy Characteristics'!A:A,MATCH($C263,'Policy Characteristics'!$C:$C,0)))</f>
        <v>Electricity Supply</v>
      </c>
      <c r="B263" s="306" t="str">
        <f>IF(ISBLANK(INDEX('Policy Characteristics'!B:B,MATCH($C263,'Policy Characteristics'!$C:$C,0))),"",INDEX('Policy Characteristics'!B:B,MATCH($C263,'Policy Characteristics'!$C:$C,0)))</f>
        <v>Non BAU Mandated Capacity Construction</v>
      </c>
      <c r="C263" s="310" t="str">
        <f t="shared" si="22"/>
        <v>Boolean Use Non BAU Mandated Capacity Construction Schedule</v>
      </c>
      <c r="D263" s="394" t="s">
        <v>79</v>
      </c>
      <c r="E263" s="414"/>
      <c r="F263" s="394" t="s">
        <v>91</v>
      </c>
      <c r="G263" s="414"/>
      <c r="H263" s="416">
        <v>638</v>
      </c>
      <c r="I263" s="414" t="s">
        <v>45</v>
      </c>
      <c r="J263" s="308" t="str">
        <f>IF(ISBLANK(INDEX('Policy Characteristics'!D:D,MATCH($C263,'Policy Characteristics'!$C:$C,0))),"",INDEX('Policy Characteristics'!D:D,MATCH($C263,'Policy Characteristics'!$C:$C,0)))</f>
        <v>Non BAU Mandated Capacity Construction</v>
      </c>
      <c r="K263" s="306" t="str">
        <f>IF(ISBLANK(INDEX('Policy Characteristics'!E:E,MATCH($C263,'Policy Characteristics'!$C:$C,0))),"",INDEX('Policy Characteristics'!E:E,MATCH($C263,'Policy Characteristics'!$C:$C,0)))</f>
        <v/>
      </c>
      <c r="L263" s="306">
        <f>IF(ISBLANK(INDEX('Policy Characteristics'!F:F,MATCH($C263,'Policy Characteristics'!$C:$C,0))),"",INDEX('Policy Characteristics'!F:F,MATCH($C263,'Policy Characteristics'!$C:$C,0)))</f>
        <v>0</v>
      </c>
      <c r="M263" s="306">
        <f>IF(ISBLANK(INDEX('Policy Characteristics'!G:G,MATCH($C263,'Policy Characteristics'!$C:$C,0))),"",INDEX('Policy Characteristics'!G:G,MATCH($C263,'Policy Characteristics'!$C:$C,0)))</f>
        <v>1</v>
      </c>
      <c r="N263" s="306">
        <f>IF(ISBLANK(INDEX('Policy Characteristics'!H:H,MATCH($C263,'Policy Characteristics'!$C:$C,0))),"",INDEX('Policy Characteristics'!H:H,MATCH($C263,'Policy Characteristics'!$C:$C,0)))</f>
        <v>1</v>
      </c>
      <c r="O263" s="306" t="str">
        <f>IF(ISBLANK(INDEX('Policy Characteristics'!I:I,MATCH($C263,'Policy Characteristics'!$C:$C,0))),"",INDEX('Policy Characteristics'!I:I,MATCH($C263,'Policy Characteristics'!$C:$C,0)))</f>
        <v>on/off</v>
      </c>
      <c r="P263" s="306" t="str">
        <f>IF(ISBLANK(INDEX('Policy Characteristics'!J:J,MATCH($C263,'Policy Characteristics'!$C:$C,0))),"",INDEX('Policy Characteristics'!J:J,MATCH($C263,'Policy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3" s="306" t="str">
        <f>IF(ISBLANK(INDEX('Policy Characteristics'!K:K,MATCH($C263,'Policy Characteristics'!$C:$C,0))),"",INDEX('Policy Characteristics'!K:K,MATCH($C263,'Policy Characteristics'!$C:$C,0)))</f>
        <v/>
      </c>
      <c r="R263" s="306" t="str">
        <f>IF(ISBLANK(INDEX('Policy Characteristics'!L:L,MATCH($C263,'Policy Characteristics'!$C:$C,0))),"",INDEX('Policy Characteristics'!L:L,MATCH($C263,'Policy Characteristics'!$C:$C,0)))</f>
        <v/>
      </c>
    </row>
    <row r="264" spans="1:18" s="435" customFormat="1" x14ac:dyDescent="0.25">
      <c r="A264" s="306" t="str">
        <f>IF(ISBLANK(INDEX('Policy Characteristics'!A:A,MATCH($C264,'Policy Characteristics'!$C:$C,0))),"",INDEX('Policy Characteristics'!A:A,MATCH($C264,'Policy Characteristics'!$C:$C,0)))</f>
        <v>Electricity Supply</v>
      </c>
      <c r="B264" s="306" t="str">
        <f>IF(ISBLANK(INDEX('Policy Characteristics'!B:B,MATCH($C264,'Policy Characteristics'!$C:$C,0))),"",INDEX('Policy Characteristics'!B:B,MATCH($C264,'Policy Characteristics'!$C:$C,0)))</f>
        <v>Non BAU Mandated Capacity Construction</v>
      </c>
      <c r="C264" s="310" t="str">
        <f t="shared" si="22"/>
        <v>Boolean Use Non BAU Mandated Capacity Construction Schedule</v>
      </c>
      <c r="D264" s="394" t="s">
        <v>80</v>
      </c>
      <c r="E264" s="414"/>
      <c r="F264" s="394" t="s">
        <v>92</v>
      </c>
      <c r="G264" s="414"/>
      <c r="H264" s="416">
        <v>639</v>
      </c>
      <c r="I264" s="414" t="s">
        <v>45</v>
      </c>
      <c r="J264" s="308" t="str">
        <f>IF(ISBLANK(INDEX('Policy Characteristics'!D:D,MATCH($C264,'Policy Characteristics'!$C:$C,0))),"",INDEX('Policy Characteristics'!D:D,MATCH($C264,'Policy Characteristics'!$C:$C,0)))</f>
        <v>Non BAU Mandated Capacity Construction</v>
      </c>
      <c r="K264" s="306" t="str">
        <f>IF(ISBLANK(INDEX('Policy Characteristics'!E:E,MATCH($C264,'Policy Characteristics'!$C:$C,0))),"",INDEX('Policy Characteristics'!E:E,MATCH($C264,'Policy Characteristics'!$C:$C,0)))</f>
        <v/>
      </c>
      <c r="L264" s="306">
        <f>IF(ISBLANK(INDEX('Policy Characteristics'!F:F,MATCH($C264,'Policy Characteristics'!$C:$C,0))),"",INDEX('Policy Characteristics'!F:F,MATCH($C264,'Policy Characteristics'!$C:$C,0)))</f>
        <v>0</v>
      </c>
      <c r="M264" s="306">
        <f>IF(ISBLANK(INDEX('Policy Characteristics'!G:G,MATCH($C264,'Policy Characteristics'!$C:$C,0))),"",INDEX('Policy Characteristics'!G:G,MATCH($C264,'Policy Characteristics'!$C:$C,0)))</f>
        <v>1</v>
      </c>
      <c r="N264" s="306">
        <f>IF(ISBLANK(INDEX('Policy Characteristics'!H:H,MATCH($C264,'Policy Characteristics'!$C:$C,0))),"",INDEX('Policy Characteristics'!H:H,MATCH($C264,'Policy Characteristics'!$C:$C,0)))</f>
        <v>1</v>
      </c>
      <c r="O264" s="306" t="str">
        <f>IF(ISBLANK(INDEX('Policy Characteristics'!I:I,MATCH($C264,'Policy Characteristics'!$C:$C,0))),"",INDEX('Policy Characteristics'!I:I,MATCH($C264,'Policy Characteristics'!$C:$C,0)))</f>
        <v>on/off</v>
      </c>
      <c r="P264" s="306" t="str">
        <f>IF(ISBLANK(INDEX('Policy Characteristics'!J:J,MATCH($C264,'Policy Characteristics'!$C:$C,0))),"",INDEX('Policy Characteristics'!J:J,MATCH($C264,'Policy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4" s="306" t="str">
        <f>IF(ISBLANK(INDEX('Policy Characteristics'!K:K,MATCH($C264,'Policy Characteristics'!$C:$C,0))),"",INDEX('Policy Characteristics'!K:K,MATCH($C264,'Policy Characteristics'!$C:$C,0)))</f>
        <v/>
      </c>
      <c r="R264" s="306" t="str">
        <f>IF(ISBLANK(INDEX('Policy Characteristics'!L:L,MATCH($C264,'Policy Characteristics'!$C:$C,0))),"",INDEX('Policy Characteristics'!L:L,MATCH($C264,'Policy Characteristics'!$C:$C,0)))</f>
        <v/>
      </c>
    </row>
    <row r="265" spans="1:18" s="435" customFormat="1" x14ac:dyDescent="0.25">
      <c r="A265" s="306" t="str">
        <f>IF(ISBLANK(INDEX('Policy Characteristics'!A:A,MATCH($C265,'Policy Characteristics'!$C:$C,0))),"",INDEX('Policy Characteristics'!A:A,MATCH($C265,'Policy Characteristics'!$C:$C,0)))</f>
        <v>Electricity Supply</v>
      </c>
      <c r="B265" s="306" t="str">
        <f>IF(ISBLANK(INDEX('Policy Characteristics'!B:B,MATCH($C265,'Policy Characteristics'!$C:$C,0))),"",INDEX('Policy Characteristics'!B:B,MATCH($C265,'Policy Characteristics'!$C:$C,0)))</f>
        <v>Non BAU Mandated Capacity Construction</v>
      </c>
      <c r="C265" s="310" t="str">
        <f t="shared" si="22"/>
        <v>Boolean Use Non BAU Mandated Capacity Construction Schedule</v>
      </c>
      <c r="D265" s="394" t="s">
        <v>81</v>
      </c>
      <c r="E265" s="414"/>
      <c r="F265" s="394" t="s">
        <v>93</v>
      </c>
      <c r="G265" s="414"/>
      <c r="H265" s="416">
        <v>640</v>
      </c>
      <c r="I265" s="414" t="s">
        <v>45</v>
      </c>
      <c r="J265" s="308" t="str">
        <f>IF(ISBLANK(INDEX('Policy Characteristics'!D:D,MATCH($C265,'Policy Characteristics'!$C:$C,0))),"",INDEX('Policy Characteristics'!D:D,MATCH($C265,'Policy Characteristics'!$C:$C,0)))</f>
        <v>Non BAU Mandated Capacity Construction</v>
      </c>
      <c r="K265" s="306" t="str">
        <f>IF(ISBLANK(INDEX('Policy Characteristics'!E:E,MATCH($C265,'Policy Characteristics'!$C:$C,0))),"",INDEX('Policy Characteristics'!E:E,MATCH($C265,'Policy Characteristics'!$C:$C,0)))</f>
        <v/>
      </c>
      <c r="L265" s="306">
        <f>IF(ISBLANK(INDEX('Policy Characteristics'!F:F,MATCH($C265,'Policy Characteristics'!$C:$C,0))),"",INDEX('Policy Characteristics'!F:F,MATCH($C265,'Policy Characteristics'!$C:$C,0)))</f>
        <v>0</v>
      </c>
      <c r="M265" s="306">
        <f>IF(ISBLANK(INDEX('Policy Characteristics'!G:G,MATCH($C265,'Policy Characteristics'!$C:$C,0))),"",INDEX('Policy Characteristics'!G:G,MATCH($C265,'Policy Characteristics'!$C:$C,0)))</f>
        <v>1</v>
      </c>
      <c r="N265" s="306">
        <f>IF(ISBLANK(INDEX('Policy Characteristics'!H:H,MATCH($C265,'Policy Characteristics'!$C:$C,0))),"",INDEX('Policy Characteristics'!H:H,MATCH($C265,'Policy Characteristics'!$C:$C,0)))</f>
        <v>1</v>
      </c>
      <c r="O265" s="306" t="str">
        <f>IF(ISBLANK(INDEX('Policy Characteristics'!I:I,MATCH($C265,'Policy Characteristics'!$C:$C,0))),"",INDEX('Policy Characteristics'!I:I,MATCH($C265,'Policy Characteristics'!$C:$C,0)))</f>
        <v>on/off</v>
      </c>
      <c r="P265" s="306" t="str">
        <f>IF(ISBLANK(INDEX('Policy Characteristics'!J:J,MATCH($C265,'Policy Characteristics'!$C:$C,0))),"",INDEX('Policy Characteristics'!J:J,MATCH($C265,'Policy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5" s="306" t="str">
        <f>IF(ISBLANK(INDEX('Policy Characteristics'!K:K,MATCH($C265,'Policy Characteristics'!$C:$C,0))),"",INDEX('Policy Characteristics'!K:K,MATCH($C265,'Policy Characteristics'!$C:$C,0)))</f>
        <v/>
      </c>
      <c r="R265" s="306" t="str">
        <f>IF(ISBLANK(INDEX('Policy Characteristics'!L:L,MATCH($C265,'Policy Characteristics'!$C:$C,0))),"",INDEX('Policy Characteristics'!L:L,MATCH($C265,'Policy Characteristics'!$C:$C,0)))</f>
        <v/>
      </c>
    </row>
    <row r="266" spans="1:18" s="435" customFormat="1" x14ac:dyDescent="0.25">
      <c r="A266" s="306" t="str">
        <f>IF(ISBLANK(INDEX('Policy Characteristics'!A:A,MATCH($C266,'Policy Characteristics'!$C:$C,0))),"",INDEX('Policy Characteristics'!A:A,MATCH($C266,'Policy Characteristics'!$C:$C,0)))</f>
        <v>Electricity Supply</v>
      </c>
      <c r="B266" s="306" t="str">
        <f>IF(ISBLANK(INDEX('Policy Characteristics'!B:B,MATCH($C266,'Policy Characteristics'!$C:$C,0))),"",INDEX('Policy Characteristics'!B:B,MATCH($C266,'Policy Characteristics'!$C:$C,0)))</f>
        <v>Non BAU Mandated Capacity Construction</v>
      </c>
      <c r="C266" s="310" t="str">
        <f t="shared" si="22"/>
        <v>Boolean Use Non BAU Mandated Capacity Construction Schedule</v>
      </c>
      <c r="D266" s="394" t="s">
        <v>2478</v>
      </c>
      <c r="E266" s="414"/>
      <c r="F266" s="394" t="s">
        <v>461</v>
      </c>
      <c r="G266" s="414"/>
      <c r="H266" s="416">
        <v>641</v>
      </c>
      <c r="I266" s="414" t="s">
        <v>45</v>
      </c>
      <c r="J266" s="308" t="str">
        <f>IF(ISBLANK(INDEX('Policy Characteristics'!D:D,MATCH($C266,'Policy Characteristics'!$C:$C,0))),"",INDEX('Policy Characteristics'!D:D,MATCH($C266,'Policy Characteristics'!$C:$C,0)))</f>
        <v>Non BAU Mandated Capacity Construction</v>
      </c>
      <c r="K266" s="306" t="str">
        <f>IF(ISBLANK(INDEX('Policy Characteristics'!E:E,MATCH($C266,'Policy Characteristics'!$C:$C,0))),"",INDEX('Policy Characteristics'!E:E,MATCH($C266,'Policy Characteristics'!$C:$C,0)))</f>
        <v/>
      </c>
      <c r="L266" s="306">
        <f>IF(ISBLANK(INDEX('Policy Characteristics'!F:F,MATCH($C266,'Policy Characteristics'!$C:$C,0))),"",INDEX('Policy Characteristics'!F:F,MATCH($C266,'Policy Characteristics'!$C:$C,0)))</f>
        <v>0</v>
      </c>
      <c r="M266" s="306">
        <f>IF(ISBLANK(INDEX('Policy Characteristics'!G:G,MATCH($C266,'Policy Characteristics'!$C:$C,0))),"",INDEX('Policy Characteristics'!G:G,MATCH($C266,'Policy Characteristics'!$C:$C,0)))</f>
        <v>1</v>
      </c>
      <c r="N266" s="306">
        <f>IF(ISBLANK(INDEX('Policy Characteristics'!H:H,MATCH($C266,'Policy Characteristics'!$C:$C,0))),"",INDEX('Policy Characteristics'!H:H,MATCH($C266,'Policy Characteristics'!$C:$C,0)))</f>
        <v>1</v>
      </c>
      <c r="O266" s="306" t="str">
        <f>IF(ISBLANK(INDEX('Policy Characteristics'!I:I,MATCH($C266,'Policy Characteristics'!$C:$C,0))),"",INDEX('Policy Characteristics'!I:I,MATCH($C266,'Policy Characteristics'!$C:$C,0)))</f>
        <v>on/off</v>
      </c>
      <c r="P266" s="306" t="str">
        <f>IF(ISBLANK(INDEX('Policy Characteristics'!J:J,MATCH($C266,'Policy Characteristics'!$C:$C,0))),"",INDEX('Policy Characteristics'!J:J,MATCH($C266,'Policy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6" s="306" t="str">
        <f>IF(ISBLANK(INDEX('Policy Characteristics'!K:K,MATCH($C266,'Policy Characteristics'!$C:$C,0))),"",INDEX('Policy Characteristics'!K:K,MATCH($C266,'Policy Characteristics'!$C:$C,0)))</f>
        <v/>
      </c>
      <c r="R266" s="306" t="str">
        <f>IF(ISBLANK(INDEX('Policy Characteristics'!L:L,MATCH($C266,'Policy Characteristics'!$C:$C,0))),"",INDEX('Policy Characteristics'!L:L,MATCH($C266,'Policy Characteristics'!$C:$C,0)))</f>
        <v/>
      </c>
    </row>
    <row r="267" spans="1:18" s="435" customFormat="1" x14ac:dyDescent="0.25">
      <c r="A267" s="306" t="str">
        <f>IF(ISBLANK(INDEX('Policy Characteristics'!A:A,MATCH($C267,'Policy Characteristics'!$C:$C,0))),"",INDEX('Policy Characteristics'!A:A,MATCH($C267,'Policy Characteristics'!$C:$C,0)))</f>
        <v>Electricity Supply</v>
      </c>
      <c r="B267" s="306" t="str">
        <f>IF(ISBLANK(INDEX('Policy Characteristics'!B:B,MATCH($C267,'Policy Characteristics'!$C:$C,0))),"",INDEX('Policy Characteristics'!B:B,MATCH($C267,'Policy Characteristics'!$C:$C,0)))</f>
        <v>Non BAU Mandated Capacity Construction</v>
      </c>
      <c r="C267" s="310" t="str">
        <f t="shared" si="22"/>
        <v>Boolean Use Non BAU Mandated Capacity Construction Schedule</v>
      </c>
      <c r="D267" s="394" t="s">
        <v>328</v>
      </c>
      <c r="E267" s="414"/>
      <c r="F267" s="394" t="s">
        <v>330</v>
      </c>
      <c r="G267" s="414"/>
      <c r="H267" s="416">
        <v>642</v>
      </c>
      <c r="I267" s="414" t="s">
        <v>45</v>
      </c>
      <c r="J267" s="308" t="str">
        <f>IF(ISBLANK(INDEX('Policy Characteristics'!D:D,MATCH($C267,'Policy Characteristics'!$C:$C,0))),"",INDEX('Policy Characteristics'!D:D,MATCH($C267,'Policy Characteristics'!$C:$C,0)))</f>
        <v>Non BAU Mandated Capacity Construction</v>
      </c>
      <c r="K267" s="306" t="str">
        <f>IF(ISBLANK(INDEX('Policy Characteristics'!E:E,MATCH($C267,'Policy Characteristics'!$C:$C,0))),"",INDEX('Policy Characteristics'!E:E,MATCH($C267,'Policy Characteristics'!$C:$C,0)))</f>
        <v/>
      </c>
      <c r="L267" s="306">
        <f>IF(ISBLANK(INDEX('Policy Characteristics'!F:F,MATCH($C267,'Policy Characteristics'!$C:$C,0))),"",INDEX('Policy Characteristics'!F:F,MATCH($C267,'Policy Characteristics'!$C:$C,0)))</f>
        <v>0</v>
      </c>
      <c r="M267" s="306">
        <f>IF(ISBLANK(INDEX('Policy Characteristics'!G:G,MATCH($C267,'Policy Characteristics'!$C:$C,0))),"",INDEX('Policy Characteristics'!G:G,MATCH($C267,'Policy Characteristics'!$C:$C,0)))</f>
        <v>1</v>
      </c>
      <c r="N267" s="306">
        <f>IF(ISBLANK(INDEX('Policy Characteristics'!H:H,MATCH($C267,'Policy Characteristics'!$C:$C,0))),"",INDEX('Policy Characteristics'!H:H,MATCH($C267,'Policy Characteristics'!$C:$C,0)))</f>
        <v>1</v>
      </c>
      <c r="O267" s="306" t="str">
        <f>IF(ISBLANK(INDEX('Policy Characteristics'!I:I,MATCH($C267,'Policy Characteristics'!$C:$C,0))),"",INDEX('Policy Characteristics'!I:I,MATCH($C267,'Policy Characteristics'!$C:$C,0)))</f>
        <v>on/off</v>
      </c>
      <c r="P267" s="306" t="str">
        <f>IF(ISBLANK(INDEX('Policy Characteristics'!J:J,MATCH($C267,'Policy Characteristics'!$C:$C,0))),"",INDEX('Policy Characteristics'!J:J,MATCH($C267,'Policy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7" s="306" t="str">
        <f>IF(ISBLANK(INDEX('Policy Characteristics'!K:K,MATCH($C267,'Policy Characteristics'!$C:$C,0))),"",INDEX('Policy Characteristics'!K:K,MATCH($C267,'Policy Characteristics'!$C:$C,0)))</f>
        <v/>
      </c>
      <c r="R267" s="306" t="str">
        <f>IF(ISBLANK(INDEX('Policy Characteristics'!L:L,MATCH($C267,'Policy Characteristics'!$C:$C,0))),"",INDEX('Policy Characteristics'!L:L,MATCH($C267,'Policy Characteristics'!$C:$C,0)))</f>
        <v/>
      </c>
    </row>
    <row r="268" spans="1:18" s="435" customFormat="1" x14ac:dyDescent="0.25">
      <c r="A268" s="306" t="str">
        <f>IF(ISBLANK(INDEX('Policy Characteristics'!A:A,MATCH($C268,'Policy Characteristics'!$C:$C,0))),"",INDEX('Policy Characteristics'!A:A,MATCH($C268,'Policy Characteristics'!$C:$C,0)))</f>
        <v>Electricity Supply</v>
      </c>
      <c r="B268" s="306" t="str">
        <f>IF(ISBLANK(INDEX('Policy Characteristics'!B:B,MATCH($C268,'Policy Characteristics'!$C:$C,0))),"",INDEX('Policy Characteristics'!B:B,MATCH($C268,'Policy Characteristics'!$C:$C,0)))</f>
        <v>Non BAU Mandated Capacity Construction</v>
      </c>
      <c r="C268" s="310" t="str">
        <f t="shared" si="22"/>
        <v>Boolean Use Non BAU Mandated Capacity Construction Schedule</v>
      </c>
      <c r="D268" s="394" t="s">
        <v>329</v>
      </c>
      <c r="E268" s="414"/>
      <c r="F268" s="394" t="s">
        <v>331</v>
      </c>
      <c r="G268" s="414"/>
      <c r="H268" s="416">
        <v>643</v>
      </c>
      <c r="I268" s="414" t="s">
        <v>45</v>
      </c>
      <c r="J268" s="308" t="str">
        <f>IF(ISBLANK(INDEX('Policy Characteristics'!D:D,MATCH($C268,'Policy Characteristics'!$C:$C,0))),"",INDEX('Policy Characteristics'!D:D,MATCH($C268,'Policy Characteristics'!$C:$C,0)))</f>
        <v>Non BAU Mandated Capacity Construction</v>
      </c>
      <c r="K268" s="306" t="str">
        <f>IF(ISBLANK(INDEX('Policy Characteristics'!E:E,MATCH($C268,'Policy Characteristics'!$C:$C,0))),"",INDEX('Policy Characteristics'!E:E,MATCH($C268,'Policy Characteristics'!$C:$C,0)))</f>
        <v/>
      </c>
      <c r="L268" s="306">
        <f>IF(ISBLANK(INDEX('Policy Characteristics'!F:F,MATCH($C268,'Policy Characteristics'!$C:$C,0))),"",INDEX('Policy Characteristics'!F:F,MATCH($C268,'Policy Characteristics'!$C:$C,0)))</f>
        <v>0</v>
      </c>
      <c r="M268" s="306">
        <f>IF(ISBLANK(INDEX('Policy Characteristics'!G:G,MATCH($C268,'Policy Characteristics'!$C:$C,0))),"",INDEX('Policy Characteristics'!G:G,MATCH($C268,'Policy Characteristics'!$C:$C,0)))</f>
        <v>1</v>
      </c>
      <c r="N268" s="306">
        <f>IF(ISBLANK(INDEX('Policy Characteristics'!H:H,MATCH($C268,'Policy Characteristics'!$C:$C,0))),"",INDEX('Policy Characteristics'!H:H,MATCH($C268,'Policy Characteristics'!$C:$C,0)))</f>
        <v>1</v>
      </c>
      <c r="O268" s="306" t="str">
        <f>IF(ISBLANK(INDEX('Policy Characteristics'!I:I,MATCH($C268,'Policy Characteristics'!$C:$C,0))),"",INDEX('Policy Characteristics'!I:I,MATCH($C268,'Policy Characteristics'!$C:$C,0)))</f>
        <v>on/off</v>
      </c>
      <c r="P268" s="306" t="str">
        <f>IF(ISBLANK(INDEX('Policy Characteristics'!J:J,MATCH($C268,'Policy Characteristics'!$C:$C,0))),"",INDEX('Policy Characteristics'!J:J,MATCH($C268,'Policy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8" s="306" t="str">
        <f>IF(ISBLANK(INDEX('Policy Characteristics'!K:K,MATCH($C268,'Policy Characteristics'!$C:$C,0))),"",INDEX('Policy Characteristics'!K:K,MATCH($C268,'Policy Characteristics'!$C:$C,0)))</f>
        <v/>
      </c>
      <c r="R268" s="306" t="str">
        <f>IF(ISBLANK(INDEX('Policy Characteristics'!L:L,MATCH($C268,'Policy Characteristics'!$C:$C,0))),"",INDEX('Policy Characteristics'!L:L,MATCH($C268,'Policy Characteristics'!$C:$C,0)))</f>
        <v/>
      </c>
    </row>
    <row r="269" spans="1:18" s="435" customFormat="1" x14ac:dyDescent="0.25">
      <c r="A269" s="306" t="str">
        <f>IF(ISBLANK(INDEX('Policy Characteristics'!A:A,MATCH($C269,'Policy Characteristics'!$C:$C,0))),"",INDEX('Policy Characteristics'!A:A,MATCH($C269,'Policy Characteristics'!$C:$C,0)))</f>
        <v>Electricity Supply</v>
      </c>
      <c r="B269" s="306" t="str">
        <f>IF(ISBLANK(INDEX('Policy Characteristics'!B:B,MATCH($C269,'Policy Characteristics'!$C:$C,0))),"",INDEX('Policy Characteristics'!B:B,MATCH($C269,'Policy Characteristics'!$C:$C,0)))</f>
        <v>Non BAU Mandated Capacity Construction</v>
      </c>
      <c r="C269" s="310" t="str">
        <f t="shared" si="22"/>
        <v>Boolean Use Non BAU Mandated Capacity Construction Schedule</v>
      </c>
      <c r="D269" s="394" t="s">
        <v>469</v>
      </c>
      <c r="E269" s="414"/>
      <c r="F269" s="394" t="s">
        <v>468</v>
      </c>
      <c r="G269" s="414"/>
      <c r="H269" s="416">
        <v>644</v>
      </c>
      <c r="I269" s="414" t="s">
        <v>45</v>
      </c>
      <c r="J269" s="308" t="str">
        <f>IF(ISBLANK(INDEX('Policy Characteristics'!D:D,MATCH($C269,'Policy Characteristics'!$C:$C,0))),"",INDEX('Policy Characteristics'!D:D,MATCH($C269,'Policy Characteristics'!$C:$C,0)))</f>
        <v>Non BAU Mandated Capacity Construction</v>
      </c>
      <c r="K269" s="306" t="str">
        <f>IF(ISBLANK(INDEX('Policy Characteristics'!E:E,MATCH($C269,'Policy Characteristics'!$C:$C,0))),"",INDEX('Policy Characteristics'!E:E,MATCH($C269,'Policy Characteristics'!$C:$C,0)))</f>
        <v/>
      </c>
      <c r="L269" s="306">
        <f>IF(ISBLANK(INDEX('Policy Characteristics'!F:F,MATCH($C269,'Policy Characteristics'!$C:$C,0))),"",INDEX('Policy Characteristics'!F:F,MATCH($C269,'Policy Characteristics'!$C:$C,0)))</f>
        <v>0</v>
      </c>
      <c r="M269" s="306">
        <f>IF(ISBLANK(INDEX('Policy Characteristics'!G:G,MATCH($C269,'Policy Characteristics'!$C:$C,0))),"",INDEX('Policy Characteristics'!G:G,MATCH($C269,'Policy Characteristics'!$C:$C,0)))</f>
        <v>1</v>
      </c>
      <c r="N269" s="306">
        <f>IF(ISBLANK(INDEX('Policy Characteristics'!H:H,MATCH($C269,'Policy Characteristics'!$C:$C,0))),"",INDEX('Policy Characteristics'!H:H,MATCH($C269,'Policy Characteristics'!$C:$C,0)))</f>
        <v>1</v>
      </c>
      <c r="O269" s="306" t="str">
        <f>IF(ISBLANK(INDEX('Policy Characteristics'!I:I,MATCH($C269,'Policy Characteristics'!$C:$C,0))),"",INDEX('Policy Characteristics'!I:I,MATCH($C269,'Policy Characteristics'!$C:$C,0)))</f>
        <v>on/off</v>
      </c>
      <c r="P269" s="306" t="str">
        <f>IF(ISBLANK(INDEX('Policy Characteristics'!J:J,MATCH($C269,'Policy Characteristics'!$C:$C,0))),"",INDEX('Policy Characteristics'!J:J,MATCH($C269,'Policy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69" s="306" t="str">
        <f>IF(ISBLANK(INDEX('Policy Characteristics'!K:K,MATCH($C269,'Policy Characteristics'!$C:$C,0))),"",INDEX('Policy Characteristics'!K:K,MATCH($C269,'Policy Characteristics'!$C:$C,0)))</f>
        <v/>
      </c>
      <c r="R269" s="306" t="str">
        <f>IF(ISBLANK(INDEX('Policy Characteristics'!L:L,MATCH($C269,'Policy Characteristics'!$C:$C,0))),"",INDEX('Policy Characteristics'!L:L,MATCH($C269,'Policy Characteristics'!$C:$C,0)))</f>
        <v/>
      </c>
    </row>
    <row r="270" spans="1:18" s="435" customFormat="1" x14ac:dyDescent="0.25">
      <c r="A270" s="306" t="str">
        <f>IF(ISBLANK(INDEX('Policy Characteristics'!A:A,MATCH($C270,'Policy Characteristics'!$C:$C,0))),"",INDEX('Policy Characteristics'!A:A,MATCH($C270,'Policy Characteristics'!$C:$C,0)))</f>
        <v>Electricity Supply</v>
      </c>
      <c r="B270" s="306" t="str">
        <f>IF(ISBLANK(INDEX('Policy Characteristics'!B:B,MATCH($C270,'Policy Characteristics'!$C:$C,0))),"",INDEX('Policy Characteristics'!B:B,MATCH($C270,'Policy Characteristics'!$C:$C,0)))</f>
        <v>Non BAU Mandated Capacity Construction</v>
      </c>
      <c r="C270" s="310" t="str">
        <f t="shared" si="22"/>
        <v>Boolean Use Non BAU Mandated Capacity Construction Schedule</v>
      </c>
      <c r="D270" s="394" t="s">
        <v>478</v>
      </c>
      <c r="E270" s="414"/>
      <c r="F270" s="394" t="s">
        <v>479</v>
      </c>
      <c r="G270" s="414"/>
      <c r="H270" s="416">
        <v>645</v>
      </c>
      <c r="I270" s="414" t="s">
        <v>45</v>
      </c>
      <c r="J270" s="308" t="str">
        <f>IF(ISBLANK(INDEX('Policy Characteristics'!D:D,MATCH($C270,'Policy Characteristics'!$C:$C,0))),"",INDEX('Policy Characteristics'!D:D,MATCH($C270,'Policy Characteristics'!$C:$C,0)))</f>
        <v>Non BAU Mandated Capacity Construction</v>
      </c>
      <c r="K270" s="306" t="str">
        <f>IF(ISBLANK(INDEX('Policy Characteristics'!E:E,MATCH($C270,'Policy Characteristics'!$C:$C,0))),"",INDEX('Policy Characteristics'!E:E,MATCH($C270,'Policy Characteristics'!$C:$C,0)))</f>
        <v/>
      </c>
      <c r="L270" s="306">
        <f>IF(ISBLANK(INDEX('Policy Characteristics'!F:F,MATCH($C270,'Policy Characteristics'!$C:$C,0))),"",INDEX('Policy Characteristics'!F:F,MATCH($C270,'Policy Characteristics'!$C:$C,0)))</f>
        <v>0</v>
      </c>
      <c r="M270" s="306">
        <f>IF(ISBLANK(INDEX('Policy Characteristics'!G:G,MATCH($C270,'Policy Characteristics'!$C:$C,0))),"",INDEX('Policy Characteristics'!G:G,MATCH($C270,'Policy Characteristics'!$C:$C,0)))</f>
        <v>1</v>
      </c>
      <c r="N270" s="306">
        <f>IF(ISBLANK(INDEX('Policy Characteristics'!H:H,MATCH($C270,'Policy Characteristics'!$C:$C,0))),"",INDEX('Policy Characteristics'!H:H,MATCH($C270,'Policy Characteristics'!$C:$C,0)))</f>
        <v>1</v>
      </c>
      <c r="O270" s="306" t="str">
        <f>IF(ISBLANK(INDEX('Policy Characteristics'!I:I,MATCH($C270,'Policy Characteristics'!$C:$C,0))),"",INDEX('Policy Characteristics'!I:I,MATCH($C270,'Policy Characteristics'!$C:$C,0)))</f>
        <v>on/off</v>
      </c>
      <c r="P270" s="306" t="str">
        <f>IF(ISBLANK(INDEX('Policy Characteristics'!J:J,MATCH($C270,'Policy Characteristics'!$C:$C,0))),"",INDEX('Policy Characteristics'!J:J,MATCH($C270,'Policy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0" s="306" t="str">
        <f>IF(ISBLANK(INDEX('Policy Characteristics'!K:K,MATCH($C270,'Policy Characteristics'!$C:$C,0))),"",INDEX('Policy Characteristics'!K:K,MATCH($C270,'Policy Characteristics'!$C:$C,0)))</f>
        <v/>
      </c>
      <c r="R270" s="306" t="str">
        <f>IF(ISBLANK(INDEX('Policy Characteristics'!L:L,MATCH($C270,'Policy Characteristics'!$C:$C,0))),"",INDEX('Policy Characteristics'!L:L,MATCH($C270,'Policy Characteristics'!$C:$C,0)))</f>
        <v/>
      </c>
    </row>
    <row r="271" spans="1:18" s="435" customFormat="1" x14ac:dyDescent="0.25">
      <c r="A271" s="306" t="str">
        <f>IF(ISBLANK(INDEX('Policy Characteristics'!A:A,MATCH($C271,'Policy Characteristics'!$C:$C,0))),"",INDEX('Policy Characteristics'!A:A,MATCH($C271,'Policy Characteristics'!$C:$C,0)))</f>
        <v>Electricity Supply</v>
      </c>
      <c r="B271" s="306" t="str">
        <f>IF(ISBLANK(INDEX('Policy Characteristics'!B:B,MATCH($C271,'Policy Characteristics'!$C:$C,0))),"",INDEX('Policy Characteristics'!B:B,MATCH($C271,'Policy Characteristics'!$C:$C,0)))</f>
        <v>Non BAU Mandated Capacity Construction</v>
      </c>
      <c r="C271" s="310" t="str">
        <f t="shared" si="22"/>
        <v>Boolean Use Non BAU Mandated Capacity Construction Schedule</v>
      </c>
      <c r="D271" s="394" t="s">
        <v>2845</v>
      </c>
      <c r="E271" s="414"/>
      <c r="F271" s="394" t="s">
        <v>2528</v>
      </c>
      <c r="G271" s="414"/>
      <c r="H271" s="416">
        <v>646</v>
      </c>
      <c r="I271" s="414" t="s">
        <v>45</v>
      </c>
      <c r="J271" s="308" t="str">
        <f>IF(ISBLANK(INDEX('Policy Characteristics'!D:D,MATCH($C271,'Policy Characteristics'!$C:$C,0))),"",INDEX('Policy Characteristics'!D:D,MATCH($C271,'Policy Characteristics'!$C:$C,0)))</f>
        <v>Non BAU Mandated Capacity Construction</v>
      </c>
      <c r="K271" s="306" t="str">
        <f>IF(ISBLANK(INDEX('Policy Characteristics'!E:E,MATCH($C271,'Policy Characteristics'!$C:$C,0))),"",INDEX('Policy Characteristics'!E:E,MATCH($C271,'Policy Characteristics'!$C:$C,0)))</f>
        <v/>
      </c>
      <c r="L271" s="306">
        <f>IF(ISBLANK(INDEX('Policy Characteristics'!F:F,MATCH($C271,'Policy Characteristics'!$C:$C,0))),"",INDEX('Policy Characteristics'!F:F,MATCH($C271,'Policy Characteristics'!$C:$C,0)))</f>
        <v>0</v>
      </c>
      <c r="M271" s="306">
        <f>IF(ISBLANK(INDEX('Policy Characteristics'!G:G,MATCH($C271,'Policy Characteristics'!$C:$C,0))),"",INDEX('Policy Characteristics'!G:G,MATCH($C271,'Policy Characteristics'!$C:$C,0)))</f>
        <v>1</v>
      </c>
      <c r="N271" s="306">
        <f>IF(ISBLANK(INDEX('Policy Characteristics'!H:H,MATCH($C271,'Policy Characteristics'!$C:$C,0))),"",INDEX('Policy Characteristics'!H:H,MATCH($C271,'Policy Characteristics'!$C:$C,0)))</f>
        <v>1</v>
      </c>
      <c r="O271" s="306" t="str">
        <f>IF(ISBLANK(INDEX('Policy Characteristics'!I:I,MATCH($C271,'Policy Characteristics'!$C:$C,0))),"",INDEX('Policy Characteristics'!I:I,MATCH($C271,'Policy Characteristics'!$C:$C,0)))</f>
        <v>on/off</v>
      </c>
      <c r="P271" s="306" t="str">
        <f>IF(ISBLANK(INDEX('Policy Characteristics'!J:J,MATCH($C271,'Policy Characteristics'!$C:$C,0))),"",INDEX('Policy Characteristics'!J:J,MATCH($C271,'Policy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1" s="306" t="str">
        <f>IF(ISBLANK(INDEX('Policy Characteristics'!K:K,MATCH($C271,'Policy Characteristics'!$C:$C,0))),"",INDEX('Policy Characteristics'!K:K,MATCH($C271,'Policy Characteristics'!$C:$C,0)))</f>
        <v/>
      </c>
      <c r="R271" s="306" t="str">
        <f>IF(ISBLANK(INDEX('Policy Characteristics'!L:L,MATCH($C271,'Policy Characteristics'!$C:$C,0))),"",INDEX('Policy Characteristics'!L:L,MATCH($C271,'Policy Characteristics'!$C:$C,0)))</f>
        <v/>
      </c>
    </row>
    <row r="272" spans="1:18" s="435" customFormat="1" x14ac:dyDescent="0.25">
      <c r="A272" s="306" t="str">
        <f>IF(ISBLANK(INDEX('Policy Characteristics'!A:A,MATCH($C272,'Policy Characteristics'!$C:$C,0))),"",INDEX('Policy Characteristics'!A:A,MATCH($C272,'Policy Characteristics'!$C:$C,0)))</f>
        <v>Electricity Supply</v>
      </c>
      <c r="B272" s="306" t="str">
        <f>IF(ISBLANK(INDEX('Policy Characteristics'!B:B,MATCH($C272,'Policy Characteristics'!$C:$C,0))),"",INDEX('Policy Characteristics'!B:B,MATCH($C272,'Policy Characteristics'!$C:$C,0)))</f>
        <v>Non BAU Mandated Capacity Construction</v>
      </c>
      <c r="C272" s="310" t="str">
        <f t="shared" si="22"/>
        <v>Boolean Use Non BAU Mandated Capacity Construction Schedule</v>
      </c>
      <c r="D272" s="394" t="s">
        <v>2846</v>
      </c>
      <c r="E272" s="414"/>
      <c r="F272" s="394" t="s">
        <v>2677</v>
      </c>
      <c r="G272" s="414"/>
      <c r="H272" s="416">
        <v>647</v>
      </c>
      <c r="I272" s="414" t="s">
        <v>45</v>
      </c>
      <c r="J272" s="308" t="str">
        <f>IF(ISBLANK(INDEX('Policy Characteristics'!D:D,MATCH($C272,'Policy Characteristics'!$C:$C,0))),"",INDEX('Policy Characteristics'!D:D,MATCH($C272,'Policy Characteristics'!$C:$C,0)))</f>
        <v>Non BAU Mandated Capacity Construction</v>
      </c>
      <c r="K272" s="306" t="str">
        <f>IF(ISBLANK(INDEX('Policy Characteristics'!E:E,MATCH($C272,'Policy Characteristics'!$C:$C,0))),"",INDEX('Policy Characteristics'!E:E,MATCH($C272,'Policy Characteristics'!$C:$C,0)))</f>
        <v/>
      </c>
      <c r="L272" s="306">
        <f>IF(ISBLANK(INDEX('Policy Characteristics'!F:F,MATCH($C272,'Policy Characteristics'!$C:$C,0))),"",INDEX('Policy Characteristics'!F:F,MATCH($C272,'Policy Characteristics'!$C:$C,0)))</f>
        <v>0</v>
      </c>
      <c r="M272" s="306">
        <f>IF(ISBLANK(INDEX('Policy Characteristics'!G:G,MATCH($C272,'Policy Characteristics'!$C:$C,0))),"",INDEX('Policy Characteristics'!G:G,MATCH($C272,'Policy Characteristics'!$C:$C,0)))</f>
        <v>1</v>
      </c>
      <c r="N272" s="306">
        <f>IF(ISBLANK(INDEX('Policy Characteristics'!H:H,MATCH($C272,'Policy Characteristics'!$C:$C,0))),"",INDEX('Policy Characteristics'!H:H,MATCH($C272,'Policy Characteristics'!$C:$C,0)))</f>
        <v>1</v>
      </c>
      <c r="O272" s="306" t="str">
        <f>IF(ISBLANK(INDEX('Policy Characteristics'!I:I,MATCH($C272,'Policy Characteristics'!$C:$C,0))),"",INDEX('Policy Characteristics'!I:I,MATCH($C272,'Policy Characteristics'!$C:$C,0)))</f>
        <v>on/off</v>
      </c>
      <c r="P272" s="306" t="str">
        <f>IF(ISBLANK(INDEX('Policy Characteristics'!J:J,MATCH($C272,'Policy Characteristics'!$C:$C,0))),"",INDEX('Policy Characteristics'!J:J,MATCH($C272,'Policy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2" s="306" t="str">
        <f>IF(ISBLANK(INDEX('Policy Characteristics'!K:K,MATCH($C272,'Policy Characteristics'!$C:$C,0))),"",INDEX('Policy Characteristics'!K:K,MATCH($C272,'Policy Characteristics'!$C:$C,0)))</f>
        <v/>
      </c>
      <c r="R272" s="306" t="str">
        <f>IF(ISBLANK(INDEX('Policy Characteristics'!L:L,MATCH($C272,'Policy Characteristics'!$C:$C,0))),"",INDEX('Policy Characteristics'!L:L,MATCH($C272,'Policy Characteristics'!$C:$C,0)))</f>
        <v/>
      </c>
    </row>
    <row r="273" spans="1:18" s="435" customFormat="1" x14ac:dyDescent="0.25">
      <c r="A273" s="306" t="str">
        <f>IF(ISBLANK(INDEX('Policy Characteristics'!A:A,MATCH($C273,'Policy Characteristics'!$C:$C,0))),"",INDEX('Policy Characteristics'!A:A,MATCH($C273,'Policy Characteristics'!$C:$C,0)))</f>
        <v>Electricity Supply</v>
      </c>
      <c r="B273" s="306" t="str">
        <f>IF(ISBLANK(INDEX('Policy Characteristics'!B:B,MATCH($C273,'Policy Characteristics'!$C:$C,0))),"",INDEX('Policy Characteristics'!B:B,MATCH($C273,'Policy Characteristics'!$C:$C,0)))</f>
        <v>Non BAU Mandated Capacity Construction</v>
      </c>
      <c r="C273" s="310" t="str">
        <f t="shared" si="22"/>
        <v>Boolean Use Non BAU Mandated Capacity Construction Schedule</v>
      </c>
      <c r="D273" s="394" t="s">
        <v>2847</v>
      </c>
      <c r="E273" s="414"/>
      <c r="F273" s="394" t="s">
        <v>2530</v>
      </c>
      <c r="G273" s="414"/>
      <c r="H273" s="416">
        <v>648</v>
      </c>
      <c r="I273" s="414" t="s">
        <v>45</v>
      </c>
      <c r="J273" s="308" t="str">
        <f>IF(ISBLANK(INDEX('Policy Characteristics'!D:D,MATCH($C273,'Policy Characteristics'!$C:$C,0))),"",INDEX('Policy Characteristics'!D:D,MATCH($C273,'Policy Characteristics'!$C:$C,0)))</f>
        <v>Non BAU Mandated Capacity Construction</v>
      </c>
      <c r="K273" s="306" t="str">
        <f>IF(ISBLANK(INDEX('Policy Characteristics'!E:E,MATCH($C273,'Policy Characteristics'!$C:$C,0))),"",INDEX('Policy Characteristics'!E:E,MATCH($C273,'Policy Characteristics'!$C:$C,0)))</f>
        <v/>
      </c>
      <c r="L273" s="306">
        <f>IF(ISBLANK(INDEX('Policy Characteristics'!F:F,MATCH($C273,'Policy Characteristics'!$C:$C,0))),"",INDEX('Policy Characteristics'!F:F,MATCH($C273,'Policy Characteristics'!$C:$C,0)))</f>
        <v>0</v>
      </c>
      <c r="M273" s="306">
        <f>IF(ISBLANK(INDEX('Policy Characteristics'!G:G,MATCH($C273,'Policy Characteristics'!$C:$C,0))),"",INDEX('Policy Characteristics'!G:G,MATCH($C273,'Policy Characteristics'!$C:$C,0)))</f>
        <v>1</v>
      </c>
      <c r="N273" s="306">
        <f>IF(ISBLANK(INDEX('Policy Characteristics'!H:H,MATCH($C273,'Policy Characteristics'!$C:$C,0))),"",INDEX('Policy Characteristics'!H:H,MATCH($C273,'Policy Characteristics'!$C:$C,0)))</f>
        <v>1</v>
      </c>
      <c r="O273" s="306" t="str">
        <f>IF(ISBLANK(INDEX('Policy Characteristics'!I:I,MATCH($C273,'Policy Characteristics'!$C:$C,0))),"",INDEX('Policy Characteristics'!I:I,MATCH($C273,'Policy Characteristics'!$C:$C,0)))</f>
        <v>on/off</v>
      </c>
      <c r="P273" s="306" t="str">
        <f>IF(ISBLANK(INDEX('Policy Characteristics'!J:J,MATCH($C273,'Policy Characteristics'!$C:$C,0))),"",INDEX('Policy Characteristics'!J:J,MATCH($C273,'Policy Characteristics'!$C:$C,0)))</f>
        <v>**Description:** The business-as-uusal case includes all planned capacity additions (provided by the U.S. Energy Information Administration). This policy blocks all planned additions of the selected type(s) that have not already received regulatory approval.</v>
      </c>
      <c r="Q273" s="306" t="str">
        <f>IF(ISBLANK(INDEX('Policy Characteristics'!K:K,MATCH($C273,'Policy Characteristics'!$C:$C,0))),"",INDEX('Policy Characteristics'!K:K,MATCH($C273,'Policy Characteristics'!$C:$C,0)))</f>
        <v/>
      </c>
      <c r="R273" s="306" t="str">
        <f>IF(ISBLANK(INDEX('Policy Characteristics'!L:L,MATCH($C273,'Policy Characteristics'!$C:$C,0))),"",INDEX('Policy Characteristics'!L:L,MATCH($C273,'Policy Characteristics'!$C:$C,0)))</f>
        <v/>
      </c>
    </row>
    <row r="274" spans="1:18" s="435" customFormat="1" x14ac:dyDescent="0.25">
      <c r="A274" s="306" t="str">
        <f>IF(ISBLANK(INDEX('Policy Characteristics'!A:A,MATCH($C274,'Policy Characteristics'!$C:$C,0))),"",INDEX('Policy Characteristics'!A:A,MATCH($C274,'Policy Characteristics'!$C:$C,0)))</f>
        <v>Electricity Supply</v>
      </c>
      <c r="B274" s="306" t="str">
        <f>IF(ISBLANK(INDEX('Policy Characteristics'!B:B,MATCH($C274,'Policy Characteristics'!$C:$C,0))),"",INDEX('Policy Characteristics'!B:B,MATCH($C274,'Policy Characteristics'!$C:$C,0)))</f>
        <v>Non BAU RPS Qualifying Resources</v>
      </c>
      <c r="C274" s="311" t="s">
        <v>380</v>
      </c>
      <c r="D274" s="414"/>
      <c r="E274" s="414"/>
      <c r="F274" s="414"/>
      <c r="G274" s="414"/>
      <c r="H274" s="416">
        <v>649</v>
      </c>
      <c r="I274" s="414" t="s">
        <v>45</v>
      </c>
      <c r="J274" s="308" t="str">
        <f>IF(ISBLANK(INDEX('Policy Characteristics'!D:D,MATCH($C274,'Policy Characteristics'!$C:$C,0))),"",INDEX('Policy Characteristics'!D:D,MATCH($C274,'Policy Characteristics'!$C:$C,0)))</f>
        <v>Non BAU RPS Qualifying Resources</v>
      </c>
      <c r="K274" s="306" t="str">
        <f>IF(ISBLANK(INDEX('Policy Characteristics'!E:E,MATCH($C274,'Policy Characteristics'!$C:$C,0))),"",INDEX('Policy Characteristics'!E:E,MATCH($C274,'Policy Characteristics'!$C:$C,0)))</f>
        <v>elec non BAU RPS qualifying resources</v>
      </c>
      <c r="L274" s="306">
        <f>IF(ISBLANK(INDEX('Policy Characteristics'!F:F,MATCH($C274,'Policy Characteristics'!$C:$C,0))),"",INDEX('Policy Characteristics'!F:F,MATCH($C274,'Policy Characteristics'!$C:$C,0)))</f>
        <v>0</v>
      </c>
      <c r="M274" s="306">
        <f>IF(ISBLANK(INDEX('Policy Characteristics'!G:G,MATCH($C274,'Policy Characteristics'!$C:$C,0))),"",INDEX('Policy Characteristics'!G:G,MATCH($C274,'Policy Characteristics'!$C:$C,0)))</f>
        <v>1</v>
      </c>
      <c r="N274" s="306">
        <f>IF(ISBLANK(INDEX('Policy Characteristics'!H:H,MATCH($C274,'Policy Characteristics'!$C:$C,0))),"",INDEX('Policy Characteristics'!H:H,MATCH($C274,'Policy Characteristics'!$C:$C,0)))</f>
        <v>1</v>
      </c>
      <c r="O274" s="306" t="str">
        <f>IF(ISBLANK(INDEX('Policy Characteristics'!I:I,MATCH($C274,'Policy Characteristics'!$C:$C,0))),"",INDEX('Policy Characteristics'!I:I,MATCH($C274,'Policy Characteristics'!$C:$C,0)))</f>
        <v>on/off</v>
      </c>
      <c r="P274" s="306" t="str">
        <f>IF(ISBLANK(INDEX('Policy Characteristics'!J:J,MATCH($C274,'Policy Characteristics'!$C:$C,0))),"",INDEX('Policy Characteristics'!J:J,MATCH($C274,'Policy Characteristics'!$C:$C,0)))</f>
        <v/>
      </c>
      <c r="Q274" s="306" t="str">
        <f>IF(ISBLANK(INDEX('Policy Characteristics'!K:K,MATCH($C274,'Policy Characteristics'!$C:$C,0))),"",INDEX('Policy Characteristics'!K:K,MATCH($C274,'Policy Characteristics'!$C:$C,0)))</f>
        <v/>
      </c>
      <c r="R274" s="306" t="str">
        <f>IF(ISBLANK(INDEX('Policy Characteristics'!L:L,MATCH($C274,'Policy Characteristics'!$C:$C,0))),"",INDEX('Policy Characteristics'!L:L,MATCH($C274,'Policy Characteristics'!$C:$C,0)))</f>
        <v/>
      </c>
    </row>
    <row r="275" spans="1:18" s="435" customFormat="1" x14ac:dyDescent="0.25">
      <c r="A275" s="306" t="str">
        <f>IF(ISBLANK(INDEX('Policy Characteristics'!A:A,MATCH($C275,'Policy Characteristics'!$C:$C,0))),"",INDEX('Policy Characteristics'!A:A,MATCH($C275,'Policy Characteristics'!$C:$C,0)))</f>
        <v>Electricity Supply</v>
      </c>
      <c r="B275" s="306" t="str">
        <f>IF(ISBLANK(INDEX('Policy Characteristics'!B:B,MATCH($C275,'Policy Characteristics'!$C:$C,0))),"",INDEX('Policy Characteristics'!B:B,MATCH($C275,'Policy Characteristics'!$C:$C,0)))</f>
        <v>Nuclear Plant Lifetime Extension</v>
      </c>
      <c r="C275" s="311" t="s">
        <v>2290</v>
      </c>
      <c r="D275" s="394"/>
      <c r="E275" s="425"/>
      <c r="F275" s="394"/>
      <c r="G275" s="425"/>
      <c r="H275" s="416">
        <v>35</v>
      </c>
      <c r="I275" s="394" t="s">
        <v>45</v>
      </c>
      <c r="J275" s="308" t="str">
        <f>IF(ISBLANK(INDEX('Policy Characteristics'!D:D,MATCH($C275,'Policy Characteristics'!$C:$C,0))),"",INDEX('Policy Characteristics'!D:D,MATCH($C275,'Policy Characteristics'!$C:$C,0)))</f>
        <v>Nuclear Lifetime Extension</v>
      </c>
      <c r="K275" s="306" t="str">
        <f>IF(ISBLANK(INDEX('Policy Characteristics'!E:E,MATCH($C275,'Policy Characteristics'!$C:$C,0))),"",INDEX('Policy Characteristics'!E:E,MATCH($C275,'Policy Characteristics'!$C:$C,0)))</f>
        <v/>
      </c>
      <c r="L275" s="306">
        <f>IF(ISBLANK(INDEX('Policy Characteristics'!F:F,MATCH($C275,'Policy Characteristics'!$C:$C,0))),"",INDEX('Policy Characteristics'!F:F,MATCH($C275,'Policy Characteristics'!$C:$C,0)))</f>
        <v>0</v>
      </c>
      <c r="M275" s="306">
        <f>IF(ISBLANK(INDEX('Policy Characteristics'!G:G,MATCH($C275,'Policy Characteristics'!$C:$C,0))),"",INDEX('Policy Characteristics'!G:G,MATCH($C275,'Policy Characteristics'!$C:$C,0)))</f>
        <v>20</v>
      </c>
      <c r="N275" s="306">
        <f>IF(ISBLANK(INDEX('Policy Characteristics'!H:H,MATCH($C275,'Policy Characteristics'!$C:$C,0))),"",INDEX('Policy Characteristics'!H:H,MATCH($C275,'Policy Characteristics'!$C:$C,0)))</f>
        <v>1</v>
      </c>
      <c r="O275" s="306" t="str">
        <f>IF(ISBLANK(INDEX('Policy Characteristics'!I:I,MATCH($C275,'Policy Characteristics'!$C:$C,0))),"",INDEX('Policy Characteristics'!I:I,MATCH($C275,'Policy Characteristics'!$C:$C,0)))</f>
        <v>year(s)</v>
      </c>
      <c r="P275" s="306" t="str">
        <f>IF(ISBLANK(INDEX('Policy Characteristics'!J:J,MATCH($C275,'Policy Characteristics'!$C:$C,0))),"",INDEX('Policy Characteristics'!J:J,MATCH($C275,'Policy Characteristics'!$C:$C,0)))</f>
        <v>**Description:** This policy extends the lifetime of all nuclear plants by the specified number of years.</v>
      </c>
      <c r="Q275" s="306" t="str">
        <f>IF(ISBLANK(INDEX('Policy Characteristics'!K:K,MATCH($C275,'Policy Characteristics'!$C:$C,0))),"",INDEX('Policy Characteristics'!K:K,MATCH($C275,'Policy Characteristics'!$C:$C,0)))</f>
        <v>electricity-sector-main.html#life-ext</v>
      </c>
      <c r="R275" s="306" t="str">
        <f>IF(ISBLANK(INDEX('Policy Characteristics'!L:L,MATCH($C275,'Policy Characteristics'!$C:$C,0))),"",INDEX('Policy Characteristics'!L:L,MATCH($C275,'Policy Characteristics'!$C:$C,0)))</f>
        <v>nuclear-lifetime-extension.html</v>
      </c>
    </row>
    <row r="276" spans="1:18" s="405" customFormat="1" x14ac:dyDescent="0.25">
      <c r="A276" s="306" t="str">
        <f>IF(ISBLANK(INDEX('Policy Characteristics'!A:A,MATCH($C276,'Policy Characteristics'!$C:$C,0))),"",INDEX('Policy Characteristics'!A:A,MATCH($C276,'Policy Characteristics'!$C:$C,0)))</f>
        <v>Electricity Supply</v>
      </c>
      <c r="B276" s="306" t="str">
        <f>IF(ISBLANK(INDEX('Policy Characteristics'!B:B,MATCH($C276,'Policy Characteristics'!$C:$C,0))),"",INDEX('Policy Characteristics'!B:B,MATCH($C276,'Policy Characteristics'!$C:$C,0)))</f>
        <v>Reduce Plant Downtime</v>
      </c>
      <c r="C276" s="309" t="s">
        <v>267</v>
      </c>
      <c r="D276" s="394" t="s">
        <v>472</v>
      </c>
      <c r="E276" s="394" t="s">
        <v>268</v>
      </c>
      <c r="F276" s="414"/>
      <c r="G276" s="394"/>
      <c r="H276" s="430">
        <v>650</v>
      </c>
      <c r="I276" s="394" t="s">
        <v>45</v>
      </c>
      <c r="J276" s="308" t="str">
        <f>IF(ISBLANK(INDEX('Policy Characteristics'!D:D,MATCH($C276,'Policy Characteristics'!$C:$C,0))),"",INDEX('Policy Characteristics'!D:D,MATCH($C276,'Policy Characteristics'!$C:$C,0)))</f>
        <v>Reduce Plant Downtime</v>
      </c>
      <c r="K276" s="306" t="str">
        <f>IF(ISBLANK(INDEX('Policy Characteristics'!E:E,MATCH($C276,'Policy Characteristics'!$C:$C,0))),"",INDEX('Policy Characteristics'!E:E,MATCH($C276,'Policy Characteristics'!$C:$C,0)))</f>
        <v>elec reduce plant downtime</v>
      </c>
      <c r="L276" s="317">
        <f>IF(ISBLANK(INDEX('Policy Characteristics'!F:F,MATCH($C276,'Policy Characteristics'!$C:$C,0))),"",INDEX('Policy Characteristics'!F:F,MATCH($C276,'Policy Characteristics'!$C:$C,0)))</f>
        <v>0</v>
      </c>
      <c r="M276" s="317">
        <f>IF(ISBLANK(INDEX('Policy Characteristics'!G:G,MATCH($C276,'Policy Characteristics'!$C:$C,0))),"",INDEX('Policy Characteristics'!G:G,MATCH($C276,'Policy Characteristics'!$C:$C,0)))</f>
        <v>0.6</v>
      </c>
      <c r="N276" s="317">
        <f>IF(ISBLANK(INDEX('Policy Characteristics'!H:H,MATCH($C276,'Policy Characteristics'!$C:$C,0))),"",INDEX('Policy Characteristics'!H:H,MATCH($C276,'Policy Characteristics'!$C:$C,0)))</f>
        <v>0.01</v>
      </c>
      <c r="O276" s="306" t="str">
        <f>IF(ISBLANK(INDEX('Policy Characteristics'!I:I,MATCH($C276,'Policy Characteristics'!$C:$C,0))),"",INDEX('Policy Characteristics'!I:I,MATCH($C276,'Policy Characteristics'!$C:$C,0)))</f>
        <v>% reduction in downtime</v>
      </c>
      <c r="P276" s="306" t="str">
        <f>IF(ISBLANK(INDEX('Policy Characteristics'!J:J,MATCH($C276,'Policy Characteristics'!$C:$C,0))),"",INDEX('Policy Characteristics'!J:J,MATCH($C276,'Policy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6" s="306" t="str">
        <f>IF(ISBLANK(INDEX('Policy Characteristics'!K:K,MATCH($C276,'Policy Characteristics'!$C:$C,0))),"",INDEX('Policy Characteristics'!K:K,MATCH($C276,'Policy Characteristics'!$C:$C,0)))</f>
        <v>electricity-sector-main.html#red-downtime</v>
      </c>
      <c r="R276" s="306" t="str">
        <f>IF(ISBLANK(INDEX('Policy Characteristics'!L:L,MATCH($C276,'Policy Characteristics'!$C:$C,0))),"",INDEX('Policy Characteristics'!L:L,MATCH($C276,'Policy Characteristics'!$C:$C,0)))</f>
        <v>reduce-downtime.html</v>
      </c>
    </row>
    <row r="277" spans="1:18" s="405" customFormat="1" x14ac:dyDescent="0.25">
      <c r="A277" s="306" t="str">
        <f>IF(ISBLANK(INDEX('Policy Characteristics'!A:A,MATCH($C277,'Policy Characteristics'!$C:$C,0))),"",INDEX('Policy Characteristics'!A:A,MATCH($C277,'Policy Characteristics'!$C:$C,0)))</f>
        <v>Electricity Supply</v>
      </c>
      <c r="B277" s="306" t="str">
        <f>IF(ISBLANK(INDEX('Policy Characteristics'!B:B,MATCH($C277,'Policy Characteristics'!$C:$C,0))),"",INDEX('Policy Characteristics'!B:B,MATCH($C277,'Policy Characteristics'!$C:$C,0)))</f>
        <v>Reduce Plant Downtime</v>
      </c>
      <c r="C277" s="312" t="str">
        <f t="shared" ref="C277:C306" si="23">C$276</f>
        <v>Percentage Reduction in Plant Downtime</v>
      </c>
      <c r="D277" s="394" t="s">
        <v>472</v>
      </c>
      <c r="E277" s="394" t="s">
        <v>269</v>
      </c>
      <c r="F277" s="414"/>
      <c r="G277" s="394"/>
      <c r="H277" s="430">
        <v>651</v>
      </c>
      <c r="I277" s="394" t="s">
        <v>45</v>
      </c>
      <c r="J277" s="308" t="str">
        <f>IF(ISBLANK(INDEX('Policy Characteristics'!D:D,MATCH($C277,'Policy Characteristics'!$C:$C,0))),"",INDEX('Policy Characteristics'!D:D,MATCH($C277,'Policy Characteristics'!$C:$C,0)))</f>
        <v>Reduce Plant Downtime</v>
      </c>
      <c r="K277" s="306" t="str">
        <f>IF(ISBLANK(INDEX('Policy Characteristics'!E:E,MATCH($C277,'Policy Characteristics'!$C:$C,0))),"",INDEX('Policy Characteristics'!E:E,MATCH($C277,'Policy Characteristics'!$C:$C,0)))</f>
        <v>elec reduce plant downtime</v>
      </c>
      <c r="L277" s="317">
        <f>IF(ISBLANK(INDEX('Policy Characteristics'!F:F,MATCH($C277,'Policy Characteristics'!$C:$C,0))),"",INDEX('Policy Characteristics'!F:F,MATCH($C277,'Policy Characteristics'!$C:$C,0)))</f>
        <v>0</v>
      </c>
      <c r="M277" s="317">
        <f>IF(ISBLANK(INDEX('Policy Characteristics'!G:G,MATCH($C277,'Policy Characteristics'!$C:$C,0))),"",INDEX('Policy Characteristics'!G:G,MATCH($C277,'Policy Characteristics'!$C:$C,0)))</f>
        <v>0.6</v>
      </c>
      <c r="N277" s="317">
        <f>IF(ISBLANK(INDEX('Policy Characteristics'!H:H,MATCH($C277,'Policy Characteristics'!$C:$C,0))),"",INDEX('Policy Characteristics'!H:H,MATCH($C277,'Policy Characteristics'!$C:$C,0)))</f>
        <v>0.01</v>
      </c>
      <c r="O277" s="306" t="str">
        <f>IF(ISBLANK(INDEX('Policy Characteristics'!I:I,MATCH($C277,'Policy Characteristics'!$C:$C,0))),"",INDEX('Policy Characteristics'!I:I,MATCH($C277,'Policy Characteristics'!$C:$C,0)))</f>
        <v>% reduction in downtime</v>
      </c>
      <c r="P277" s="306" t="str">
        <f>IF(ISBLANK(INDEX('Policy Characteristics'!J:J,MATCH($C277,'Policy Characteristics'!$C:$C,0))),"",INDEX('Policy Characteristics'!J:J,MATCH($C277,'Policy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7" s="306" t="str">
        <f>IF(ISBLANK(INDEX('Policy Characteristics'!K:K,MATCH($C277,'Policy Characteristics'!$C:$C,0))),"",INDEX('Policy Characteristics'!K:K,MATCH($C277,'Policy Characteristics'!$C:$C,0)))</f>
        <v>electricity-sector-main.html#red-downtime</v>
      </c>
      <c r="R277" s="306" t="str">
        <f>IF(ISBLANK(INDEX('Policy Characteristics'!L:L,MATCH($C277,'Policy Characteristics'!$C:$C,0))),"",INDEX('Policy Characteristics'!L:L,MATCH($C277,'Policy Characteristics'!$C:$C,0)))</f>
        <v>reduce-downtime.html</v>
      </c>
    </row>
    <row r="278" spans="1:18" s="405" customFormat="1" x14ac:dyDescent="0.25">
      <c r="A278" s="306" t="str">
        <f>IF(ISBLANK(INDEX('Policy Characteristics'!A:A,MATCH($C278,'Policy Characteristics'!$C:$C,0))),"",INDEX('Policy Characteristics'!A:A,MATCH($C278,'Policy Characteristics'!$C:$C,0)))</f>
        <v>Electricity Supply</v>
      </c>
      <c r="B278" s="306" t="str">
        <f>IF(ISBLANK(INDEX('Policy Characteristics'!B:B,MATCH($C278,'Policy Characteristics'!$C:$C,0))),"",INDEX('Policy Characteristics'!B:B,MATCH($C278,'Policy Characteristics'!$C:$C,0)))</f>
        <v>Reduce Plant Downtime</v>
      </c>
      <c r="C278" s="312" t="str">
        <f t="shared" si="23"/>
        <v>Percentage Reduction in Plant Downtime</v>
      </c>
      <c r="D278" s="394" t="s">
        <v>472</v>
      </c>
      <c r="E278" s="394" t="s">
        <v>270</v>
      </c>
      <c r="F278" s="414"/>
      <c r="G278" s="394"/>
      <c r="H278" s="430">
        <v>652</v>
      </c>
      <c r="I278" s="394" t="s">
        <v>45</v>
      </c>
      <c r="J278" s="308" t="str">
        <f>IF(ISBLANK(INDEX('Policy Characteristics'!D:D,MATCH($C278,'Policy Characteristics'!$C:$C,0))),"",INDEX('Policy Characteristics'!D:D,MATCH($C278,'Policy Characteristics'!$C:$C,0)))</f>
        <v>Reduce Plant Downtime</v>
      </c>
      <c r="K278" s="306" t="str">
        <f>IF(ISBLANK(INDEX('Policy Characteristics'!E:E,MATCH($C278,'Policy Characteristics'!$C:$C,0))),"",INDEX('Policy Characteristics'!E:E,MATCH($C278,'Policy Characteristics'!$C:$C,0)))</f>
        <v>elec reduce plant downtime</v>
      </c>
      <c r="L278" s="317">
        <f>IF(ISBLANK(INDEX('Policy Characteristics'!F:F,MATCH($C278,'Policy Characteristics'!$C:$C,0))),"",INDEX('Policy Characteristics'!F:F,MATCH($C278,'Policy Characteristics'!$C:$C,0)))</f>
        <v>0</v>
      </c>
      <c r="M278" s="317">
        <f>IF(ISBLANK(INDEX('Policy Characteristics'!G:G,MATCH($C278,'Policy Characteristics'!$C:$C,0))),"",INDEX('Policy Characteristics'!G:G,MATCH($C278,'Policy Characteristics'!$C:$C,0)))</f>
        <v>0.6</v>
      </c>
      <c r="N278" s="317">
        <f>IF(ISBLANK(INDEX('Policy Characteristics'!H:H,MATCH($C278,'Policy Characteristics'!$C:$C,0))),"",INDEX('Policy Characteristics'!H:H,MATCH($C278,'Policy Characteristics'!$C:$C,0)))</f>
        <v>0.01</v>
      </c>
      <c r="O278" s="306" t="str">
        <f>IF(ISBLANK(INDEX('Policy Characteristics'!I:I,MATCH($C278,'Policy Characteristics'!$C:$C,0))),"",INDEX('Policy Characteristics'!I:I,MATCH($C278,'Policy Characteristics'!$C:$C,0)))</f>
        <v>% reduction in downtime</v>
      </c>
      <c r="P278" s="306" t="str">
        <f>IF(ISBLANK(INDEX('Policy Characteristics'!J:J,MATCH($C278,'Policy Characteristics'!$C:$C,0))),"",INDEX('Policy Characteristics'!J:J,MATCH($C278,'Policy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8" s="306" t="str">
        <f>IF(ISBLANK(INDEX('Policy Characteristics'!K:K,MATCH($C278,'Policy Characteristics'!$C:$C,0))),"",INDEX('Policy Characteristics'!K:K,MATCH($C278,'Policy Characteristics'!$C:$C,0)))</f>
        <v>electricity-sector-main.html#red-downtime</v>
      </c>
      <c r="R278" s="306" t="str">
        <f>IF(ISBLANK(INDEX('Policy Characteristics'!L:L,MATCH($C278,'Policy Characteristics'!$C:$C,0))),"",INDEX('Policy Characteristics'!L:L,MATCH($C278,'Policy Characteristics'!$C:$C,0)))</f>
        <v>reduce-downtime.html</v>
      </c>
    </row>
    <row r="279" spans="1:18" s="405" customFormat="1" x14ac:dyDescent="0.25">
      <c r="A279" s="306" t="str">
        <f>IF(ISBLANK(INDEX('Policy Characteristics'!A:A,MATCH($C279,'Policy Characteristics'!$C:$C,0))),"",INDEX('Policy Characteristics'!A:A,MATCH($C279,'Policy Characteristics'!$C:$C,0)))</f>
        <v>Electricity Supply</v>
      </c>
      <c r="B279" s="306" t="str">
        <f>IF(ISBLANK(INDEX('Policy Characteristics'!B:B,MATCH($C279,'Policy Characteristics'!$C:$C,0))),"",INDEX('Policy Characteristics'!B:B,MATCH($C279,'Policy Characteristics'!$C:$C,0)))</f>
        <v>Reduce Plant Downtime</v>
      </c>
      <c r="C279" s="312" t="str">
        <f t="shared" si="23"/>
        <v>Percentage Reduction in Plant Downtime</v>
      </c>
      <c r="D279" s="394" t="s">
        <v>326</v>
      </c>
      <c r="E279" s="394" t="s">
        <v>268</v>
      </c>
      <c r="F279" s="394" t="s">
        <v>327</v>
      </c>
      <c r="G279" s="394" t="s">
        <v>321</v>
      </c>
      <c r="H279" s="430">
        <v>141</v>
      </c>
      <c r="I279" s="394" t="s">
        <v>44</v>
      </c>
      <c r="J279" s="308" t="str">
        <f>IF(ISBLANK(INDEX('Policy Characteristics'!D:D,MATCH($C279,'Policy Characteristics'!$C:$C,0))),"",INDEX('Policy Characteristics'!D:D,MATCH($C279,'Policy Characteristics'!$C:$C,0)))</f>
        <v>Reduce Plant Downtime</v>
      </c>
      <c r="K279" s="306" t="str">
        <f>IF(ISBLANK(INDEX('Policy Characteristics'!E:E,MATCH($C279,'Policy Characteristics'!$C:$C,0))),"",INDEX('Policy Characteristics'!E:E,MATCH($C279,'Policy Characteristics'!$C:$C,0)))</f>
        <v>elec reduce plant downtime</v>
      </c>
      <c r="L279" s="317">
        <f>IF(ISBLANK(INDEX('Policy Characteristics'!F:F,MATCH($C279,'Policy Characteristics'!$C:$C,0))),"",INDEX('Policy Characteristics'!F:F,MATCH($C279,'Policy Characteristics'!$C:$C,0)))</f>
        <v>0</v>
      </c>
      <c r="M279" s="317">
        <f>IF(ISBLANK(INDEX('Policy Characteristics'!G:G,MATCH($C279,'Policy Characteristics'!$C:$C,0))),"",INDEX('Policy Characteristics'!G:G,MATCH($C279,'Policy Characteristics'!$C:$C,0)))</f>
        <v>0.6</v>
      </c>
      <c r="N279" s="317">
        <f>IF(ISBLANK(INDEX('Policy Characteristics'!H:H,MATCH($C279,'Policy Characteristics'!$C:$C,0))),"",INDEX('Policy Characteristics'!H:H,MATCH($C279,'Policy Characteristics'!$C:$C,0)))</f>
        <v>0.01</v>
      </c>
      <c r="O279" s="306" t="str">
        <f>IF(ISBLANK(INDEX('Policy Characteristics'!I:I,MATCH($C279,'Policy Characteristics'!$C:$C,0))),"",INDEX('Policy Characteristics'!I:I,MATCH($C279,'Policy Characteristics'!$C:$C,0)))</f>
        <v>% reduction in downtime</v>
      </c>
      <c r="P279" s="306" t="str">
        <f>IF(ISBLANK(INDEX('Policy Characteristics'!J:J,MATCH($C279,'Policy Characteristics'!$C:$C,0))),"",INDEX('Policy Characteristics'!J:J,MATCH($C279,'Policy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79" s="306" t="str">
        <f>IF(ISBLANK(INDEX('Policy Characteristics'!K:K,MATCH($C279,'Policy Characteristics'!$C:$C,0))),"",INDEX('Policy Characteristics'!K:K,MATCH($C279,'Policy Characteristics'!$C:$C,0)))</f>
        <v>electricity-sector-main.html#red-downtime</v>
      </c>
      <c r="R279" s="306" t="str">
        <f>IF(ISBLANK(INDEX('Policy Characteristics'!L:L,MATCH($C279,'Policy Characteristics'!$C:$C,0))),"",INDEX('Policy Characteristics'!L:L,MATCH($C279,'Policy Characteristics'!$C:$C,0)))</f>
        <v>reduce-downtime.html</v>
      </c>
    </row>
    <row r="280" spans="1:18" s="405" customFormat="1" x14ac:dyDescent="0.25">
      <c r="A280" s="306" t="str">
        <f>IF(ISBLANK(INDEX('Policy Characteristics'!A:A,MATCH($C280,'Policy Characteristics'!$C:$C,0))),"",INDEX('Policy Characteristics'!A:A,MATCH($C280,'Policy Characteristics'!$C:$C,0)))</f>
        <v>Electricity Supply</v>
      </c>
      <c r="B280" s="306" t="str">
        <f>IF(ISBLANK(INDEX('Policy Characteristics'!B:B,MATCH($C280,'Policy Characteristics'!$C:$C,0))),"",INDEX('Policy Characteristics'!B:B,MATCH($C280,'Policy Characteristics'!$C:$C,0)))</f>
        <v>Reduce Plant Downtime</v>
      </c>
      <c r="C280" s="312" t="str">
        <f t="shared" si="23"/>
        <v>Percentage Reduction in Plant Downtime</v>
      </c>
      <c r="D280" s="394" t="s">
        <v>326</v>
      </c>
      <c r="E280" s="394" t="s">
        <v>269</v>
      </c>
      <c r="F280" s="394"/>
      <c r="G280" s="394"/>
      <c r="H280" s="430">
        <v>653</v>
      </c>
      <c r="I280" s="394" t="s">
        <v>45</v>
      </c>
      <c r="J280" s="308" t="str">
        <f>IF(ISBLANK(INDEX('Policy Characteristics'!D:D,MATCH($C280,'Policy Characteristics'!$C:$C,0))),"",INDEX('Policy Characteristics'!D:D,MATCH($C280,'Policy Characteristics'!$C:$C,0)))</f>
        <v>Reduce Plant Downtime</v>
      </c>
      <c r="K280" s="306" t="str">
        <f>IF(ISBLANK(INDEX('Policy Characteristics'!E:E,MATCH($C280,'Policy Characteristics'!$C:$C,0))),"",INDEX('Policy Characteristics'!E:E,MATCH($C280,'Policy Characteristics'!$C:$C,0)))</f>
        <v>elec reduce plant downtime</v>
      </c>
      <c r="L280" s="317">
        <f>IF(ISBLANK(INDEX('Policy Characteristics'!F:F,MATCH($C280,'Policy Characteristics'!$C:$C,0))),"",INDEX('Policy Characteristics'!F:F,MATCH($C280,'Policy Characteristics'!$C:$C,0)))</f>
        <v>0</v>
      </c>
      <c r="M280" s="317">
        <f>IF(ISBLANK(INDEX('Policy Characteristics'!G:G,MATCH($C280,'Policy Characteristics'!$C:$C,0))),"",INDEX('Policy Characteristics'!G:G,MATCH($C280,'Policy Characteristics'!$C:$C,0)))</f>
        <v>0.6</v>
      </c>
      <c r="N280" s="317">
        <f>IF(ISBLANK(INDEX('Policy Characteristics'!H:H,MATCH($C280,'Policy Characteristics'!$C:$C,0))),"",INDEX('Policy Characteristics'!H:H,MATCH($C280,'Policy Characteristics'!$C:$C,0)))</f>
        <v>0.01</v>
      </c>
      <c r="O280" s="306" t="str">
        <f>IF(ISBLANK(INDEX('Policy Characteristics'!I:I,MATCH($C280,'Policy Characteristics'!$C:$C,0))),"",INDEX('Policy Characteristics'!I:I,MATCH($C280,'Policy Characteristics'!$C:$C,0)))</f>
        <v>% reduction in downtime</v>
      </c>
      <c r="P280" s="306" t="str">
        <f>IF(ISBLANK(INDEX('Policy Characteristics'!J:J,MATCH($C280,'Policy Characteristics'!$C:$C,0))),"",INDEX('Policy Characteristics'!J:J,MATCH($C280,'Policy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0" s="306" t="str">
        <f>IF(ISBLANK(INDEX('Policy Characteristics'!K:K,MATCH($C280,'Policy Characteristics'!$C:$C,0))),"",INDEX('Policy Characteristics'!K:K,MATCH($C280,'Policy Characteristics'!$C:$C,0)))</f>
        <v>electricity-sector-main.html#red-downtime</v>
      </c>
      <c r="R280" s="306" t="str">
        <f>IF(ISBLANK(INDEX('Policy Characteristics'!L:L,MATCH($C280,'Policy Characteristics'!$C:$C,0))),"",INDEX('Policy Characteristics'!L:L,MATCH($C280,'Policy Characteristics'!$C:$C,0)))</f>
        <v>reduce-downtime.html</v>
      </c>
    </row>
    <row r="281" spans="1:18" s="405" customFormat="1" x14ac:dyDescent="0.25">
      <c r="A281" s="306" t="str">
        <f>IF(ISBLANK(INDEX('Policy Characteristics'!A:A,MATCH($C281,'Policy Characteristics'!$C:$C,0))),"",INDEX('Policy Characteristics'!A:A,MATCH($C281,'Policy Characteristics'!$C:$C,0)))</f>
        <v>Electricity Supply</v>
      </c>
      <c r="B281" s="306" t="str">
        <f>IF(ISBLANK(INDEX('Policy Characteristics'!B:B,MATCH($C281,'Policy Characteristics'!$C:$C,0))),"",INDEX('Policy Characteristics'!B:B,MATCH($C281,'Policy Characteristics'!$C:$C,0)))</f>
        <v>Reduce Plant Downtime</v>
      </c>
      <c r="C281" s="312" t="str">
        <f t="shared" si="23"/>
        <v>Percentage Reduction in Plant Downtime</v>
      </c>
      <c r="D281" s="394" t="s">
        <v>326</v>
      </c>
      <c r="E281" s="394" t="s">
        <v>270</v>
      </c>
      <c r="F281" s="394"/>
      <c r="G281" s="394"/>
      <c r="H281" s="430">
        <v>654</v>
      </c>
      <c r="I281" s="394" t="s">
        <v>45</v>
      </c>
      <c r="J281" s="308" t="str">
        <f>IF(ISBLANK(INDEX('Policy Characteristics'!D:D,MATCH($C281,'Policy Characteristics'!$C:$C,0))),"",INDEX('Policy Characteristics'!D:D,MATCH($C281,'Policy Characteristics'!$C:$C,0)))</f>
        <v>Reduce Plant Downtime</v>
      </c>
      <c r="K281" s="306" t="str">
        <f>IF(ISBLANK(INDEX('Policy Characteristics'!E:E,MATCH($C281,'Policy Characteristics'!$C:$C,0))),"",INDEX('Policy Characteristics'!E:E,MATCH($C281,'Policy Characteristics'!$C:$C,0)))</f>
        <v>elec reduce plant downtime</v>
      </c>
      <c r="L281" s="317">
        <f>IF(ISBLANK(INDEX('Policy Characteristics'!F:F,MATCH($C281,'Policy Characteristics'!$C:$C,0))),"",INDEX('Policy Characteristics'!F:F,MATCH($C281,'Policy Characteristics'!$C:$C,0)))</f>
        <v>0</v>
      </c>
      <c r="M281" s="317">
        <f>IF(ISBLANK(INDEX('Policy Characteristics'!G:G,MATCH($C281,'Policy Characteristics'!$C:$C,0))),"",INDEX('Policy Characteristics'!G:G,MATCH($C281,'Policy Characteristics'!$C:$C,0)))</f>
        <v>0.6</v>
      </c>
      <c r="N281" s="317">
        <f>IF(ISBLANK(INDEX('Policy Characteristics'!H:H,MATCH($C281,'Policy Characteristics'!$C:$C,0))),"",INDEX('Policy Characteristics'!H:H,MATCH($C281,'Policy Characteristics'!$C:$C,0)))</f>
        <v>0.01</v>
      </c>
      <c r="O281" s="306" t="str">
        <f>IF(ISBLANK(INDEX('Policy Characteristics'!I:I,MATCH($C281,'Policy Characteristics'!$C:$C,0))),"",INDEX('Policy Characteristics'!I:I,MATCH($C281,'Policy Characteristics'!$C:$C,0)))</f>
        <v>% reduction in downtime</v>
      </c>
      <c r="P281" s="306" t="str">
        <f>IF(ISBLANK(INDEX('Policy Characteristics'!J:J,MATCH($C281,'Policy Characteristics'!$C:$C,0))),"",INDEX('Policy Characteristics'!J:J,MATCH($C281,'Policy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1" s="306" t="str">
        <f>IF(ISBLANK(INDEX('Policy Characteristics'!K:K,MATCH($C281,'Policy Characteristics'!$C:$C,0))),"",INDEX('Policy Characteristics'!K:K,MATCH($C281,'Policy Characteristics'!$C:$C,0)))</f>
        <v>electricity-sector-main.html#red-downtime</v>
      </c>
      <c r="R281" s="306" t="str">
        <f>IF(ISBLANK(INDEX('Policy Characteristics'!L:L,MATCH($C281,'Policy Characteristics'!$C:$C,0))),"",INDEX('Policy Characteristics'!L:L,MATCH($C281,'Policy Characteristics'!$C:$C,0)))</f>
        <v>reduce-downtime.html</v>
      </c>
    </row>
    <row r="282" spans="1:18" s="405" customFormat="1" x14ac:dyDescent="0.25">
      <c r="A282" s="306" t="str">
        <f>IF(ISBLANK(INDEX('Policy Characteristics'!A:A,MATCH($C282,'Policy Characteristics'!$C:$C,0))),"",INDEX('Policy Characteristics'!A:A,MATCH($C282,'Policy Characteristics'!$C:$C,0)))</f>
        <v>Electricity Supply</v>
      </c>
      <c r="B282" s="306" t="str">
        <f>IF(ISBLANK(INDEX('Policy Characteristics'!B:B,MATCH($C282,'Policy Characteristics'!$C:$C,0))),"",INDEX('Policy Characteristics'!B:B,MATCH($C282,'Policy Characteristics'!$C:$C,0)))</f>
        <v>Reduce Plant Downtime</v>
      </c>
      <c r="C282" s="312" t="str">
        <f t="shared" si="23"/>
        <v>Percentage Reduction in Plant Downtime</v>
      </c>
      <c r="D282" s="394" t="s">
        <v>77</v>
      </c>
      <c r="E282" s="394" t="s">
        <v>268</v>
      </c>
      <c r="F282" s="394"/>
      <c r="G282" s="394"/>
      <c r="H282" s="430">
        <v>655</v>
      </c>
      <c r="I282" s="394" t="s">
        <v>45</v>
      </c>
      <c r="J282" s="308" t="str">
        <f>IF(ISBLANK(INDEX('Policy Characteristics'!D:D,MATCH($C282,'Policy Characteristics'!$C:$C,0))),"",INDEX('Policy Characteristics'!D:D,MATCH($C282,'Policy Characteristics'!$C:$C,0)))</f>
        <v>Reduce Plant Downtime</v>
      </c>
      <c r="K282" s="306" t="str">
        <f>IF(ISBLANK(INDEX('Policy Characteristics'!E:E,MATCH($C282,'Policy Characteristics'!$C:$C,0))),"",INDEX('Policy Characteristics'!E:E,MATCH($C282,'Policy Characteristics'!$C:$C,0)))</f>
        <v>elec reduce plant downtime</v>
      </c>
      <c r="L282" s="317">
        <f>IF(ISBLANK(INDEX('Policy Characteristics'!F:F,MATCH($C282,'Policy Characteristics'!$C:$C,0))),"",INDEX('Policy Characteristics'!F:F,MATCH($C282,'Policy Characteristics'!$C:$C,0)))</f>
        <v>0</v>
      </c>
      <c r="M282" s="317">
        <f>IF(ISBLANK(INDEX('Policy Characteristics'!G:G,MATCH($C282,'Policy Characteristics'!$C:$C,0))),"",INDEX('Policy Characteristics'!G:G,MATCH($C282,'Policy Characteristics'!$C:$C,0)))</f>
        <v>0.6</v>
      </c>
      <c r="N282" s="317">
        <f>IF(ISBLANK(INDEX('Policy Characteristics'!H:H,MATCH($C282,'Policy Characteristics'!$C:$C,0))),"",INDEX('Policy Characteristics'!H:H,MATCH($C282,'Policy Characteristics'!$C:$C,0)))</f>
        <v>0.01</v>
      </c>
      <c r="O282" s="306" t="str">
        <f>IF(ISBLANK(INDEX('Policy Characteristics'!I:I,MATCH($C282,'Policy Characteristics'!$C:$C,0))),"",INDEX('Policy Characteristics'!I:I,MATCH($C282,'Policy Characteristics'!$C:$C,0)))</f>
        <v>% reduction in downtime</v>
      </c>
      <c r="P282" s="306" t="str">
        <f>IF(ISBLANK(INDEX('Policy Characteristics'!J:J,MATCH($C282,'Policy Characteristics'!$C:$C,0))),"",INDEX('Policy Characteristics'!J:J,MATCH($C282,'Policy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2" s="306" t="str">
        <f>IF(ISBLANK(INDEX('Policy Characteristics'!K:K,MATCH($C282,'Policy Characteristics'!$C:$C,0))),"",INDEX('Policy Characteristics'!K:K,MATCH($C282,'Policy Characteristics'!$C:$C,0)))</f>
        <v>electricity-sector-main.html#red-downtime</v>
      </c>
      <c r="R282" s="306" t="str">
        <f>IF(ISBLANK(INDEX('Policy Characteristics'!L:L,MATCH($C282,'Policy Characteristics'!$C:$C,0))),"",INDEX('Policy Characteristics'!L:L,MATCH($C282,'Policy Characteristics'!$C:$C,0)))</f>
        <v>reduce-downtime.html</v>
      </c>
    </row>
    <row r="283" spans="1:18" s="405" customFormat="1" x14ac:dyDescent="0.25">
      <c r="A283" s="306" t="str">
        <f>IF(ISBLANK(INDEX('Policy Characteristics'!A:A,MATCH($C283,'Policy Characteristics'!$C:$C,0))),"",INDEX('Policy Characteristics'!A:A,MATCH($C283,'Policy Characteristics'!$C:$C,0)))</f>
        <v>Electricity Supply</v>
      </c>
      <c r="B283" s="306" t="str">
        <f>IF(ISBLANK(INDEX('Policy Characteristics'!B:B,MATCH($C283,'Policy Characteristics'!$C:$C,0))),"",INDEX('Policy Characteristics'!B:B,MATCH($C283,'Policy Characteristics'!$C:$C,0)))</f>
        <v>Reduce Plant Downtime</v>
      </c>
      <c r="C283" s="312" t="str">
        <f t="shared" si="23"/>
        <v>Percentage Reduction in Plant Downtime</v>
      </c>
      <c r="D283" s="394" t="s">
        <v>77</v>
      </c>
      <c r="E283" s="394" t="s">
        <v>269</v>
      </c>
      <c r="F283" s="394"/>
      <c r="G283" s="394"/>
      <c r="H283" s="430">
        <v>656</v>
      </c>
      <c r="I283" s="394" t="s">
        <v>45</v>
      </c>
      <c r="J283" s="308" t="str">
        <f>IF(ISBLANK(INDEX('Policy Characteristics'!D:D,MATCH($C283,'Policy Characteristics'!$C:$C,0))),"",INDEX('Policy Characteristics'!D:D,MATCH($C283,'Policy Characteristics'!$C:$C,0)))</f>
        <v>Reduce Plant Downtime</v>
      </c>
      <c r="K283" s="306" t="str">
        <f>IF(ISBLANK(INDEX('Policy Characteristics'!E:E,MATCH($C283,'Policy Characteristics'!$C:$C,0))),"",INDEX('Policy Characteristics'!E:E,MATCH($C283,'Policy Characteristics'!$C:$C,0)))</f>
        <v>elec reduce plant downtime</v>
      </c>
      <c r="L283" s="317">
        <f>IF(ISBLANK(INDEX('Policy Characteristics'!F:F,MATCH($C283,'Policy Characteristics'!$C:$C,0))),"",INDEX('Policy Characteristics'!F:F,MATCH($C283,'Policy Characteristics'!$C:$C,0)))</f>
        <v>0</v>
      </c>
      <c r="M283" s="317">
        <f>IF(ISBLANK(INDEX('Policy Characteristics'!G:G,MATCH($C283,'Policy Characteristics'!$C:$C,0))),"",INDEX('Policy Characteristics'!G:G,MATCH($C283,'Policy Characteristics'!$C:$C,0)))</f>
        <v>0.6</v>
      </c>
      <c r="N283" s="317">
        <f>IF(ISBLANK(INDEX('Policy Characteristics'!H:H,MATCH($C283,'Policy Characteristics'!$C:$C,0))),"",INDEX('Policy Characteristics'!H:H,MATCH($C283,'Policy Characteristics'!$C:$C,0)))</f>
        <v>0.01</v>
      </c>
      <c r="O283" s="306" t="str">
        <f>IF(ISBLANK(INDEX('Policy Characteristics'!I:I,MATCH($C283,'Policy Characteristics'!$C:$C,0))),"",INDEX('Policy Characteristics'!I:I,MATCH($C283,'Policy Characteristics'!$C:$C,0)))</f>
        <v>% reduction in downtime</v>
      </c>
      <c r="P283" s="306" t="str">
        <f>IF(ISBLANK(INDEX('Policy Characteristics'!J:J,MATCH($C283,'Policy Characteristics'!$C:$C,0))),"",INDEX('Policy Characteristics'!J:J,MATCH($C283,'Policy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3" s="306" t="str">
        <f>IF(ISBLANK(INDEX('Policy Characteristics'!K:K,MATCH($C283,'Policy Characteristics'!$C:$C,0))),"",INDEX('Policy Characteristics'!K:K,MATCH($C283,'Policy Characteristics'!$C:$C,0)))</f>
        <v>electricity-sector-main.html#red-downtime</v>
      </c>
      <c r="R283" s="306" t="str">
        <f>IF(ISBLANK(INDEX('Policy Characteristics'!L:L,MATCH($C283,'Policy Characteristics'!$C:$C,0))),"",INDEX('Policy Characteristics'!L:L,MATCH($C283,'Policy Characteristics'!$C:$C,0)))</f>
        <v>reduce-downtime.html</v>
      </c>
    </row>
    <row r="284" spans="1:18" s="405" customFormat="1" x14ac:dyDescent="0.25">
      <c r="A284" s="306" t="str">
        <f>IF(ISBLANK(INDEX('Policy Characteristics'!A:A,MATCH($C284,'Policy Characteristics'!$C:$C,0))),"",INDEX('Policy Characteristics'!A:A,MATCH($C284,'Policy Characteristics'!$C:$C,0)))</f>
        <v>Electricity Supply</v>
      </c>
      <c r="B284" s="306" t="str">
        <f>IF(ISBLANK(INDEX('Policy Characteristics'!B:B,MATCH($C284,'Policy Characteristics'!$C:$C,0))),"",INDEX('Policy Characteristics'!B:B,MATCH($C284,'Policy Characteristics'!$C:$C,0)))</f>
        <v>Reduce Plant Downtime</v>
      </c>
      <c r="C284" s="312" t="str">
        <f t="shared" si="23"/>
        <v>Percentage Reduction in Plant Downtime</v>
      </c>
      <c r="D284" s="394" t="s">
        <v>77</v>
      </c>
      <c r="E284" s="394" t="s">
        <v>270</v>
      </c>
      <c r="F284" s="394"/>
      <c r="G284" s="394"/>
      <c r="H284" s="430">
        <v>657</v>
      </c>
      <c r="I284" s="394" t="s">
        <v>45</v>
      </c>
      <c r="J284" s="308" t="str">
        <f>IF(ISBLANK(INDEX('Policy Characteristics'!D:D,MATCH($C284,'Policy Characteristics'!$C:$C,0))),"",INDEX('Policy Characteristics'!D:D,MATCH($C284,'Policy Characteristics'!$C:$C,0)))</f>
        <v>Reduce Plant Downtime</v>
      </c>
      <c r="K284" s="306" t="str">
        <f>IF(ISBLANK(INDEX('Policy Characteristics'!E:E,MATCH($C284,'Policy Characteristics'!$C:$C,0))),"",INDEX('Policy Characteristics'!E:E,MATCH($C284,'Policy Characteristics'!$C:$C,0)))</f>
        <v>elec reduce plant downtime</v>
      </c>
      <c r="L284" s="317">
        <f>IF(ISBLANK(INDEX('Policy Characteristics'!F:F,MATCH($C284,'Policy Characteristics'!$C:$C,0))),"",INDEX('Policy Characteristics'!F:F,MATCH($C284,'Policy Characteristics'!$C:$C,0)))</f>
        <v>0</v>
      </c>
      <c r="M284" s="317">
        <f>IF(ISBLANK(INDEX('Policy Characteristics'!G:G,MATCH($C284,'Policy Characteristics'!$C:$C,0))),"",INDEX('Policy Characteristics'!G:G,MATCH($C284,'Policy Characteristics'!$C:$C,0)))</f>
        <v>0.6</v>
      </c>
      <c r="N284" s="317">
        <f>IF(ISBLANK(INDEX('Policy Characteristics'!H:H,MATCH($C284,'Policy Characteristics'!$C:$C,0))),"",INDEX('Policy Characteristics'!H:H,MATCH($C284,'Policy Characteristics'!$C:$C,0)))</f>
        <v>0.01</v>
      </c>
      <c r="O284" s="306" t="str">
        <f>IF(ISBLANK(INDEX('Policy Characteristics'!I:I,MATCH($C284,'Policy Characteristics'!$C:$C,0))),"",INDEX('Policy Characteristics'!I:I,MATCH($C284,'Policy Characteristics'!$C:$C,0)))</f>
        <v>% reduction in downtime</v>
      </c>
      <c r="P284" s="306" t="str">
        <f>IF(ISBLANK(INDEX('Policy Characteristics'!J:J,MATCH($C284,'Policy Characteristics'!$C:$C,0))),"",INDEX('Policy Characteristics'!J:J,MATCH($C284,'Policy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4" s="306" t="str">
        <f>IF(ISBLANK(INDEX('Policy Characteristics'!K:K,MATCH($C284,'Policy Characteristics'!$C:$C,0))),"",INDEX('Policy Characteristics'!K:K,MATCH($C284,'Policy Characteristics'!$C:$C,0)))</f>
        <v>electricity-sector-main.html#red-downtime</v>
      </c>
      <c r="R284" s="306" t="str">
        <f>IF(ISBLANK(INDEX('Policy Characteristics'!L:L,MATCH($C284,'Policy Characteristics'!$C:$C,0))),"",INDEX('Policy Characteristics'!L:L,MATCH($C284,'Policy Characteristics'!$C:$C,0)))</f>
        <v>reduce-downtime.html</v>
      </c>
    </row>
    <row r="285" spans="1:18" s="405" customFormat="1" x14ac:dyDescent="0.25">
      <c r="A285" s="306" t="str">
        <f>IF(ISBLANK(INDEX('Policy Characteristics'!A:A,MATCH($C285,'Policy Characteristics'!$C:$C,0))),"",INDEX('Policy Characteristics'!A:A,MATCH($C285,'Policy Characteristics'!$C:$C,0)))</f>
        <v>Electricity Supply</v>
      </c>
      <c r="B285" s="306" t="str">
        <f>IF(ISBLANK(INDEX('Policy Characteristics'!B:B,MATCH($C285,'Policy Characteristics'!$C:$C,0))),"",INDEX('Policy Characteristics'!B:B,MATCH($C285,'Policy Characteristics'!$C:$C,0)))</f>
        <v>Reduce Plant Downtime</v>
      </c>
      <c r="C285" s="312" t="str">
        <f t="shared" si="23"/>
        <v>Percentage Reduction in Plant Downtime</v>
      </c>
      <c r="D285" s="394" t="s">
        <v>78</v>
      </c>
      <c r="E285" s="394" t="s">
        <v>268</v>
      </c>
      <c r="F285" s="394"/>
      <c r="G285" s="394"/>
      <c r="H285" s="430">
        <v>658</v>
      </c>
      <c r="I285" s="394" t="s">
        <v>45</v>
      </c>
      <c r="J285" s="308" t="str">
        <f>IF(ISBLANK(INDEX('Policy Characteristics'!D:D,MATCH($C285,'Policy Characteristics'!$C:$C,0))),"",INDEX('Policy Characteristics'!D:D,MATCH($C285,'Policy Characteristics'!$C:$C,0)))</f>
        <v>Reduce Plant Downtime</v>
      </c>
      <c r="K285" s="306" t="str">
        <f>IF(ISBLANK(INDEX('Policy Characteristics'!E:E,MATCH($C285,'Policy Characteristics'!$C:$C,0))),"",INDEX('Policy Characteristics'!E:E,MATCH($C285,'Policy Characteristics'!$C:$C,0)))</f>
        <v>elec reduce plant downtime</v>
      </c>
      <c r="L285" s="317">
        <f>IF(ISBLANK(INDEX('Policy Characteristics'!F:F,MATCH($C285,'Policy Characteristics'!$C:$C,0))),"",INDEX('Policy Characteristics'!F:F,MATCH($C285,'Policy Characteristics'!$C:$C,0)))</f>
        <v>0</v>
      </c>
      <c r="M285" s="317">
        <f>IF(ISBLANK(INDEX('Policy Characteristics'!G:G,MATCH($C285,'Policy Characteristics'!$C:$C,0))),"",INDEX('Policy Characteristics'!G:G,MATCH($C285,'Policy Characteristics'!$C:$C,0)))</f>
        <v>0.6</v>
      </c>
      <c r="N285" s="317">
        <f>IF(ISBLANK(INDEX('Policy Characteristics'!H:H,MATCH($C285,'Policy Characteristics'!$C:$C,0))),"",INDEX('Policy Characteristics'!H:H,MATCH($C285,'Policy Characteristics'!$C:$C,0)))</f>
        <v>0.01</v>
      </c>
      <c r="O285" s="306" t="str">
        <f>IF(ISBLANK(INDEX('Policy Characteristics'!I:I,MATCH($C285,'Policy Characteristics'!$C:$C,0))),"",INDEX('Policy Characteristics'!I:I,MATCH($C285,'Policy Characteristics'!$C:$C,0)))</f>
        <v>% reduction in downtime</v>
      </c>
      <c r="P285" s="306" t="str">
        <f>IF(ISBLANK(INDEX('Policy Characteristics'!J:J,MATCH($C285,'Policy Characteristics'!$C:$C,0))),"",INDEX('Policy Characteristics'!J:J,MATCH($C285,'Policy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5" s="306" t="str">
        <f>IF(ISBLANK(INDEX('Policy Characteristics'!K:K,MATCH($C285,'Policy Characteristics'!$C:$C,0))),"",INDEX('Policy Characteristics'!K:K,MATCH($C285,'Policy Characteristics'!$C:$C,0)))</f>
        <v>electricity-sector-main.html#red-downtime</v>
      </c>
      <c r="R285" s="306" t="str">
        <f>IF(ISBLANK(INDEX('Policy Characteristics'!L:L,MATCH($C285,'Policy Characteristics'!$C:$C,0))),"",INDEX('Policy Characteristics'!L:L,MATCH($C285,'Policy Characteristics'!$C:$C,0)))</f>
        <v>reduce-downtime.html</v>
      </c>
    </row>
    <row r="286" spans="1:18" s="405" customFormat="1" x14ac:dyDescent="0.25">
      <c r="A286" s="306" t="str">
        <f>IF(ISBLANK(INDEX('Policy Characteristics'!A:A,MATCH($C286,'Policy Characteristics'!$C:$C,0))),"",INDEX('Policy Characteristics'!A:A,MATCH($C286,'Policy Characteristics'!$C:$C,0)))</f>
        <v>Electricity Supply</v>
      </c>
      <c r="B286" s="306" t="str">
        <f>IF(ISBLANK(INDEX('Policy Characteristics'!B:B,MATCH($C286,'Policy Characteristics'!$C:$C,0))),"",INDEX('Policy Characteristics'!B:B,MATCH($C286,'Policy Characteristics'!$C:$C,0)))</f>
        <v>Reduce Plant Downtime</v>
      </c>
      <c r="C286" s="312" t="str">
        <f t="shared" si="23"/>
        <v>Percentage Reduction in Plant Downtime</v>
      </c>
      <c r="D286" s="394" t="s">
        <v>78</v>
      </c>
      <c r="E286" s="394" t="s">
        <v>269</v>
      </c>
      <c r="F286" s="394"/>
      <c r="G286" s="394"/>
      <c r="H286" s="430">
        <v>659</v>
      </c>
      <c r="I286" s="394" t="s">
        <v>45</v>
      </c>
      <c r="J286" s="308" t="str">
        <f>IF(ISBLANK(INDEX('Policy Characteristics'!D:D,MATCH($C286,'Policy Characteristics'!$C:$C,0))),"",INDEX('Policy Characteristics'!D:D,MATCH($C286,'Policy Characteristics'!$C:$C,0)))</f>
        <v>Reduce Plant Downtime</v>
      </c>
      <c r="K286" s="306" t="str">
        <f>IF(ISBLANK(INDEX('Policy Characteristics'!E:E,MATCH($C286,'Policy Characteristics'!$C:$C,0))),"",INDEX('Policy Characteristics'!E:E,MATCH($C286,'Policy Characteristics'!$C:$C,0)))</f>
        <v>elec reduce plant downtime</v>
      </c>
      <c r="L286" s="317">
        <f>IF(ISBLANK(INDEX('Policy Characteristics'!F:F,MATCH($C286,'Policy Characteristics'!$C:$C,0))),"",INDEX('Policy Characteristics'!F:F,MATCH($C286,'Policy Characteristics'!$C:$C,0)))</f>
        <v>0</v>
      </c>
      <c r="M286" s="317">
        <f>IF(ISBLANK(INDEX('Policy Characteristics'!G:G,MATCH($C286,'Policy Characteristics'!$C:$C,0))),"",INDEX('Policy Characteristics'!G:G,MATCH($C286,'Policy Characteristics'!$C:$C,0)))</f>
        <v>0.6</v>
      </c>
      <c r="N286" s="317">
        <f>IF(ISBLANK(INDEX('Policy Characteristics'!H:H,MATCH($C286,'Policy Characteristics'!$C:$C,0))),"",INDEX('Policy Characteristics'!H:H,MATCH($C286,'Policy Characteristics'!$C:$C,0)))</f>
        <v>0.01</v>
      </c>
      <c r="O286" s="306" t="str">
        <f>IF(ISBLANK(INDEX('Policy Characteristics'!I:I,MATCH($C286,'Policy Characteristics'!$C:$C,0))),"",INDEX('Policy Characteristics'!I:I,MATCH($C286,'Policy Characteristics'!$C:$C,0)))</f>
        <v>% reduction in downtime</v>
      </c>
      <c r="P286" s="306" t="str">
        <f>IF(ISBLANK(INDEX('Policy Characteristics'!J:J,MATCH($C286,'Policy Characteristics'!$C:$C,0))),"",INDEX('Policy Characteristics'!J:J,MATCH($C286,'Policy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6" s="306" t="str">
        <f>IF(ISBLANK(INDEX('Policy Characteristics'!K:K,MATCH($C286,'Policy Characteristics'!$C:$C,0))),"",INDEX('Policy Characteristics'!K:K,MATCH($C286,'Policy Characteristics'!$C:$C,0)))</f>
        <v>electricity-sector-main.html#red-downtime</v>
      </c>
      <c r="R286" s="306" t="str">
        <f>IF(ISBLANK(INDEX('Policy Characteristics'!L:L,MATCH($C286,'Policy Characteristics'!$C:$C,0))),"",INDEX('Policy Characteristics'!L:L,MATCH($C286,'Policy Characteristics'!$C:$C,0)))</f>
        <v>reduce-downtime.html</v>
      </c>
    </row>
    <row r="287" spans="1:18" s="405" customFormat="1" x14ac:dyDescent="0.25">
      <c r="A287" s="306" t="str">
        <f>IF(ISBLANK(INDEX('Policy Characteristics'!A:A,MATCH($C287,'Policy Characteristics'!$C:$C,0))),"",INDEX('Policy Characteristics'!A:A,MATCH($C287,'Policy Characteristics'!$C:$C,0)))</f>
        <v>Electricity Supply</v>
      </c>
      <c r="B287" s="306" t="str">
        <f>IF(ISBLANK(INDEX('Policy Characteristics'!B:B,MATCH($C287,'Policy Characteristics'!$C:$C,0))),"",INDEX('Policy Characteristics'!B:B,MATCH($C287,'Policy Characteristics'!$C:$C,0)))</f>
        <v>Reduce Plant Downtime</v>
      </c>
      <c r="C287" s="312" t="str">
        <f t="shared" si="23"/>
        <v>Percentage Reduction in Plant Downtime</v>
      </c>
      <c r="D287" s="394" t="s">
        <v>78</v>
      </c>
      <c r="E287" s="394" t="s">
        <v>270</v>
      </c>
      <c r="F287" s="394"/>
      <c r="G287" s="394"/>
      <c r="H287" s="430">
        <v>660</v>
      </c>
      <c r="I287" s="394" t="s">
        <v>45</v>
      </c>
      <c r="J287" s="308" t="str">
        <f>IF(ISBLANK(INDEX('Policy Characteristics'!D:D,MATCH($C287,'Policy Characteristics'!$C:$C,0))),"",INDEX('Policy Characteristics'!D:D,MATCH($C287,'Policy Characteristics'!$C:$C,0)))</f>
        <v>Reduce Plant Downtime</v>
      </c>
      <c r="K287" s="306" t="str">
        <f>IF(ISBLANK(INDEX('Policy Characteristics'!E:E,MATCH($C287,'Policy Characteristics'!$C:$C,0))),"",INDEX('Policy Characteristics'!E:E,MATCH($C287,'Policy Characteristics'!$C:$C,0)))</f>
        <v>elec reduce plant downtime</v>
      </c>
      <c r="L287" s="317">
        <f>IF(ISBLANK(INDEX('Policy Characteristics'!F:F,MATCH($C287,'Policy Characteristics'!$C:$C,0))),"",INDEX('Policy Characteristics'!F:F,MATCH($C287,'Policy Characteristics'!$C:$C,0)))</f>
        <v>0</v>
      </c>
      <c r="M287" s="317">
        <f>IF(ISBLANK(INDEX('Policy Characteristics'!G:G,MATCH($C287,'Policy Characteristics'!$C:$C,0))),"",INDEX('Policy Characteristics'!G:G,MATCH($C287,'Policy Characteristics'!$C:$C,0)))</f>
        <v>0.6</v>
      </c>
      <c r="N287" s="317">
        <f>IF(ISBLANK(INDEX('Policy Characteristics'!H:H,MATCH($C287,'Policy Characteristics'!$C:$C,0))),"",INDEX('Policy Characteristics'!H:H,MATCH($C287,'Policy Characteristics'!$C:$C,0)))</f>
        <v>0.01</v>
      </c>
      <c r="O287" s="306" t="str">
        <f>IF(ISBLANK(INDEX('Policy Characteristics'!I:I,MATCH($C287,'Policy Characteristics'!$C:$C,0))),"",INDEX('Policy Characteristics'!I:I,MATCH($C287,'Policy Characteristics'!$C:$C,0)))</f>
        <v>% reduction in downtime</v>
      </c>
      <c r="P287" s="306" t="str">
        <f>IF(ISBLANK(INDEX('Policy Characteristics'!J:J,MATCH($C287,'Policy Characteristics'!$C:$C,0))),"",INDEX('Policy Characteristics'!J:J,MATCH($C287,'Policy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7" s="306" t="str">
        <f>IF(ISBLANK(INDEX('Policy Characteristics'!K:K,MATCH($C287,'Policy Characteristics'!$C:$C,0))),"",INDEX('Policy Characteristics'!K:K,MATCH($C287,'Policy Characteristics'!$C:$C,0)))</f>
        <v>electricity-sector-main.html#red-downtime</v>
      </c>
      <c r="R287" s="306" t="str">
        <f>IF(ISBLANK(INDEX('Policy Characteristics'!L:L,MATCH($C287,'Policy Characteristics'!$C:$C,0))),"",INDEX('Policy Characteristics'!L:L,MATCH($C287,'Policy Characteristics'!$C:$C,0)))</f>
        <v>reduce-downtime.html</v>
      </c>
    </row>
    <row r="288" spans="1:18" s="405" customFormat="1" x14ac:dyDescent="0.25">
      <c r="A288" s="306" t="str">
        <f>IF(ISBLANK(INDEX('Policy Characteristics'!A:A,MATCH($C288,'Policy Characteristics'!$C:$C,0))),"",INDEX('Policy Characteristics'!A:A,MATCH($C288,'Policy Characteristics'!$C:$C,0)))</f>
        <v>Electricity Supply</v>
      </c>
      <c r="B288" s="306" t="str">
        <f>IF(ISBLANK(INDEX('Policy Characteristics'!B:B,MATCH($C288,'Policy Characteristics'!$C:$C,0))),"",INDEX('Policy Characteristics'!B:B,MATCH($C288,'Policy Characteristics'!$C:$C,0)))</f>
        <v>Reduce Plant Downtime</v>
      </c>
      <c r="C288" s="312" t="str">
        <f t="shared" si="23"/>
        <v>Percentage Reduction in Plant Downtime</v>
      </c>
      <c r="D288" s="394" t="s">
        <v>473</v>
      </c>
      <c r="E288" s="394" t="s">
        <v>268</v>
      </c>
      <c r="F288" s="394"/>
      <c r="G288" s="394"/>
      <c r="H288" s="430">
        <v>661</v>
      </c>
      <c r="I288" s="394" t="s">
        <v>45</v>
      </c>
      <c r="J288" s="308" t="str">
        <f>IF(ISBLANK(INDEX('Policy Characteristics'!D:D,MATCH($C288,'Policy Characteristics'!$C:$C,0))),"",INDEX('Policy Characteristics'!D:D,MATCH($C288,'Policy Characteristics'!$C:$C,0)))</f>
        <v>Reduce Plant Downtime</v>
      </c>
      <c r="K288" s="306" t="str">
        <f>IF(ISBLANK(INDEX('Policy Characteristics'!E:E,MATCH($C288,'Policy Characteristics'!$C:$C,0))),"",INDEX('Policy Characteristics'!E:E,MATCH($C288,'Policy Characteristics'!$C:$C,0)))</f>
        <v>elec reduce plant downtime</v>
      </c>
      <c r="L288" s="317">
        <f>IF(ISBLANK(INDEX('Policy Characteristics'!F:F,MATCH($C288,'Policy Characteristics'!$C:$C,0))),"",INDEX('Policy Characteristics'!F:F,MATCH($C288,'Policy Characteristics'!$C:$C,0)))</f>
        <v>0</v>
      </c>
      <c r="M288" s="317">
        <f>IF(ISBLANK(INDEX('Policy Characteristics'!G:G,MATCH($C288,'Policy Characteristics'!$C:$C,0))),"",INDEX('Policy Characteristics'!G:G,MATCH($C288,'Policy Characteristics'!$C:$C,0)))</f>
        <v>0.6</v>
      </c>
      <c r="N288" s="317">
        <f>IF(ISBLANK(INDEX('Policy Characteristics'!H:H,MATCH($C288,'Policy Characteristics'!$C:$C,0))),"",INDEX('Policy Characteristics'!H:H,MATCH($C288,'Policy Characteristics'!$C:$C,0)))</f>
        <v>0.01</v>
      </c>
      <c r="O288" s="306" t="str">
        <f>IF(ISBLANK(INDEX('Policy Characteristics'!I:I,MATCH($C288,'Policy Characteristics'!$C:$C,0))),"",INDEX('Policy Characteristics'!I:I,MATCH($C288,'Policy Characteristics'!$C:$C,0)))</f>
        <v>% reduction in downtime</v>
      </c>
      <c r="P288" s="306" t="str">
        <f>IF(ISBLANK(INDEX('Policy Characteristics'!J:J,MATCH($C288,'Policy Characteristics'!$C:$C,0))),"",INDEX('Policy Characteristics'!J:J,MATCH($C288,'Policy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8" s="306" t="str">
        <f>IF(ISBLANK(INDEX('Policy Characteristics'!K:K,MATCH($C288,'Policy Characteristics'!$C:$C,0))),"",INDEX('Policy Characteristics'!K:K,MATCH($C288,'Policy Characteristics'!$C:$C,0)))</f>
        <v>electricity-sector-main.html#red-downtime</v>
      </c>
      <c r="R288" s="306" t="str">
        <f>IF(ISBLANK(INDEX('Policy Characteristics'!L:L,MATCH($C288,'Policy Characteristics'!$C:$C,0))),"",INDEX('Policy Characteristics'!L:L,MATCH($C288,'Policy Characteristics'!$C:$C,0)))</f>
        <v>reduce-downtime.html</v>
      </c>
    </row>
    <row r="289" spans="1:18" s="405" customFormat="1" x14ac:dyDescent="0.25">
      <c r="A289" s="306" t="str">
        <f>IF(ISBLANK(INDEX('Policy Characteristics'!A:A,MATCH($C289,'Policy Characteristics'!$C:$C,0))),"",INDEX('Policy Characteristics'!A:A,MATCH($C289,'Policy Characteristics'!$C:$C,0)))</f>
        <v>Electricity Supply</v>
      </c>
      <c r="B289" s="306" t="str">
        <f>IF(ISBLANK(INDEX('Policy Characteristics'!B:B,MATCH($C289,'Policy Characteristics'!$C:$C,0))),"",INDEX('Policy Characteristics'!B:B,MATCH($C289,'Policy Characteristics'!$C:$C,0)))</f>
        <v>Reduce Plant Downtime</v>
      </c>
      <c r="C289" s="312" t="str">
        <f t="shared" si="23"/>
        <v>Percentage Reduction in Plant Downtime</v>
      </c>
      <c r="D289" s="394" t="s">
        <v>473</v>
      </c>
      <c r="E289" s="394" t="s">
        <v>269</v>
      </c>
      <c r="F289" s="394"/>
      <c r="G289" s="394"/>
      <c r="H289" s="430">
        <v>662</v>
      </c>
      <c r="I289" s="394" t="s">
        <v>45</v>
      </c>
      <c r="J289" s="308" t="str">
        <f>IF(ISBLANK(INDEX('Policy Characteristics'!D:D,MATCH($C289,'Policy Characteristics'!$C:$C,0))),"",INDEX('Policy Characteristics'!D:D,MATCH($C289,'Policy Characteristics'!$C:$C,0)))</f>
        <v>Reduce Plant Downtime</v>
      </c>
      <c r="K289" s="306" t="str">
        <f>IF(ISBLANK(INDEX('Policy Characteristics'!E:E,MATCH($C289,'Policy Characteristics'!$C:$C,0))),"",INDEX('Policy Characteristics'!E:E,MATCH($C289,'Policy Characteristics'!$C:$C,0)))</f>
        <v>elec reduce plant downtime</v>
      </c>
      <c r="L289" s="317">
        <f>IF(ISBLANK(INDEX('Policy Characteristics'!F:F,MATCH($C289,'Policy Characteristics'!$C:$C,0))),"",INDEX('Policy Characteristics'!F:F,MATCH($C289,'Policy Characteristics'!$C:$C,0)))</f>
        <v>0</v>
      </c>
      <c r="M289" s="317">
        <f>IF(ISBLANK(INDEX('Policy Characteristics'!G:G,MATCH($C289,'Policy Characteristics'!$C:$C,0))),"",INDEX('Policy Characteristics'!G:G,MATCH($C289,'Policy Characteristics'!$C:$C,0)))</f>
        <v>0.6</v>
      </c>
      <c r="N289" s="317">
        <f>IF(ISBLANK(INDEX('Policy Characteristics'!H:H,MATCH($C289,'Policy Characteristics'!$C:$C,0))),"",INDEX('Policy Characteristics'!H:H,MATCH($C289,'Policy Characteristics'!$C:$C,0)))</f>
        <v>0.01</v>
      </c>
      <c r="O289" s="306" t="str">
        <f>IF(ISBLANK(INDEX('Policy Characteristics'!I:I,MATCH($C289,'Policy Characteristics'!$C:$C,0))),"",INDEX('Policy Characteristics'!I:I,MATCH($C289,'Policy Characteristics'!$C:$C,0)))</f>
        <v>% reduction in downtime</v>
      </c>
      <c r="P289" s="306" t="str">
        <f>IF(ISBLANK(INDEX('Policy Characteristics'!J:J,MATCH($C289,'Policy Characteristics'!$C:$C,0))),"",INDEX('Policy Characteristics'!J:J,MATCH($C289,'Policy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89" s="306" t="str">
        <f>IF(ISBLANK(INDEX('Policy Characteristics'!K:K,MATCH($C289,'Policy Characteristics'!$C:$C,0))),"",INDEX('Policy Characteristics'!K:K,MATCH($C289,'Policy Characteristics'!$C:$C,0)))</f>
        <v>electricity-sector-main.html#red-downtime</v>
      </c>
      <c r="R289" s="306" t="str">
        <f>IF(ISBLANK(INDEX('Policy Characteristics'!L:L,MATCH($C289,'Policy Characteristics'!$C:$C,0))),"",INDEX('Policy Characteristics'!L:L,MATCH($C289,'Policy Characteristics'!$C:$C,0)))</f>
        <v>reduce-downtime.html</v>
      </c>
    </row>
    <row r="290" spans="1:18" s="405" customFormat="1" x14ac:dyDescent="0.25">
      <c r="A290" s="306" t="str">
        <f>IF(ISBLANK(INDEX('Policy Characteristics'!A:A,MATCH($C290,'Policy Characteristics'!$C:$C,0))),"",INDEX('Policy Characteristics'!A:A,MATCH($C290,'Policy Characteristics'!$C:$C,0)))</f>
        <v>Electricity Supply</v>
      </c>
      <c r="B290" s="306" t="str">
        <f>IF(ISBLANK(INDEX('Policy Characteristics'!B:B,MATCH($C290,'Policy Characteristics'!$C:$C,0))),"",INDEX('Policy Characteristics'!B:B,MATCH($C290,'Policy Characteristics'!$C:$C,0)))</f>
        <v>Reduce Plant Downtime</v>
      </c>
      <c r="C290" s="312" t="str">
        <f t="shared" si="23"/>
        <v>Percentage Reduction in Plant Downtime</v>
      </c>
      <c r="D290" s="394" t="s">
        <v>473</v>
      </c>
      <c r="E290" s="394" t="s">
        <v>270</v>
      </c>
      <c r="F290" s="394" t="s">
        <v>476</v>
      </c>
      <c r="G290" s="394" t="s">
        <v>332</v>
      </c>
      <c r="H290" s="430">
        <v>143</v>
      </c>
      <c r="I290" s="394" t="s">
        <v>44</v>
      </c>
      <c r="J290" s="308" t="str">
        <f>IF(ISBLANK(INDEX('Policy Characteristics'!D:D,MATCH($C290,'Policy Characteristics'!$C:$C,0))),"",INDEX('Policy Characteristics'!D:D,MATCH($C290,'Policy Characteristics'!$C:$C,0)))</f>
        <v>Reduce Plant Downtime</v>
      </c>
      <c r="K290" s="306" t="str">
        <f>IF(ISBLANK(INDEX('Policy Characteristics'!E:E,MATCH($C290,'Policy Characteristics'!$C:$C,0))),"",INDEX('Policy Characteristics'!E:E,MATCH($C290,'Policy Characteristics'!$C:$C,0)))</f>
        <v>elec reduce plant downtime</v>
      </c>
      <c r="L290" s="317">
        <f>IF(ISBLANK(INDEX('Policy Characteristics'!F:F,MATCH($C290,'Policy Characteristics'!$C:$C,0))),"",INDEX('Policy Characteristics'!F:F,MATCH($C290,'Policy Characteristics'!$C:$C,0)))</f>
        <v>0</v>
      </c>
      <c r="M290" s="317">
        <f>IF(ISBLANK(INDEX('Policy Characteristics'!G:G,MATCH($C290,'Policy Characteristics'!$C:$C,0))),"",INDEX('Policy Characteristics'!G:G,MATCH($C290,'Policy Characteristics'!$C:$C,0)))</f>
        <v>0.6</v>
      </c>
      <c r="N290" s="317">
        <f>IF(ISBLANK(INDEX('Policy Characteristics'!H:H,MATCH($C290,'Policy Characteristics'!$C:$C,0))),"",INDEX('Policy Characteristics'!H:H,MATCH($C290,'Policy Characteristics'!$C:$C,0)))</f>
        <v>0.01</v>
      </c>
      <c r="O290" s="306" t="str">
        <f>IF(ISBLANK(INDEX('Policy Characteristics'!I:I,MATCH($C290,'Policy Characteristics'!$C:$C,0))),"",INDEX('Policy Characteristics'!I:I,MATCH($C290,'Policy Characteristics'!$C:$C,0)))</f>
        <v>% reduction in downtime</v>
      </c>
      <c r="P290" s="306" t="str">
        <f>IF(ISBLANK(INDEX('Policy Characteristics'!J:J,MATCH($C290,'Policy Characteristics'!$C:$C,0))),"",INDEX('Policy Characteristics'!J:J,MATCH($C290,'Policy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0" s="306" t="str">
        <f>IF(ISBLANK(INDEX('Policy Characteristics'!K:K,MATCH($C290,'Policy Characteristics'!$C:$C,0))),"",INDEX('Policy Characteristics'!K:K,MATCH($C290,'Policy Characteristics'!$C:$C,0)))</f>
        <v>electricity-sector-main.html#red-downtime</v>
      </c>
      <c r="R290" s="306" t="str">
        <f>IF(ISBLANK(INDEX('Policy Characteristics'!L:L,MATCH($C290,'Policy Characteristics'!$C:$C,0))),"",INDEX('Policy Characteristics'!L:L,MATCH($C290,'Policy Characteristics'!$C:$C,0)))</f>
        <v>reduce-downtime.html</v>
      </c>
    </row>
    <row r="291" spans="1:18" s="405" customFormat="1" x14ac:dyDescent="0.25">
      <c r="A291" s="306" t="str">
        <f>IF(ISBLANK(INDEX('Policy Characteristics'!A:A,MATCH($C291,'Policy Characteristics'!$C:$C,0))),"",INDEX('Policy Characteristics'!A:A,MATCH($C291,'Policy Characteristics'!$C:$C,0)))</f>
        <v>Electricity Supply</v>
      </c>
      <c r="B291" s="306" t="str">
        <f>IF(ISBLANK(INDEX('Policy Characteristics'!B:B,MATCH($C291,'Policy Characteristics'!$C:$C,0))),"",INDEX('Policy Characteristics'!B:B,MATCH($C291,'Policy Characteristics'!$C:$C,0)))</f>
        <v>Reduce Plant Downtime</v>
      </c>
      <c r="C291" s="312" t="str">
        <f t="shared" si="23"/>
        <v>Percentage Reduction in Plant Downtime</v>
      </c>
      <c r="D291" s="394" t="s">
        <v>79</v>
      </c>
      <c r="E291" s="394" t="s">
        <v>268</v>
      </c>
      <c r="F291" s="394"/>
      <c r="G291" s="394"/>
      <c r="H291" s="430">
        <v>663</v>
      </c>
      <c r="I291" s="394" t="s">
        <v>45</v>
      </c>
      <c r="J291" s="308" t="str">
        <f>IF(ISBLANK(INDEX('Policy Characteristics'!D:D,MATCH($C291,'Policy Characteristics'!$C:$C,0))),"",INDEX('Policy Characteristics'!D:D,MATCH($C291,'Policy Characteristics'!$C:$C,0)))</f>
        <v>Reduce Plant Downtime</v>
      </c>
      <c r="K291" s="306" t="str">
        <f>IF(ISBLANK(INDEX('Policy Characteristics'!E:E,MATCH($C291,'Policy Characteristics'!$C:$C,0))),"",INDEX('Policy Characteristics'!E:E,MATCH($C291,'Policy Characteristics'!$C:$C,0)))</f>
        <v>elec reduce plant downtime</v>
      </c>
      <c r="L291" s="317">
        <f>IF(ISBLANK(INDEX('Policy Characteristics'!F:F,MATCH($C291,'Policy Characteristics'!$C:$C,0))),"",INDEX('Policy Characteristics'!F:F,MATCH($C291,'Policy Characteristics'!$C:$C,0)))</f>
        <v>0</v>
      </c>
      <c r="M291" s="317">
        <f>IF(ISBLANK(INDEX('Policy Characteristics'!G:G,MATCH($C291,'Policy Characteristics'!$C:$C,0))),"",INDEX('Policy Characteristics'!G:G,MATCH($C291,'Policy Characteristics'!$C:$C,0)))</f>
        <v>0.6</v>
      </c>
      <c r="N291" s="317">
        <f>IF(ISBLANK(INDEX('Policy Characteristics'!H:H,MATCH($C291,'Policy Characteristics'!$C:$C,0))),"",INDEX('Policy Characteristics'!H:H,MATCH($C291,'Policy Characteristics'!$C:$C,0)))</f>
        <v>0.01</v>
      </c>
      <c r="O291" s="306" t="str">
        <f>IF(ISBLANK(INDEX('Policy Characteristics'!I:I,MATCH($C291,'Policy Characteristics'!$C:$C,0))),"",INDEX('Policy Characteristics'!I:I,MATCH($C291,'Policy Characteristics'!$C:$C,0)))</f>
        <v>% reduction in downtime</v>
      </c>
      <c r="P291" s="306" t="str">
        <f>IF(ISBLANK(INDEX('Policy Characteristics'!J:J,MATCH($C291,'Policy Characteristics'!$C:$C,0))),"",INDEX('Policy Characteristics'!J:J,MATCH($C291,'Policy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1" s="306" t="str">
        <f>IF(ISBLANK(INDEX('Policy Characteristics'!K:K,MATCH($C291,'Policy Characteristics'!$C:$C,0))),"",INDEX('Policy Characteristics'!K:K,MATCH($C291,'Policy Characteristics'!$C:$C,0)))</f>
        <v>electricity-sector-main.html#red-downtime</v>
      </c>
      <c r="R291" s="306" t="str">
        <f>IF(ISBLANK(INDEX('Policy Characteristics'!L:L,MATCH($C291,'Policy Characteristics'!$C:$C,0))),"",INDEX('Policy Characteristics'!L:L,MATCH($C291,'Policy Characteristics'!$C:$C,0)))</f>
        <v>reduce-downtime.html</v>
      </c>
    </row>
    <row r="292" spans="1:18" s="405" customFormat="1" x14ac:dyDescent="0.25">
      <c r="A292" s="306" t="str">
        <f>IF(ISBLANK(INDEX('Policy Characteristics'!A:A,MATCH($C292,'Policy Characteristics'!$C:$C,0))),"",INDEX('Policy Characteristics'!A:A,MATCH($C292,'Policy Characteristics'!$C:$C,0)))</f>
        <v>Electricity Supply</v>
      </c>
      <c r="B292" s="306" t="str">
        <f>IF(ISBLANK(INDEX('Policy Characteristics'!B:B,MATCH($C292,'Policy Characteristics'!$C:$C,0))),"",INDEX('Policy Characteristics'!B:B,MATCH($C292,'Policy Characteristics'!$C:$C,0)))</f>
        <v>Reduce Plant Downtime</v>
      </c>
      <c r="C292" s="312" t="str">
        <f t="shared" si="23"/>
        <v>Percentage Reduction in Plant Downtime</v>
      </c>
      <c r="D292" s="394" t="s">
        <v>79</v>
      </c>
      <c r="E292" s="394" t="s">
        <v>269</v>
      </c>
      <c r="F292" s="394"/>
      <c r="G292" s="394"/>
      <c r="H292" s="430">
        <v>664</v>
      </c>
      <c r="I292" s="394" t="s">
        <v>45</v>
      </c>
      <c r="J292" s="308" t="str">
        <f>IF(ISBLANK(INDEX('Policy Characteristics'!D:D,MATCH($C292,'Policy Characteristics'!$C:$C,0))),"",INDEX('Policy Characteristics'!D:D,MATCH($C292,'Policy Characteristics'!$C:$C,0)))</f>
        <v>Reduce Plant Downtime</v>
      </c>
      <c r="K292" s="306" t="str">
        <f>IF(ISBLANK(INDEX('Policy Characteristics'!E:E,MATCH($C292,'Policy Characteristics'!$C:$C,0))),"",INDEX('Policy Characteristics'!E:E,MATCH($C292,'Policy Characteristics'!$C:$C,0)))</f>
        <v>elec reduce plant downtime</v>
      </c>
      <c r="L292" s="317">
        <f>IF(ISBLANK(INDEX('Policy Characteristics'!F:F,MATCH($C292,'Policy Characteristics'!$C:$C,0))),"",INDEX('Policy Characteristics'!F:F,MATCH($C292,'Policy Characteristics'!$C:$C,0)))</f>
        <v>0</v>
      </c>
      <c r="M292" s="317">
        <f>IF(ISBLANK(INDEX('Policy Characteristics'!G:G,MATCH($C292,'Policy Characteristics'!$C:$C,0))),"",INDEX('Policy Characteristics'!G:G,MATCH($C292,'Policy Characteristics'!$C:$C,0)))</f>
        <v>0.6</v>
      </c>
      <c r="N292" s="317">
        <f>IF(ISBLANK(INDEX('Policy Characteristics'!H:H,MATCH($C292,'Policy Characteristics'!$C:$C,0))),"",INDEX('Policy Characteristics'!H:H,MATCH($C292,'Policy Characteristics'!$C:$C,0)))</f>
        <v>0.01</v>
      </c>
      <c r="O292" s="306" t="str">
        <f>IF(ISBLANK(INDEX('Policy Characteristics'!I:I,MATCH($C292,'Policy Characteristics'!$C:$C,0))),"",INDEX('Policy Characteristics'!I:I,MATCH($C292,'Policy Characteristics'!$C:$C,0)))</f>
        <v>% reduction in downtime</v>
      </c>
      <c r="P292" s="306" t="str">
        <f>IF(ISBLANK(INDEX('Policy Characteristics'!J:J,MATCH($C292,'Policy Characteristics'!$C:$C,0))),"",INDEX('Policy Characteristics'!J:J,MATCH($C292,'Policy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2" s="306" t="str">
        <f>IF(ISBLANK(INDEX('Policy Characteristics'!K:K,MATCH($C292,'Policy Characteristics'!$C:$C,0))),"",INDEX('Policy Characteristics'!K:K,MATCH($C292,'Policy Characteristics'!$C:$C,0)))</f>
        <v>electricity-sector-main.html#red-downtime</v>
      </c>
      <c r="R292" s="306" t="str">
        <f>IF(ISBLANK(INDEX('Policy Characteristics'!L:L,MATCH($C292,'Policy Characteristics'!$C:$C,0))),"",INDEX('Policy Characteristics'!L:L,MATCH($C292,'Policy Characteristics'!$C:$C,0)))</f>
        <v>reduce-downtime.html</v>
      </c>
    </row>
    <row r="293" spans="1:18" s="405" customFormat="1" x14ac:dyDescent="0.25">
      <c r="A293" s="306" t="str">
        <f>IF(ISBLANK(INDEX('Policy Characteristics'!A:A,MATCH($C293,'Policy Characteristics'!$C:$C,0))),"",INDEX('Policy Characteristics'!A:A,MATCH($C293,'Policy Characteristics'!$C:$C,0)))</f>
        <v>Electricity Supply</v>
      </c>
      <c r="B293" s="306" t="str">
        <f>IF(ISBLANK(INDEX('Policy Characteristics'!B:B,MATCH($C293,'Policy Characteristics'!$C:$C,0))),"",INDEX('Policy Characteristics'!B:B,MATCH($C293,'Policy Characteristics'!$C:$C,0)))</f>
        <v>Reduce Plant Downtime</v>
      </c>
      <c r="C293" s="312" t="str">
        <f t="shared" si="23"/>
        <v>Percentage Reduction in Plant Downtime</v>
      </c>
      <c r="D293" s="394" t="s">
        <v>79</v>
      </c>
      <c r="E293" s="394" t="s">
        <v>270</v>
      </c>
      <c r="F293" s="394" t="s">
        <v>91</v>
      </c>
      <c r="G293" s="394" t="s">
        <v>332</v>
      </c>
      <c r="H293" s="430">
        <v>144</v>
      </c>
      <c r="I293" s="394" t="s">
        <v>44</v>
      </c>
      <c r="J293" s="308" t="str">
        <f>IF(ISBLANK(INDEX('Policy Characteristics'!D:D,MATCH($C293,'Policy Characteristics'!$C:$C,0))),"",INDEX('Policy Characteristics'!D:D,MATCH($C293,'Policy Characteristics'!$C:$C,0)))</f>
        <v>Reduce Plant Downtime</v>
      </c>
      <c r="K293" s="306" t="str">
        <f>IF(ISBLANK(INDEX('Policy Characteristics'!E:E,MATCH($C293,'Policy Characteristics'!$C:$C,0))),"",INDEX('Policy Characteristics'!E:E,MATCH($C293,'Policy Characteristics'!$C:$C,0)))</f>
        <v>elec reduce plant downtime</v>
      </c>
      <c r="L293" s="317">
        <f>IF(ISBLANK(INDEX('Policy Characteristics'!F:F,MATCH($C293,'Policy Characteristics'!$C:$C,0))),"",INDEX('Policy Characteristics'!F:F,MATCH($C293,'Policy Characteristics'!$C:$C,0)))</f>
        <v>0</v>
      </c>
      <c r="M293" s="317">
        <f>IF(ISBLANK(INDEX('Policy Characteristics'!G:G,MATCH($C293,'Policy Characteristics'!$C:$C,0))),"",INDEX('Policy Characteristics'!G:G,MATCH($C293,'Policy Characteristics'!$C:$C,0)))</f>
        <v>0.6</v>
      </c>
      <c r="N293" s="317">
        <f>IF(ISBLANK(INDEX('Policy Characteristics'!H:H,MATCH($C293,'Policy Characteristics'!$C:$C,0))),"",INDEX('Policy Characteristics'!H:H,MATCH($C293,'Policy Characteristics'!$C:$C,0)))</f>
        <v>0.01</v>
      </c>
      <c r="O293" s="306" t="str">
        <f>IF(ISBLANK(INDEX('Policy Characteristics'!I:I,MATCH($C293,'Policy Characteristics'!$C:$C,0))),"",INDEX('Policy Characteristics'!I:I,MATCH($C293,'Policy Characteristics'!$C:$C,0)))</f>
        <v>% reduction in downtime</v>
      </c>
      <c r="P293" s="306" t="str">
        <f>IF(ISBLANK(INDEX('Policy Characteristics'!J:J,MATCH($C293,'Policy Characteristics'!$C:$C,0))),"",INDEX('Policy Characteristics'!J:J,MATCH($C293,'Policy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3" s="306" t="str">
        <f>IF(ISBLANK(INDEX('Policy Characteristics'!K:K,MATCH($C293,'Policy Characteristics'!$C:$C,0))),"",INDEX('Policy Characteristics'!K:K,MATCH($C293,'Policy Characteristics'!$C:$C,0)))</f>
        <v>electricity-sector-main.html#red-downtime</v>
      </c>
      <c r="R293" s="306" t="str">
        <f>IF(ISBLANK(INDEX('Policy Characteristics'!L:L,MATCH($C293,'Policy Characteristics'!$C:$C,0))),"",INDEX('Policy Characteristics'!L:L,MATCH($C293,'Policy Characteristics'!$C:$C,0)))</f>
        <v>reduce-downtime.html</v>
      </c>
    </row>
    <row r="294" spans="1:18" s="405" customFormat="1" x14ac:dyDescent="0.25">
      <c r="A294" s="306" t="str">
        <f>IF(ISBLANK(INDEX('Policy Characteristics'!A:A,MATCH($C294,'Policy Characteristics'!$C:$C,0))),"",INDEX('Policy Characteristics'!A:A,MATCH($C294,'Policy Characteristics'!$C:$C,0)))</f>
        <v>Electricity Supply</v>
      </c>
      <c r="B294" s="306" t="str">
        <f>IF(ISBLANK(INDEX('Policy Characteristics'!B:B,MATCH($C294,'Policy Characteristics'!$C:$C,0))),"",INDEX('Policy Characteristics'!B:B,MATCH($C294,'Policy Characteristics'!$C:$C,0)))</f>
        <v>Reduce Plant Downtime</v>
      </c>
      <c r="C294" s="312" t="str">
        <f t="shared" si="23"/>
        <v>Percentage Reduction in Plant Downtime</v>
      </c>
      <c r="D294" s="394" t="s">
        <v>80</v>
      </c>
      <c r="E294" s="394" t="s">
        <v>268</v>
      </c>
      <c r="F294" s="394"/>
      <c r="G294" s="394"/>
      <c r="H294" s="430">
        <v>665</v>
      </c>
      <c r="I294" s="394" t="s">
        <v>45</v>
      </c>
      <c r="J294" s="308" t="str">
        <f>IF(ISBLANK(INDEX('Policy Characteristics'!D:D,MATCH($C294,'Policy Characteristics'!$C:$C,0))),"",INDEX('Policy Characteristics'!D:D,MATCH($C294,'Policy Characteristics'!$C:$C,0)))</f>
        <v>Reduce Plant Downtime</v>
      </c>
      <c r="K294" s="306" t="str">
        <f>IF(ISBLANK(INDEX('Policy Characteristics'!E:E,MATCH($C294,'Policy Characteristics'!$C:$C,0))),"",INDEX('Policy Characteristics'!E:E,MATCH($C294,'Policy Characteristics'!$C:$C,0)))</f>
        <v>elec reduce plant downtime</v>
      </c>
      <c r="L294" s="317">
        <f>IF(ISBLANK(INDEX('Policy Characteristics'!F:F,MATCH($C294,'Policy Characteristics'!$C:$C,0))),"",INDEX('Policy Characteristics'!F:F,MATCH($C294,'Policy Characteristics'!$C:$C,0)))</f>
        <v>0</v>
      </c>
      <c r="M294" s="317">
        <f>IF(ISBLANK(INDEX('Policy Characteristics'!G:G,MATCH($C294,'Policy Characteristics'!$C:$C,0))),"",INDEX('Policy Characteristics'!G:G,MATCH($C294,'Policy Characteristics'!$C:$C,0)))</f>
        <v>0.6</v>
      </c>
      <c r="N294" s="317">
        <f>IF(ISBLANK(INDEX('Policy Characteristics'!H:H,MATCH($C294,'Policy Characteristics'!$C:$C,0))),"",INDEX('Policy Characteristics'!H:H,MATCH($C294,'Policy Characteristics'!$C:$C,0)))</f>
        <v>0.01</v>
      </c>
      <c r="O294" s="306" t="str">
        <f>IF(ISBLANK(INDEX('Policy Characteristics'!I:I,MATCH($C294,'Policy Characteristics'!$C:$C,0))),"",INDEX('Policy Characteristics'!I:I,MATCH($C294,'Policy Characteristics'!$C:$C,0)))</f>
        <v>% reduction in downtime</v>
      </c>
      <c r="P294" s="306" t="str">
        <f>IF(ISBLANK(INDEX('Policy Characteristics'!J:J,MATCH($C294,'Policy Characteristics'!$C:$C,0))),"",INDEX('Policy Characteristics'!J:J,MATCH($C294,'Policy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4" s="306" t="str">
        <f>IF(ISBLANK(INDEX('Policy Characteristics'!K:K,MATCH($C294,'Policy Characteristics'!$C:$C,0))),"",INDEX('Policy Characteristics'!K:K,MATCH($C294,'Policy Characteristics'!$C:$C,0)))</f>
        <v>electricity-sector-main.html#red-downtime</v>
      </c>
      <c r="R294" s="306" t="str">
        <f>IF(ISBLANK(INDEX('Policy Characteristics'!L:L,MATCH($C294,'Policy Characteristics'!$C:$C,0))),"",INDEX('Policy Characteristics'!L:L,MATCH($C294,'Policy Characteristics'!$C:$C,0)))</f>
        <v>reduce-downtime.html</v>
      </c>
    </row>
    <row r="295" spans="1:18" s="405" customFormat="1" x14ac:dyDescent="0.25">
      <c r="A295" s="306" t="str">
        <f>IF(ISBLANK(INDEX('Policy Characteristics'!A:A,MATCH($C295,'Policy Characteristics'!$C:$C,0))),"",INDEX('Policy Characteristics'!A:A,MATCH($C295,'Policy Characteristics'!$C:$C,0)))</f>
        <v>Electricity Supply</v>
      </c>
      <c r="B295" s="306" t="str">
        <f>IF(ISBLANK(INDEX('Policy Characteristics'!B:B,MATCH($C295,'Policy Characteristics'!$C:$C,0))),"",INDEX('Policy Characteristics'!B:B,MATCH($C295,'Policy Characteristics'!$C:$C,0)))</f>
        <v>Reduce Plant Downtime</v>
      </c>
      <c r="C295" s="312" t="str">
        <f t="shared" si="23"/>
        <v>Percentage Reduction in Plant Downtime</v>
      </c>
      <c r="D295" s="394" t="s">
        <v>80</v>
      </c>
      <c r="E295" s="394" t="s">
        <v>269</v>
      </c>
      <c r="F295" s="394"/>
      <c r="G295" s="394"/>
      <c r="H295" s="430">
        <v>666</v>
      </c>
      <c r="I295" s="394" t="s">
        <v>45</v>
      </c>
      <c r="J295" s="308" t="str">
        <f>IF(ISBLANK(INDEX('Policy Characteristics'!D:D,MATCH($C295,'Policy Characteristics'!$C:$C,0))),"",INDEX('Policy Characteristics'!D:D,MATCH($C295,'Policy Characteristics'!$C:$C,0)))</f>
        <v>Reduce Plant Downtime</v>
      </c>
      <c r="K295" s="306" t="str">
        <f>IF(ISBLANK(INDEX('Policy Characteristics'!E:E,MATCH($C295,'Policy Characteristics'!$C:$C,0))),"",INDEX('Policy Characteristics'!E:E,MATCH($C295,'Policy Characteristics'!$C:$C,0)))</f>
        <v>elec reduce plant downtime</v>
      </c>
      <c r="L295" s="317">
        <f>IF(ISBLANK(INDEX('Policy Characteristics'!F:F,MATCH($C295,'Policy Characteristics'!$C:$C,0))),"",INDEX('Policy Characteristics'!F:F,MATCH($C295,'Policy Characteristics'!$C:$C,0)))</f>
        <v>0</v>
      </c>
      <c r="M295" s="317">
        <f>IF(ISBLANK(INDEX('Policy Characteristics'!G:G,MATCH($C295,'Policy Characteristics'!$C:$C,0))),"",INDEX('Policy Characteristics'!G:G,MATCH($C295,'Policy Characteristics'!$C:$C,0)))</f>
        <v>0.6</v>
      </c>
      <c r="N295" s="317">
        <f>IF(ISBLANK(INDEX('Policy Characteristics'!H:H,MATCH($C295,'Policy Characteristics'!$C:$C,0))),"",INDEX('Policy Characteristics'!H:H,MATCH($C295,'Policy Characteristics'!$C:$C,0)))</f>
        <v>0.01</v>
      </c>
      <c r="O295" s="306" t="str">
        <f>IF(ISBLANK(INDEX('Policy Characteristics'!I:I,MATCH($C295,'Policy Characteristics'!$C:$C,0))),"",INDEX('Policy Characteristics'!I:I,MATCH($C295,'Policy Characteristics'!$C:$C,0)))</f>
        <v>% reduction in downtime</v>
      </c>
      <c r="P295" s="306" t="str">
        <f>IF(ISBLANK(INDEX('Policy Characteristics'!J:J,MATCH($C295,'Policy Characteristics'!$C:$C,0))),"",INDEX('Policy Characteristics'!J:J,MATCH($C295,'Policy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5" s="306" t="str">
        <f>IF(ISBLANK(INDEX('Policy Characteristics'!K:K,MATCH($C295,'Policy Characteristics'!$C:$C,0))),"",INDEX('Policy Characteristics'!K:K,MATCH($C295,'Policy Characteristics'!$C:$C,0)))</f>
        <v>electricity-sector-main.html#red-downtime</v>
      </c>
      <c r="R295" s="306" t="str">
        <f>IF(ISBLANK(INDEX('Policy Characteristics'!L:L,MATCH($C295,'Policy Characteristics'!$C:$C,0))),"",INDEX('Policy Characteristics'!L:L,MATCH($C295,'Policy Characteristics'!$C:$C,0)))</f>
        <v>reduce-downtime.html</v>
      </c>
    </row>
    <row r="296" spans="1:18" s="405" customFormat="1" x14ac:dyDescent="0.25">
      <c r="A296" s="306" t="str">
        <f>IF(ISBLANK(INDEX('Policy Characteristics'!A:A,MATCH($C296,'Policy Characteristics'!$C:$C,0))),"",INDEX('Policy Characteristics'!A:A,MATCH($C296,'Policy Characteristics'!$C:$C,0)))</f>
        <v>Electricity Supply</v>
      </c>
      <c r="B296" s="306" t="str">
        <f>IF(ISBLANK(INDEX('Policy Characteristics'!B:B,MATCH($C296,'Policy Characteristics'!$C:$C,0))),"",INDEX('Policy Characteristics'!B:B,MATCH($C296,'Policy Characteristics'!$C:$C,0)))</f>
        <v>Reduce Plant Downtime</v>
      </c>
      <c r="C296" s="312" t="str">
        <f t="shared" si="23"/>
        <v>Percentage Reduction in Plant Downtime</v>
      </c>
      <c r="D296" s="394" t="s">
        <v>80</v>
      </c>
      <c r="E296" s="394" t="s">
        <v>270</v>
      </c>
      <c r="F296" s="394"/>
      <c r="G296" s="394"/>
      <c r="H296" s="430">
        <v>667</v>
      </c>
      <c r="I296" s="394" t="s">
        <v>45</v>
      </c>
      <c r="J296" s="308" t="str">
        <f>IF(ISBLANK(INDEX('Policy Characteristics'!D:D,MATCH($C296,'Policy Characteristics'!$C:$C,0))),"",INDEX('Policy Characteristics'!D:D,MATCH($C296,'Policy Characteristics'!$C:$C,0)))</f>
        <v>Reduce Plant Downtime</v>
      </c>
      <c r="K296" s="306" t="str">
        <f>IF(ISBLANK(INDEX('Policy Characteristics'!E:E,MATCH($C296,'Policy Characteristics'!$C:$C,0))),"",INDEX('Policy Characteristics'!E:E,MATCH($C296,'Policy Characteristics'!$C:$C,0)))</f>
        <v>elec reduce plant downtime</v>
      </c>
      <c r="L296" s="317">
        <f>IF(ISBLANK(INDEX('Policy Characteristics'!F:F,MATCH($C296,'Policy Characteristics'!$C:$C,0))),"",INDEX('Policy Characteristics'!F:F,MATCH($C296,'Policy Characteristics'!$C:$C,0)))</f>
        <v>0</v>
      </c>
      <c r="M296" s="317">
        <f>IF(ISBLANK(INDEX('Policy Characteristics'!G:G,MATCH($C296,'Policy Characteristics'!$C:$C,0))),"",INDEX('Policy Characteristics'!G:G,MATCH($C296,'Policy Characteristics'!$C:$C,0)))</f>
        <v>0.6</v>
      </c>
      <c r="N296" s="317">
        <f>IF(ISBLANK(INDEX('Policy Characteristics'!H:H,MATCH($C296,'Policy Characteristics'!$C:$C,0))),"",INDEX('Policy Characteristics'!H:H,MATCH($C296,'Policy Characteristics'!$C:$C,0)))</f>
        <v>0.01</v>
      </c>
      <c r="O296" s="306" t="str">
        <f>IF(ISBLANK(INDEX('Policy Characteristics'!I:I,MATCH($C296,'Policy Characteristics'!$C:$C,0))),"",INDEX('Policy Characteristics'!I:I,MATCH($C296,'Policy Characteristics'!$C:$C,0)))</f>
        <v>% reduction in downtime</v>
      </c>
      <c r="P296" s="306" t="str">
        <f>IF(ISBLANK(INDEX('Policy Characteristics'!J:J,MATCH($C296,'Policy Characteristics'!$C:$C,0))),"",INDEX('Policy Characteristics'!J:J,MATCH($C296,'Policy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6" s="306" t="str">
        <f>IF(ISBLANK(INDEX('Policy Characteristics'!K:K,MATCH($C296,'Policy Characteristics'!$C:$C,0))),"",INDEX('Policy Characteristics'!K:K,MATCH($C296,'Policy Characteristics'!$C:$C,0)))</f>
        <v>electricity-sector-main.html#red-downtime</v>
      </c>
      <c r="R296" s="306" t="str">
        <f>IF(ISBLANK(INDEX('Policy Characteristics'!L:L,MATCH($C296,'Policy Characteristics'!$C:$C,0))),"",INDEX('Policy Characteristics'!L:L,MATCH($C296,'Policy Characteristics'!$C:$C,0)))</f>
        <v>reduce-downtime.html</v>
      </c>
    </row>
    <row r="297" spans="1:18" s="405" customFormat="1" x14ac:dyDescent="0.25">
      <c r="A297" s="306" t="str">
        <f>IF(ISBLANK(INDEX('Policy Characteristics'!A:A,MATCH($C297,'Policy Characteristics'!$C:$C,0))),"",INDEX('Policy Characteristics'!A:A,MATCH($C297,'Policy Characteristics'!$C:$C,0)))</f>
        <v>Electricity Supply</v>
      </c>
      <c r="B297" s="306" t="str">
        <f>IF(ISBLANK(INDEX('Policy Characteristics'!B:B,MATCH($C297,'Policy Characteristics'!$C:$C,0))),"",INDEX('Policy Characteristics'!B:B,MATCH($C297,'Policy Characteristics'!$C:$C,0)))</f>
        <v>Reduce Plant Downtime</v>
      </c>
      <c r="C297" s="312" t="str">
        <f t="shared" si="23"/>
        <v>Percentage Reduction in Plant Downtime</v>
      </c>
      <c r="D297" s="394" t="s">
        <v>81</v>
      </c>
      <c r="E297" s="394" t="s">
        <v>268</v>
      </c>
      <c r="F297" s="394"/>
      <c r="G297" s="394"/>
      <c r="H297" s="430">
        <v>668</v>
      </c>
      <c r="I297" s="394" t="s">
        <v>45</v>
      </c>
      <c r="J297" s="308" t="str">
        <f>IF(ISBLANK(INDEX('Policy Characteristics'!D:D,MATCH($C297,'Policy Characteristics'!$C:$C,0))),"",INDEX('Policy Characteristics'!D:D,MATCH($C297,'Policy Characteristics'!$C:$C,0)))</f>
        <v>Reduce Plant Downtime</v>
      </c>
      <c r="K297" s="306" t="str">
        <f>IF(ISBLANK(INDEX('Policy Characteristics'!E:E,MATCH($C297,'Policy Characteristics'!$C:$C,0))),"",INDEX('Policy Characteristics'!E:E,MATCH($C297,'Policy Characteristics'!$C:$C,0)))</f>
        <v>elec reduce plant downtime</v>
      </c>
      <c r="L297" s="317">
        <f>IF(ISBLANK(INDEX('Policy Characteristics'!F:F,MATCH($C297,'Policy Characteristics'!$C:$C,0))),"",INDEX('Policy Characteristics'!F:F,MATCH($C297,'Policy Characteristics'!$C:$C,0)))</f>
        <v>0</v>
      </c>
      <c r="M297" s="317">
        <f>IF(ISBLANK(INDEX('Policy Characteristics'!G:G,MATCH($C297,'Policy Characteristics'!$C:$C,0))),"",INDEX('Policy Characteristics'!G:G,MATCH($C297,'Policy Characteristics'!$C:$C,0)))</f>
        <v>0.6</v>
      </c>
      <c r="N297" s="317">
        <f>IF(ISBLANK(INDEX('Policy Characteristics'!H:H,MATCH($C297,'Policy Characteristics'!$C:$C,0))),"",INDEX('Policy Characteristics'!H:H,MATCH($C297,'Policy Characteristics'!$C:$C,0)))</f>
        <v>0.01</v>
      </c>
      <c r="O297" s="306" t="str">
        <f>IF(ISBLANK(INDEX('Policy Characteristics'!I:I,MATCH($C297,'Policy Characteristics'!$C:$C,0))),"",INDEX('Policy Characteristics'!I:I,MATCH($C297,'Policy Characteristics'!$C:$C,0)))</f>
        <v>% reduction in downtime</v>
      </c>
      <c r="P297" s="306" t="str">
        <f>IF(ISBLANK(INDEX('Policy Characteristics'!J:J,MATCH($C297,'Policy Characteristics'!$C:$C,0))),"",INDEX('Policy Characteristics'!J:J,MATCH($C297,'Policy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7" s="306" t="str">
        <f>IF(ISBLANK(INDEX('Policy Characteristics'!K:K,MATCH($C297,'Policy Characteristics'!$C:$C,0))),"",INDEX('Policy Characteristics'!K:K,MATCH($C297,'Policy Characteristics'!$C:$C,0)))</f>
        <v>electricity-sector-main.html#red-downtime</v>
      </c>
      <c r="R297" s="306" t="str">
        <f>IF(ISBLANK(INDEX('Policy Characteristics'!L:L,MATCH($C297,'Policy Characteristics'!$C:$C,0))),"",INDEX('Policy Characteristics'!L:L,MATCH($C297,'Policy Characteristics'!$C:$C,0)))</f>
        <v>reduce-downtime.html</v>
      </c>
    </row>
    <row r="298" spans="1:18" s="405" customFormat="1" x14ac:dyDescent="0.25">
      <c r="A298" s="306" t="str">
        <f>IF(ISBLANK(INDEX('Policy Characteristics'!A:A,MATCH($C298,'Policy Characteristics'!$C:$C,0))),"",INDEX('Policy Characteristics'!A:A,MATCH($C298,'Policy Characteristics'!$C:$C,0)))</f>
        <v>Electricity Supply</v>
      </c>
      <c r="B298" s="306" t="str">
        <f>IF(ISBLANK(INDEX('Policy Characteristics'!B:B,MATCH($C298,'Policy Characteristics'!$C:$C,0))),"",INDEX('Policy Characteristics'!B:B,MATCH($C298,'Policy Characteristics'!$C:$C,0)))</f>
        <v>Reduce Plant Downtime</v>
      </c>
      <c r="C298" s="312" t="str">
        <f t="shared" si="23"/>
        <v>Percentage Reduction in Plant Downtime</v>
      </c>
      <c r="D298" s="394" t="s">
        <v>81</v>
      </c>
      <c r="E298" s="394" t="s">
        <v>269</v>
      </c>
      <c r="F298" s="394"/>
      <c r="G298" s="394"/>
      <c r="H298" s="430">
        <v>669</v>
      </c>
      <c r="I298" s="394" t="s">
        <v>45</v>
      </c>
      <c r="J298" s="308" t="str">
        <f>IF(ISBLANK(INDEX('Policy Characteristics'!D:D,MATCH($C298,'Policy Characteristics'!$C:$C,0))),"",INDEX('Policy Characteristics'!D:D,MATCH($C298,'Policy Characteristics'!$C:$C,0)))</f>
        <v>Reduce Plant Downtime</v>
      </c>
      <c r="K298" s="306" t="str">
        <f>IF(ISBLANK(INDEX('Policy Characteristics'!E:E,MATCH($C298,'Policy Characteristics'!$C:$C,0))),"",INDEX('Policy Characteristics'!E:E,MATCH($C298,'Policy Characteristics'!$C:$C,0)))</f>
        <v>elec reduce plant downtime</v>
      </c>
      <c r="L298" s="317">
        <f>IF(ISBLANK(INDEX('Policy Characteristics'!F:F,MATCH($C298,'Policy Characteristics'!$C:$C,0))),"",INDEX('Policy Characteristics'!F:F,MATCH($C298,'Policy Characteristics'!$C:$C,0)))</f>
        <v>0</v>
      </c>
      <c r="M298" s="317">
        <f>IF(ISBLANK(INDEX('Policy Characteristics'!G:G,MATCH($C298,'Policy Characteristics'!$C:$C,0))),"",INDEX('Policy Characteristics'!G:G,MATCH($C298,'Policy Characteristics'!$C:$C,0)))</f>
        <v>0.6</v>
      </c>
      <c r="N298" s="317">
        <f>IF(ISBLANK(INDEX('Policy Characteristics'!H:H,MATCH($C298,'Policy Characteristics'!$C:$C,0))),"",INDEX('Policy Characteristics'!H:H,MATCH($C298,'Policy Characteristics'!$C:$C,0)))</f>
        <v>0.01</v>
      </c>
      <c r="O298" s="306" t="str">
        <f>IF(ISBLANK(INDEX('Policy Characteristics'!I:I,MATCH($C298,'Policy Characteristics'!$C:$C,0))),"",INDEX('Policy Characteristics'!I:I,MATCH($C298,'Policy Characteristics'!$C:$C,0)))</f>
        <v>% reduction in downtime</v>
      </c>
      <c r="P298" s="306" t="str">
        <f>IF(ISBLANK(INDEX('Policy Characteristics'!J:J,MATCH($C298,'Policy Characteristics'!$C:$C,0))),"",INDEX('Policy Characteristics'!J:J,MATCH($C298,'Policy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8" s="306" t="str">
        <f>IF(ISBLANK(INDEX('Policy Characteristics'!K:K,MATCH($C298,'Policy Characteristics'!$C:$C,0))),"",INDEX('Policy Characteristics'!K:K,MATCH($C298,'Policy Characteristics'!$C:$C,0)))</f>
        <v>electricity-sector-main.html#red-downtime</v>
      </c>
      <c r="R298" s="306" t="str">
        <f>IF(ISBLANK(INDEX('Policy Characteristics'!L:L,MATCH($C298,'Policy Characteristics'!$C:$C,0))),"",INDEX('Policy Characteristics'!L:L,MATCH($C298,'Policy Characteristics'!$C:$C,0)))</f>
        <v>reduce-downtime.html</v>
      </c>
    </row>
    <row r="299" spans="1:18" s="405" customFormat="1" x14ac:dyDescent="0.25">
      <c r="A299" s="306" t="str">
        <f>IF(ISBLANK(INDEX('Policy Characteristics'!A:A,MATCH($C299,'Policy Characteristics'!$C:$C,0))),"",INDEX('Policy Characteristics'!A:A,MATCH($C299,'Policy Characteristics'!$C:$C,0)))</f>
        <v>Electricity Supply</v>
      </c>
      <c r="B299" s="306" t="str">
        <f>IF(ISBLANK(INDEX('Policy Characteristics'!B:B,MATCH($C299,'Policy Characteristics'!$C:$C,0))),"",INDEX('Policy Characteristics'!B:B,MATCH($C299,'Policy Characteristics'!$C:$C,0)))</f>
        <v>Reduce Plant Downtime</v>
      </c>
      <c r="C299" s="312" t="str">
        <f t="shared" si="23"/>
        <v>Percentage Reduction in Plant Downtime</v>
      </c>
      <c r="D299" s="394" t="s">
        <v>81</v>
      </c>
      <c r="E299" s="394" t="s">
        <v>270</v>
      </c>
      <c r="F299" s="394"/>
      <c r="G299" s="394"/>
      <c r="H299" s="430">
        <v>670</v>
      </c>
      <c r="I299" s="394" t="s">
        <v>45</v>
      </c>
      <c r="J299" s="308" t="str">
        <f>IF(ISBLANK(INDEX('Policy Characteristics'!D:D,MATCH($C299,'Policy Characteristics'!$C:$C,0))),"",INDEX('Policy Characteristics'!D:D,MATCH($C299,'Policy Characteristics'!$C:$C,0)))</f>
        <v>Reduce Plant Downtime</v>
      </c>
      <c r="K299" s="306" t="str">
        <f>IF(ISBLANK(INDEX('Policy Characteristics'!E:E,MATCH($C299,'Policy Characteristics'!$C:$C,0))),"",INDEX('Policy Characteristics'!E:E,MATCH($C299,'Policy Characteristics'!$C:$C,0)))</f>
        <v>elec reduce plant downtime</v>
      </c>
      <c r="L299" s="317">
        <f>IF(ISBLANK(INDEX('Policy Characteristics'!F:F,MATCH($C299,'Policy Characteristics'!$C:$C,0))),"",INDEX('Policy Characteristics'!F:F,MATCH($C299,'Policy Characteristics'!$C:$C,0)))</f>
        <v>0</v>
      </c>
      <c r="M299" s="317">
        <f>IF(ISBLANK(INDEX('Policy Characteristics'!G:G,MATCH($C299,'Policy Characteristics'!$C:$C,0))),"",INDEX('Policy Characteristics'!G:G,MATCH($C299,'Policy Characteristics'!$C:$C,0)))</f>
        <v>0.6</v>
      </c>
      <c r="N299" s="317">
        <f>IF(ISBLANK(INDEX('Policy Characteristics'!H:H,MATCH($C299,'Policy Characteristics'!$C:$C,0))),"",INDEX('Policy Characteristics'!H:H,MATCH($C299,'Policy Characteristics'!$C:$C,0)))</f>
        <v>0.01</v>
      </c>
      <c r="O299" s="306" t="str">
        <f>IF(ISBLANK(INDEX('Policy Characteristics'!I:I,MATCH($C299,'Policy Characteristics'!$C:$C,0))),"",INDEX('Policy Characteristics'!I:I,MATCH($C299,'Policy Characteristics'!$C:$C,0)))</f>
        <v>% reduction in downtime</v>
      </c>
      <c r="P299" s="306" t="str">
        <f>IF(ISBLANK(INDEX('Policy Characteristics'!J:J,MATCH($C299,'Policy Characteristics'!$C:$C,0))),"",INDEX('Policy Characteristics'!J:J,MATCH($C299,'Policy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299" s="306" t="str">
        <f>IF(ISBLANK(INDEX('Policy Characteristics'!K:K,MATCH($C299,'Policy Characteristics'!$C:$C,0))),"",INDEX('Policy Characteristics'!K:K,MATCH($C299,'Policy Characteristics'!$C:$C,0)))</f>
        <v>electricity-sector-main.html#red-downtime</v>
      </c>
      <c r="R299" s="306" t="str">
        <f>IF(ISBLANK(INDEX('Policy Characteristics'!L:L,MATCH($C299,'Policy Characteristics'!$C:$C,0))),"",INDEX('Policy Characteristics'!L:L,MATCH($C299,'Policy Characteristics'!$C:$C,0)))</f>
        <v>reduce-downtime.html</v>
      </c>
    </row>
    <row r="300" spans="1:18" s="405" customFormat="1" x14ac:dyDescent="0.25">
      <c r="A300" s="306" t="str">
        <f>IF(ISBLANK(INDEX('Policy Characteristics'!A:A,MATCH($C300,'Policy Characteristics'!$C:$C,0))),"",INDEX('Policy Characteristics'!A:A,MATCH($C300,'Policy Characteristics'!$C:$C,0)))</f>
        <v>Electricity Supply</v>
      </c>
      <c r="B300" s="306" t="str">
        <f>IF(ISBLANK(INDEX('Policy Characteristics'!B:B,MATCH($C300,'Policy Characteristics'!$C:$C,0))),"",INDEX('Policy Characteristics'!B:B,MATCH($C300,'Policy Characteristics'!$C:$C,0)))</f>
        <v>Reduce Plant Downtime</v>
      </c>
      <c r="C300" s="312" t="str">
        <f t="shared" si="23"/>
        <v>Percentage Reduction in Plant Downtime</v>
      </c>
      <c r="D300" s="394" t="s">
        <v>328</v>
      </c>
      <c r="E300" s="394" t="s">
        <v>268</v>
      </c>
      <c r="F300" s="394"/>
      <c r="G300" s="394"/>
      <c r="H300" s="430">
        <v>671</v>
      </c>
      <c r="I300" s="394" t="s">
        <v>45</v>
      </c>
      <c r="J300" s="308" t="str">
        <f>IF(ISBLANK(INDEX('Policy Characteristics'!D:D,MATCH($C300,'Policy Characteristics'!$C:$C,0))),"",INDEX('Policy Characteristics'!D:D,MATCH($C300,'Policy Characteristics'!$C:$C,0)))</f>
        <v>Reduce Plant Downtime</v>
      </c>
      <c r="K300" s="306" t="str">
        <f>IF(ISBLANK(INDEX('Policy Characteristics'!E:E,MATCH($C300,'Policy Characteristics'!$C:$C,0))),"",INDEX('Policy Characteristics'!E:E,MATCH($C300,'Policy Characteristics'!$C:$C,0)))</f>
        <v>elec reduce plant downtime</v>
      </c>
      <c r="L300" s="317">
        <f>IF(ISBLANK(INDEX('Policy Characteristics'!F:F,MATCH($C300,'Policy Characteristics'!$C:$C,0))),"",INDEX('Policy Characteristics'!F:F,MATCH($C300,'Policy Characteristics'!$C:$C,0)))</f>
        <v>0</v>
      </c>
      <c r="M300" s="317">
        <f>IF(ISBLANK(INDEX('Policy Characteristics'!G:G,MATCH($C300,'Policy Characteristics'!$C:$C,0))),"",INDEX('Policy Characteristics'!G:G,MATCH($C300,'Policy Characteristics'!$C:$C,0)))</f>
        <v>0.6</v>
      </c>
      <c r="N300" s="317">
        <f>IF(ISBLANK(INDEX('Policy Characteristics'!H:H,MATCH($C300,'Policy Characteristics'!$C:$C,0))),"",INDEX('Policy Characteristics'!H:H,MATCH($C300,'Policy Characteristics'!$C:$C,0)))</f>
        <v>0.01</v>
      </c>
      <c r="O300" s="306" t="str">
        <f>IF(ISBLANK(INDEX('Policy Characteristics'!I:I,MATCH($C300,'Policy Characteristics'!$C:$C,0))),"",INDEX('Policy Characteristics'!I:I,MATCH($C300,'Policy Characteristics'!$C:$C,0)))</f>
        <v>% reduction in downtime</v>
      </c>
      <c r="P300" s="306" t="str">
        <f>IF(ISBLANK(INDEX('Policy Characteristics'!J:J,MATCH($C300,'Policy Characteristics'!$C:$C,0))),"",INDEX('Policy Characteristics'!J:J,MATCH($C300,'Policy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0" s="306" t="str">
        <f>IF(ISBLANK(INDEX('Policy Characteristics'!K:K,MATCH($C300,'Policy Characteristics'!$C:$C,0))),"",INDEX('Policy Characteristics'!K:K,MATCH($C300,'Policy Characteristics'!$C:$C,0)))</f>
        <v>electricity-sector-main.html#red-downtime</v>
      </c>
      <c r="R300" s="306" t="str">
        <f>IF(ISBLANK(INDEX('Policy Characteristics'!L:L,MATCH($C300,'Policy Characteristics'!$C:$C,0))),"",INDEX('Policy Characteristics'!L:L,MATCH($C300,'Policy Characteristics'!$C:$C,0)))</f>
        <v>reduce-downtime.html</v>
      </c>
    </row>
    <row r="301" spans="1:18" s="405" customFormat="1" x14ac:dyDescent="0.25">
      <c r="A301" s="306" t="str">
        <f>IF(ISBLANK(INDEX('Policy Characteristics'!A:A,MATCH($C301,'Policy Characteristics'!$C:$C,0))),"",INDEX('Policy Characteristics'!A:A,MATCH($C301,'Policy Characteristics'!$C:$C,0)))</f>
        <v>Electricity Supply</v>
      </c>
      <c r="B301" s="306" t="str">
        <f>IF(ISBLANK(INDEX('Policy Characteristics'!B:B,MATCH($C301,'Policy Characteristics'!$C:$C,0))),"",INDEX('Policy Characteristics'!B:B,MATCH($C301,'Policy Characteristics'!$C:$C,0)))</f>
        <v>Reduce Plant Downtime</v>
      </c>
      <c r="C301" s="312" t="str">
        <f t="shared" si="23"/>
        <v>Percentage Reduction in Plant Downtime</v>
      </c>
      <c r="D301" s="394" t="s">
        <v>328</v>
      </c>
      <c r="E301" s="394" t="s">
        <v>269</v>
      </c>
      <c r="F301" s="394"/>
      <c r="G301" s="394"/>
      <c r="H301" s="430">
        <v>672</v>
      </c>
      <c r="I301" s="394" t="s">
        <v>45</v>
      </c>
      <c r="J301" s="308" t="str">
        <f>IF(ISBLANK(INDEX('Policy Characteristics'!D:D,MATCH($C301,'Policy Characteristics'!$C:$C,0))),"",INDEX('Policy Characteristics'!D:D,MATCH($C301,'Policy Characteristics'!$C:$C,0)))</f>
        <v>Reduce Plant Downtime</v>
      </c>
      <c r="K301" s="306" t="str">
        <f>IF(ISBLANK(INDEX('Policy Characteristics'!E:E,MATCH($C301,'Policy Characteristics'!$C:$C,0))),"",INDEX('Policy Characteristics'!E:E,MATCH($C301,'Policy Characteristics'!$C:$C,0)))</f>
        <v>elec reduce plant downtime</v>
      </c>
      <c r="L301" s="317">
        <f>IF(ISBLANK(INDEX('Policy Characteristics'!F:F,MATCH($C301,'Policy Characteristics'!$C:$C,0))),"",INDEX('Policy Characteristics'!F:F,MATCH($C301,'Policy Characteristics'!$C:$C,0)))</f>
        <v>0</v>
      </c>
      <c r="M301" s="317">
        <f>IF(ISBLANK(INDEX('Policy Characteristics'!G:G,MATCH($C301,'Policy Characteristics'!$C:$C,0))),"",INDEX('Policy Characteristics'!G:G,MATCH($C301,'Policy Characteristics'!$C:$C,0)))</f>
        <v>0.6</v>
      </c>
      <c r="N301" s="317">
        <f>IF(ISBLANK(INDEX('Policy Characteristics'!H:H,MATCH($C301,'Policy Characteristics'!$C:$C,0))),"",INDEX('Policy Characteristics'!H:H,MATCH($C301,'Policy Characteristics'!$C:$C,0)))</f>
        <v>0.01</v>
      </c>
      <c r="O301" s="306" t="str">
        <f>IF(ISBLANK(INDEX('Policy Characteristics'!I:I,MATCH($C301,'Policy Characteristics'!$C:$C,0))),"",INDEX('Policy Characteristics'!I:I,MATCH($C301,'Policy Characteristics'!$C:$C,0)))</f>
        <v>% reduction in downtime</v>
      </c>
      <c r="P301" s="306" t="str">
        <f>IF(ISBLANK(INDEX('Policy Characteristics'!J:J,MATCH($C301,'Policy Characteristics'!$C:$C,0))),"",INDEX('Policy Characteristics'!J:J,MATCH($C301,'Policy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1" s="306" t="str">
        <f>IF(ISBLANK(INDEX('Policy Characteristics'!K:K,MATCH($C301,'Policy Characteristics'!$C:$C,0))),"",INDEX('Policy Characteristics'!K:K,MATCH($C301,'Policy Characteristics'!$C:$C,0)))</f>
        <v>electricity-sector-main.html#red-downtime</v>
      </c>
      <c r="R301" s="306" t="str">
        <f>IF(ISBLANK(INDEX('Policy Characteristics'!L:L,MATCH($C301,'Policy Characteristics'!$C:$C,0))),"",INDEX('Policy Characteristics'!L:L,MATCH($C301,'Policy Characteristics'!$C:$C,0)))</f>
        <v>reduce-downtime.html</v>
      </c>
    </row>
    <row r="302" spans="1:18" s="405" customFormat="1" x14ac:dyDescent="0.25">
      <c r="A302" s="306" t="str">
        <f>IF(ISBLANK(INDEX('Policy Characteristics'!A:A,MATCH($C302,'Policy Characteristics'!$C:$C,0))),"",INDEX('Policy Characteristics'!A:A,MATCH($C302,'Policy Characteristics'!$C:$C,0)))</f>
        <v>Electricity Supply</v>
      </c>
      <c r="B302" s="306" t="str">
        <f>IF(ISBLANK(INDEX('Policy Characteristics'!B:B,MATCH($C302,'Policy Characteristics'!$C:$C,0))),"",INDEX('Policy Characteristics'!B:B,MATCH($C302,'Policy Characteristics'!$C:$C,0)))</f>
        <v>Reduce Plant Downtime</v>
      </c>
      <c r="C302" s="312" t="str">
        <f t="shared" si="23"/>
        <v>Percentage Reduction in Plant Downtime</v>
      </c>
      <c r="D302" s="394" t="s">
        <v>328</v>
      </c>
      <c r="E302" s="394" t="s">
        <v>270</v>
      </c>
      <c r="F302" s="394"/>
      <c r="G302" s="394"/>
      <c r="H302" s="430">
        <v>673</v>
      </c>
      <c r="I302" s="394" t="s">
        <v>45</v>
      </c>
      <c r="J302" s="308" t="str">
        <f>IF(ISBLANK(INDEX('Policy Characteristics'!D:D,MATCH($C302,'Policy Characteristics'!$C:$C,0))),"",INDEX('Policy Characteristics'!D:D,MATCH($C302,'Policy Characteristics'!$C:$C,0)))</f>
        <v>Reduce Plant Downtime</v>
      </c>
      <c r="K302" s="306" t="str">
        <f>IF(ISBLANK(INDEX('Policy Characteristics'!E:E,MATCH($C302,'Policy Characteristics'!$C:$C,0))),"",INDEX('Policy Characteristics'!E:E,MATCH($C302,'Policy Characteristics'!$C:$C,0)))</f>
        <v>elec reduce plant downtime</v>
      </c>
      <c r="L302" s="317">
        <f>IF(ISBLANK(INDEX('Policy Characteristics'!F:F,MATCH($C302,'Policy Characteristics'!$C:$C,0))),"",INDEX('Policy Characteristics'!F:F,MATCH($C302,'Policy Characteristics'!$C:$C,0)))</f>
        <v>0</v>
      </c>
      <c r="M302" s="317">
        <f>IF(ISBLANK(INDEX('Policy Characteristics'!G:G,MATCH($C302,'Policy Characteristics'!$C:$C,0))),"",INDEX('Policy Characteristics'!G:G,MATCH($C302,'Policy Characteristics'!$C:$C,0)))</f>
        <v>0.6</v>
      </c>
      <c r="N302" s="317">
        <f>IF(ISBLANK(INDEX('Policy Characteristics'!H:H,MATCH($C302,'Policy Characteristics'!$C:$C,0))),"",INDEX('Policy Characteristics'!H:H,MATCH($C302,'Policy Characteristics'!$C:$C,0)))</f>
        <v>0.01</v>
      </c>
      <c r="O302" s="306" t="str">
        <f>IF(ISBLANK(INDEX('Policy Characteristics'!I:I,MATCH($C302,'Policy Characteristics'!$C:$C,0))),"",INDEX('Policy Characteristics'!I:I,MATCH($C302,'Policy Characteristics'!$C:$C,0)))</f>
        <v>% reduction in downtime</v>
      </c>
      <c r="P302" s="306" t="str">
        <f>IF(ISBLANK(INDEX('Policy Characteristics'!J:J,MATCH($C302,'Policy Characteristics'!$C:$C,0))),"",INDEX('Policy Characteristics'!J:J,MATCH($C302,'Policy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2" s="306" t="str">
        <f>IF(ISBLANK(INDEX('Policy Characteristics'!K:K,MATCH($C302,'Policy Characteristics'!$C:$C,0))),"",INDEX('Policy Characteristics'!K:K,MATCH($C302,'Policy Characteristics'!$C:$C,0)))</f>
        <v>electricity-sector-main.html#red-downtime</v>
      </c>
      <c r="R302" s="306" t="str">
        <f>IF(ISBLANK(INDEX('Policy Characteristics'!L:L,MATCH($C302,'Policy Characteristics'!$C:$C,0))),"",INDEX('Policy Characteristics'!L:L,MATCH($C302,'Policy Characteristics'!$C:$C,0)))</f>
        <v>reduce-downtime.html</v>
      </c>
    </row>
    <row r="303" spans="1:18" s="405" customFormat="1" x14ac:dyDescent="0.25">
      <c r="A303" s="306" t="str">
        <f>IF(ISBLANK(INDEX('Policy Characteristics'!A:A,MATCH($C303,'Policy Characteristics'!$C:$C,0))),"",INDEX('Policy Characteristics'!A:A,MATCH($C303,'Policy Characteristics'!$C:$C,0)))</f>
        <v>Electricity Supply</v>
      </c>
      <c r="B303" s="306" t="str">
        <f>IF(ISBLANK(INDEX('Policy Characteristics'!B:B,MATCH($C303,'Policy Characteristics'!$C:$C,0))),"",INDEX('Policy Characteristics'!B:B,MATCH($C303,'Policy Characteristics'!$C:$C,0)))</f>
        <v>Reduce Plant Downtime</v>
      </c>
      <c r="C303" s="312" t="str">
        <f t="shared" si="23"/>
        <v>Percentage Reduction in Plant Downtime</v>
      </c>
      <c r="D303" s="394" t="s">
        <v>329</v>
      </c>
      <c r="E303" s="394" t="s">
        <v>268</v>
      </c>
      <c r="F303" s="394"/>
      <c r="G303" s="394"/>
      <c r="H303" s="430">
        <v>674</v>
      </c>
      <c r="I303" s="394" t="s">
        <v>45</v>
      </c>
      <c r="J303" s="308" t="str">
        <f>IF(ISBLANK(INDEX('Policy Characteristics'!D:D,MATCH($C303,'Policy Characteristics'!$C:$C,0))),"",INDEX('Policy Characteristics'!D:D,MATCH($C303,'Policy Characteristics'!$C:$C,0)))</f>
        <v>Reduce Plant Downtime</v>
      </c>
      <c r="K303" s="306" t="str">
        <f>IF(ISBLANK(INDEX('Policy Characteristics'!E:E,MATCH($C303,'Policy Characteristics'!$C:$C,0))),"",INDEX('Policy Characteristics'!E:E,MATCH($C303,'Policy Characteristics'!$C:$C,0)))</f>
        <v>elec reduce plant downtime</v>
      </c>
      <c r="L303" s="317">
        <f>IF(ISBLANK(INDEX('Policy Characteristics'!F:F,MATCH($C303,'Policy Characteristics'!$C:$C,0))),"",INDEX('Policy Characteristics'!F:F,MATCH($C303,'Policy Characteristics'!$C:$C,0)))</f>
        <v>0</v>
      </c>
      <c r="M303" s="317">
        <f>IF(ISBLANK(INDEX('Policy Characteristics'!G:G,MATCH($C303,'Policy Characteristics'!$C:$C,0))),"",INDEX('Policy Characteristics'!G:G,MATCH($C303,'Policy Characteristics'!$C:$C,0)))</f>
        <v>0.6</v>
      </c>
      <c r="N303" s="317">
        <f>IF(ISBLANK(INDEX('Policy Characteristics'!H:H,MATCH($C303,'Policy Characteristics'!$C:$C,0))),"",INDEX('Policy Characteristics'!H:H,MATCH($C303,'Policy Characteristics'!$C:$C,0)))</f>
        <v>0.01</v>
      </c>
      <c r="O303" s="306" t="str">
        <f>IF(ISBLANK(INDEX('Policy Characteristics'!I:I,MATCH($C303,'Policy Characteristics'!$C:$C,0))),"",INDEX('Policy Characteristics'!I:I,MATCH($C303,'Policy Characteristics'!$C:$C,0)))</f>
        <v>% reduction in downtime</v>
      </c>
      <c r="P303" s="306" t="str">
        <f>IF(ISBLANK(INDEX('Policy Characteristics'!J:J,MATCH($C303,'Policy Characteristics'!$C:$C,0))),"",INDEX('Policy Characteristics'!J:J,MATCH($C303,'Policy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3" s="306" t="str">
        <f>IF(ISBLANK(INDEX('Policy Characteristics'!K:K,MATCH($C303,'Policy Characteristics'!$C:$C,0))),"",INDEX('Policy Characteristics'!K:K,MATCH($C303,'Policy Characteristics'!$C:$C,0)))</f>
        <v>electricity-sector-main.html#red-downtime</v>
      </c>
      <c r="R303" s="306" t="str">
        <f>IF(ISBLANK(INDEX('Policy Characteristics'!L:L,MATCH($C303,'Policy Characteristics'!$C:$C,0))),"",INDEX('Policy Characteristics'!L:L,MATCH($C303,'Policy Characteristics'!$C:$C,0)))</f>
        <v>reduce-downtime.html</v>
      </c>
    </row>
    <row r="304" spans="1:18" s="405" customFormat="1" x14ac:dyDescent="0.25">
      <c r="A304" s="306" t="str">
        <f>IF(ISBLANK(INDEX('Policy Characteristics'!A:A,MATCH($C304,'Policy Characteristics'!$C:$C,0))),"",INDEX('Policy Characteristics'!A:A,MATCH($C304,'Policy Characteristics'!$C:$C,0)))</f>
        <v>Electricity Supply</v>
      </c>
      <c r="B304" s="306" t="str">
        <f>IF(ISBLANK(INDEX('Policy Characteristics'!B:B,MATCH($C304,'Policy Characteristics'!$C:$C,0))),"",INDEX('Policy Characteristics'!B:B,MATCH($C304,'Policy Characteristics'!$C:$C,0)))</f>
        <v>Reduce Plant Downtime</v>
      </c>
      <c r="C304" s="312" t="str">
        <f t="shared" si="23"/>
        <v>Percentage Reduction in Plant Downtime</v>
      </c>
      <c r="D304" s="394" t="s">
        <v>329</v>
      </c>
      <c r="E304" s="394" t="s">
        <v>269</v>
      </c>
      <c r="F304" s="394"/>
      <c r="G304" s="394"/>
      <c r="H304" s="430">
        <v>675</v>
      </c>
      <c r="I304" s="394" t="s">
        <v>45</v>
      </c>
      <c r="J304" s="308" t="str">
        <f>IF(ISBLANK(INDEX('Policy Characteristics'!D:D,MATCH($C304,'Policy Characteristics'!$C:$C,0))),"",INDEX('Policy Characteristics'!D:D,MATCH($C304,'Policy Characteristics'!$C:$C,0)))</f>
        <v>Reduce Plant Downtime</v>
      </c>
      <c r="K304" s="306" t="str">
        <f>IF(ISBLANK(INDEX('Policy Characteristics'!E:E,MATCH($C304,'Policy Characteristics'!$C:$C,0))),"",INDEX('Policy Characteristics'!E:E,MATCH($C304,'Policy Characteristics'!$C:$C,0)))</f>
        <v>elec reduce plant downtime</v>
      </c>
      <c r="L304" s="317">
        <f>IF(ISBLANK(INDEX('Policy Characteristics'!F:F,MATCH($C304,'Policy Characteristics'!$C:$C,0))),"",INDEX('Policy Characteristics'!F:F,MATCH($C304,'Policy Characteristics'!$C:$C,0)))</f>
        <v>0</v>
      </c>
      <c r="M304" s="317">
        <f>IF(ISBLANK(INDEX('Policy Characteristics'!G:G,MATCH($C304,'Policy Characteristics'!$C:$C,0))),"",INDEX('Policy Characteristics'!G:G,MATCH($C304,'Policy Characteristics'!$C:$C,0)))</f>
        <v>0.6</v>
      </c>
      <c r="N304" s="317">
        <f>IF(ISBLANK(INDEX('Policy Characteristics'!H:H,MATCH($C304,'Policy Characteristics'!$C:$C,0))),"",INDEX('Policy Characteristics'!H:H,MATCH($C304,'Policy Characteristics'!$C:$C,0)))</f>
        <v>0.01</v>
      </c>
      <c r="O304" s="306" t="str">
        <f>IF(ISBLANK(INDEX('Policy Characteristics'!I:I,MATCH($C304,'Policy Characteristics'!$C:$C,0))),"",INDEX('Policy Characteristics'!I:I,MATCH($C304,'Policy Characteristics'!$C:$C,0)))</f>
        <v>% reduction in downtime</v>
      </c>
      <c r="P304" s="306" t="str">
        <f>IF(ISBLANK(INDEX('Policy Characteristics'!J:J,MATCH($C304,'Policy Characteristics'!$C:$C,0))),"",INDEX('Policy Characteristics'!J:J,MATCH($C304,'Policy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4" s="306" t="str">
        <f>IF(ISBLANK(INDEX('Policy Characteristics'!K:K,MATCH($C304,'Policy Characteristics'!$C:$C,0))),"",INDEX('Policy Characteristics'!K:K,MATCH($C304,'Policy Characteristics'!$C:$C,0)))</f>
        <v>electricity-sector-main.html#red-downtime</v>
      </c>
      <c r="R304" s="306" t="str">
        <f>IF(ISBLANK(INDEX('Policy Characteristics'!L:L,MATCH($C304,'Policy Characteristics'!$C:$C,0))),"",INDEX('Policy Characteristics'!L:L,MATCH($C304,'Policy Characteristics'!$C:$C,0)))</f>
        <v>reduce-downtime.html</v>
      </c>
    </row>
    <row r="305" spans="1:18" s="405" customFormat="1" x14ac:dyDescent="0.25">
      <c r="A305" s="306" t="str">
        <f>IF(ISBLANK(INDEX('Policy Characteristics'!A:A,MATCH($C305,'Policy Characteristics'!$C:$C,0))),"",INDEX('Policy Characteristics'!A:A,MATCH($C305,'Policy Characteristics'!$C:$C,0)))</f>
        <v>Electricity Supply</v>
      </c>
      <c r="B305" s="306" t="str">
        <f>IF(ISBLANK(INDEX('Policy Characteristics'!B:B,MATCH($C305,'Policy Characteristics'!$C:$C,0))),"",INDEX('Policy Characteristics'!B:B,MATCH($C305,'Policy Characteristics'!$C:$C,0)))</f>
        <v>Reduce Plant Downtime</v>
      </c>
      <c r="C305" s="312" t="str">
        <f t="shared" si="23"/>
        <v>Percentage Reduction in Plant Downtime</v>
      </c>
      <c r="D305" s="394" t="s">
        <v>329</v>
      </c>
      <c r="E305" s="394" t="s">
        <v>270</v>
      </c>
      <c r="F305" s="394"/>
      <c r="G305" s="394"/>
      <c r="H305" s="430">
        <v>676</v>
      </c>
      <c r="I305" s="394" t="s">
        <v>45</v>
      </c>
      <c r="J305" s="308" t="str">
        <f>IF(ISBLANK(INDEX('Policy Characteristics'!D:D,MATCH($C305,'Policy Characteristics'!$C:$C,0))),"",INDEX('Policy Characteristics'!D:D,MATCH($C305,'Policy Characteristics'!$C:$C,0)))</f>
        <v>Reduce Plant Downtime</v>
      </c>
      <c r="K305" s="306" t="str">
        <f>IF(ISBLANK(INDEX('Policy Characteristics'!E:E,MATCH($C305,'Policy Characteristics'!$C:$C,0))),"",INDEX('Policy Characteristics'!E:E,MATCH($C305,'Policy Characteristics'!$C:$C,0)))</f>
        <v>elec reduce plant downtime</v>
      </c>
      <c r="L305" s="317">
        <f>IF(ISBLANK(INDEX('Policy Characteristics'!F:F,MATCH($C305,'Policy Characteristics'!$C:$C,0))),"",INDEX('Policy Characteristics'!F:F,MATCH($C305,'Policy Characteristics'!$C:$C,0)))</f>
        <v>0</v>
      </c>
      <c r="M305" s="317">
        <f>IF(ISBLANK(INDEX('Policy Characteristics'!G:G,MATCH($C305,'Policy Characteristics'!$C:$C,0))),"",INDEX('Policy Characteristics'!G:G,MATCH($C305,'Policy Characteristics'!$C:$C,0)))</f>
        <v>0.6</v>
      </c>
      <c r="N305" s="317">
        <f>IF(ISBLANK(INDEX('Policy Characteristics'!H:H,MATCH($C305,'Policy Characteristics'!$C:$C,0))),"",INDEX('Policy Characteristics'!H:H,MATCH($C305,'Policy Characteristics'!$C:$C,0)))</f>
        <v>0.01</v>
      </c>
      <c r="O305" s="306" t="str">
        <f>IF(ISBLANK(INDEX('Policy Characteristics'!I:I,MATCH($C305,'Policy Characteristics'!$C:$C,0))),"",INDEX('Policy Characteristics'!I:I,MATCH($C305,'Policy Characteristics'!$C:$C,0)))</f>
        <v>% reduction in downtime</v>
      </c>
      <c r="P305" s="306" t="str">
        <f>IF(ISBLANK(INDEX('Policy Characteristics'!J:J,MATCH($C305,'Policy Characteristics'!$C:$C,0))),"",INDEX('Policy Characteristics'!J:J,MATCH($C305,'Policy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5" s="306" t="str">
        <f>IF(ISBLANK(INDEX('Policy Characteristics'!K:K,MATCH($C305,'Policy Characteristics'!$C:$C,0))),"",INDEX('Policy Characteristics'!K:K,MATCH($C305,'Policy Characteristics'!$C:$C,0)))</f>
        <v>electricity-sector-main.html#red-downtime</v>
      </c>
      <c r="R305" s="306" t="str">
        <f>IF(ISBLANK(INDEX('Policy Characteristics'!L:L,MATCH($C305,'Policy Characteristics'!$C:$C,0))),"",INDEX('Policy Characteristics'!L:L,MATCH($C305,'Policy Characteristics'!$C:$C,0)))</f>
        <v>reduce-downtime.html</v>
      </c>
    </row>
    <row r="306" spans="1:18" s="405" customFormat="1" x14ac:dyDescent="0.25">
      <c r="A306" s="306" t="str">
        <f>IF(ISBLANK(INDEX('Policy Characteristics'!A:A,MATCH($C306,'Policy Characteristics'!$C:$C,0))),"",INDEX('Policy Characteristics'!A:A,MATCH($C306,'Policy Characteristics'!$C:$C,0)))</f>
        <v>Electricity Supply</v>
      </c>
      <c r="B306" s="306" t="str">
        <f>IF(ISBLANK(INDEX('Policy Characteristics'!B:B,MATCH($C306,'Policy Characteristics'!$C:$C,0))),"",INDEX('Policy Characteristics'!B:B,MATCH($C306,'Policy Characteristics'!$C:$C,0)))</f>
        <v>Reduce Plant Downtime</v>
      </c>
      <c r="C306" s="312" t="str">
        <f t="shared" si="23"/>
        <v>Percentage Reduction in Plant Downtime</v>
      </c>
      <c r="D306" s="394" t="s">
        <v>469</v>
      </c>
      <c r="E306" s="394" t="s">
        <v>268</v>
      </c>
      <c r="F306" s="394"/>
      <c r="G306" s="394"/>
      <c r="H306" s="430">
        <v>677</v>
      </c>
      <c r="I306" s="394" t="s">
        <v>45</v>
      </c>
      <c r="J306" s="308" t="str">
        <f>IF(ISBLANK(INDEX('Policy Characteristics'!D:D,MATCH($C306,'Policy Characteristics'!$C:$C,0))),"",INDEX('Policy Characteristics'!D:D,MATCH($C306,'Policy Characteristics'!$C:$C,0)))</f>
        <v>Reduce Plant Downtime</v>
      </c>
      <c r="K306" s="306" t="str">
        <f>IF(ISBLANK(INDEX('Policy Characteristics'!E:E,MATCH($C306,'Policy Characteristics'!$C:$C,0))),"",INDEX('Policy Characteristics'!E:E,MATCH($C306,'Policy Characteristics'!$C:$C,0)))</f>
        <v>elec reduce plant downtime</v>
      </c>
      <c r="L306" s="317">
        <f>IF(ISBLANK(INDEX('Policy Characteristics'!F:F,MATCH($C306,'Policy Characteristics'!$C:$C,0))),"",INDEX('Policy Characteristics'!F:F,MATCH($C306,'Policy Characteristics'!$C:$C,0)))</f>
        <v>0</v>
      </c>
      <c r="M306" s="317">
        <f>IF(ISBLANK(INDEX('Policy Characteristics'!G:G,MATCH($C306,'Policy Characteristics'!$C:$C,0))),"",INDEX('Policy Characteristics'!G:G,MATCH($C306,'Policy Characteristics'!$C:$C,0)))</f>
        <v>0.6</v>
      </c>
      <c r="N306" s="317">
        <f>IF(ISBLANK(INDEX('Policy Characteristics'!H:H,MATCH($C306,'Policy Characteristics'!$C:$C,0))),"",INDEX('Policy Characteristics'!H:H,MATCH($C306,'Policy Characteristics'!$C:$C,0)))</f>
        <v>0.01</v>
      </c>
      <c r="O306" s="306" t="str">
        <f>IF(ISBLANK(INDEX('Policy Characteristics'!I:I,MATCH($C306,'Policy Characteristics'!$C:$C,0))),"",INDEX('Policy Characteristics'!I:I,MATCH($C306,'Policy Characteristics'!$C:$C,0)))</f>
        <v>% reduction in downtime</v>
      </c>
      <c r="P306" s="306" t="str">
        <f>IF(ISBLANK(INDEX('Policy Characteristics'!J:J,MATCH($C306,'Policy Characteristics'!$C:$C,0))),"",INDEX('Policy Characteristics'!J:J,MATCH($C306,'Policy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6" s="306" t="str">
        <f>IF(ISBLANK(INDEX('Policy Characteristics'!K:K,MATCH($C306,'Policy Characteristics'!$C:$C,0))),"",INDEX('Policy Characteristics'!K:K,MATCH($C306,'Policy Characteristics'!$C:$C,0)))</f>
        <v>electricity-sector-main.html#red-downtime</v>
      </c>
      <c r="R306" s="306" t="str">
        <f>IF(ISBLANK(INDEX('Policy Characteristics'!L:L,MATCH($C306,'Policy Characteristics'!$C:$C,0))),"",INDEX('Policy Characteristics'!L:L,MATCH($C306,'Policy Characteristics'!$C:$C,0)))</f>
        <v>reduce-downtime.html</v>
      </c>
    </row>
    <row r="307" spans="1:18" s="405" customFormat="1" x14ac:dyDescent="0.25">
      <c r="A307" s="306" t="str">
        <f>IF(ISBLANK(INDEX('Policy Characteristics'!A:A,MATCH($C307,'Policy Characteristics'!$C:$C,0))),"",INDEX('Policy Characteristics'!A:A,MATCH($C307,'Policy Characteristics'!$C:$C,0)))</f>
        <v>Electricity Supply</v>
      </c>
      <c r="B307" s="306" t="str">
        <f>IF(ISBLANK(INDEX('Policy Characteristics'!B:B,MATCH($C307,'Policy Characteristics'!$C:$C,0))),"",INDEX('Policy Characteristics'!B:B,MATCH($C307,'Policy Characteristics'!$C:$C,0)))</f>
        <v>Reduce Plant Downtime</v>
      </c>
      <c r="C307" s="312" t="str">
        <f t="shared" ref="C307:C320" si="24">C$276</f>
        <v>Percentage Reduction in Plant Downtime</v>
      </c>
      <c r="D307" s="394" t="s">
        <v>469</v>
      </c>
      <c r="E307" s="394" t="s">
        <v>269</v>
      </c>
      <c r="F307" s="394"/>
      <c r="G307" s="394"/>
      <c r="H307" s="430">
        <v>678</v>
      </c>
      <c r="I307" s="394" t="s">
        <v>45</v>
      </c>
      <c r="J307" s="308" t="str">
        <f>IF(ISBLANK(INDEX('Policy Characteristics'!D:D,MATCH($C307,'Policy Characteristics'!$C:$C,0))),"",INDEX('Policy Characteristics'!D:D,MATCH($C307,'Policy Characteristics'!$C:$C,0)))</f>
        <v>Reduce Plant Downtime</v>
      </c>
      <c r="K307" s="306" t="str">
        <f>IF(ISBLANK(INDEX('Policy Characteristics'!E:E,MATCH($C307,'Policy Characteristics'!$C:$C,0))),"",INDEX('Policy Characteristics'!E:E,MATCH($C307,'Policy Characteristics'!$C:$C,0)))</f>
        <v>elec reduce plant downtime</v>
      </c>
      <c r="L307" s="317">
        <f>IF(ISBLANK(INDEX('Policy Characteristics'!F:F,MATCH($C307,'Policy Characteristics'!$C:$C,0))),"",INDEX('Policy Characteristics'!F:F,MATCH($C307,'Policy Characteristics'!$C:$C,0)))</f>
        <v>0</v>
      </c>
      <c r="M307" s="317">
        <f>IF(ISBLANK(INDEX('Policy Characteristics'!G:G,MATCH($C307,'Policy Characteristics'!$C:$C,0))),"",INDEX('Policy Characteristics'!G:G,MATCH($C307,'Policy Characteristics'!$C:$C,0)))</f>
        <v>0.6</v>
      </c>
      <c r="N307" s="317">
        <f>IF(ISBLANK(INDEX('Policy Characteristics'!H:H,MATCH($C307,'Policy Characteristics'!$C:$C,0))),"",INDEX('Policy Characteristics'!H:H,MATCH($C307,'Policy Characteristics'!$C:$C,0)))</f>
        <v>0.01</v>
      </c>
      <c r="O307" s="306" t="str">
        <f>IF(ISBLANK(INDEX('Policy Characteristics'!I:I,MATCH($C307,'Policy Characteristics'!$C:$C,0))),"",INDEX('Policy Characteristics'!I:I,MATCH($C307,'Policy Characteristics'!$C:$C,0)))</f>
        <v>% reduction in downtime</v>
      </c>
      <c r="P307" s="306" t="str">
        <f>IF(ISBLANK(INDEX('Policy Characteristics'!J:J,MATCH($C307,'Policy Characteristics'!$C:$C,0))),"",INDEX('Policy Characteristics'!J:J,MATCH($C307,'Policy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7" s="306" t="str">
        <f>IF(ISBLANK(INDEX('Policy Characteristics'!K:K,MATCH($C307,'Policy Characteristics'!$C:$C,0))),"",INDEX('Policy Characteristics'!K:K,MATCH($C307,'Policy Characteristics'!$C:$C,0)))</f>
        <v>electricity-sector-main.html#red-downtime</v>
      </c>
      <c r="R307" s="306" t="str">
        <f>IF(ISBLANK(INDEX('Policy Characteristics'!L:L,MATCH($C307,'Policy Characteristics'!$C:$C,0))),"",INDEX('Policy Characteristics'!L:L,MATCH($C307,'Policy Characteristics'!$C:$C,0)))</f>
        <v>reduce-downtime.html</v>
      </c>
    </row>
    <row r="308" spans="1:18" s="405" customFormat="1" x14ac:dyDescent="0.25">
      <c r="A308" s="306" t="str">
        <f>IF(ISBLANK(INDEX('Policy Characteristics'!A:A,MATCH($C308,'Policy Characteristics'!$C:$C,0))),"",INDEX('Policy Characteristics'!A:A,MATCH($C308,'Policy Characteristics'!$C:$C,0)))</f>
        <v>Electricity Supply</v>
      </c>
      <c r="B308" s="306" t="str">
        <f>IF(ISBLANK(INDEX('Policy Characteristics'!B:B,MATCH($C308,'Policy Characteristics'!$C:$C,0))),"",INDEX('Policy Characteristics'!B:B,MATCH($C308,'Policy Characteristics'!$C:$C,0)))</f>
        <v>Reduce Plant Downtime</v>
      </c>
      <c r="C308" s="312" t="str">
        <f t="shared" si="24"/>
        <v>Percentage Reduction in Plant Downtime</v>
      </c>
      <c r="D308" s="394" t="s">
        <v>469</v>
      </c>
      <c r="E308" s="394" t="s">
        <v>270</v>
      </c>
      <c r="F308" s="394"/>
      <c r="G308" s="394"/>
      <c r="H308" s="430">
        <v>679</v>
      </c>
      <c r="I308" s="394" t="s">
        <v>45</v>
      </c>
      <c r="J308" s="308" t="str">
        <f>IF(ISBLANK(INDEX('Policy Characteristics'!D:D,MATCH($C308,'Policy Characteristics'!$C:$C,0))),"",INDEX('Policy Characteristics'!D:D,MATCH($C308,'Policy Characteristics'!$C:$C,0)))</f>
        <v>Reduce Plant Downtime</v>
      </c>
      <c r="K308" s="306" t="str">
        <f>IF(ISBLANK(INDEX('Policy Characteristics'!E:E,MATCH($C308,'Policy Characteristics'!$C:$C,0))),"",INDEX('Policy Characteristics'!E:E,MATCH($C308,'Policy Characteristics'!$C:$C,0)))</f>
        <v>elec reduce plant downtime</v>
      </c>
      <c r="L308" s="317">
        <f>IF(ISBLANK(INDEX('Policy Characteristics'!F:F,MATCH($C308,'Policy Characteristics'!$C:$C,0))),"",INDEX('Policy Characteristics'!F:F,MATCH($C308,'Policy Characteristics'!$C:$C,0)))</f>
        <v>0</v>
      </c>
      <c r="M308" s="317">
        <f>IF(ISBLANK(INDEX('Policy Characteristics'!G:G,MATCH($C308,'Policy Characteristics'!$C:$C,0))),"",INDEX('Policy Characteristics'!G:G,MATCH($C308,'Policy Characteristics'!$C:$C,0)))</f>
        <v>0.6</v>
      </c>
      <c r="N308" s="317">
        <f>IF(ISBLANK(INDEX('Policy Characteristics'!H:H,MATCH($C308,'Policy Characteristics'!$C:$C,0))),"",INDEX('Policy Characteristics'!H:H,MATCH($C308,'Policy Characteristics'!$C:$C,0)))</f>
        <v>0.01</v>
      </c>
      <c r="O308" s="306" t="str">
        <f>IF(ISBLANK(INDEX('Policy Characteristics'!I:I,MATCH($C308,'Policy Characteristics'!$C:$C,0))),"",INDEX('Policy Characteristics'!I:I,MATCH($C308,'Policy Characteristics'!$C:$C,0)))</f>
        <v>% reduction in downtime</v>
      </c>
      <c r="P308" s="306" t="str">
        <f>IF(ISBLANK(INDEX('Policy Characteristics'!J:J,MATCH($C308,'Policy Characteristics'!$C:$C,0))),"",INDEX('Policy Characteristics'!J:J,MATCH($C308,'Policy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8" s="306" t="str">
        <f>IF(ISBLANK(INDEX('Policy Characteristics'!K:K,MATCH($C308,'Policy Characteristics'!$C:$C,0))),"",INDEX('Policy Characteristics'!K:K,MATCH($C308,'Policy Characteristics'!$C:$C,0)))</f>
        <v>electricity-sector-main.html#red-downtime</v>
      </c>
      <c r="R308" s="306" t="str">
        <f>IF(ISBLANK(INDEX('Policy Characteristics'!L:L,MATCH($C308,'Policy Characteristics'!$C:$C,0))),"",INDEX('Policy Characteristics'!L:L,MATCH($C308,'Policy Characteristics'!$C:$C,0)))</f>
        <v>reduce-downtime.html</v>
      </c>
    </row>
    <row r="309" spans="1:18" s="405" customFormat="1" x14ac:dyDescent="0.25">
      <c r="A309" s="306" t="str">
        <f>IF(ISBLANK(INDEX('Policy Characteristics'!A:A,MATCH($C309,'Policy Characteristics'!$C:$C,0))),"",INDEX('Policy Characteristics'!A:A,MATCH($C309,'Policy Characteristics'!$C:$C,0)))</f>
        <v>Electricity Supply</v>
      </c>
      <c r="B309" s="306" t="str">
        <f>IF(ISBLANK(INDEX('Policy Characteristics'!B:B,MATCH($C309,'Policy Characteristics'!$C:$C,0))),"",INDEX('Policy Characteristics'!B:B,MATCH($C309,'Policy Characteristics'!$C:$C,0)))</f>
        <v>Reduce Plant Downtime</v>
      </c>
      <c r="C309" s="312" t="str">
        <f t="shared" si="24"/>
        <v>Percentage Reduction in Plant Downtime</v>
      </c>
      <c r="D309" s="394" t="s">
        <v>478</v>
      </c>
      <c r="E309" s="394" t="s">
        <v>268</v>
      </c>
      <c r="F309" s="394"/>
      <c r="G309" s="394"/>
      <c r="H309" s="430">
        <v>680</v>
      </c>
      <c r="I309" s="394" t="s">
        <v>45</v>
      </c>
      <c r="J309" s="308" t="str">
        <f>IF(ISBLANK(INDEX('Policy Characteristics'!D:D,MATCH($C309,'Policy Characteristics'!$C:$C,0))),"",INDEX('Policy Characteristics'!D:D,MATCH($C309,'Policy Characteristics'!$C:$C,0)))</f>
        <v>Reduce Plant Downtime</v>
      </c>
      <c r="K309" s="306" t="str">
        <f>IF(ISBLANK(INDEX('Policy Characteristics'!E:E,MATCH($C309,'Policy Characteristics'!$C:$C,0))),"",INDEX('Policy Characteristics'!E:E,MATCH($C309,'Policy Characteristics'!$C:$C,0)))</f>
        <v>elec reduce plant downtime</v>
      </c>
      <c r="L309" s="317">
        <f>IF(ISBLANK(INDEX('Policy Characteristics'!F:F,MATCH($C309,'Policy Characteristics'!$C:$C,0))),"",INDEX('Policy Characteristics'!F:F,MATCH($C309,'Policy Characteristics'!$C:$C,0)))</f>
        <v>0</v>
      </c>
      <c r="M309" s="317">
        <f>IF(ISBLANK(INDEX('Policy Characteristics'!G:G,MATCH($C309,'Policy Characteristics'!$C:$C,0))),"",INDEX('Policy Characteristics'!G:G,MATCH($C309,'Policy Characteristics'!$C:$C,0)))</f>
        <v>0.6</v>
      </c>
      <c r="N309" s="317">
        <f>IF(ISBLANK(INDEX('Policy Characteristics'!H:H,MATCH($C309,'Policy Characteristics'!$C:$C,0))),"",INDEX('Policy Characteristics'!H:H,MATCH($C309,'Policy Characteristics'!$C:$C,0)))</f>
        <v>0.01</v>
      </c>
      <c r="O309" s="306" t="str">
        <f>IF(ISBLANK(INDEX('Policy Characteristics'!I:I,MATCH($C309,'Policy Characteristics'!$C:$C,0))),"",INDEX('Policy Characteristics'!I:I,MATCH($C309,'Policy Characteristics'!$C:$C,0)))</f>
        <v>% reduction in downtime</v>
      </c>
      <c r="P309" s="306" t="str">
        <f>IF(ISBLANK(INDEX('Policy Characteristics'!J:J,MATCH($C309,'Policy Characteristics'!$C:$C,0))),"",INDEX('Policy Characteristics'!J:J,MATCH($C309,'Policy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09" s="306" t="str">
        <f>IF(ISBLANK(INDEX('Policy Characteristics'!K:K,MATCH($C309,'Policy Characteristics'!$C:$C,0))),"",INDEX('Policy Characteristics'!K:K,MATCH($C309,'Policy Characteristics'!$C:$C,0)))</f>
        <v>electricity-sector-main.html#red-downtime</v>
      </c>
      <c r="R309" s="306" t="str">
        <f>IF(ISBLANK(INDEX('Policy Characteristics'!L:L,MATCH($C309,'Policy Characteristics'!$C:$C,0))),"",INDEX('Policy Characteristics'!L:L,MATCH($C309,'Policy Characteristics'!$C:$C,0)))</f>
        <v>reduce-downtime.html</v>
      </c>
    </row>
    <row r="310" spans="1:18" s="405" customFormat="1" x14ac:dyDescent="0.25">
      <c r="A310" s="306" t="str">
        <f>IF(ISBLANK(INDEX('Policy Characteristics'!A:A,MATCH($C310,'Policy Characteristics'!$C:$C,0))),"",INDEX('Policy Characteristics'!A:A,MATCH($C310,'Policy Characteristics'!$C:$C,0)))</f>
        <v>Electricity Supply</v>
      </c>
      <c r="B310" s="306" t="str">
        <f>IF(ISBLANK(INDEX('Policy Characteristics'!B:B,MATCH($C310,'Policy Characteristics'!$C:$C,0))),"",INDEX('Policy Characteristics'!B:B,MATCH($C310,'Policy Characteristics'!$C:$C,0)))</f>
        <v>Reduce Plant Downtime</v>
      </c>
      <c r="C310" s="312" t="str">
        <f t="shared" si="24"/>
        <v>Percentage Reduction in Plant Downtime</v>
      </c>
      <c r="D310" s="394" t="s">
        <v>478</v>
      </c>
      <c r="E310" s="394" t="s">
        <v>269</v>
      </c>
      <c r="F310" s="394"/>
      <c r="G310" s="394"/>
      <c r="H310" s="430">
        <v>681</v>
      </c>
      <c r="I310" s="394" t="s">
        <v>45</v>
      </c>
      <c r="J310" s="308" t="str">
        <f>IF(ISBLANK(INDEX('Policy Characteristics'!D:D,MATCH($C310,'Policy Characteristics'!$C:$C,0))),"",INDEX('Policy Characteristics'!D:D,MATCH($C310,'Policy Characteristics'!$C:$C,0)))</f>
        <v>Reduce Plant Downtime</v>
      </c>
      <c r="K310" s="306" t="str">
        <f>IF(ISBLANK(INDEX('Policy Characteristics'!E:E,MATCH($C310,'Policy Characteristics'!$C:$C,0))),"",INDEX('Policy Characteristics'!E:E,MATCH($C310,'Policy Characteristics'!$C:$C,0)))</f>
        <v>elec reduce plant downtime</v>
      </c>
      <c r="L310" s="317">
        <f>IF(ISBLANK(INDEX('Policy Characteristics'!F:F,MATCH($C310,'Policy Characteristics'!$C:$C,0))),"",INDEX('Policy Characteristics'!F:F,MATCH($C310,'Policy Characteristics'!$C:$C,0)))</f>
        <v>0</v>
      </c>
      <c r="M310" s="317">
        <f>IF(ISBLANK(INDEX('Policy Characteristics'!G:G,MATCH($C310,'Policy Characteristics'!$C:$C,0))),"",INDEX('Policy Characteristics'!G:G,MATCH($C310,'Policy Characteristics'!$C:$C,0)))</f>
        <v>0.6</v>
      </c>
      <c r="N310" s="317">
        <f>IF(ISBLANK(INDEX('Policy Characteristics'!H:H,MATCH($C310,'Policy Characteristics'!$C:$C,0))),"",INDEX('Policy Characteristics'!H:H,MATCH($C310,'Policy Characteristics'!$C:$C,0)))</f>
        <v>0.01</v>
      </c>
      <c r="O310" s="306" t="str">
        <f>IF(ISBLANK(INDEX('Policy Characteristics'!I:I,MATCH($C310,'Policy Characteristics'!$C:$C,0))),"",INDEX('Policy Characteristics'!I:I,MATCH($C310,'Policy Characteristics'!$C:$C,0)))</f>
        <v>% reduction in downtime</v>
      </c>
      <c r="P310" s="306" t="str">
        <f>IF(ISBLANK(INDEX('Policy Characteristics'!J:J,MATCH($C310,'Policy Characteristics'!$C:$C,0))),"",INDEX('Policy Characteristics'!J:J,MATCH($C310,'Policy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0" s="306" t="str">
        <f>IF(ISBLANK(INDEX('Policy Characteristics'!K:K,MATCH($C310,'Policy Characteristics'!$C:$C,0))),"",INDEX('Policy Characteristics'!K:K,MATCH($C310,'Policy Characteristics'!$C:$C,0)))</f>
        <v>electricity-sector-main.html#red-downtime</v>
      </c>
      <c r="R310" s="306" t="str">
        <f>IF(ISBLANK(INDEX('Policy Characteristics'!L:L,MATCH($C310,'Policy Characteristics'!$C:$C,0))),"",INDEX('Policy Characteristics'!L:L,MATCH($C310,'Policy Characteristics'!$C:$C,0)))</f>
        <v>reduce-downtime.html</v>
      </c>
    </row>
    <row r="311" spans="1:18" s="405" customFormat="1" x14ac:dyDescent="0.25">
      <c r="A311" s="306" t="str">
        <f>IF(ISBLANK(INDEX('Policy Characteristics'!A:A,MATCH($C311,'Policy Characteristics'!$C:$C,0))),"",INDEX('Policy Characteristics'!A:A,MATCH($C311,'Policy Characteristics'!$C:$C,0)))</f>
        <v>Electricity Supply</v>
      </c>
      <c r="B311" s="306" t="str">
        <f>IF(ISBLANK(INDEX('Policy Characteristics'!B:B,MATCH($C311,'Policy Characteristics'!$C:$C,0))),"",INDEX('Policy Characteristics'!B:B,MATCH($C311,'Policy Characteristics'!$C:$C,0)))</f>
        <v>Reduce Plant Downtime</v>
      </c>
      <c r="C311" s="312" t="str">
        <f t="shared" si="24"/>
        <v>Percentage Reduction in Plant Downtime</v>
      </c>
      <c r="D311" s="394" t="s">
        <v>478</v>
      </c>
      <c r="E311" s="394" t="s">
        <v>270</v>
      </c>
      <c r="F311" s="394" t="s">
        <v>479</v>
      </c>
      <c r="G311" s="394" t="s">
        <v>332</v>
      </c>
      <c r="H311" s="430">
        <v>182</v>
      </c>
      <c r="I311" s="394" t="s">
        <v>44</v>
      </c>
      <c r="J311" s="308" t="str">
        <f>IF(ISBLANK(INDEX('Policy Characteristics'!D:D,MATCH($C311,'Policy Characteristics'!$C:$C,0))),"",INDEX('Policy Characteristics'!D:D,MATCH($C311,'Policy Characteristics'!$C:$C,0)))</f>
        <v>Reduce Plant Downtime</v>
      </c>
      <c r="K311" s="306" t="str">
        <f>IF(ISBLANK(INDEX('Policy Characteristics'!E:E,MATCH($C311,'Policy Characteristics'!$C:$C,0))),"",INDEX('Policy Characteristics'!E:E,MATCH($C311,'Policy Characteristics'!$C:$C,0)))</f>
        <v>elec reduce plant downtime</v>
      </c>
      <c r="L311" s="317">
        <f>IF(ISBLANK(INDEX('Policy Characteristics'!F:F,MATCH($C311,'Policy Characteristics'!$C:$C,0))),"",INDEX('Policy Characteristics'!F:F,MATCH($C311,'Policy Characteristics'!$C:$C,0)))</f>
        <v>0</v>
      </c>
      <c r="M311" s="317">
        <f>IF(ISBLANK(INDEX('Policy Characteristics'!G:G,MATCH($C311,'Policy Characteristics'!$C:$C,0))),"",INDEX('Policy Characteristics'!G:G,MATCH($C311,'Policy Characteristics'!$C:$C,0)))</f>
        <v>0.6</v>
      </c>
      <c r="N311" s="317">
        <f>IF(ISBLANK(INDEX('Policy Characteristics'!H:H,MATCH($C311,'Policy Characteristics'!$C:$C,0))),"",INDEX('Policy Characteristics'!H:H,MATCH($C311,'Policy Characteristics'!$C:$C,0)))</f>
        <v>0.01</v>
      </c>
      <c r="O311" s="306" t="str">
        <f>IF(ISBLANK(INDEX('Policy Characteristics'!I:I,MATCH($C311,'Policy Characteristics'!$C:$C,0))),"",INDEX('Policy Characteristics'!I:I,MATCH($C311,'Policy Characteristics'!$C:$C,0)))</f>
        <v>% reduction in downtime</v>
      </c>
      <c r="P311" s="306" t="str">
        <f>IF(ISBLANK(INDEX('Policy Characteristics'!J:J,MATCH($C311,'Policy Characteristics'!$C:$C,0))),"",INDEX('Policy Characteristics'!J:J,MATCH($C311,'Policy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1" s="306" t="str">
        <f>IF(ISBLANK(INDEX('Policy Characteristics'!K:K,MATCH($C311,'Policy Characteristics'!$C:$C,0))),"",INDEX('Policy Characteristics'!K:K,MATCH($C311,'Policy Characteristics'!$C:$C,0)))</f>
        <v>electricity-sector-main.html#red-downtime</v>
      </c>
      <c r="R311" s="306" t="str">
        <f>IF(ISBLANK(INDEX('Policy Characteristics'!L:L,MATCH($C311,'Policy Characteristics'!$C:$C,0))),"",INDEX('Policy Characteristics'!L:L,MATCH($C311,'Policy Characteristics'!$C:$C,0)))</f>
        <v>reduce-downtime.html</v>
      </c>
    </row>
    <row r="312" spans="1:18" s="405" customFormat="1" x14ac:dyDescent="0.25">
      <c r="A312" s="306" t="str">
        <f>IF(ISBLANK(INDEX('Policy Characteristics'!A:A,MATCH($C312,'Policy Characteristics'!$C:$C,0))),"",INDEX('Policy Characteristics'!A:A,MATCH($C312,'Policy Characteristics'!$C:$C,0)))</f>
        <v>Electricity Supply</v>
      </c>
      <c r="B312" s="306" t="str">
        <f>IF(ISBLANK(INDEX('Policy Characteristics'!B:B,MATCH($C312,'Policy Characteristics'!$C:$C,0))),"",INDEX('Policy Characteristics'!B:B,MATCH($C312,'Policy Characteristics'!$C:$C,0)))</f>
        <v>Reduce Plant Downtime</v>
      </c>
      <c r="C312" s="312" t="str">
        <f t="shared" si="24"/>
        <v>Percentage Reduction in Plant Downtime</v>
      </c>
      <c r="D312" s="394" t="s">
        <v>2845</v>
      </c>
      <c r="E312" s="394" t="s">
        <v>268</v>
      </c>
      <c r="G312" s="394"/>
      <c r="H312" s="430">
        <v>682</v>
      </c>
      <c r="I312" s="394" t="s">
        <v>45</v>
      </c>
      <c r="J312" s="308" t="str">
        <f>IF(ISBLANK(INDEX('Policy Characteristics'!D:D,MATCH($C312,'Policy Characteristics'!$C:$C,0))),"",INDEX('Policy Characteristics'!D:D,MATCH($C312,'Policy Characteristics'!$C:$C,0)))</f>
        <v>Reduce Plant Downtime</v>
      </c>
      <c r="K312" s="306" t="str">
        <f>IF(ISBLANK(INDEX('Policy Characteristics'!E:E,MATCH($C312,'Policy Characteristics'!$C:$C,0))),"",INDEX('Policy Characteristics'!E:E,MATCH($C312,'Policy Characteristics'!$C:$C,0)))</f>
        <v>elec reduce plant downtime</v>
      </c>
      <c r="L312" s="317">
        <f>IF(ISBLANK(INDEX('Policy Characteristics'!F:F,MATCH($C312,'Policy Characteristics'!$C:$C,0))),"",INDEX('Policy Characteristics'!F:F,MATCH($C312,'Policy Characteristics'!$C:$C,0)))</f>
        <v>0</v>
      </c>
      <c r="M312" s="317">
        <f>IF(ISBLANK(INDEX('Policy Characteristics'!G:G,MATCH($C312,'Policy Characteristics'!$C:$C,0))),"",INDEX('Policy Characteristics'!G:G,MATCH($C312,'Policy Characteristics'!$C:$C,0)))</f>
        <v>0.6</v>
      </c>
      <c r="N312" s="317">
        <f>IF(ISBLANK(INDEX('Policy Characteristics'!H:H,MATCH($C312,'Policy Characteristics'!$C:$C,0))),"",INDEX('Policy Characteristics'!H:H,MATCH($C312,'Policy Characteristics'!$C:$C,0)))</f>
        <v>0.01</v>
      </c>
      <c r="O312" s="306" t="str">
        <f>IF(ISBLANK(INDEX('Policy Characteristics'!I:I,MATCH($C312,'Policy Characteristics'!$C:$C,0))),"",INDEX('Policy Characteristics'!I:I,MATCH($C312,'Policy Characteristics'!$C:$C,0)))</f>
        <v>% reduction in downtime</v>
      </c>
      <c r="P312" s="306" t="str">
        <f>IF(ISBLANK(INDEX('Policy Characteristics'!J:J,MATCH($C312,'Policy Characteristics'!$C:$C,0))),"",INDEX('Policy Characteristics'!J:J,MATCH($C312,'Policy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2" s="306" t="str">
        <f>IF(ISBLANK(INDEX('Policy Characteristics'!K:K,MATCH($C312,'Policy Characteristics'!$C:$C,0))),"",INDEX('Policy Characteristics'!K:K,MATCH($C312,'Policy Characteristics'!$C:$C,0)))</f>
        <v>electricity-sector-main.html#red-downtime</v>
      </c>
      <c r="R312" s="306" t="str">
        <f>IF(ISBLANK(INDEX('Policy Characteristics'!L:L,MATCH($C312,'Policy Characteristics'!$C:$C,0))),"",INDEX('Policy Characteristics'!L:L,MATCH($C312,'Policy Characteristics'!$C:$C,0)))</f>
        <v>reduce-downtime.html</v>
      </c>
    </row>
    <row r="313" spans="1:18" s="405" customFormat="1" x14ac:dyDescent="0.25">
      <c r="A313" s="306" t="str">
        <f>IF(ISBLANK(INDEX('Policy Characteristics'!A:A,MATCH($C313,'Policy Characteristics'!$C:$C,0))),"",INDEX('Policy Characteristics'!A:A,MATCH($C313,'Policy Characteristics'!$C:$C,0)))</f>
        <v>Electricity Supply</v>
      </c>
      <c r="B313" s="306" t="str">
        <f>IF(ISBLANK(INDEX('Policy Characteristics'!B:B,MATCH($C313,'Policy Characteristics'!$C:$C,0))),"",INDEX('Policy Characteristics'!B:B,MATCH($C313,'Policy Characteristics'!$C:$C,0)))</f>
        <v>Reduce Plant Downtime</v>
      </c>
      <c r="C313" s="312" t="str">
        <f t="shared" si="24"/>
        <v>Percentage Reduction in Plant Downtime</v>
      </c>
      <c r="D313" s="394" t="s">
        <v>2845</v>
      </c>
      <c r="E313" s="394" t="s">
        <v>269</v>
      </c>
      <c r="H313" s="430">
        <v>683</v>
      </c>
      <c r="I313" s="394" t="s">
        <v>45</v>
      </c>
      <c r="J313" s="308" t="str">
        <f>IF(ISBLANK(INDEX('Policy Characteristics'!D:D,MATCH($C313,'Policy Characteristics'!$C:$C,0))),"",INDEX('Policy Characteristics'!D:D,MATCH($C313,'Policy Characteristics'!$C:$C,0)))</f>
        <v>Reduce Plant Downtime</v>
      </c>
      <c r="K313" s="306" t="str">
        <f>IF(ISBLANK(INDEX('Policy Characteristics'!E:E,MATCH($C313,'Policy Characteristics'!$C:$C,0))),"",INDEX('Policy Characteristics'!E:E,MATCH($C313,'Policy Characteristics'!$C:$C,0)))</f>
        <v>elec reduce plant downtime</v>
      </c>
      <c r="L313" s="317">
        <f>IF(ISBLANK(INDEX('Policy Characteristics'!F:F,MATCH($C313,'Policy Characteristics'!$C:$C,0))),"",INDEX('Policy Characteristics'!F:F,MATCH($C313,'Policy Characteristics'!$C:$C,0)))</f>
        <v>0</v>
      </c>
      <c r="M313" s="317">
        <f>IF(ISBLANK(INDEX('Policy Characteristics'!G:G,MATCH($C313,'Policy Characteristics'!$C:$C,0))),"",INDEX('Policy Characteristics'!G:G,MATCH($C313,'Policy Characteristics'!$C:$C,0)))</f>
        <v>0.6</v>
      </c>
      <c r="N313" s="317">
        <f>IF(ISBLANK(INDEX('Policy Characteristics'!H:H,MATCH($C313,'Policy Characteristics'!$C:$C,0))),"",INDEX('Policy Characteristics'!H:H,MATCH($C313,'Policy Characteristics'!$C:$C,0)))</f>
        <v>0.01</v>
      </c>
      <c r="O313" s="306" t="str">
        <f>IF(ISBLANK(INDEX('Policy Characteristics'!I:I,MATCH($C313,'Policy Characteristics'!$C:$C,0))),"",INDEX('Policy Characteristics'!I:I,MATCH($C313,'Policy Characteristics'!$C:$C,0)))</f>
        <v>% reduction in downtime</v>
      </c>
      <c r="P313" s="306" t="str">
        <f>IF(ISBLANK(INDEX('Policy Characteristics'!J:J,MATCH($C313,'Policy Characteristics'!$C:$C,0))),"",INDEX('Policy Characteristics'!J:J,MATCH($C313,'Policy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3" s="306" t="str">
        <f>IF(ISBLANK(INDEX('Policy Characteristics'!K:K,MATCH($C313,'Policy Characteristics'!$C:$C,0))),"",INDEX('Policy Characteristics'!K:K,MATCH($C313,'Policy Characteristics'!$C:$C,0)))</f>
        <v>electricity-sector-main.html#red-downtime</v>
      </c>
      <c r="R313" s="306" t="str">
        <f>IF(ISBLANK(INDEX('Policy Characteristics'!L:L,MATCH($C313,'Policy Characteristics'!$C:$C,0))),"",INDEX('Policy Characteristics'!L:L,MATCH($C313,'Policy Characteristics'!$C:$C,0)))</f>
        <v>reduce-downtime.html</v>
      </c>
    </row>
    <row r="314" spans="1:18" s="405" customFormat="1" x14ac:dyDescent="0.25">
      <c r="A314" s="306" t="str">
        <f>IF(ISBLANK(INDEX('Policy Characteristics'!A:A,MATCH($C314,'Policy Characteristics'!$C:$C,0))),"",INDEX('Policy Characteristics'!A:A,MATCH($C314,'Policy Characteristics'!$C:$C,0)))</f>
        <v>Electricity Supply</v>
      </c>
      <c r="B314" s="306" t="str">
        <f>IF(ISBLANK(INDEX('Policy Characteristics'!B:B,MATCH($C314,'Policy Characteristics'!$C:$C,0))),"",INDEX('Policy Characteristics'!B:B,MATCH($C314,'Policy Characteristics'!$C:$C,0)))</f>
        <v>Reduce Plant Downtime</v>
      </c>
      <c r="C314" s="312" t="str">
        <f t="shared" si="24"/>
        <v>Percentage Reduction in Plant Downtime</v>
      </c>
      <c r="D314" s="394" t="s">
        <v>2845</v>
      </c>
      <c r="E314" s="394" t="s">
        <v>270</v>
      </c>
      <c r="H314" s="430">
        <v>684</v>
      </c>
      <c r="I314" s="394" t="s">
        <v>45</v>
      </c>
      <c r="J314" s="308" t="str">
        <f>IF(ISBLANK(INDEX('Policy Characteristics'!D:D,MATCH($C314,'Policy Characteristics'!$C:$C,0))),"",INDEX('Policy Characteristics'!D:D,MATCH($C314,'Policy Characteristics'!$C:$C,0)))</f>
        <v>Reduce Plant Downtime</v>
      </c>
      <c r="K314" s="306" t="str">
        <f>IF(ISBLANK(INDEX('Policy Characteristics'!E:E,MATCH($C314,'Policy Characteristics'!$C:$C,0))),"",INDEX('Policy Characteristics'!E:E,MATCH($C314,'Policy Characteristics'!$C:$C,0)))</f>
        <v>elec reduce plant downtime</v>
      </c>
      <c r="L314" s="317">
        <f>IF(ISBLANK(INDEX('Policy Characteristics'!F:F,MATCH($C314,'Policy Characteristics'!$C:$C,0))),"",INDEX('Policy Characteristics'!F:F,MATCH($C314,'Policy Characteristics'!$C:$C,0)))</f>
        <v>0</v>
      </c>
      <c r="M314" s="317">
        <f>IF(ISBLANK(INDEX('Policy Characteristics'!G:G,MATCH($C314,'Policy Characteristics'!$C:$C,0))),"",INDEX('Policy Characteristics'!G:G,MATCH($C314,'Policy Characteristics'!$C:$C,0)))</f>
        <v>0.6</v>
      </c>
      <c r="N314" s="317">
        <f>IF(ISBLANK(INDEX('Policy Characteristics'!H:H,MATCH($C314,'Policy Characteristics'!$C:$C,0))),"",INDEX('Policy Characteristics'!H:H,MATCH($C314,'Policy Characteristics'!$C:$C,0)))</f>
        <v>0.01</v>
      </c>
      <c r="O314" s="306" t="str">
        <f>IF(ISBLANK(INDEX('Policy Characteristics'!I:I,MATCH($C314,'Policy Characteristics'!$C:$C,0))),"",INDEX('Policy Characteristics'!I:I,MATCH($C314,'Policy Characteristics'!$C:$C,0)))</f>
        <v>% reduction in downtime</v>
      </c>
      <c r="P314" s="306" t="str">
        <f>IF(ISBLANK(INDEX('Policy Characteristics'!J:J,MATCH($C314,'Policy Characteristics'!$C:$C,0))),"",INDEX('Policy Characteristics'!J:J,MATCH($C314,'Policy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4" s="306" t="str">
        <f>IF(ISBLANK(INDEX('Policy Characteristics'!K:K,MATCH($C314,'Policy Characteristics'!$C:$C,0))),"",INDEX('Policy Characteristics'!K:K,MATCH($C314,'Policy Characteristics'!$C:$C,0)))</f>
        <v>electricity-sector-main.html#red-downtime</v>
      </c>
      <c r="R314" s="306" t="str">
        <f>IF(ISBLANK(INDEX('Policy Characteristics'!L:L,MATCH($C314,'Policy Characteristics'!$C:$C,0))),"",INDEX('Policy Characteristics'!L:L,MATCH($C314,'Policy Characteristics'!$C:$C,0)))</f>
        <v>reduce-downtime.html</v>
      </c>
    </row>
    <row r="315" spans="1:18" s="405" customFormat="1" x14ac:dyDescent="0.25">
      <c r="A315" s="306" t="str">
        <f>IF(ISBLANK(INDEX('Policy Characteristics'!A:A,MATCH($C315,'Policy Characteristics'!$C:$C,0))),"",INDEX('Policy Characteristics'!A:A,MATCH($C315,'Policy Characteristics'!$C:$C,0)))</f>
        <v>Electricity Supply</v>
      </c>
      <c r="B315" s="306" t="str">
        <f>IF(ISBLANK(INDEX('Policy Characteristics'!B:B,MATCH($C315,'Policy Characteristics'!$C:$C,0))),"",INDEX('Policy Characteristics'!B:B,MATCH($C315,'Policy Characteristics'!$C:$C,0)))</f>
        <v>Reduce Plant Downtime</v>
      </c>
      <c r="C315" s="312" t="str">
        <f t="shared" si="24"/>
        <v>Percentage Reduction in Plant Downtime</v>
      </c>
      <c r="D315" s="394" t="s">
        <v>2846</v>
      </c>
      <c r="E315" s="394" t="s">
        <v>268</v>
      </c>
      <c r="G315" s="394"/>
      <c r="H315" s="430">
        <v>685</v>
      </c>
      <c r="I315" s="394" t="s">
        <v>45</v>
      </c>
      <c r="J315" s="308" t="str">
        <f>IF(ISBLANK(INDEX('Policy Characteristics'!D:D,MATCH($C315,'Policy Characteristics'!$C:$C,0))),"",INDEX('Policy Characteristics'!D:D,MATCH($C315,'Policy Characteristics'!$C:$C,0)))</f>
        <v>Reduce Plant Downtime</v>
      </c>
      <c r="K315" s="306" t="str">
        <f>IF(ISBLANK(INDEX('Policy Characteristics'!E:E,MATCH($C315,'Policy Characteristics'!$C:$C,0))),"",INDEX('Policy Characteristics'!E:E,MATCH($C315,'Policy Characteristics'!$C:$C,0)))</f>
        <v>elec reduce plant downtime</v>
      </c>
      <c r="L315" s="317">
        <f>IF(ISBLANK(INDEX('Policy Characteristics'!F:F,MATCH($C315,'Policy Characteristics'!$C:$C,0))),"",INDEX('Policy Characteristics'!F:F,MATCH($C315,'Policy Characteristics'!$C:$C,0)))</f>
        <v>0</v>
      </c>
      <c r="M315" s="317">
        <f>IF(ISBLANK(INDEX('Policy Characteristics'!G:G,MATCH($C315,'Policy Characteristics'!$C:$C,0))),"",INDEX('Policy Characteristics'!G:G,MATCH($C315,'Policy Characteristics'!$C:$C,0)))</f>
        <v>0.6</v>
      </c>
      <c r="N315" s="317">
        <f>IF(ISBLANK(INDEX('Policy Characteristics'!H:H,MATCH($C315,'Policy Characteristics'!$C:$C,0))),"",INDEX('Policy Characteristics'!H:H,MATCH($C315,'Policy Characteristics'!$C:$C,0)))</f>
        <v>0.01</v>
      </c>
      <c r="O315" s="306" t="str">
        <f>IF(ISBLANK(INDEX('Policy Characteristics'!I:I,MATCH($C315,'Policy Characteristics'!$C:$C,0))),"",INDEX('Policy Characteristics'!I:I,MATCH($C315,'Policy Characteristics'!$C:$C,0)))</f>
        <v>% reduction in downtime</v>
      </c>
      <c r="P315" s="306" t="str">
        <f>IF(ISBLANK(INDEX('Policy Characteristics'!J:J,MATCH($C315,'Policy Characteristics'!$C:$C,0))),"",INDEX('Policy Characteristics'!J:J,MATCH($C315,'Policy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5" s="306" t="str">
        <f>IF(ISBLANK(INDEX('Policy Characteristics'!K:K,MATCH($C315,'Policy Characteristics'!$C:$C,0))),"",INDEX('Policy Characteristics'!K:K,MATCH($C315,'Policy Characteristics'!$C:$C,0)))</f>
        <v>electricity-sector-main.html#red-downtime</v>
      </c>
      <c r="R315" s="306" t="str">
        <f>IF(ISBLANK(INDEX('Policy Characteristics'!L:L,MATCH($C315,'Policy Characteristics'!$C:$C,0))),"",INDEX('Policy Characteristics'!L:L,MATCH($C315,'Policy Characteristics'!$C:$C,0)))</f>
        <v>reduce-downtime.html</v>
      </c>
    </row>
    <row r="316" spans="1:18" s="405" customFormat="1" x14ac:dyDescent="0.25">
      <c r="A316" s="306" t="str">
        <f>IF(ISBLANK(INDEX('Policy Characteristics'!A:A,MATCH($C316,'Policy Characteristics'!$C:$C,0))),"",INDEX('Policy Characteristics'!A:A,MATCH($C316,'Policy Characteristics'!$C:$C,0)))</f>
        <v>Electricity Supply</v>
      </c>
      <c r="B316" s="306" t="str">
        <f>IF(ISBLANK(INDEX('Policy Characteristics'!B:B,MATCH($C316,'Policy Characteristics'!$C:$C,0))),"",INDEX('Policy Characteristics'!B:B,MATCH($C316,'Policy Characteristics'!$C:$C,0)))</f>
        <v>Reduce Plant Downtime</v>
      </c>
      <c r="C316" s="312" t="str">
        <f t="shared" si="24"/>
        <v>Percentage Reduction in Plant Downtime</v>
      </c>
      <c r="D316" s="394" t="s">
        <v>2846</v>
      </c>
      <c r="E316" s="394" t="s">
        <v>269</v>
      </c>
      <c r="H316" s="430">
        <v>686</v>
      </c>
      <c r="I316" s="394" t="s">
        <v>45</v>
      </c>
      <c r="J316" s="308" t="str">
        <f>IF(ISBLANK(INDEX('Policy Characteristics'!D:D,MATCH($C316,'Policy Characteristics'!$C:$C,0))),"",INDEX('Policy Characteristics'!D:D,MATCH($C316,'Policy Characteristics'!$C:$C,0)))</f>
        <v>Reduce Plant Downtime</v>
      </c>
      <c r="K316" s="306" t="str">
        <f>IF(ISBLANK(INDEX('Policy Characteristics'!E:E,MATCH($C316,'Policy Characteristics'!$C:$C,0))),"",INDEX('Policy Characteristics'!E:E,MATCH($C316,'Policy Characteristics'!$C:$C,0)))</f>
        <v>elec reduce plant downtime</v>
      </c>
      <c r="L316" s="317">
        <f>IF(ISBLANK(INDEX('Policy Characteristics'!F:F,MATCH($C316,'Policy Characteristics'!$C:$C,0))),"",INDEX('Policy Characteristics'!F:F,MATCH($C316,'Policy Characteristics'!$C:$C,0)))</f>
        <v>0</v>
      </c>
      <c r="M316" s="317">
        <f>IF(ISBLANK(INDEX('Policy Characteristics'!G:G,MATCH($C316,'Policy Characteristics'!$C:$C,0))),"",INDEX('Policy Characteristics'!G:G,MATCH($C316,'Policy Characteristics'!$C:$C,0)))</f>
        <v>0.6</v>
      </c>
      <c r="N316" s="317">
        <f>IF(ISBLANK(INDEX('Policy Characteristics'!H:H,MATCH($C316,'Policy Characteristics'!$C:$C,0))),"",INDEX('Policy Characteristics'!H:H,MATCH($C316,'Policy Characteristics'!$C:$C,0)))</f>
        <v>0.01</v>
      </c>
      <c r="O316" s="306" t="str">
        <f>IF(ISBLANK(INDEX('Policy Characteristics'!I:I,MATCH($C316,'Policy Characteristics'!$C:$C,0))),"",INDEX('Policy Characteristics'!I:I,MATCH($C316,'Policy Characteristics'!$C:$C,0)))</f>
        <v>% reduction in downtime</v>
      </c>
      <c r="P316" s="306" t="str">
        <f>IF(ISBLANK(INDEX('Policy Characteristics'!J:J,MATCH($C316,'Policy Characteristics'!$C:$C,0))),"",INDEX('Policy Characteristics'!J:J,MATCH($C316,'Policy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6" s="306" t="str">
        <f>IF(ISBLANK(INDEX('Policy Characteristics'!K:K,MATCH($C316,'Policy Characteristics'!$C:$C,0))),"",INDEX('Policy Characteristics'!K:K,MATCH($C316,'Policy Characteristics'!$C:$C,0)))</f>
        <v>electricity-sector-main.html#red-downtime</v>
      </c>
      <c r="R316" s="306" t="str">
        <f>IF(ISBLANK(INDEX('Policy Characteristics'!L:L,MATCH($C316,'Policy Characteristics'!$C:$C,0))),"",INDEX('Policy Characteristics'!L:L,MATCH($C316,'Policy Characteristics'!$C:$C,0)))</f>
        <v>reduce-downtime.html</v>
      </c>
    </row>
    <row r="317" spans="1:18" s="405" customFormat="1" x14ac:dyDescent="0.25">
      <c r="A317" s="306" t="str">
        <f>IF(ISBLANK(INDEX('Policy Characteristics'!A:A,MATCH($C317,'Policy Characteristics'!$C:$C,0))),"",INDEX('Policy Characteristics'!A:A,MATCH($C317,'Policy Characteristics'!$C:$C,0)))</f>
        <v>Electricity Supply</v>
      </c>
      <c r="B317" s="306" t="str">
        <f>IF(ISBLANK(INDEX('Policy Characteristics'!B:B,MATCH($C317,'Policy Characteristics'!$C:$C,0))),"",INDEX('Policy Characteristics'!B:B,MATCH($C317,'Policy Characteristics'!$C:$C,0)))</f>
        <v>Reduce Plant Downtime</v>
      </c>
      <c r="C317" s="312" t="str">
        <f t="shared" si="24"/>
        <v>Percentage Reduction in Plant Downtime</v>
      </c>
      <c r="D317" s="394" t="s">
        <v>2846</v>
      </c>
      <c r="E317" s="394" t="s">
        <v>270</v>
      </c>
      <c r="G317" s="394"/>
      <c r="H317" s="430">
        <v>687</v>
      </c>
      <c r="I317" s="394" t="s">
        <v>45</v>
      </c>
      <c r="J317" s="308" t="str">
        <f>IF(ISBLANK(INDEX('Policy Characteristics'!D:D,MATCH($C317,'Policy Characteristics'!$C:$C,0))),"",INDEX('Policy Characteristics'!D:D,MATCH($C317,'Policy Characteristics'!$C:$C,0)))</f>
        <v>Reduce Plant Downtime</v>
      </c>
      <c r="K317" s="306" t="str">
        <f>IF(ISBLANK(INDEX('Policy Characteristics'!E:E,MATCH($C317,'Policy Characteristics'!$C:$C,0))),"",INDEX('Policy Characteristics'!E:E,MATCH($C317,'Policy Characteristics'!$C:$C,0)))</f>
        <v>elec reduce plant downtime</v>
      </c>
      <c r="L317" s="317">
        <f>IF(ISBLANK(INDEX('Policy Characteristics'!F:F,MATCH($C317,'Policy Characteristics'!$C:$C,0))),"",INDEX('Policy Characteristics'!F:F,MATCH($C317,'Policy Characteristics'!$C:$C,0)))</f>
        <v>0</v>
      </c>
      <c r="M317" s="317">
        <f>IF(ISBLANK(INDEX('Policy Characteristics'!G:G,MATCH($C317,'Policy Characteristics'!$C:$C,0))),"",INDEX('Policy Characteristics'!G:G,MATCH($C317,'Policy Characteristics'!$C:$C,0)))</f>
        <v>0.6</v>
      </c>
      <c r="N317" s="317">
        <f>IF(ISBLANK(INDEX('Policy Characteristics'!H:H,MATCH($C317,'Policy Characteristics'!$C:$C,0))),"",INDEX('Policy Characteristics'!H:H,MATCH($C317,'Policy Characteristics'!$C:$C,0)))</f>
        <v>0.01</v>
      </c>
      <c r="O317" s="306" t="str">
        <f>IF(ISBLANK(INDEX('Policy Characteristics'!I:I,MATCH($C317,'Policy Characteristics'!$C:$C,0))),"",INDEX('Policy Characteristics'!I:I,MATCH($C317,'Policy Characteristics'!$C:$C,0)))</f>
        <v>% reduction in downtime</v>
      </c>
      <c r="P317" s="306" t="str">
        <f>IF(ISBLANK(INDEX('Policy Characteristics'!J:J,MATCH($C317,'Policy Characteristics'!$C:$C,0))),"",INDEX('Policy Characteristics'!J:J,MATCH($C317,'Policy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7" s="306" t="str">
        <f>IF(ISBLANK(INDEX('Policy Characteristics'!K:K,MATCH($C317,'Policy Characteristics'!$C:$C,0))),"",INDEX('Policy Characteristics'!K:K,MATCH($C317,'Policy Characteristics'!$C:$C,0)))</f>
        <v>electricity-sector-main.html#red-downtime</v>
      </c>
      <c r="R317" s="306" t="str">
        <f>IF(ISBLANK(INDEX('Policy Characteristics'!L:L,MATCH($C317,'Policy Characteristics'!$C:$C,0))),"",INDEX('Policy Characteristics'!L:L,MATCH($C317,'Policy Characteristics'!$C:$C,0)))</f>
        <v>reduce-downtime.html</v>
      </c>
    </row>
    <row r="318" spans="1:18" s="405" customFormat="1" x14ac:dyDescent="0.25">
      <c r="A318" s="306" t="str">
        <f>IF(ISBLANK(INDEX('Policy Characteristics'!A:A,MATCH($C318,'Policy Characteristics'!$C:$C,0))),"",INDEX('Policy Characteristics'!A:A,MATCH($C318,'Policy Characteristics'!$C:$C,0)))</f>
        <v>Electricity Supply</v>
      </c>
      <c r="B318" s="306" t="str">
        <f>IF(ISBLANK(INDEX('Policy Characteristics'!B:B,MATCH($C318,'Policy Characteristics'!$C:$C,0))),"",INDEX('Policy Characteristics'!B:B,MATCH($C318,'Policy Characteristics'!$C:$C,0)))</f>
        <v>Reduce Plant Downtime</v>
      </c>
      <c r="C318" s="312" t="str">
        <f t="shared" si="24"/>
        <v>Percentage Reduction in Plant Downtime</v>
      </c>
      <c r="D318" s="394" t="s">
        <v>2847</v>
      </c>
      <c r="E318" s="394" t="s">
        <v>268</v>
      </c>
      <c r="G318" s="394"/>
      <c r="H318" s="430">
        <v>688</v>
      </c>
      <c r="I318" s="394" t="s">
        <v>45</v>
      </c>
      <c r="J318" s="308" t="str">
        <f>IF(ISBLANK(INDEX('Policy Characteristics'!D:D,MATCH($C318,'Policy Characteristics'!$C:$C,0))),"",INDEX('Policy Characteristics'!D:D,MATCH($C318,'Policy Characteristics'!$C:$C,0)))</f>
        <v>Reduce Plant Downtime</v>
      </c>
      <c r="K318" s="306" t="str">
        <f>IF(ISBLANK(INDEX('Policy Characteristics'!E:E,MATCH($C318,'Policy Characteristics'!$C:$C,0))),"",INDEX('Policy Characteristics'!E:E,MATCH($C318,'Policy Characteristics'!$C:$C,0)))</f>
        <v>elec reduce plant downtime</v>
      </c>
      <c r="L318" s="317">
        <f>IF(ISBLANK(INDEX('Policy Characteristics'!F:F,MATCH($C318,'Policy Characteristics'!$C:$C,0))),"",INDEX('Policy Characteristics'!F:F,MATCH($C318,'Policy Characteristics'!$C:$C,0)))</f>
        <v>0</v>
      </c>
      <c r="M318" s="317">
        <f>IF(ISBLANK(INDEX('Policy Characteristics'!G:G,MATCH($C318,'Policy Characteristics'!$C:$C,0))),"",INDEX('Policy Characteristics'!G:G,MATCH($C318,'Policy Characteristics'!$C:$C,0)))</f>
        <v>0.6</v>
      </c>
      <c r="N318" s="317">
        <f>IF(ISBLANK(INDEX('Policy Characteristics'!H:H,MATCH($C318,'Policy Characteristics'!$C:$C,0))),"",INDEX('Policy Characteristics'!H:H,MATCH($C318,'Policy Characteristics'!$C:$C,0)))</f>
        <v>0.01</v>
      </c>
      <c r="O318" s="306" t="str">
        <f>IF(ISBLANK(INDEX('Policy Characteristics'!I:I,MATCH($C318,'Policy Characteristics'!$C:$C,0))),"",INDEX('Policy Characteristics'!I:I,MATCH($C318,'Policy Characteristics'!$C:$C,0)))</f>
        <v>% reduction in downtime</v>
      </c>
      <c r="P318" s="306" t="str">
        <f>IF(ISBLANK(INDEX('Policy Characteristics'!J:J,MATCH($C318,'Policy Characteristics'!$C:$C,0))),"",INDEX('Policy Characteristics'!J:J,MATCH($C318,'Policy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8" s="306" t="str">
        <f>IF(ISBLANK(INDEX('Policy Characteristics'!K:K,MATCH($C318,'Policy Characteristics'!$C:$C,0))),"",INDEX('Policy Characteristics'!K:K,MATCH($C318,'Policy Characteristics'!$C:$C,0)))</f>
        <v>electricity-sector-main.html#red-downtime</v>
      </c>
      <c r="R318" s="306" t="str">
        <f>IF(ISBLANK(INDEX('Policy Characteristics'!L:L,MATCH($C318,'Policy Characteristics'!$C:$C,0))),"",INDEX('Policy Characteristics'!L:L,MATCH($C318,'Policy Characteristics'!$C:$C,0)))</f>
        <v>reduce-downtime.html</v>
      </c>
    </row>
    <row r="319" spans="1:18" s="405" customFormat="1" x14ac:dyDescent="0.25">
      <c r="A319" s="306" t="str">
        <f>IF(ISBLANK(INDEX('Policy Characteristics'!A:A,MATCH($C319,'Policy Characteristics'!$C:$C,0))),"",INDEX('Policy Characteristics'!A:A,MATCH($C319,'Policy Characteristics'!$C:$C,0)))</f>
        <v>Electricity Supply</v>
      </c>
      <c r="B319" s="306" t="str">
        <f>IF(ISBLANK(INDEX('Policy Characteristics'!B:B,MATCH($C319,'Policy Characteristics'!$C:$C,0))),"",INDEX('Policy Characteristics'!B:B,MATCH($C319,'Policy Characteristics'!$C:$C,0)))</f>
        <v>Reduce Plant Downtime</v>
      </c>
      <c r="C319" s="312" t="str">
        <f t="shared" si="24"/>
        <v>Percentage Reduction in Plant Downtime</v>
      </c>
      <c r="D319" s="394" t="s">
        <v>2847</v>
      </c>
      <c r="E319" s="394" t="s">
        <v>269</v>
      </c>
      <c r="F319" s="394"/>
      <c r="G319" s="394"/>
      <c r="H319" s="430">
        <v>689</v>
      </c>
      <c r="I319" s="394" t="s">
        <v>45</v>
      </c>
      <c r="J319" s="308" t="str">
        <f>IF(ISBLANK(INDEX('Policy Characteristics'!D:D,MATCH($C319,'Policy Characteristics'!$C:$C,0))),"",INDEX('Policy Characteristics'!D:D,MATCH($C319,'Policy Characteristics'!$C:$C,0)))</f>
        <v>Reduce Plant Downtime</v>
      </c>
      <c r="K319" s="306" t="str">
        <f>IF(ISBLANK(INDEX('Policy Characteristics'!E:E,MATCH($C319,'Policy Characteristics'!$C:$C,0))),"",INDEX('Policy Characteristics'!E:E,MATCH($C319,'Policy Characteristics'!$C:$C,0)))</f>
        <v>elec reduce plant downtime</v>
      </c>
      <c r="L319" s="317">
        <f>IF(ISBLANK(INDEX('Policy Characteristics'!F:F,MATCH($C319,'Policy Characteristics'!$C:$C,0))),"",INDEX('Policy Characteristics'!F:F,MATCH($C319,'Policy Characteristics'!$C:$C,0)))</f>
        <v>0</v>
      </c>
      <c r="M319" s="317">
        <f>IF(ISBLANK(INDEX('Policy Characteristics'!G:G,MATCH($C319,'Policy Characteristics'!$C:$C,0))),"",INDEX('Policy Characteristics'!G:G,MATCH($C319,'Policy Characteristics'!$C:$C,0)))</f>
        <v>0.6</v>
      </c>
      <c r="N319" s="317">
        <f>IF(ISBLANK(INDEX('Policy Characteristics'!H:H,MATCH($C319,'Policy Characteristics'!$C:$C,0))),"",INDEX('Policy Characteristics'!H:H,MATCH($C319,'Policy Characteristics'!$C:$C,0)))</f>
        <v>0.01</v>
      </c>
      <c r="O319" s="306" t="str">
        <f>IF(ISBLANK(INDEX('Policy Characteristics'!I:I,MATCH($C319,'Policy Characteristics'!$C:$C,0))),"",INDEX('Policy Characteristics'!I:I,MATCH($C319,'Policy Characteristics'!$C:$C,0)))</f>
        <v>% reduction in downtime</v>
      </c>
      <c r="P319" s="306" t="str">
        <f>IF(ISBLANK(INDEX('Policy Characteristics'!J:J,MATCH($C319,'Policy Characteristics'!$C:$C,0))),"",INDEX('Policy Characteristics'!J:J,MATCH($C319,'Policy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19" s="306" t="str">
        <f>IF(ISBLANK(INDEX('Policy Characteristics'!K:K,MATCH($C319,'Policy Characteristics'!$C:$C,0))),"",INDEX('Policy Characteristics'!K:K,MATCH($C319,'Policy Characteristics'!$C:$C,0)))</f>
        <v>electricity-sector-main.html#red-downtime</v>
      </c>
      <c r="R319" s="306" t="str">
        <f>IF(ISBLANK(INDEX('Policy Characteristics'!L:L,MATCH($C319,'Policy Characteristics'!$C:$C,0))),"",INDEX('Policy Characteristics'!L:L,MATCH($C319,'Policy Characteristics'!$C:$C,0)))</f>
        <v>reduce-downtime.html</v>
      </c>
    </row>
    <row r="320" spans="1:18" s="405" customFormat="1" x14ac:dyDescent="0.25">
      <c r="A320" s="306" t="str">
        <f>IF(ISBLANK(INDEX('Policy Characteristics'!A:A,MATCH($C320,'Policy Characteristics'!$C:$C,0))),"",INDEX('Policy Characteristics'!A:A,MATCH($C320,'Policy Characteristics'!$C:$C,0)))</f>
        <v>Electricity Supply</v>
      </c>
      <c r="B320" s="306" t="str">
        <f>IF(ISBLANK(INDEX('Policy Characteristics'!B:B,MATCH($C320,'Policy Characteristics'!$C:$C,0))),"",INDEX('Policy Characteristics'!B:B,MATCH($C320,'Policy Characteristics'!$C:$C,0)))</f>
        <v>Reduce Plant Downtime</v>
      </c>
      <c r="C320" s="312" t="str">
        <f t="shared" si="24"/>
        <v>Percentage Reduction in Plant Downtime</v>
      </c>
      <c r="D320" s="394" t="s">
        <v>2847</v>
      </c>
      <c r="E320" s="394" t="s">
        <v>270</v>
      </c>
      <c r="F320" s="394"/>
      <c r="G320" s="394"/>
      <c r="H320" s="430">
        <v>690</v>
      </c>
      <c r="I320" s="394" t="s">
        <v>45</v>
      </c>
      <c r="J320" s="308" t="str">
        <f>IF(ISBLANK(INDEX('Policy Characteristics'!D:D,MATCH($C320,'Policy Characteristics'!$C:$C,0))),"",INDEX('Policy Characteristics'!D:D,MATCH($C320,'Policy Characteristics'!$C:$C,0)))</f>
        <v>Reduce Plant Downtime</v>
      </c>
      <c r="K320" s="306" t="str">
        <f>IF(ISBLANK(INDEX('Policy Characteristics'!E:E,MATCH($C320,'Policy Characteristics'!$C:$C,0))),"",INDEX('Policy Characteristics'!E:E,MATCH($C320,'Policy Characteristics'!$C:$C,0)))</f>
        <v>elec reduce plant downtime</v>
      </c>
      <c r="L320" s="317">
        <f>IF(ISBLANK(INDEX('Policy Characteristics'!F:F,MATCH($C320,'Policy Characteristics'!$C:$C,0))),"",INDEX('Policy Characteristics'!F:F,MATCH($C320,'Policy Characteristics'!$C:$C,0)))</f>
        <v>0</v>
      </c>
      <c r="M320" s="317">
        <f>IF(ISBLANK(INDEX('Policy Characteristics'!G:G,MATCH($C320,'Policy Characteristics'!$C:$C,0))),"",INDEX('Policy Characteristics'!G:G,MATCH($C320,'Policy Characteristics'!$C:$C,0)))</f>
        <v>0.6</v>
      </c>
      <c r="N320" s="317">
        <f>IF(ISBLANK(INDEX('Policy Characteristics'!H:H,MATCH($C320,'Policy Characteristics'!$C:$C,0))),"",INDEX('Policy Characteristics'!H:H,MATCH($C320,'Policy Characteristics'!$C:$C,0)))</f>
        <v>0.01</v>
      </c>
      <c r="O320" s="306" t="str">
        <f>IF(ISBLANK(INDEX('Policy Characteristics'!I:I,MATCH($C320,'Policy Characteristics'!$C:$C,0))),"",INDEX('Policy Characteristics'!I:I,MATCH($C320,'Policy Characteristics'!$C:$C,0)))</f>
        <v>% reduction in downtime</v>
      </c>
      <c r="P320" s="306" t="str">
        <f>IF(ISBLANK(INDEX('Policy Characteristics'!J:J,MATCH($C320,'Policy Characteristics'!$C:$C,0))),"",INDEX('Policy Characteristics'!J:J,MATCH($C320,'Policy Characteristics'!$C:$C,0)))</f>
        <v>**Description:** This policy specifies the reduction in downtime (time spent not generating power) for plants of the selected type(s) that exist at the start of the model run. This policy increases these plants' target capacity factors, but it does not force them to be dispatched if it would be uneconomical to do so. // **Guidance for setting values:** // **Preexisting Natural Gas Nonpeaker:** Preexisting natural gas nonpeakers have an average capacity factor of 48%.  As part of the proposed Clean Power Plan, the EPA assumed that nonpeaking natural gas plants could be reach a 75% capacity factor (ramping up to that value over a number of years).  This would represent a 49% reduction in downtime. // **New Wind:** Availability of wind cannot be changed by policy, so the main method of increasing capacity factor is technological improvement of wind turbines.  The National Renewable Energy Laboratory estimates that "near-future" wind technology could increase capacity factors by about 10 percentage points in most parts of the country.  The average capacity factor of new turbines in the BAU case is roughly 47%, so an improvement to 57% might be represented as an 19% setting of this policy lever. // **New Solar PV:** Availability of sunlight cannot be changed by policy, so the main method of improvement is increasing the efficiency of solar cells.  Typical crystalline silicon cells today have efficiencies of 20-25%, while today's best multi-junction cells (used primarily in concentrator PV and aerospace applications) have efficiencies of 40-45%.  If the typical cells installed in 2050 will have efficiencies similar to today's best multi-junction cells, this might be represented as a 26% setting of this policy lever.</v>
      </c>
      <c r="Q320" s="306" t="str">
        <f>IF(ISBLANK(INDEX('Policy Characteristics'!K:K,MATCH($C320,'Policy Characteristics'!$C:$C,0))),"",INDEX('Policy Characteristics'!K:K,MATCH($C320,'Policy Characteristics'!$C:$C,0)))</f>
        <v>electricity-sector-main.html#red-downtime</v>
      </c>
      <c r="R320" s="306" t="str">
        <f>IF(ISBLANK(INDEX('Policy Characteristics'!L:L,MATCH($C320,'Policy Characteristics'!$C:$C,0))),"",INDEX('Policy Characteristics'!L:L,MATCH($C320,'Policy Characteristics'!$C:$C,0)))</f>
        <v>reduce-downtime.html</v>
      </c>
    </row>
    <row r="321" spans="1:18" s="405" customFormat="1" x14ac:dyDescent="0.25">
      <c r="A321" s="306" t="str">
        <f>IF(ISBLANK(INDEX('Policy Characteristics'!A:A,MATCH($C321,'Policy Characteristics'!$C:$C,0))),"",INDEX('Policy Characteristics'!A:A,MATCH($C321,'Policy Characteristics'!$C:$C,0)))</f>
        <v>Electricity Supply</v>
      </c>
      <c r="B321" s="306" t="str">
        <f>IF(ISBLANK(INDEX('Policy Characteristics'!B:B,MATCH($C321,'Policy Characteristics'!$C:$C,0))),"",INDEX('Policy Characteristics'!B:B,MATCH($C321,'Policy Characteristics'!$C:$C,0)))</f>
        <v>Reduce Soft Costs</v>
      </c>
      <c r="C321" s="313" t="s">
        <v>2367</v>
      </c>
      <c r="D321" s="394" t="s">
        <v>473</v>
      </c>
      <c r="E321" s="394"/>
      <c r="F321" s="394" t="s">
        <v>476</v>
      </c>
      <c r="G321" s="394"/>
      <c r="H321" s="430">
        <v>194</v>
      </c>
      <c r="I321" s="394" t="s">
        <v>44</v>
      </c>
      <c r="J321" s="308" t="str">
        <f>IF(ISBLANK(INDEX('Policy Characteristics'!D:D,MATCH($C321,'Policy Characteristics'!$C:$C,0))),"",INDEX('Policy Characteristics'!D:D,MATCH($C321,'Policy Characteristics'!$C:$C,0)))</f>
        <v>Reduce Soft Costs</v>
      </c>
      <c r="K321" s="306" t="str">
        <f>IF(ISBLANK(INDEX('Policy Characteristics'!E:E,MATCH($C321,'Policy Characteristics'!$C:$C,0))),"",INDEX('Policy Characteristics'!E:E,MATCH($C321,'Policy Characteristics'!$C:$C,0)))</f>
        <v>elec reduce soft costs</v>
      </c>
      <c r="L321" s="317">
        <f>IF(ISBLANK(INDEX('Policy Characteristics'!F:F,MATCH($C321,'Policy Characteristics'!$C:$C,0))),"",INDEX('Policy Characteristics'!F:F,MATCH($C321,'Policy Characteristics'!$C:$C,0)))</f>
        <v>0</v>
      </c>
      <c r="M321" s="317">
        <f>IF(ISBLANK(INDEX('Policy Characteristics'!G:G,MATCH($C321,'Policy Characteristics'!$C:$C,0))),"",INDEX('Policy Characteristics'!G:G,MATCH($C321,'Policy Characteristics'!$C:$C,0)))</f>
        <v>0.9</v>
      </c>
      <c r="N321" s="317">
        <f>IF(ISBLANK(INDEX('Policy Characteristics'!H:H,MATCH($C321,'Policy Characteristics'!$C:$C,0))),"",INDEX('Policy Characteristics'!H:H,MATCH($C321,'Policy Characteristics'!$C:$C,0)))</f>
        <v>0.01</v>
      </c>
      <c r="O321" s="306" t="str">
        <f>IF(ISBLANK(INDEX('Policy Characteristics'!I:I,MATCH($C321,'Policy Characteristics'!$C:$C,0))),"",INDEX('Policy Characteristics'!I:I,MATCH($C321,'Policy Characteristics'!$C:$C,0)))</f>
        <v>% reduction in soft costs</v>
      </c>
      <c r="P321" s="306" t="str">
        <f>IF(ISBLANK(INDEX('Policy Characteristics'!J:J,MATCH($C321,'Policy Characteristics'!$C:$C,0))),"",INDEX('Policy Characteristics'!J:J,MATCH($C321,'Policy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1" s="306" t="str">
        <f>IF(ISBLANK(INDEX('Policy Characteristics'!K:K,MATCH($C321,'Policy Characteristics'!$C:$C,0))),"",INDEX('Policy Characteristics'!K:K,MATCH($C321,'Policy Characteristics'!$C:$C,0)))</f>
        <v>endogenous-learning.html#red-soft-costs</v>
      </c>
      <c r="R321" s="306" t="str">
        <f>IF(ISBLANK(INDEX('Policy Characteristics'!L:L,MATCH($C321,'Policy Characteristics'!$C:$C,0))),"",INDEX('Policy Characteristics'!L:L,MATCH($C321,'Policy Characteristics'!$C:$C,0)))</f>
        <v>reduce-soft-costs.html</v>
      </c>
    </row>
    <row r="322" spans="1:18" s="405" customFormat="1" x14ac:dyDescent="0.25">
      <c r="A322" s="306" t="str">
        <f>IF(ISBLANK(INDEX('Policy Characteristics'!A:A,MATCH($C322,'Policy Characteristics'!$C:$C,0))),"",INDEX('Policy Characteristics'!A:A,MATCH($C322,'Policy Characteristics'!$C:$C,0)))</f>
        <v>Electricity Supply</v>
      </c>
      <c r="B322" s="306" t="str">
        <f>IF(ISBLANK(INDEX('Policy Characteristics'!B:B,MATCH($C322,'Policy Characteristics'!$C:$C,0))),"",INDEX('Policy Characteristics'!B:B,MATCH($C322,'Policy Characteristics'!$C:$C,0)))</f>
        <v>Reduce Soft Costs</v>
      </c>
      <c r="C322" s="312" t="str">
        <f t="shared" ref="C322:C323" si="25">C$321</f>
        <v>Percent Reduction in Soft Costs of Capacity Construction</v>
      </c>
      <c r="D322" s="394" t="s">
        <v>79</v>
      </c>
      <c r="E322" s="394"/>
      <c r="F322" s="394" t="s">
        <v>91</v>
      </c>
      <c r="G322" s="394"/>
      <c r="H322" s="430">
        <v>195</v>
      </c>
      <c r="I322" s="394" t="s">
        <v>44</v>
      </c>
      <c r="J322" s="308" t="str">
        <f>IF(ISBLANK(INDEX('Policy Characteristics'!D:D,MATCH($C322,'Policy Characteristics'!$C:$C,0))),"",INDEX('Policy Characteristics'!D:D,MATCH($C322,'Policy Characteristics'!$C:$C,0)))</f>
        <v>Reduce Soft Costs</v>
      </c>
      <c r="K322" s="306" t="str">
        <f>IF(ISBLANK(INDEX('Policy Characteristics'!E:E,MATCH($C322,'Policy Characteristics'!$C:$C,0))),"",INDEX('Policy Characteristics'!E:E,MATCH($C322,'Policy Characteristics'!$C:$C,0)))</f>
        <v>elec reduce soft costs</v>
      </c>
      <c r="L322" s="317">
        <f>IF(ISBLANK(INDEX('Policy Characteristics'!F:F,MATCH($C322,'Policy Characteristics'!$C:$C,0))),"",INDEX('Policy Characteristics'!F:F,MATCH($C322,'Policy Characteristics'!$C:$C,0)))</f>
        <v>0</v>
      </c>
      <c r="M322" s="317">
        <f>IF(ISBLANK(INDEX('Policy Characteristics'!G:G,MATCH($C322,'Policy Characteristics'!$C:$C,0))),"",INDEX('Policy Characteristics'!G:G,MATCH($C322,'Policy Characteristics'!$C:$C,0)))</f>
        <v>0.9</v>
      </c>
      <c r="N322" s="317">
        <f>IF(ISBLANK(INDEX('Policy Characteristics'!H:H,MATCH($C322,'Policy Characteristics'!$C:$C,0))),"",INDEX('Policy Characteristics'!H:H,MATCH($C322,'Policy Characteristics'!$C:$C,0)))</f>
        <v>0.01</v>
      </c>
      <c r="O322" s="306" t="str">
        <f>IF(ISBLANK(INDEX('Policy Characteristics'!I:I,MATCH($C322,'Policy Characteristics'!$C:$C,0))),"",INDEX('Policy Characteristics'!I:I,MATCH($C322,'Policy Characteristics'!$C:$C,0)))</f>
        <v>% reduction in soft costs</v>
      </c>
      <c r="P322" s="306" t="str">
        <f>IF(ISBLANK(INDEX('Policy Characteristics'!J:J,MATCH($C322,'Policy Characteristics'!$C:$C,0))),"",INDEX('Policy Characteristics'!J:J,MATCH($C322,'Policy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2" s="306" t="str">
        <f>IF(ISBLANK(INDEX('Policy Characteristics'!K:K,MATCH($C322,'Policy Characteristics'!$C:$C,0))),"",INDEX('Policy Characteristics'!K:K,MATCH($C322,'Policy Characteristics'!$C:$C,0)))</f>
        <v>endogenous-learning.html#red-soft-costs</v>
      </c>
      <c r="R322" s="306" t="str">
        <f>IF(ISBLANK(INDEX('Policy Characteristics'!L:L,MATCH($C322,'Policy Characteristics'!$C:$C,0))),"",INDEX('Policy Characteristics'!L:L,MATCH($C322,'Policy Characteristics'!$C:$C,0)))</f>
        <v>reduce-soft-costs.html</v>
      </c>
    </row>
    <row r="323" spans="1:18" s="405" customFormat="1" x14ac:dyDescent="0.25">
      <c r="A323" s="306" t="str">
        <f>IF(ISBLANK(INDEX('Policy Characteristics'!A:A,MATCH($C323,'Policy Characteristics'!$C:$C,0))),"",INDEX('Policy Characteristics'!A:A,MATCH($C323,'Policy Characteristics'!$C:$C,0)))</f>
        <v>Electricity Supply</v>
      </c>
      <c r="B323" s="306" t="str">
        <f>IF(ISBLANK(INDEX('Policy Characteristics'!B:B,MATCH($C323,'Policy Characteristics'!$C:$C,0))),"",INDEX('Policy Characteristics'!B:B,MATCH($C323,'Policy Characteristics'!$C:$C,0)))</f>
        <v>Reduce Soft Costs</v>
      </c>
      <c r="C323" s="312" t="str">
        <f t="shared" si="25"/>
        <v>Percent Reduction in Soft Costs of Capacity Construction</v>
      </c>
      <c r="D323" s="394" t="s">
        <v>478</v>
      </c>
      <c r="E323" s="394"/>
      <c r="F323" s="394" t="s">
        <v>479</v>
      </c>
      <c r="G323" s="394"/>
      <c r="H323" s="430">
        <v>196</v>
      </c>
      <c r="I323" s="394" t="s">
        <v>44</v>
      </c>
      <c r="J323" s="308" t="str">
        <f>IF(ISBLANK(INDEX('Policy Characteristics'!D:D,MATCH($C323,'Policy Characteristics'!$C:$C,0))),"",INDEX('Policy Characteristics'!D:D,MATCH($C323,'Policy Characteristics'!$C:$C,0)))</f>
        <v>Reduce Soft Costs</v>
      </c>
      <c r="K323" s="306" t="str">
        <f>IF(ISBLANK(INDEX('Policy Characteristics'!E:E,MATCH($C323,'Policy Characteristics'!$C:$C,0))),"",INDEX('Policy Characteristics'!E:E,MATCH($C323,'Policy Characteristics'!$C:$C,0)))</f>
        <v>elec reduce soft costs</v>
      </c>
      <c r="L323" s="317">
        <f>IF(ISBLANK(INDEX('Policy Characteristics'!F:F,MATCH($C323,'Policy Characteristics'!$C:$C,0))),"",INDEX('Policy Characteristics'!F:F,MATCH($C323,'Policy Characteristics'!$C:$C,0)))</f>
        <v>0</v>
      </c>
      <c r="M323" s="317">
        <f>IF(ISBLANK(INDEX('Policy Characteristics'!G:G,MATCH($C323,'Policy Characteristics'!$C:$C,0))),"",INDEX('Policy Characteristics'!G:G,MATCH($C323,'Policy Characteristics'!$C:$C,0)))</f>
        <v>0.9</v>
      </c>
      <c r="N323" s="317">
        <f>IF(ISBLANK(INDEX('Policy Characteristics'!H:H,MATCH($C323,'Policy Characteristics'!$C:$C,0))),"",INDEX('Policy Characteristics'!H:H,MATCH($C323,'Policy Characteristics'!$C:$C,0)))</f>
        <v>0.01</v>
      </c>
      <c r="O323" s="306" t="str">
        <f>IF(ISBLANK(INDEX('Policy Characteristics'!I:I,MATCH($C323,'Policy Characteristics'!$C:$C,0))),"",INDEX('Policy Characteristics'!I:I,MATCH($C323,'Policy Characteristics'!$C:$C,0)))</f>
        <v>% reduction in soft costs</v>
      </c>
      <c r="P323" s="306" t="str">
        <f>IF(ISBLANK(INDEX('Policy Characteristics'!J:J,MATCH($C323,'Policy Characteristics'!$C:$C,0))),"",INDEX('Policy Characteristics'!J:J,MATCH($C323,'Policy Characteristics'!$C:$C,0)))</f>
        <v>**Description:** This policy specifies a reduction in soft costs (costs for things other than capital equipment) for new plants of the selected type(s), such as the costs of permitting, financing, project management, assembly, etc. // **Guidance for setting values:** Costs of permitting and financing can be reduced by streamlining permitting processes, but some soft costs (such as labor) may be difficult to reduce via policy.  A value of 50% would be an aggressive soft cost reduction.</v>
      </c>
      <c r="Q323" s="306" t="str">
        <f>IF(ISBLANK(INDEX('Policy Characteristics'!K:K,MATCH($C323,'Policy Characteristics'!$C:$C,0))),"",INDEX('Policy Characteristics'!K:K,MATCH($C323,'Policy Characteristics'!$C:$C,0)))</f>
        <v>endogenous-learning.html#red-soft-costs</v>
      </c>
      <c r="R323" s="306" t="str">
        <f>IF(ISBLANK(INDEX('Policy Characteristics'!L:L,MATCH($C323,'Policy Characteristics'!$C:$C,0))),"",INDEX('Policy Characteristics'!L:L,MATCH($C323,'Policy Characteristics'!$C:$C,0)))</f>
        <v>reduce-soft-costs.html</v>
      </c>
    </row>
    <row r="324" spans="1:18" s="405" customFormat="1" x14ac:dyDescent="0.25">
      <c r="A324" s="306" t="str">
        <f>IF(ISBLANK(INDEX('Policy Characteristics'!A:A,MATCH($C324,'Policy Characteristics'!$C:$C,0))),"",INDEX('Policy Characteristics'!A:A,MATCH($C324,'Policy Characteristics'!$C:$C,0)))</f>
        <v>Electricity Supply</v>
      </c>
      <c r="B324" s="306" t="str">
        <f>IF(ISBLANK(INDEX('Policy Characteristics'!B:B,MATCH($C324,'Policy Characteristics'!$C:$C,0))),"",INDEX('Policy Characteristics'!B:B,MATCH($C324,'Policy Characteristics'!$C:$C,0)))</f>
        <v>Reduce Transmission &amp; Distribution Losses</v>
      </c>
      <c r="C324" s="309" t="s">
        <v>298</v>
      </c>
      <c r="D324" s="394"/>
      <c r="E324" s="394"/>
      <c r="F324" s="394"/>
      <c r="G324" s="394"/>
      <c r="H324" s="430">
        <v>145</v>
      </c>
      <c r="I324" s="394" t="s">
        <v>44</v>
      </c>
      <c r="J324" s="308" t="str">
        <f>IF(ISBLANK(INDEX('Policy Characteristics'!D:D,MATCH($C324,'Policy Characteristics'!$C:$C,0))),"",INDEX('Policy Characteristics'!D:D,MATCH($C324,'Policy Characteristics'!$C:$C,0)))</f>
        <v>Reduce T&amp;D Losses</v>
      </c>
      <c r="K324" s="306" t="str">
        <f>IF(ISBLANK(INDEX('Policy Characteristics'!E:E,MATCH($C324,'Policy Characteristics'!$C:$C,0))),"",INDEX('Policy Characteristics'!E:E,MATCH($C324,'Policy Characteristics'!$C:$C,0)))</f>
        <v>elec avoid TND loss</v>
      </c>
      <c r="L324" s="317">
        <f>IF(ISBLANK(INDEX('Policy Characteristics'!F:F,MATCH($C324,'Policy Characteristics'!$C:$C,0))),"",INDEX('Policy Characteristics'!F:F,MATCH($C324,'Policy Characteristics'!$C:$C,0)))</f>
        <v>0</v>
      </c>
      <c r="M324" s="317">
        <f>IF(ISBLANK(INDEX('Policy Characteristics'!G:G,MATCH($C324,'Policy Characteristics'!$C:$C,0))),"",INDEX('Policy Characteristics'!G:G,MATCH($C324,'Policy Characteristics'!$C:$C,0)))</f>
        <v>0.4</v>
      </c>
      <c r="N324" s="317">
        <f>IF(ISBLANK(INDEX('Policy Characteristics'!H:H,MATCH($C324,'Policy Characteristics'!$C:$C,0))),"",INDEX('Policy Characteristics'!H:H,MATCH($C324,'Policy Characteristics'!$C:$C,0)))</f>
        <v>0.01</v>
      </c>
      <c r="O324" s="306" t="str">
        <f>IF(ISBLANK(INDEX('Policy Characteristics'!I:I,MATCH($C324,'Policy Characteristics'!$C:$C,0))),"",INDEX('Policy Characteristics'!I:I,MATCH($C324,'Policy Characteristics'!$C:$C,0)))</f>
        <v>% of losses avoided</v>
      </c>
      <c r="P324" s="306" t="str">
        <f>IF(ISBLANK(INDEX('Policy Characteristics'!J:J,MATCH($C324,'Policy Characteristics'!$C:$C,0))),"",INDEX('Policy Characteristics'!J:J,MATCH($C324,'Policy Characteristics'!$C:$C,0)))</f>
        <v>**Description:** This policy specifies the reduction in transmission and distribution losses that will be achieved by 2050. // **Guidance for setting values:** California has transmission and distribution losses of about 7%.  Germany, Japan, Finland, and the Netherlands have T&amp;D losses of around 4%.  Therefore, a 43% policy setting would cause California to match these countries' current level of T&amp;D losses by 2050.</v>
      </c>
      <c r="Q324" s="306" t="str">
        <f>IF(ISBLANK(INDEX('Policy Characteristics'!K:K,MATCH($C324,'Policy Characteristics'!$C:$C,0))),"",INDEX('Policy Characteristics'!K:K,MATCH($C324,'Policy Characteristics'!$C:$C,0)))</f>
        <v>electricity-sector-main.html#red-tnd-losses</v>
      </c>
      <c r="R324" s="306" t="str">
        <f>IF(ISBLANK(INDEX('Policy Characteristics'!L:L,MATCH($C324,'Policy Characteristics'!$C:$C,0))),"",INDEX('Policy Characteristics'!L:L,MATCH($C324,'Policy Characteristics'!$C:$C,0)))</f>
        <v>reduce-tnd-losses.html</v>
      </c>
    </row>
    <row r="325" spans="1:18" s="405" customFormat="1" x14ac:dyDescent="0.25">
      <c r="A325" s="306" t="str">
        <f>IF(ISBLANK(INDEX('Policy Characteristics'!A:A,MATCH($C325,'Policy Characteristics'!$C:$C,0))),"",INDEX('Policy Characteristics'!A:A,MATCH($C325,'Policy Characteristics'!$C:$C,0)))</f>
        <v>Electricity Supply</v>
      </c>
      <c r="B325" s="306" t="str">
        <f>IF(ISBLANK(INDEX('Policy Characteristics'!B:B,MATCH($C325,'Policy Characteristics'!$C:$C,0))),"",INDEX('Policy Characteristics'!B:B,MATCH($C325,'Policy Characteristics'!$C:$C,0)))</f>
        <v>Subsidy for Capacity Construction</v>
      </c>
      <c r="C325" s="309" t="s">
        <v>2888</v>
      </c>
      <c r="D325" s="414" t="s">
        <v>472</v>
      </c>
      <c r="E325" s="414"/>
      <c r="F325" s="394" t="s">
        <v>471</v>
      </c>
      <c r="G325" s="394"/>
      <c r="H325" s="430">
        <v>691</v>
      </c>
      <c r="I325" s="394" t="s">
        <v>45</v>
      </c>
      <c r="J325" s="308" t="str">
        <f>IF(ISBLANK(INDEX('Policy Characteristics'!D:D,MATCH($C325,'Policy Characteristics'!$C:$C,0))),"",INDEX('Policy Characteristics'!D:D,MATCH($C325,'Policy Characteristics'!$C:$C,0)))</f>
        <v>Subsidy for Capacity Construction</v>
      </c>
      <c r="K325" s="306" t="str">
        <f>IF(ISBLANK(INDEX('Policy Characteristics'!E:E,MATCH($C325,'Policy Characteristics'!$C:$C,0))),"",INDEX('Policy Characteristics'!E:E,MATCH($C325,'Policy Characteristics'!$C:$C,0)))</f>
        <v>elec capacity construction subsidy</v>
      </c>
      <c r="L325" s="317">
        <f>IF(ISBLANK(INDEX('Policy Characteristics'!F:F,MATCH($C325,'Policy Characteristics'!$C:$C,0))),"",INDEX('Policy Characteristics'!F:F,MATCH($C325,'Policy Characteristics'!$C:$C,0)))</f>
        <v>0</v>
      </c>
      <c r="M325" s="317">
        <f>IF(ISBLANK(INDEX('Policy Characteristics'!G:G,MATCH($C325,'Policy Characteristics'!$C:$C,0))),"",INDEX('Policy Characteristics'!G:G,MATCH($C325,'Policy Characteristics'!$C:$C,0)))</f>
        <v>0.95</v>
      </c>
      <c r="N325" s="317">
        <f>IF(ISBLANK(INDEX('Policy Characteristics'!H:H,MATCH($C325,'Policy Characteristics'!$C:$C,0))),"",INDEX('Policy Characteristics'!H:H,MATCH($C325,'Policy Characteristics'!$C:$C,0)))</f>
        <v>0.01</v>
      </c>
      <c r="O325" s="306" t="str">
        <f>IF(ISBLANK(INDEX('Policy Characteristics'!I:I,MATCH($C325,'Policy Characteristics'!$C:$C,0))),"",INDEX('Policy Characteristics'!I:I,MATCH($C325,'Policy Characteristics'!$C:$C,0)))</f>
        <v>% of construction cost</v>
      </c>
      <c r="P325" s="306" t="str">
        <f>IF(ISBLANK(INDEX('Policy Characteristics'!J:J,MATCH($C325,'Policy Characteristics'!$C:$C,0))),"",INDEX('Policy Characteristics'!J:J,MATCH($C325,'Policy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5" s="306" t="str">
        <f>IF(ISBLANK(INDEX('Policy Characteristics'!K:K,MATCH($C325,'Policy Characteristics'!$C:$C,0))),"",INDEX('Policy Characteristics'!K:K,MATCH($C325,'Policy Characteristics'!$C:$C,0)))</f>
        <v>electricity-sector-main.html#subsidies</v>
      </c>
      <c r="R325" s="306" t="str">
        <f>IF(ISBLANK(INDEX('Policy Characteristics'!L:L,MATCH($C325,'Policy Characteristics'!$C:$C,0))),"",INDEX('Policy Characteristics'!L:L,MATCH($C325,'Policy Characteristics'!$C:$C,0)))</f>
        <v/>
      </c>
    </row>
    <row r="326" spans="1:18" s="405" customFormat="1" x14ac:dyDescent="0.25">
      <c r="A326" s="306" t="str">
        <f>IF(ISBLANK(INDEX('Policy Characteristics'!A:A,MATCH($C326,'Policy Characteristics'!$C:$C,0))),"",INDEX('Policy Characteristics'!A:A,MATCH($C326,'Policy Characteristics'!$C:$C,0)))</f>
        <v>Electricity Supply</v>
      </c>
      <c r="B326" s="306" t="str">
        <f>IF(ISBLANK(INDEX('Policy Characteristics'!B:B,MATCH($C326,'Policy Characteristics'!$C:$C,0))),"",INDEX('Policy Characteristics'!B:B,MATCH($C326,'Policy Characteristics'!$C:$C,0)))</f>
        <v>Subsidy for Capacity Construction</v>
      </c>
      <c r="C326" s="312" t="str">
        <f t="shared" ref="C326:C340" si="26">C$325</f>
        <v>Perc Subsidy for Elec Capacity Construction</v>
      </c>
      <c r="D326" s="394" t="s">
        <v>326</v>
      </c>
      <c r="E326" s="425"/>
      <c r="F326" s="394" t="s">
        <v>327</v>
      </c>
      <c r="G326" s="394"/>
      <c r="H326" s="430">
        <v>692</v>
      </c>
      <c r="I326" s="394" t="s">
        <v>45</v>
      </c>
      <c r="J326" s="308" t="str">
        <f>IF(ISBLANK(INDEX('Policy Characteristics'!D:D,MATCH($C326,'Policy Characteristics'!$C:$C,0))),"",INDEX('Policy Characteristics'!D:D,MATCH($C326,'Policy Characteristics'!$C:$C,0)))</f>
        <v>Subsidy for Capacity Construction</v>
      </c>
      <c r="K326" s="306" t="str">
        <f>IF(ISBLANK(INDEX('Policy Characteristics'!E:E,MATCH($C326,'Policy Characteristics'!$C:$C,0))),"",INDEX('Policy Characteristics'!E:E,MATCH($C326,'Policy Characteristics'!$C:$C,0)))</f>
        <v>elec capacity construction subsidy</v>
      </c>
      <c r="L326" s="317">
        <f>IF(ISBLANK(INDEX('Policy Characteristics'!F:F,MATCH($C326,'Policy Characteristics'!$C:$C,0))),"",INDEX('Policy Characteristics'!F:F,MATCH($C326,'Policy Characteristics'!$C:$C,0)))</f>
        <v>0</v>
      </c>
      <c r="M326" s="317">
        <f>IF(ISBLANK(INDEX('Policy Characteristics'!G:G,MATCH($C326,'Policy Characteristics'!$C:$C,0))),"",INDEX('Policy Characteristics'!G:G,MATCH($C326,'Policy Characteristics'!$C:$C,0)))</f>
        <v>0.95</v>
      </c>
      <c r="N326" s="317">
        <f>IF(ISBLANK(INDEX('Policy Characteristics'!H:H,MATCH($C326,'Policy Characteristics'!$C:$C,0))),"",INDEX('Policy Characteristics'!H:H,MATCH($C326,'Policy Characteristics'!$C:$C,0)))</f>
        <v>0.01</v>
      </c>
      <c r="O326" s="306" t="str">
        <f>IF(ISBLANK(INDEX('Policy Characteristics'!I:I,MATCH($C326,'Policy Characteristics'!$C:$C,0))),"",INDEX('Policy Characteristics'!I:I,MATCH($C326,'Policy Characteristics'!$C:$C,0)))</f>
        <v>% of construction cost</v>
      </c>
      <c r="P326" s="306" t="str">
        <f>IF(ISBLANK(INDEX('Policy Characteristics'!J:J,MATCH($C326,'Policy Characteristics'!$C:$C,0))),"",INDEX('Policy Characteristics'!J:J,MATCH($C326,'Policy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6" s="306" t="str">
        <f>IF(ISBLANK(INDEX('Policy Characteristics'!K:K,MATCH($C326,'Policy Characteristics'!$C:$C,0))),"",INDEX('Policy Characteristics'!K:K,MATCH($C326,'Policy Characteristics'!$C:$C,0)))</f>
        <v>electricity-sector-main.html#subsidies</v>
      </c>
      <c r="R326" s="306" t="str">
        <f>IF(ISBLANK(INDEX('Policy Characteristics'!L:L,MATCH($C326,'Policy Characteristics'!$C:$C,0))),"",INDEX('Policy Characteristics'!L:L,MATCH($C326,'Policy Characteristics'!$C:$C,0)))</f>
        <v/>
      </c>
    </row>
    <row r="327" spans="1:18" s="405" customFormat="1" x14ac:dyDescent="0.25">
      <c r="A327" s="306" t="str">
        <f>IF(ISBLANK(INDEX('Policy Characteristics'!A:A,MATCH($C327,'Policy Characteristics'!$C:$C,0))),"",INDEX('Policy Characteristics'!A:A,MATCH($C327,'Policy Characteristics'!$C:$C,0)))</f>
        <v>Electricity Supply</v>
      </c>
      <c r="B327" s="306" t="str">
        <f>IF(ISBLANK(INDEX('Policy Characteristics'!B:B,MATCH($C327,'Policy Characteristics'!$C:$C,0))),"",INDEX('Policy Characteristics'!B:B,MATCH($C327,'Policy Characteristics'!$C:$C,0)))</f>
        <v>Subsidy for Capacity Construction</v>
      </c>
      <c r="C327" s="312" t="str">
        <f t="shared" si="26"/>
        <v>Perc Subsidy for Elec Capacity Construction</v>
      </c>
      <c r="D327" s="394" t="s">
        <v>77</v>
      </c>
      <c r="E327" s="425"/>
      <c r="F327" s="394" t="s">
        <v>89</v>
      </c>
      <c r="G327" s="394"/>
      <c r="H327" s="430">
        <v>517</v>
      </c>
      <c r="I327" s="394" t="s">
        <v>44</v>
      </c>
      <c r="J327" s="308" t="str">
        <f>IF(ISBLANK(INDEX('Policy Characteristics'!D:D,MATCH($C327,'Policy Characteristics'!$C:$C,0))),"",INDEX('Policy Characteristics'!D:D,MATCH($C327,'Policy Characteristics'!$C:$C,0)))</f>
        <v>Subsidy for Capacity Construction</v>
      </c>
      <c r="K327" s="306" t="str">
        <f>IF(ISBLANK(INDEX('Policy Characteristics'!E:E,MATCH($C327,'Policy Characteristics'!$C:$C,0))),"",INDEX('Policy Characteristics'!E:E,MATCH($C327,'Policy Characteristics'!$C:$C,0)))</f>
        <v>elec capacity construction subsidy</v>
      </c>
      <c r="L327" s="317">
        <f>IF(ISBLANK(INDEX('Policy Characteristics'!F:F,MATCH($C327,'Policy Characteristics'!$C:$C,0))),"",INDEX('Policy Characteristics'!F:F,MATCH($C327,'Policy Characteristics'!$C:$C,0)))</f>
        <v>0</v>
      </c>
      <c r="M327" s="317">
        <f>IF(ISBLANK(INDEX('Policy Characteristics'!G:G,MATCH($C327,'Policy Characteristics'!$C:$C,0))),"",INDEX('Policy Characteristics'!G:G,MATCH($C327,'Policy Characteristics'!$C:$C,0)))</f>
        <v>0.95</v>
      </c>
      <c r="N327" s="317">
        <f>IF(ISBLANK(INDEX('Policy Characteristics'!H:H,MATCH($C327,'Policy Characteristics'!$C:$C,0))),"",INDEX('Policy Characteristics'!H:H,MATCH($C327,'Policy Characteristics'!$C:$C,0)))</f>
        <v>0.01</v>
      </c>
      <c r="O327" s="306" t="str">
        <f>IF(ISBLANK(INDEX('Policy Characteristics'!I:I,MATCH($C327,'Policy Characteristics'!$C:$C,0))),"",INDEX('Policy Characteristics'!I:I,MATCH($C327,'Policy Characteristics'!$C:$C,0)))</f>
        <v>% of construction cost</v>
      </c>
      <c r="P327" s="306" t="str">
        <f>IF(ISBLANK(INDEX('Policy Characteristics'!J:J,MATCH($C327,'Policy Characteristics'!$C:$C,0))),"",INDEX('Policy Characteristics'!J:J,MATCH($C327,'Policy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7" s="306" t="str">
        <f>IF(ISBLANK(INDEX('Policy Characteristics'!K:K,MATCH($C327,'Policy Characteristics'!$C:$C,0))),"",INDEX('Policy Characteristics'!K:K,MATCH($C327,'Policy Characteristics'!$C:$C,0)))</f>
        <v>electricity-sector-main.html#subsidies</v>
      </c>
      <c r="R327" s="306" t="str">
        <f>IF(ISBLANK(INDEX('Policy Characteristics'!L:L,MATCH($C327,'Policy Characteristics'!$C:$C,0))),"",INDEX('Policy Characteristics'!L:L,MATCH($C327,'Policy Characteristics'!$C:$C,0)))</f>
        <v/>
      </c>
    </row>
    <row r="328" spans="1:18" s="405" customFormat="1" x14ac:dyDescent="0.25">
      <c r="A328" s="306" t="str">
        <f>IF(ISBLANK(INDEX('Policy Characteristics'!A:A,MATCH($C328,'Policy Characteristics'!$C:$C,0))),"",INDEX('Policy Characteristics'!A:A,MATCH($C328,'Policy Characteristics'!$C:$C,0)))</f>
        <v>Electricity Supply</v>
      </c>
      <c r="B328" s="306" t="str">
        <f>IF(ISBLANK(INDEX('Policy Characteristics'!B:B,MATCH($C328,'Policy Characteristics'!$C:$C,0))),"",INDEX('Policy Characteristics'!B:B,MATCH($C328,'Policy Characteristics'!$C:$C,0)))</f>
        <v>Subsidy for Capacity Construction</v>
      </c>
      <c r="C328" s="312" t="str">
        <f t="shared" si="26"/>
        <v>Perc Subsidy for Elec Capacity Construction</v>
      </c>
      <c r="D328" s="394" t="s">
        <v>78</v>
      </c>
      <c r="E328" s="425"/>
      <c r="F328" s="394" t="s">
        <v>90</v>
      </c>
      <c r="G328" s="394"/>
      <c r="H328" s="430">
        <v>693</v>
      </c>
      <c r="I328" s="394" t="s">
        <v>45</v>
      </c>
      <c r="J328" s="308" t="str">
        <f>IF(ISBLANK(INDEX('Policy Characteristics'!D:D,MATCH($C328,'Policy Characteristics'!$C:$C,0))),"",INDEX('Policy Characteristics'!D:D,MATCH($C328,'Policy Characteristics'!$C:$C,0)))</f>
        <v>Subsidy for Capacity Construction</v>
      </c>
      <c r="K328" s="306" t="str">
        <f>IF(ISBLANK(INDEX('Policy Characteristics'!E:E,MATCH($C328,'Policy Characteristics'!$C:$C,0))),"",INDEX('Policy Characteristics'!E:E,MATCH($C328,'Policy Characteristics'!$C:$C,0)))</f>
        <v>elec capacity construction subsidy</v>
      </c>
      <c r="L328" s="317">
        <f>IF(ISBLANK(INDEX('Policy Characteristics'!F:F,MATCH($C328,'Policy Characteristics'!$C:$C,0))),"",INDEX('Policy Characteristics'!F:F,MATCH($C328,'Policy Characteristics'!$C:$C,0)))</f>
        <v>0</v>
      </c>
      <c r="M328" s="317">
        <f>IF(ISBLANK(INDEX('Policy Characteristics'!G:G,MATCH($C328,'Policy Characteristics'!$C:$C,0))),"",INDEX('Policy Characteristics'!G:G,MATCH($C328,'Policy Characteristics'!$C:$C,0)))</f>
        <v>0.95</v>
      </c>
      <c r="N328" s="317">
        <f>IF(ISBLANK(INDEX('Policy Characteristics'!H:H,MATCH($C328,'Policy Characteristics'!$C:$C,0))),"",INDEX('Policy Characteristics'!H:H,MATCH($C328,'Policy Characteristics'!$C:$C,0)))</f>
        <v>0.01</v>
      </c>
      <c r="O328" s="306" t="str">
        <f>IF(ISBLANK(INDEX('Policy Characteristics'!I:I,MATCH($C328,'Policy Characteristics'!$C:$C,0))),"",INDEX('Policy Characteristics'!I:I,MATCH($C328,'Policy Characteristics'!$C:$C,0)))</f>
        <v>% of construction cost</v>
      </c>
      <c r="P328" s="306" t="str">
        <f>IF(ISBLANK(INDEX('Policy Characteristics'!J:J,MATCH($C328,'Policy Characteristics'!$C:$C,0))),"",INDEX('Policy Characteristics'!J:J,MATCH($C328,'Policy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8" s="306" t="str">
        <f>IF(ISBLANK(INDEX('Policy Characteristics'!K:K,MATCH($C328,'Policy Characteristics'!$C:$C,0))),"",INDEX('Policy Characteristics'!K:K,MATCH($C328,'Policy Characteristics'!$C:$C,0)))</f>
        <v>electricity-sector-main.html#subsidies</v>
      </c>
      <c r="R328" s="306" t="str">
        <f>IF(ISBLANK(INDEX('Policy Characteristics'!L:L,MATCH($C328,'Policy Characteristics'!$C:$C,0))),"",INDEX('Policy Characteristics'!L:L,MATCH($C328,'Policy Characteristics'!$C:$C,0)))</f>
        <v/>
      </c>
    </row>
    <row r="329" spans="1:18" s="405" customFormat="1" x14ac:dyDescent="0.25">
      <c r="A329" s="306" t="str">
        <f>IF(ISBLANK(INDEX('Policy Characteristics'!A:A,MATCH($C329,'Policy Characteristics'!$C:$C,0))),"",INDEX('Policy Characteristics'!A:A,MATCH($C329,'Policy Characteristics'!$C:$C,0)))</f>
        <v>Electricity Supply</v>
      </c>
      <c r="B329" s="306" t="str">
        <f>IF(ISBLANK(INDEX('Policy Characteristics'!B:B,MATCH($C329,'Policy Characteristics'!$C:$C,0))),"",INDEX('Policy Characteristics'!B:B,MATCH($C329,'Policy Characteristics'!$C:$C,0)))</f>
        <v>Subsidy for Capacity Construction</v>
      </c>
      <c r="C329" s="312" t="str">
        <f t="shared" si="26"/>
        <v>Perc Subsidy for Elec Capacity Construction</v>
      </c>
      <c r="D329" s="394" t="s">
        <v>473</v>
      </c>
      <c r="E329" s="425"/>
      <c r="F329" s="394" t="s">
        <v>476</v>
      </c>
      <c r="G329" s="394"/>
      <c r="H329" s="430">
        <v>518</v>
      </c>
      <c r="I329" s="394" t="s">
        <v>44</v>
      </c>
      <c r="J329" s="308" t="str">
        <f>IF(ISBLANK(INDEX('Policy Characteristics'!D:D,MATCH($C329,'Policy Characteristics'!$C:$C,0))),"",INDEX('Policy Characteristics'!D:D,MATCH($C329,'Policy Characteristics'!$C:$C,0)))</f>
        <v>Subsidy for Capacity Construction</v>
      </c>
      <c r="K329" s="306" t="str">
        <f>IF(ISBLANK(INDEX('Policy Characteristics'!E:E,MATCH($C329,'Policy Characteristics'!$C:$C,0))),"",INDEX('Policy Characteristics'!E:E,MATCH($C329,'Policy Characteristics'!$C:$C,0)))</f>
        <v>elec capacity construction subsidy</v>
      </c>
      <c r="L329" s="317">
        <f>IF(ISBLANK(INDEX('Policy Characteristics'!F:F,MATCH($C329,'Policy Characteristics'!$C:$C,0))),"",INDEX('Policy Characteristics'!F:F,MATCH($C329,'Policy Characteristics'!$C:$C,0)))</f>
        <v>0</v>
      </c>
      <c r="M329" s="317">
        <f>IF(ISBLANK(INDEX('Policy Characteristics'!G:G,MATCH($C329,'Policy Characteristics'!$C:$C,0))),"",INDEX('Policy Characteristics'!G:G,MATCH($C329,'Policy Characteristics'!$C:$C,0)))</f>
        <v>0.95</v>
      </c>
      <c r="N329" s="317">
        <f>IF(ISBLANK(INDEX('Policy Characteristics'!H:H,MATCH($C329,'Policy Characteristics'!$C:$C,0))),"",INDEX('Policy Characteristics'!H:H,MATCH($C329,'Policy Characteristics'!$C:$C,0)))</f>
        <v>0.01</v>
      </c>
      <c r="O329" s="306" t="str">
        <f>IF(ISBLANK(INDEX('Policy Characteristics'!I:I,MATCH($C329,'Policy Characteristics'!$C:$C,0))),"",INDEX('Policy Characteristics'!I:I,MATCH($C329,'Policy Characteristics'!$C:$C,0)))</f>
        <v>% of construction cost</v>
      </c>
      <c r="P329" s="306" t="str">
        <f>IF(ISBLANK(INDEX('Policy Characteristics'!J:J,MATCH($C329,'Policy Characteristics'!$C:$C,0))),"",INDEX('Policy Characteristics'!J:J,MATCH($C329,'Policy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29" s="306" t="str">
        <f>IF(ISBLANK(INDEX('Policy Characteristics'!K:K,MATCH($C329,'Policy Characteristics'!$C:$C,0))),"",INDEX('Policy Characteristics'!K:K,MATCH($C329,'Policy Characteristics'!$C:$C,0)))</f>
        <v>electricity-sector-main.html#subsidies</v>
      </c>
      <c r="R329" s="306" t="str">
        <f>IF(ISBLANK(INDEX('Policy Characteristics'!L:L,MATCH($C329,'Policy Characteristics'!$C:$C,0))),"",INDEX('Policy Characteristics'!L:L,MATCH($C329,'Policy Characteristics'!$C:$C,0)))</f>
        <v/>
      </c>
    </row>
    <row r="330" spans="1:18" s="405" customFormat="1" x14ac:dyDescent="0.25">
      <c r="A330" s="306" t="str">
        <f>IF(ISBLANK(INDEX('Policy Characteristics'!A:A,MATCH($C330,'Policy Characteristics'!$C:$C,0))),"",INDEX('Policy Characteristics'!A:A,MATCH($C330,'Policy Characteristics'!$C:$C,0)))</f>
        <v>Electricity Supply</v>
      </c>
      <c r="B330" s="306" t="str">
        <f>IF(ISBLANK(INDEX('Policy Characteristics'!B:B,MATCH($C330,'Policy Characteristics'!$C:$C,0))),"",INDEX('Policy Characteristics'!B:B,MATCH($C330,'Policy Characteristics'!$C:$C,0)))</f>
        <v>Subsidy for Capacity Construction</v>
      </c>
      <c r="C330" s="312" t="str">
        <f t="shared" si="26"/>
        <v>Perc Subsidy for Elec Capacity Construction</v>
      </c>
      <c r="D330" s="394" t="s">
        <v>79</v>
      </c>
      <c r="E330" s="425"/>
      <c r="F330" s="394" t="s">
        <v>91</v>
      </c>
      <c r="G330" s="394"/>
      <c r="H330" s="430">
        <v>519</v>
      </c>
      <c r="I330" s="394" t="s">
        <v>44</v>
      </c>
      <c r="J330" s="308" t="str">
        <f>IF(ISBLANK(INDEX('Policy Characteristics'!D:D,MATCH($C330,'Policy Characteristics'!$C:$C,0))),"",INDEX('Policy Characteristics'!D:D,MATCH($C330,'Policy Characteristics'!$C:$C,0)))</f>
        <v>Subsidy for Capacity Construction</v>
      </c>
      <c r="K330" s="306" t="str">
        <f>IF(ISBLANK(INDEX('Policy Characteristics'!E:E,MATCH($C330,'Policy Characteristics'!$C:$C,0))),"",INDEX('Policy Characteristics'!E:E,MATCH($C330,'Policy Characteristics'!$C:$C,0)))</f>
        <v>elec capacity construction subsidy</v>
      </c>
      <c r="L330" s="317">
        <f>IF(ISBLANK(INDEX('Policy Characteristics'!F:F,MATCH($C330,'Policy Characteristics'!$C:$C,0))),"",INDEX('Policy Characteristics'!F:F,MATCH($C330,'Policy Characteristics'!$C:$C,0)))</f>
        <v>0</v>
      </c>
      <c r="M330" s="317">
        <f>IF(ISBLANK(INDEX('Policy Characteristics'!G:G,MATCH($C330,'Policy Characteristics'!$C:$C,0))),"",INDEX('Policy Characteristics'!G:G,MATCH($C330,'Policy Characteristics'!$C:$C,0)))</f>
        <v>0.95</v>
      </c>
      <c r="N330" s="317">
        <f>IF(ISBLANK(INDEX('Policy Characteristics'!H:H,MATCH($C330,'Policy Characteristics'!$C:$C,0))),"",INDEX('Policy Characteristics'!H:H,MATCH($C330,'Policy Characteristics'!$C:$C,0)))</f>
        <v>0.01</v>
      </c>
      <c r="O330" s="306" t="str">
        <f>IF(ISBLANK(INDEX('Policy Characteristics'!I:I,MATCH($C330,'Policy Characteristics'!$C:$C,0))),"",INDEX('Policy Characteristics'!I:I,MATCH($C330,'Policy Characteristics'!$C:$C,0)))</f>
        <v>% of construction cost</v>
      </c>
      <c r="P330" s="306" t="str">
        <f>IF(ISBLANK(INDEX('Policy Characteristics'!J:J,MATCH($C330,'Policy Characteristics'!$C:$C,0))),"",INDEX('Policy Characteristics'!J:J,MATCH($C330,'Policy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0" s="306" t="str">
        <f>IF(ISBLANK(INDEX('Policy Characteristics'!K:K,MATCH($C330,'Policy Characteristics'!$C:$C,0))),"",INDEX('Policy Characteristics'!K:K,MATCH($C330,'Policy Characteristics'!$C:$C,0)))</f>
        <v>electricity-sector-main.html#subsidies</v>
      </c>
      <c r="R330" s="306" t="str">
        <f>IF(ISBLANK(INDEX('Policy Characteristics'!L:L,MATCH($C330,'Policy Characteristics'!$C:$C,0))),"",INDEX('Policy Characteristics'!L:L,MATCH($C330,'Policy Characteristics'!$C:$C,0)))</f>
        <v/>
      </c>
    </row>
    <row r="331" spans="1:18" s="405" customFormat="1" x14ac:dyDescent="0.25">
      <c r="A331" s="306" t="str">
        <f>IF(ISBLANK(INDEX('Policy Characteristics'!A:A,MATCH($C331,'Policy Characteristics'!$C:$C,0))),"",INDEX('Policy Characteristics'!A:A,MATCH($C331,'Policy Characteristics'!$C:$C,0)))</f>
        <v>Electricity Supply</v>
      </c>
      <c r="B331" s="306" t="str">
        <f>IF(ISBLANK(INDEX('Policy Characteristics'!B:B,MATCH($C331,'Policy Characteristics'!$C:$C,0))),"",INDEX('Policy Characteristics'!B:B,MATCH($C331,'Policy Characteristics'!$C:$C,0)))</f>
        <v>Subsidy for Capacity Construction</v>
      </c>
      <c r="C331" s="312" t="str">
        <f t="shared" si="26"/>
        <v>Perc Subsidy for Elec Capacity Construction</v>
      </c>
      <c r="D331" s="394" t="s">
        <v>80</v>
      </c>
      <c r="E331" s="425"/>
      <c r="F331" s="394" t="s">
        <v>92</v>
      </c>
      <c r="G331" s="394"/>
      <c r="H331" s="430">
        <v>520</v>
      </c>
      <c r="I331" s="394" t="s">
        <v>44</v>
      </c>
      <c r="J331" s="308" t="str">
        <f>IF(ISBLANK(INDEX('Policy Characteristics'!D:D,MATCH($C331,'Policy Characteristics'!$C:$C,0))),"",INDEX('Policy Characteristics'!D:D,MATCH($C331,'Policy Characteristics'!$C:$C,0)))</f>
        <v>Subsidy for Capacity Construction</v>
      </c>
      <c r="K331" s="306" t="str">
        <f>IF(ISBLANK(INDEX('Policy Characteristics'!E:E,MATCH($C331,'Policy Characteristics'!$C:$C,0))),"",INDEX('Policy Characteristics'!E:E,MATCH($C331,'Policy Characteristics'!$C:$C,0)))</f>
        <v>elec capacity construction subsidy</v>
      </c>
      <c r="L331" s="317">
        <f>IF(ISBLANK(INDEX('Policy Characteristics'!F:F,MATCH($C331,'Policy Characteristics'!$C:$C,0))),"",INDEX('Policy Characteristics'!F:F,MATCH($C331,'Policy Characteristics'!$C:$C,0)))</f>
        <v>0</v>
      </c>
      <c r="M331" s="317">
        <f>IF(ISBLANK(INDEX('Policy Characteristics'!G:G,MATCH($C331,'Policy Characteristics'!$C:$C,0))),"",INDEX('Policy Characteristics'!G:G,MATCH($C331,'Policy Characteristics'!$C:$C,0)))</f>
        <v>0.95</v>
      </c>
      <c r="N331" s="317">
        <f>IF(ISBLANK(INDEX('Policy Characteristics'!H:H,MATCH($C331,'Policy Characteristics'!$C:$C,0))),"",INDEX('Policy Characteristics'!H:H,MATCH($C331,'Policy Characteristics'!$C:$C,0)))</f>
        <v>0.01</v>
      </c>
      <c r="O331" s="306" t="str">
        <f>IF(ISBLANK(INDEX('Policy Characteristics'!I:I,MATCH($C331,'Policy Characteristics'!$C:$C,0))),"",INDEX('Policy Characteristics'!I:I,MATCH($C331,'Policy Characteristics'!$C:$C,0)))</f>
        <v>% of construction cost</v>
      </c>
      <c r="P331" s="306" t="str">
        <f>IF(ISBLANK(INDEX('Policy Characteristics'!J:J,MATCH($C331,'Policy Characteristics'!$C:$C,0))),"",INDEX('Policy Characteristics'!J:J,MATCH($C331,'Policy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1" s="306" t="str">
        <f>IF(ISBLANK(INDEX('Policy Characteristics'!K:K,MATCH($C331,'Policy Characteristics'!$C:$C,0))),"",INDEX('Policy Characteristics'!K:K,MATCH($C331,'Policy Characteristics'!$C:$C,0)))</f>
        <v>electricity-sector-main.html#subsidies</v>
      </c>
      <c r="R331" s="306" t="str">
        <f>IF(ISBLANK(INDEX('Policy Characteristics'!L:L,MATCH($C331,'Policy Characteristics'!$C:$C,0))),"",INDEX('Policy Characteristics'!L:L,MATCH($C331,'Policy Characteristics'!$C:$C,0)))</f>
        <v/>
      </c>
    </row>
    <row r="332" spans="1:18" s="405" customFormat="1" x14ac:dyDescent="0.25">
      <c r="A332" s="306" t="str">
        <f>IF(ISBLANK(INDEX('Policy Characteristics'!A:A,MATCH($C332,'Policy Characteristics'!$C:$C,0))),"",INDEX('Policy Characteristics'!A:A,MATCH($C332,'Policy Characteristics'!$C:$C,0)))</f>
        <v>Electricity Supply</v>
      </c>
      <c r="B332" s="306" t="str">
        <f>IF(ISBLANK(INDEX('Policy Characteristics'!B:B,MATCH($C332,'Policy Characteristics'!$C:$C,0))),"",INDEX('Policy Characteristics'!B:B,MATCH($C332,'Policy Characteristics'!$C:$C,0)))</f>
        <v>Subsidy for Capacity Construction</v>
      </c>
      <c r="C332" s="312" t="str">
        <f t="shared" si="26"/>
        <v>Perc Subsidy for Elec Capacity Construction</v>
      </c>
      <c r="D332" s="394" t="s">
        <v>81</v>
      </c>
      <c r="E332" s="425"/>
      <c r="F332" s="394" t="s">
        <v>93</v>
      </c>
      <c r="G332" s="394"/>
      <c r="H332" s="430">
        <v>521</v>
      </c>
      <c r="I332" s="394" t="s">
        <v>44</v>
      </c>
      <c r="J332" s="308" t="str">
        <f>IF(ISBLANK(INDEX('Policy Characteristics'!D:D,MATCH($C332,'Policy Characteristics'!$C:$C,0))),"",INDEX('Policy Characteristics'!D:D,MATCH($C332,'Policy Characteristics'!$C:$C,0)))</f>
        <v>Subsidy for Capacity Construction</v>
      </c>
      <c r="K332" s="306" t="str">
        <f>IF(ISBLANK(INDEX('Policy Characteristics'!E:E,MATCH($C332,'Policy Characteristics'!$C:$C,0))),"",INDEX('Policy Characteristics'!E:E,MATCH($C332,'Policy Characteristics'!$C:$C,0)))</f>
        <v>elec capacity construction subsidy</v>
      </c>
      <c r="L332" s="317">
        <f>IF(ISBLANK(INDEX('Policy Characteristics'!F:F,MATCH($C332,'Policy Characteristics'!$C:$C,0))),"",INDEX('Policy Characteristics'!F:F,MATCH($C332,'Policy Characteristics'!$C:$C,0)))</f>
        <v>0</v>
      </c>
      <c r="M332" s="317">
        <f>IF(ISBLANK(INDEX('Policy Characteristics'!G:G,MATCH($C332,'Policy Characteristics'!$C:$C,0))),"",INDEX('Policy Characteristics'!G:G,MATCH($C332,'Policy Characteristics'!$C:$C,0)))</f>
        <v>0.95</v>
      </c>
      <c r="N332" s="317">
        <f>IF(ISBLANK(INDEX('Policy Characteristics'!H:H,MATCH($C332,'Policy Characteristics'!$C:$C,0))),"",INDEX('Policy Characteristics'!H:H,MATCH($C332,'Policy Characteristics'!$C:$C,0)))</f>
        <v>0.01</v>
      </c>
      <c r="O332" s="306" t="str">
        <f>IF(ISBLANK(INDEX('Policy Characteristics'!I:I,MATCH($C332,'Policy Characteristics'!$C:$C,0))),"",INDEX('Policy Characteristics'!I:I,MATCH($C332,'Policy Characteristics'!$C:$C,0)))</f>
        <v>% of construction cost</v>
      </c>
      <c r="P332" s="306" t="str">
        <f>IF(ISBLANK(INDEX('Policy Characteristics'!J:J,MATCH($C332,'Policy Characteristics'!$C:$C,0))),"",INDEX('Policy Characteristics'!J:J,MATCH($C332,'Policy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2" s="306" t="str">
        <f>IF(ISBLANK(INDEX('Policy Characteristics'!K:K,MATCH($C332,'Policy Characteristics'!$C:$C,0))),"",INDEX('Policy Characteristics'!K:K,MATCH($C332,'Policy Characteristics'!$C:$C,0)))</f>
        <v>electricity-sector-main.html#subsidies</v>
      </c>
      <c r="R332" s="306" t="str">
        <f>IF(ISBLANK(INDEX('Policy Characteristics'!L:L,MATCH($C332,'Policy Characteristics'!$C:$C,0))),"",INDEX('Policy Characteristics'!L:L,MATCH($C332,'Policy Characteristics'!$C:$C,0)))</f>
        <v/>
      </c>
    </row>
    <row r="333" spans="1:18" s="405" customFormat="1" x14ac:dyDescent="0.25">
      <c r="A333" s="306" t="str">
        <f>IF(ISBLANK(INDEX('Policy Characteristics'!A:A,MATCH($C333,'Policy Characteristics'!$C:$C,0))),"",INDEX('Policy Characteristics'!A:A,MATCH($C333,'Policy Characteristics'!$C:$C,0)))</f>
        <v>Electricity Supply</v>
      </c>
      <c r="B333" s="306" t="str">
        <f>IF(ISBLANK(INDEX('Policy Characteristics'!B:B,MATCH($C333,'Policy Characteristics'!$C:$C,0))),"",INDEX('Policy Characteristics'!B:B,MATCH($C333,'Policy Characteristics'!$C:$C,0)))</f>
        <v>Subsidy for Capacity Construction</v>
      </c>
      <c r="C333" s="312" t="str">
        <f t="shared" si="26"/>
        <v>Perc Subsidy for Elec Capacity Construction</v>
      </c>
      <c r="D333" s="394" t="s">
        <v>2478</v>
      </c>
      <c r="E333" s="425"/>
      <c r="F333" s="414" t="s">
        <v>461</v>
      </c>
      <c r="G333" s="394"/>
      <c r="H333" s="430">
        <v>1598</v>
      </c>
      <c r="I333" s="394" t="s">
        <v>44</v>
      </c>
      <c r="J333" s="308" t="str">
        <f>IF(ISBLANK(INDEX('Policy Characteristics'!D:D,MATCH($C333,'Policy Characteristics'!$C:$C,0))),"",INDEX('Policy Characteristics'!D:D,MATCH($C333,'Policy Characteristics'!$C:$C,0)))</f>
        <v>Subsidy for Capacity Construction</v>
      </c>
      <c r="K333" s="306" t="str">
        <f>IF(ISBLANK(INDEX('Policy Characteristics'!E:E,MATCH($C333,'Policy Characteristics'!$C:$C,0))),"",INDEX('Policy Characteristics'!E:E,MATCH($C333,'Policy Characteristics'!$C:$C,0)))</f>
        <v>elec capacity construction subsidy</v>
      </c>
      <c r="L333" s="317">
        <f>IF(ISBLANK(INDEX('Policy Characteristics'!F:F,MATCH($C333,'Policy Characteristics'!$C:$C,0))),"",INDEX('Policy Characteristics'!F:F,MATCH($C333,'Policy Characteristics'!$C:$C,0)))</f>
        <v>0</v>
      </c>
      <c r="M333" s="317">
        <f>IF(ISBLANK(INDEX('Policy Characteristics'!G:G,MATCH($C333,'Policy Characteristics'!$C:$C,0))),"",INDEX('Policy Characteristics'!G:G,MATCH($C333,'Policy Characteristics'!$C:$C,0)))</f>
        <v>0.95</v>
      </c>
      <c r="N333" s="317">
        <f>IF(ISBLANK(INDEX('Policy Characteristics'!H:H,MATCH($C333,'Policy Characteristics'!$C:$C,0))),"",INDEX('Policy Characteristics'!H:H,MATCH($C333,'Policy Characteristics'!$C:$C,0)))</f>
        <v>0.01</v>
      </c>
      <c r="O333" s="306" t="str">
        <f>IF(ISBLANK(INDEX('Policy Characteristics'!I:I,MATCH($C333,'Policy Characteristics'!$C:$C,0))),"",INDEX('Policy Characteristics'!I:I,MATCH($C333,'Policy Characteristics'!$C:$C,0)))</f>
        <v>% of construction cost</v>
      </c>
      <c r="P333" s="306" t="str">
        <f>IF(ISBLANK(INDEX('Policy Characteristics'!J:J,MATCH($C333,'Policy Characteristics'!$C:$C,0))),"",INDEX('Policy Characteristics'!J:J,MATCH($C333,'Policy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3" s="306" t="str">
        <f>IF(ISBLANK(INDEX('Policy Characteristics'!K:K,MATCH($C333,'Policy Characteristics'!$C:$C,0))),"",INDEX('Policy Characteristics'!K:K,MATCH($C333,'Policy Characteristics'!$C:$C,0)))</f>
        <v>electricity-sector-main.html#subsidies</v>
      </c>
      <c r="R333" s="306" t="str">
        <f>IF(ISBLANK(INDEX('Policy Characteristics'!L:L,MATCH($C333,'Policy Characteristics'!$C:$C,0))),"",INDEX('Policy Characteristics'!L:L,MATCH($C333,'Policy Characteristics'!$C:$C,0)))</f>
        <v/>
      </c>
    </row>
    <row r="334" spans="1:18" s="405" customFormat="1" x14ac:dyDescent="0.25">
      <c r="A334" s="306" t="str">
        <f>IF(ISBLANK(INDEX('Policy Characteristics'!A:A,MATCH($C334,'Policy Characteristics'!$C:$C,0))),"",INDEX('Policy Characteristics'!A:A,MATCH($C334,'Policy Characteristics'!$C:$C,0)))</f>
        <v>Electricity Supply</v>
      </c>
      <c r="B334" s="306" t="str">
        <f>IF(ISBLANK(INDEX('Policy Characteristics'!B:B,MATCH($C334,'Policy Characteristics'!$C:$C,0))),"",INDEX('Policy Characteristics'!B:B,MATCH($C334,'Policy Characteristics'!$C:$C,0)))</f>
        <v>Subsidy for Capacity Construction</v>
      </c>
      <c r="C334" s="312" t="str">
        <f t="shared" si="26"/>
        <v>Perc Subsidy for Elec Capacity Construction</v>
      </c>
      <c r="D334" s="394" t="s">
        <v>328</v>
      </c>
      <c r="E334" s="425"/>
      <c r="F334" s="414" t="s">
        <v>330</v>
      </c>
      <c r="G334" s="394"/>
      <c r="H334" s="430">
        <v>1599</v>
      </c>
      <c r="I334" s="394" t="s">
        <v>45</v>
      </c>
      <c r="J334" s="308" t="str">
        <f>IF(ISBLANK(INDEX('Policy Characteristics'!D:D,MATCH($C334,'Policy Characteristics'!$C:$C,0))),"",INDEX('Policy Characteristics'!D:D,MATCH($C334,'Policy Characteristics'!$C:$C,0)))</f>
        <v>Subsidy for Capacity Construction</v>
      </c>
      <c r="K334" s="306" t="str">
        <f>IF(ISBLANK(INDEX('Policy Characteristics'!E:E,MATCH($C334,'Policy Characteristics'!$C:$C,0))),"",INDEX('Policy Characteristics'!E:E,MATCH($C334,'Policy Characteristics'!$C:$C,0)))</f>
        <v>elec capacity construction subsidy</v>
      </c>
      <c r="L334" s="317">
        <f>IF(ISBLANK(INDEX('Policy Characteristics'!F:F,MATCH($C334,'Policy Characteristics'!$C:$C,0))),"",INDEX('Policy Characteristics'!F:F,MATCH($C334,'Policy Characteristics'!$C:$C,0)))</f>
        <v>0</v>
      </c>
      <c r="M334" s="317">
        <f>IF(ISBLANK(INDEX('Policy Characteristics'!G:G,MATCH($C334,'Policy Characteristics'!$C:$C,0))),"",INDEX('Policy Characteristics'!G:G,MATCH($C334,'Policy Characteristics'!$C:$C,0)))</f>
        <v>0.95</v>
      </c>
      <c r="N334" s="317">
        <f>IF(ISBLANK(INDEX('Policy Characteristics'!H:H,MATCH($C334,'Policy Characteristics'!$C:$C,0))),"",INDEX('Policy Characteristics'!H:H,MATCH($C334,'Policy Characteristics'!$C:$C,0)))</f>
        <v>0.01</v>
      </c>
      <c r="O334" s="306" t="str">
        <f>IF(ISBLANK(INDEX('Policy Characteristics'!I:I,MATCH($C334,'Policy Characteristics'!$C:$C,0))),"",INDEX('Policy Characteristics'!I:I,MATCH($C334,'Policy Characteristics'!$C:$C,0)))</f>
        <v>% of construction cost</v>
      </c>
      <c r="P334" s="306" t="str">
        <f>IF(ISBLANK(INDEX('Policy Characteristics'!J:J,MATCH($C334,'Policy Characteristics'!$C:$C,0))),"",INDEX('Policy Characteristics'!J:J,MATCH($C334,'Policy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4" s="306" t="str">
        <f>IF(ISBLANK(INDEX('Policy Characteristics'!K:K,MATCH($C334,'Policy Characteristics'!$C:$C,0))),"",INDEX('Policy Characteristics'!K:K,MATCH($C334,'Policy Characteristics'!$C:$C,0)))</f>
        <v>electricity-sector-main.html#subsidies</v>
      </c>
      <c r="R334" s="306" t="str">
        <f>IF(ISBLANK(INDEX('Policy Characteristics'!L:L,MATCH($C334,'Policy Characteristics'!$C:$C,0))),"",INDEX('Policy Characteristics'!L:L,MATCH($C334,'Policy Characteristics'!$C:$C,0)))</f>
        <v/>
      </c>
    </row>
    <row r="335" spans="1:18" s="405" customFormat="1" x14ac:dyDescent="0.25">
      <c r="A335" s="306" t="str">
        <f>IF(ISBLANK(INDEX('Policy Characteristics'!A:A,MATCH($C335,'Policy Characteristics'!$C:$C,0))),"",INDEX('Policy Characteristics'!A:A,MATCH($C335,'Policy Characteristics'!$C:$C,0)))</f>
        <v>Electricity Supply</v>
      </c>
      <c r="B335" s="306" t="str">
        <f>IF(ISBLANK(INDEX('Policy Characteristics'!B:B,MATCH($C335,'Policy Characteristics'!$C:$C,0))),"",INDEX('Policy Characteristics'!B:B,MATCH($C335,'Policy Characteristics'!$C:$C,0)))</f>
        <v>Subsidy for Capacity Construction</v>
      </c>
      <c r="C335" s="312" t="str">
        <f t="shared" si="26"/>
        <v>Perc Subsidy for Elec Capacity Construction</v>
      </c>
      <c r="D335" s="394" t="s">
        <v>329</v>
      </c>
      <c r="E335" s="425"/>
      <c r="F335" s="414" t="s">
        <v>331</v>
      </c>
      <c r="G335" s="394"/>
      <c r="H335" s="430">
        <v>1600</v>
      </c>
      <c r="I335" s="394" t="s">
        <v>45</v>
      </c>
      <c r="J335" s="308" t="str">
        <f>IF(ISBLANK(INDEX('Policy Characteristics'!D:D,MATCH($C335,'Policy Characteristics'!$C:$C,0))),"",INDEX('Policy Characteristics'!D:D,MATCH($C335,'Policy Characteristics'!$C:$C,0)))</f>
        <v>Subsidy for Capacity Construction</v>
      </c>
      <c r="K335" s="306" t="str">
        <f>IF(ISBLANK(INDEX('Policy Characteristics'!E:E,MATCH($C335,'Policy Characteristics'!$C:$C,0))),"",INDEX('Policy Characteristics'!E:E,MATCH($C335,'Policy Characteristics'!$C:$C,0)))</f>
        <v>elec capacity construction subsidy</v>
      </c>
      <c r="L335" s="317">
        <f>IF(ISBLANK(INDEX('Policy Characteristics'!F:F,MATCH($C335,'Policy Characteristics'!$C:$C,0))),"",INDEX('Policy Characteristics'!F:F,MATCH($C335,'Policy Characteristics'!$C:$C,0)))</f>
        <v>0</v>
      </c>
      <c r="M335" s="317">
        <f>IF(ISBLANK(INDEX('Policy Characteristics'!G:G,MATCH($C335,'Policy Characteristics'!$C:$C,0))),"",INDEX('Policy Characteristics'!G:G,MATCH($C335,'Policy Characteristics'!$C:$C,0)))</f>
        <v>0.95</v>
      </c>
      <c r="N335" s="317">
        <f>IF(ISBLANK(INDEX('Policy Characteristics'!H:H,MATCH($C335,'Policy Characteristics'!$C:$C,0))),"",INDEX('Policy Characteristics'!H:H,MATCH($C335,'Policy Characteristics'!$C:$C,0)))</f>
        <v>0.01</v>
      </c>
      <c r="O335" s="306" t="str">
        <f>IF(ISBLANK(INDEX('Policy Characteristics'!I:I,MATCH($C335,'Policy Characteristics'!$C:$C,0))),"",INDEX('Policy Characteristics'!I:I,MATCH($C335,'Policy Characteristics'!$C:$C,0)))</f>
        <v>% of construction cost</v>
      </c>
      <c r="P335" s="306" t="str">
        <f>IF(ISBLANK(INDEX('Policy Characteristics'!J:J,MATCH($C335,'Policy Characteristics'!$C:$C,0))),"",INDEX('Policy Characteristics'!J:J,MATCH($C335,'Policy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5" s="306" t="str">
        <f>IF(ISBLANK(INDEX('Policy Characteristics'!K:K,MATCH($C335,'Policy Characteristics'!$C:$C,0))),"",INDEX('Policy Characteristics'!K:K,MATCH($C335,'Policy Characteristics'!$C:$C,0)))</f>
        <v>electricity-sector-main.html#subsidies</v>
      </c>
      <c r="R335" s="306" t="str">
        <f>IF(ISBLANK(INDEX('Policy Characteristics'!L:L,MATCH($C335,'Policy Characteristics'!$C:$C,0))),"",INDEX('Policy Characteristics'!L:L,MATCH($C335,'Policy Characteristics'!$C:$C,0)))</f>
        <v/>
      </c>
    </row>
    <row r="336" spans="1:18" s="405" customFormat="1" x14ac:dyDescent="0.25">
      <c r="A336" s="306" t="str">
        <f>IF(ISBLANK(INDEX('Policy Characteristics'!A:A,MATCH($C336,'Policy Characteristics'!$C:$C,0))),"",INDEX('Policy Characteristics'!A:A,MATCH($C336,'Policy Characteristics'!$C:$C,0)))</f>
        <v>Electricity Supply</v>
      </c>
      <c r="B336" s="306" t="str">
        <f>IF(ISBLANK(INDEX('Policy Characteristics'!B:B,MATCH($C336,'Policy Characteristics'!$C:$C,0))),"",INDEX('Policy Characteristics'!B:B,MATCH($C336,'Policy Characteristics'!$C:$C,0)))</f>
        <v>Subsidy for Capacity Construction</v>
      </c>
      <c r="C336" s="312" t="str">
        <f t="shared" si="26"/>
        <v>Perc Subsidy for Elec Capacity Construction</v>
      </c>
      <c r="D336" s="394" t="s">
        <v>469</v>
      </c>
      <c r="E336" s="425"/>
      <c r="F336" s="394" t="s">
        <v>468</v>
      </c>
      <c r="G336" s="394"/>
      <c r="H336" s="430">
        <v>694</v>
      </c>
      <c r="I336" s="394" t="s">
        <v>45</v>
      </c>
      <c r="J336" s="308" t="str">
        <f>IF(ISBLANK(INDEX('Policy Characteristics'!D:D,MATCH($C336,'Policy Characteristics'!$C:$C,0))),"",INDEX('Policy Characteristics'!D:D,MATCH($C336,'Policy Characteristics'!$C:$C,0)))</f>
        <v>Subsidy for Capacity Construction</v>
      </c>
      <c r="K336" s="306" t="str">
        <f>IF(ISBLANK(INDEX('Policy Characteristics'!E:E,MATCH($C336,'Policy Characteristics'!$C:$C,0))),"",INDEX('Policy Characteristics'!E:E,MATCH($C336,'Policy Characteristics'!$C:$C,0)))</f>
        <v>elec capacity construction subsidy</v>
      </c>
      <c r="L336" s="317">
        <f>IF(ISBLANK(INDEX('Policy Characteristics'!F:F,MATCH($C336,'Policy Characteristics'!$C:$C,0))),"",INDEX('Policy Characteristics'!F:F,MATCH($C336,'Policy Characteristics'!$C:$C,0)))</f>
        <v>0</v>
      </c>
      <c r="M336" s="317">
        <f>IF(ISBLANK(INDEX('Policy Characteristics'!G:G,MATCH($C336,'Policy Characteristics'!$C:$C,0))),"",INDEX('Policy Characteristics'!G:G,MATCH($C336,'Policy Characteristics'!$C:$C,0)))</f>
        <v>0.95</v>
      </c>
      <c r="N336" s="317">
        <f>IF(ISBLANK(INDEX('Policy Characteristics'!H:H,MATCH($C336,'Policy Characteristics'!$C:$C,0))),"",INDEX('Policy Characteristics'!H:H,MATCH($C336,'Policy Characteristics'!$C:$C,0)))</f>
        <v>0.01</v>
      </c>
      <c r="O336" s="306" t="str">
        <f>IF(ISBLANK(INDEX('Policy Characteristics'!I:I,MATCH($C336,'Policy Characteristics'!$C:$C,0))),"",INDEX('Policy Characteristics'!I:I,MATCH($C336,'Policy Characteristics'!$C:$C,0)))</f>
        <v>% of construction cost</v>
      </c>
      <c r="P336" s="306" t="str">
        <f>IF(ISBLANK(INDEX('Policy Characteristics'!J:J,MATCH($C336,'Policy Characteristics'!$C:$C,0))),"",INDEX('Policy Characteristics'!J:J,MATCH($C336,'Policy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6" s="306" t="str">
        <f>IF(ISBLANK(INDEX('Policy Characteristics'!K:K,MATCH($C336,'Policy Characteristics'!$C:$C,0))),"",INDEX('Policy Characteristics'!K:K,MATCH($C336,'Policy Characteristics'!$C:$C,0)))</f>
        <v>electricity-sector-main.html#subsidies</v>
      </c>
      <c r="R336" s="306" t="str">
        <f>IF(ISBLANK(INDEX('Policy Characteristics'!L:L,MATCH($C336,'Policy Characteristics'!$C:$C,0))),"",INDEX('Policy Characteristics'!L:L,MATCH($C336,'Policy Characteristics'!$C:$C,0)))</f>
        <v/>
      </c>
    </row>
    <row r="337" spans="1:19" s="405" customFormat="1" x14ac:dyDescent="0.25">
      <c r="A337" s="306" t="str">
        <f>IF(ISBLANK(INDEX('Policy Characteristics'!A:A,MATCH($C337,'Policy Characteristics'!$C:$C,0))),"",INDEX('Policy Characteristics'!A:A,MATCH($C337,'Policy Characteristics'!$C:$C,0)))</f>
        <v>Electricity Supply</v>
      </c>
      <c r="B337" s="306" t="str">
        <f>IF(ISBLANK(INDEX('Policy Characteristics'!B:B,MATCH($C337,'Policy Characteristics'!$C:$C,0))),"",INDEX('Policy Characteristics'!B:B,MATCH($C337,'Policy Characteristics'!$C:$C,0)))</f>
        <v>Subsidy for Capacity Construction</v>
      </c>
      <c r="C337" s="312" t="str">
        <f t="shared" si="26"/>
        <v>Perc Subsidy for Elec Capacity Construction</v>
      </c>
      <c r="D337" s="394" t="s">
        <v>478</v>
      </c>
      <c r="E337" s="425"/>
      <c r="F337" s="394" t="s">
        <v>479</v>
      </c>
      <c r="G337" s="394"/>
      <c r="H337" s="430">
        <v>522</v>
      </c>
      <c r="I337" s="394" t="s">
        <v>44</v>
      </c>
      <c r="J337" s="308" t="str">
        <f>IF(ISBLANK(INDEX('Policy Characteristics'!D:D,MATCH($C337,'Policy Characteristics'!$C:$C,0))),"",INDEX('Policy Characteristics'!D:D,MATCH($C337,'Policy Characteristics'!$C:$C,0)))</f>
        <v>Subsidy for Capacity Construction</v>
      </c>
      <c r="K337" s="306" t="str">
        <f>IF(ISBLANK(INDEX('Policy Characteristics'!E:E,MATCH($C337,'Policy Characteristics'!$C:$C,0))),"",INDEX('Policy Characteristics'!E:E,MATCH($C337,'Policy Characteristics'!$C:$C,0)))</f>
        <v>elec capacity construction subsidy</v>
      </c>
      <c r="L337" s="317">
        <f>IF(ISBLANK(INDEX('Policy Characteristics'!F:F,MATCH($C337,'Policy Characteristics'!$C:$C,0))),"",INDEX('Policy Characteristics'!F:F,MATCH($C337,'Policy Characteristics'!$C:$C,0)))</f>
        <v>0</v>
      </c>
      <c r="M337" s="317">
        <f>IF(ISBLANK(INDEX('Policy Characteristics'!G:G,MATCH($C337,'Policy Characteristics'!$C:$C,0))),"",INDEX('Policy Characteristics'!G:G,MATCH($C337,'Policy Characteristics'!$C:$C,0)))</f>
        <v>0.95</v>
      </c>
      <c r="N337" s="317">
        <f>IF(ISBLANK(INDEX('Policy Characteristics'!H:H,MATCH($C337,'Policy Characteristics'!$C:$C,0))),"",INDEX('Policy Characteristics'!H:H,MATCH($C337,'Policy Characteristics'!$C:$C,0)))</f>
        <v>0.01</v>
      </c>
      <c r="O337" s="306" t="str">
        <f>IF(ISBLANK(INDEX('Policy Characteristics'!I:I,MATCH($C337,'Policy Characteristics'!$C:$C,0))),"",INDEX('Policy Characteristics'!I:I,MATCH($C337,'Policy Characteristics'!$C:$C,0)))</f>
        <v>% of construction cost</v>
      </c>
      <c r="P337" s="306" t="str">
        <f>IF(ISBLANK(INDEX('Policy Characteristics'!J:J,MATCH($C337,'Policy Characteristics'!$C:$C,0))),"",INDEX('Policy Characteristics'!J:J,MATCH($C337,'Policy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7" s="306" t="str">
        <f>IF(ISBLANK(INDEX('Policy Characteristics'!K:K,MATCH($C337,'Policy Characteristics'!$C:$C,0))),"",INDEX('Policy Characteristics'!K:K,MATCH($C337,'Policy Characteristics'!$C:$C,0)))</f>
        <v>electricity-sector-main.html#subsidies</v>
      </c>
      <c r="R337" s="306" t="str">
        <f>IF(ISBLANK(INDEX('Policy Characteristics'!L:L,MATCH($C337,'Policy Characteristics'!$C:$C,0))),"",INDEX('Policy Characteristics'!L:L,MATCH($C337,'Policy Characteristics'!$C:$C,0)))</f>
        <v/>
      </c>
    </row>
    <row r="338" spans="1:19" s="405" customFormat="1" x14ac:dyDescent="0.25">
      <c r="A338" s="306" t="str">
        <f>IF(ISBLANK(INDEX('Policy Characteristics'!A:A,MATCH($C338,'Policy Characteristics'!$C:$C,0))),"",INDEX('Policy Characteristics'!A:A,MATCH($C338,'Policy Characteristics'!$C:$C,0)))</f>
        <v>Electricity Supply</v>
      </c>
      <c r="B338" s="306" t="str">
        <f>IF(ISBLANK(INDEX('Policy Characteristics'!B:B,MATCH($C338,'Policy Characteristics'!$C:$C,0))),"",INDEX('Policy Characteristics'!B:B,MATCH($C338,'Policy Characteristics'!$C:$C,0)))</f>
        <v>Subsidy for Capacity Construction</v>
      </c>
      <c r="C338" s="312" t="str">
        <f t="shared" si="26"/>
        <v>Perc Subsidy for Elec Capacity Construction</v>
      </c>
      <c r="D338" s="394" t="s">
        <v>2845</v>
      </c>
      <c r="E338" s="414"/>
      <c r="F338" s="394" t="s">
        <v>2528</v>
      </c>
      <c r="G338" s="394"/>
      <c r="H338" s="430">
        <v>695</v>
      </c>
      <c r="I338" s="394" t="s">
        <v>45</v>
      </c>
      <c r="J338" s="308" t="str">
        <f>IF(ISBLANK(INDEX('Policy Characteristics'!D:D,MATCH($C338,'Policy Characteristics'!$C:$C,0))),"",INDEX('Policy Characteristics'!D:D,MATCH($C338,'Policy Characteristics'!$C:$C,0)))</f>
        <v>Subsidy for Capacity Construction</v>
      </c>
      <c r="K338" s="306" t="str">
        <f>IF(ISBLANK(INDEX('Policy Characteristics'!E:E,MATCH($C338,'Policy Characteristics'!$C:$C,0))),"",INDEX('Policy Characteristics'!E:E,MATCH($C338,'Policy Characteristics'!$C:$C,0)))</f>
        <v>elec capacity construction subsidy</v>
      </c>
      <c r="L338" s="317">
        <f>IF(ISBLANK(INDEX('Policy Characteristics'!F:F,MATCH($C338,'Policy Characteristics'!$C:$C,0))),"",INDEX('Policy Characteristics'!F:F,MATCH($C338,'Policy Characteristics'!$C:$C,0)))</f>
        <v>0</v>
      </c>
      <c r="M338" s="317">
        <f>IF(ISBLANK(INDEX('Policy Characteristics'!G:G,MATCH($C338,'Policy Characteristics'!$C:$C,0))),"",INDEX('Policy Characteristics'!G:G,MATCH($C338,'Policy Characteristics'!$C:$C,0)))</f>
        <v>0.95</v>
      </c>
      <c r="N338" s="317">
        <f>IF(ISBLANK(INDEX('Policy Characteristics'!H:H,MATCH($C338,'Policy Characteristics'!$C:$C,0))),"",INDEX('Policy Characteristics'!H:H,MATCH($C338,'Policy Characteristics'!$C:$C,0)))</f>
        <v>0.01</v>
      </c>
      <c r="O338" s="306" t="str">
        <f>IF(ISBLANK(INDEX('Policy Characteristics'!I:I,MATCH($C338,'Policy Characteristics'!$C:$C,0))),"",INDEX('Policy Characteristics'!I:I,MATCH($C338,'Policy Characteristics'!$C:$C,0)))</f>
        <v>% of construction cost</v>
      </c>
      <c r="P338" s="306" t="str">
        <f>IF(ISBLANK(INDEX('Policy Characteristics'!J:J,MATCH($C338,'Policy Characteristics'!$C:$C,0))),"",INDEX('Policy Characteristics'!J:J,MATCH($C338,'Policy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8" s="306" t="str">
        <f>IF(ISBLANK(INDEX('Policy Characteristics'!K:K,MATCH($C338,'Policy Characteristics'!$C:$C,0))),"",INDEX('Policy Characteristics'!K:K,MATCH($C338,'Policy Characteristics'!$C:$C,0)))</f>
        <v>electricity-sector-main.html#subsidies</v>
      </c>
      <c r="R338" s="306" t="str">
        <f>IF(ISBLANK(INDEX('Policy Characteristics'!L:L,MATCH($C338,'Policy Characteristics'!$C:$C,0))),"",INDEX('Policy Characteristics'!L:L,MATCH($C338,'Policy Characteristics'!$C:$C,0)))</f>
        <v/>
      </c>
    </row>
    <row r="339" spans="1:19" s="405" customFormat="1" x14ac:dyDescent="0.25">
      <c r="A339" s="306" t="str">
        <f>IF(ISBLANK(INDEX('Policy Characteristics'!A:A,MATCH($C339,'Policy Characteristics'!$C:$C,0))),"",INDEX('Policy Characteristics'!A:A,MATCH($C339,'Policy Characteristics'!$C:$C,0)))</f>
        <v>Electricity Supply</v>
      </c>
      <c r="B339" s="306" t="str">
        <f>IF(ISBLANK(INDEX('Policy Characteristics'!B:B,MATCH($C339,'Policy Characteristics'!$C:$C,0))),"",INDEX('Policy Characteristics'!B:B,MATCH($C339,'Policy Characteristics'!$C:$C,0)))</f>
        <v>Subsidy for Capacity Construction</v>
      </c>
      <c r="C339" s="312" t="str">
        <f t="shared" si="26"/>
        <v>Perc Subsidy for Elec Capacity Construction</v>
      </c>
      <c r="D339" s="394" t="s">
        <v>2846</v>
      </c>
      <c r="E339" s="414"/>
      <c r="F339" s="394" t="s">
        <v>2677</v>
      </c>
      <c r="G339" s="394"/>
      <c r="H339" s="430">
        <v>696</v>
      </c>
      <c r="I339" s="394" t="s">
        <v>45</v>
      </c>
      <c r="J339" s="308" t="str">
        <f>IF(ISBLANK(INDEX('Policy Characteristics'!D:D,MATCH($C339,'Policy Characteristics'!$C:$C,0))),"",INDEX('Policy Characteristics'!D:D,MATCH($C339,'Policy Characteristics'!$C:$C,0)))</f>
        <v>Subsidy for Capacity Construction</v>
      </c>
      <c r="K339" s="306" t="str">
        <f>IF(ISBLANK(INDEX('Policy Characteristics'!E:E,MATCH($C339,'Policy Characteristics'!$C:$C,0))),"",INDEX('Policy Characteristics'!E:E,MATCH($C339,'Policy Characteristics'!$C:$C,0)))</f>
        <v>elec capacity construction subsidy</v>
      </c>
      <c r="L339" s="317">
        <f>IF(ISBLANK(INDEX('Policy Characteristics'!F:F,MATCH($C339,'Policy Characteristics'!$C:$C,0))),"",INDEX('Policy Characteristics'!F:F,MATCH($C339,'Policy Characteristics'!$C:$C,0)))</f>
        <v>0</v>
      </c>
      <c r="M339" s="317">
        <f>IF(ISBLANK(INDEX('Policy Characteristics'!G:G,MATCH($C339,'Policy Characteristics'!$C:$C,0))),"",INDEX('Policy Characteristics'!G:G,MATCH($C339,'Policy Characteristics'!$C:$C,0)))</f>
        <v>0.95</v>
      </c>
      <c r="N339" s="317">
        <f>IF(ISBLANK(INDEX('Policy Characteristics'!H:H,MATCH($C339,'Policy Characteristics'!$C:$C,0))),"",INDEX('Policy Characteristics'!H:H,MATCH($C339,'Policy Characteristics'!$C:$C,0)))</f>
        <v>0.01</v>
      </c>
      <c r="O339" s="306" t="str">
        <f>IF(ISBLANK(INDEX('Policy Characteristics'!I:I,MATCH($C339,'Policy Characteristics'!$C:$C,0))),"",INDEX('Policy Characteristics'!I:I,MATCH($C339,'Policy Characteristics'!$C:$C,0)))</f>
        <v>% of construction cost</v>
      </c>
      <c r="P339" s="306" t="str">
        <f>IF(ISBLANK(INDEX('Policy Characteristics'!J:J,MATCH($C339,'Policy Characteristics'!$C:$C,0))),"",INDEX('Policy Characteristics'!J:J,MATCH($C339,'Policy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39" s="306" t="str">
        <f>IF(ISBLANK(INDEX('Policy Characteristics'!K:K,MATCH($C339,'Policy Characteristics'!$C:$C,0))),"",INDEX('Policy Characteristics'!K:K,MATCH($C339,'Policy Characteristics'!$C:$C,0)))</f>
        <v>electricity-sector-main.html#subsidies</v>
      </c>
      <c r="R339" s="306" t="str">
        <f>IF(ISBLANK(INDEX('Policy Characteristics'!L:L,MATCH($C339,'Policy Characteristics'!$C:$C,0))),"",INDEX('Policy Characteristics'!L:L,MATCH($C339,'Policy Characteristics'!$C:$C,0)))</f>
        <v/>
      </c>
    </row>
    <row r="340" spans="1:19" s="405" customFormat="1" x14ac:dyDescent="0.25">
      <c r="A340" s="306" t="str">
        <f>IF(ISBLANK(INDEX('Policy Characteristics'!A:A,MATCH($C340,'Policy Characteristics'!$C:$C,0))),"",INDEX('Policy Characteristics'!A:A,MATCH($C340,'Policy Characteristics'!$C:$C,0)))</f>
        <v>Electricity Supply</v>
      </c>
      <c r="B340" s="306" t="str">
        <f>IF(ISBLANK(INDEX('Policy Characteristics'!B:B,MATCH($C340,'Policy Characteristics'!$C:$C,0))),"",INDEX('Policy Characteristics'!B:B,MATCH($C340,'Policy Characteristics'!$C:$C,0)))</f>
        <v>Subsidy for Capacity Construction</v>
      </c>
      <c r="C340" s="312" t="str">
        <f t="shared" si="26"/>
        <v>Perc Subsidy for Elec Capacity Construction</v>
      </c>
      <c r="D340" s="394" t="s">
        <v>2847</v>
      </c>
      <c r="E340" s="414"/>
      <c r="F340" s="394" t="s">
        <v>2530</v>
      </c>
      <c r="G340" s="394"/>
      <c r="H340" s="430">
        <v>697</v>
      </c>
      <c r="I340" s="394" t="s">
        <v>45</v>
      </c>
      <c r="J340" s="308" t="str">
        <f>IF(ISBLANK(INDEX('Policy Characteristics'!D:D,MATCH($C340,'Policy Characteristics'!$C:$C,0))),"",INDEX('Policy Characteristics'!D:D,MATCH($C340,'Policy Characteristics'!$C:$C,0)))</f>
        <v>Subsidy for Capacity Construction</v>
      </c>
      <c r="K340" s="306" t="str">
        <f>IF(ISBLANK(INDEX('Policy Characteristics'!E:E,MATCH($C340,'Policy Characteristics'!$C:$C,0))),"",INDEX('Policy Characteristics'!E:E,MATCH($C340,'Policy Characteristics'!$C:$C,0)))</f>
        <v>elec capacity construction subsidy</v>
      </c>
      <c r="L340" s="317">
        <f>IF(ISBLANK(INDEX('Policy Characteristics'!F:F,MATCH($C340,'Policy Characteristics'!$C:$C,0))),"",INDEX('Policy Characteristics'!F:F,MATCH($C340,'Policy Characteristics'!$C:$C,0)))</f>
        <v>0</v>
      </c>
      <c r="M340" s="317">
        <f>IF(ISBLANK(INDEX('Policy Characteristics'!G:G,MATCH($C340,'Policy Characteristics'!$C:$C,0))),"",INDEX('Policy Characteristics'!G:G,MATCH($C340,'Policy Characteristics'!$C:$C,0)))</f>
        <v>0.95</v>
      </c>
      <c r="N340" s="317">
        <f>IF(ISBLANK(INDEX('Policy Characteristics'!H:H,MATCH($C340,'Policy Characteristics'!$C:$C,0))),"",INDEX('Policy Characteristics'!H:H,MATCH($C340,'Policy Characteristics'!$C:$C,0)))</f>
        <v>0.01</v>
      </c>
      <c r="O340" s="306" t="str">
        <f>IF(ISBLANK(INDEX('Policy Characteristics'!I:I,MATCH($C340,'Policy Characteristics'!$C:$C,0))),"",INDEX('Policy Characteristics'!I:I,MATCH($C340,'Policy Characteristics'!$C:$C,0)))</f>
        <v>% of construction cost</v>
      </c>
      <c r="P340" s="306" t="str">
        <f>IF(ISBLANK(INDEX('Policy Characteristics'!J:J,MATCH($C340,'Policy Characteristics'!$C:$C,0))),"",INDEX('Policy Characteristics'!J:J,MATCH($C340,'Policy Characteristics'!$C:$C,0)))</f>
        <v>**Description:** This policy is a subsidy paid by the government to electricity suppliers per unit of new capacity constructed.  This only applies to utilities, not distributed systems (such as rooftop solar). // **Guidance for setting values: **//**Nuclear : ** The U.S. Federal Government has guaranteed billions of dollars of loans for the construction new nuclear plants and has funded billions of dollars of nuclear technology R&amp;D.  The construction of two new reactors at the Vogtle power plant, the only advanced nuclear energy project under construction in the U.S., has received $12 billion in loan guarantees as of March 2019.  (Loan guarantees are not equivalent to subsidies dollar-for-dollar, but they lower the cost of construction by enabling the plant to access cheaper financing.)//**Onshore Wind : **California does not have a capacity construction subsidy for onshore wind. However, the Investment Tax Credit, a similar program for solar power, covers 30% of system costs through 2019, with declining amounts thereafter.//**Solar PV : **California does not have a capacity construction subsidy for solar pv. However, the Investment Tax Credit, a similar program for solar power, covers 30% of system costs through 2019, with declining amounts thereafter.//**Solar Thermal : **//**Biomass : ** The U.S. Federal Government has collectively guaranteed billions of dollars of loans for the construction new biomass plants.    (Loan guarantees are not equivalent to subsidies dollar-for-dollar, but they lower the cost of construction by enabling the plant to access cheaper financing.)//**Offshore Wind : **California does not have a capacity construction subsidy for petroleum. However, the Investment Tax Credit, a similar program for solar power, covers 30% of system costs through 2019, with declining amounts thereafter.</v>
      </c>
      <c r="Q340" s="306" t="str">
        <f>IF(ISBLANK(INDEX('Policy Characteristics'!K:K,MATCH($C340,'Policy Characteristics'!$C:$C,0))),"",INDEX('Policy Characteristics'!K:K,MATCH($C340,'Policy Characteristics'!$C:$C,0)))</f>
        <v>electricity-sector-main.html#subsidies</v>
      </c>
      <c r="R340" s="306" t="str">
        <f>IF(ISBLANK(INDEX('Policy Characteristics'!L:L,MATCH($C340,'Policy Characteristics'!$C:$C,0))),"",INDEX('Policy Characteristics'!L:L,MATCH($C340,'Policy Characteristics'!$C:$C,0)))</f>
        <v/>
      </c>
    </row>
    <row r="341" spans="1:19" s="435" customFormat="1" x14ac:dyDescent="0.25">
      <c r="A341" s="306" t="str">
        <f>IF(ISBLANK(INDEX('Policy Characteristics'!A:A,MATCH($C341,'Policy Characteristics'!$C:$C,0))),"",INDEX('Policy Characteristics'!A:A,MATCH($C341,'Policy Characteristics'!$C:$C,0)))</f>
        <v>Electricity Supply</v>
      </c>
      <c r="B341" s="306" t="str">
        <f>IF(ISBLANK(INDEX('Policy Characteristics'!B:B,MATCH($C341,'Policy Characteristics'!$C:$C,0))),"",INDEX('Policy Characteristics'!B:B,MATCH($C341,'Policy Characteristics'!$C:$C,0)))</f>
        <v>Subsidy for Electricity Production</v>
      </c>
      <c r="C341" s="311" t="s">
        <v>133</v>
      </c>
      <c r="D341" s="414" t="s">
        <v>472</v>
      </c>
      <c r="E341" s="414" t="s">
        <v>268</v>
      </c>
      <c r="F341" s="394" t="s">
        <v>471</v>
      </c>
      <c r="G341" s="394" t="s">
        <v>321</v>
      </c>
      <c r="H341" s="430">
        <v>698</v>
      </c>
      <c r="I341" s="394" t="s">
        <v>45</v>
      </c>
      <c r="J341" s="308" t="str">
        <f>IF(ISBLANK(INDEX('Policy Characteristics'!D:D,MATCH($C341,'Policy Characteristics'!$C:$C,0))),"",INDEX('Policy Characteristics'!D:D,MATCH($C341,'Policy Characteristics'!$C:$C,0)))</f>
        <v>Subsidy for Electricity Production</v>
      </c>
      <c r="K341" s="306" t="str">
        <f>IF(ISBLANK(INDEX('Policy Characteristics'!E:E,MATCH($C341,'Policy Characteristics'!$C:$C,0))),"",INDEX('Policy Characteristics'!E:E,MATCH($C341,'Policy Characteristics'!$C:$C,0)))</f>
        <v>elec generation subsidy</v>
      </c>
      <c r="L341" s="306">
        <f>IF(ISBLANK(INDEX('Policy Characteristics'!F:F,MATCH($C341,'Policy Characteristics'!$C:$C,0))),"",INDEX('Policy Characteristics'!F:F,MATCH($C341,'Policy Characteristics'!$C:$C,0)))</f>
        <v>0</v>
      </c>
      <c r="M341" s="306">
        <f>IF(ISBLANK(INDEX('Policy Characteristics'!G:G,MATCH($C341,'Policy Characteristics'!$C:$C,0))),"",INDEX('Policy Characteristics'!G:G,MATCH($C341,'Policy Characteristics'!$C:$C,0)))</f>
        <v>60</v>
      </c>
      <c r="N341" s="306">
        <f>IF(ISBLANK(INDEX('Policy Characteristics'!H:H,MATCH($C341,'Policy Characteristics'!$C:$C,0))),"",INDEX('Policy Characteristics'!H:H,MATCH($C341,'Policy Characteristics'!$C:$C,0)))</f>
        <v>1</v>
      </c>
      <c r="O341" s="306" t="str">
        <f>IF(ISBLANK(INDEX('Policy Characteristics'!I:I,MATCH($C341,'Policy Characteristics'!$C:$C,0))),"",INDEX('Policy Characteristics'!I:I,MATCH($C341,'Policy Characteristics'!$C:$C,0)))</f>
        <v>$/MWh</v>
      </c>
      <c r="P341" s="306" t="str">
        <f>IF(ISBLANK(INDEX('Policy Characteristics'!J:J,MATCH($C341,'Policy Characteristics'!$C:$C,0))),"",INDEX('Policy Characteristics'!J:J,MATCH($C341,'Policy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1" s="306" t="str">
        <f>IF(ISBLANK(INDEX('Policy Characteristics'!K:K,MATCH($C341,'Policy Characteristics'!$C:$C,0))),"",INDEX('Policy Characteristics'!K:K,MATCH($C341,'Policy Characteristics'!$C:$C,0)))</f>
        <v>electricity-sector-main.html#subsidies</v>
      </c>
      <c r="R341" s="306" t="str">
        <f>IF(ISBLANK(INDEX('Policy Characteristics'!L:L,MATCH($C341,'Policy Characteristics'!$C:$C,0))),"",INDEX('Policy Characteristics'!L:L,MATCH($C341,'Policy Characteristics'!$C:$C,0)))</f>
        <v>subsidy-for-electricity-production.html</v>
      </c>
      <c r="S341" s="394"/>
    </row>
    <row r="342" spans="1:19" s="435" customFormat="1" x14ac:dyDescent="0.25">
      <c r="A342" s="306" t="str">
        <f>IF(ISBLANK(INDEX('Policy Characteristics'!A:A,MATCH($C342,'Policy Characteristics'!$C:$C,0))),"",INDEX('Policy Characteristics'!A:A,MATCH($C342,'Policy Characteristics'!$C:$C,0)))</f>
        <v>Electricity Supply</v>
      </c>
      <c r="B342" s="306" t="str">
        <f>IF(ISBLANK(INDEX('Policy Characteristics'!B:B,MATCH($C342,'Policy Characteristics'!$C:$C,0))),"",INDEX('Policy Characteristics'!B:B,MATCH($C342,'Policy Characteristics'!$C:$C,0)))</f>
        <v>Subsidy for Electricity Production</v>
      </c>
      <c r="C342" s="310" t="str">
        <f t="shared" ref="C342:C388" si="27">C$341</f>
        <v>Subsidy for Elec Production by Fuel</v>
      </c>
      <c r="D342" s="414" t="s">
        <v>472</v>
      </c>
      <c r="E342" s="414" t="s">
        <v>269</v>
      </c>
      <c r="F342" s="394" t="s">
        <v>471</v>
      </c>
      <c r="G342" s="394"/>
      <c r="H342" s="561">
        <v>1563</v>
      </c>
      <c r="I342" s="394" t="s">
        <v>45</v>
      </c>
      <c r="J342" s="308" t="str">
        <f>IF(ISBLANK(INDEX('Policy Characteristics'!D:D,MATCH($C342,'Policy Characteristics'!$C:$C,0))),"",INDEX('Policy Characteristics'!D:D,MATCH($C342,'Policy Characteristics'!$C:$C,0)))</f>
        <v>Subsidy for Electricity Production</v>
      </c>
      <c r="K342" s="306" t="str">
        <f>IF(ISBLANK(INDEX('Policy Characteristics'!E:E,MATCH($C342,'Policy Characteristics'!$C:$C,0))),"",INDEX('Policy Characteristics'!E:E,MATCH($C342,'Policy Characteristics'!$C:$C,0)))</f>
        <v>elec generation subsidy</v>
      </c>
      <c r="L342" s="306">
        <f>IF(ISBLANK(INDEX('Policy Characteristics'!F:F,MATCH($C342,'Policy Characteristics'!$C:$C,0))),"",INDEX('Policy Characteristics'!F:F,MATCH($C342,'Policy Characteristics'!$C:$C,0)))</f>
        <v>0</v>
      </c>
      <c r="M342" s="306">
        <f>IF(ISBLANK(INDEX('Policy Characteristics'!G:G,MATCH($C342,'Policy Characteristics'!$C:$C,0))),"",INDEX('Policy Characteristics'!G:G,MATCH($C342,'Policy Characteristics'!$C:$C,0)))</f>
        <v>60</v>
      </c>
      <c r="N342" s="306">
        <f>IF(ISBLANK(INDEX('Policy Characteristics'!H:H,MATCH($C342,'Policy Characteristics'!$C:$C,0))),"",INDEX('Policy Characteristics'!H:H,MATCH($C342,'Policy Characteristics'!$C:$C,0)))</f>
        <v>1</v>
      </c>
      <c r="O342" s="306" t="str">
        <f>IF(ISBLANK(INDEX('Policy Characteristics'!I:I,MATCH($C342,'Policy Characteristics'!$C:$C,0))),"",INDEX('Policy Characteristics'!I:I,MATCH($C342,'Policy Characteristics'!$C:$C,0)))</f>
        <v>$/MWh</v>
      </c>
      <c r="P342" s="306" t="str">
        <f>IF(ISBLANK(INDEX('Policy Characteristics'!J:J,MATCH($C342,'Policy Characteristics'!$C:$C,0))),"",INDEX('Policy Characteristics'!J:J,MATCH($C342,'Policy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2" s="306" t="str">
        <f>IF(ISBLANK(INDEX('Policy Characteristics'!K:K,MATCH($C342,'Policy Characteristics'!$C:$C,0))),"",INDEX('Policy Characteristics'!K:K,MATCH($C342,'Policy Characteristics'!$C:$C,0)))</f>
        <v>electricity-sector-main.html#subsidies</v>
      </c>
      <c r="R342" s="306" t="str">
        <f>IF(ISBLANK(INDEX('Policy Characteristics'!L:L,MATCH($C342,'Policy Characteristics'!$C:$C,0))),"",INDEX('Policy Characteristics'!L:L,MATCH($C342,'Policy Characteristics'!$C:$C,0)))</f>
        <v>subsidy-for-electricity-production.html</v>
      </c>
      <c r="S342" s="394"/>
    </row>
    <row r="343" spans="1:19" s="435" customFormat="1" x14ac:dyDescent="0.25">
      <c r="A343" s="306" t="str">
        <f>IF(ISBLANK(INDEX('Policy Characteristics'!A:A,MATCH($C343,'Policy Characteristics'!$C:$C,0))),"",INDEX('Policy Characteristics'!A:A,MATCH($C343,'Policy Characteristics'!$C:$C,0)))</f>
        <v>Electricity Supply</v>
      </c>
      <c r="B343" s="306" t="str">
        <f>IF(ISBLANK(INDEX('Policy Characteristics'!B:B,MATCH($C343,'Policy Characteristics'!$C:$C,0))),"",INDEX('Policy Characteristics'!B:B,MATCH($C343,'Policy Characteristics'!$C:$C,0)))</f>
        <v>Subsidy for Electricity Production</v>
      </c>
      <c r="C343" s="310" t="str">
        <f t="shared" si="27"/>
        <v>Subsidy for Elec Production by Fuel</v>
      </c>
      <c r="D343" s="414" t="s">
        <v>472</v>
      </c>
      <c r="E343" s="414" t="s">
        <v>270</v>
      </c>
      <c r="F343" s="394" t="s">
        <v>471</v>
      </c>
      <c r="G343" s="394" t="s">
        <v>332</v>
      </c>
      <c r="H343" s="561">
        <v>1564</v>
      </c>
      <c r="I343" s="394" t="s">
        <v>45</v>
      </c>
      <c r="J343" s="308" t="str">
        <f>IF(ISBLANK(INDEX('Policy Characteristics'!D:D,MATCH($C343,'Policy Characteristics'!$C:$C,0))),"",INDEX('Policy Characteristics'!D:D,MATCH($C343,'Policy Characteristics'!$C:$C,0)))</f>
        <v>Subsidy for Electricity Production</v>
      </c>
      <c r="K343" s="306" t="str">
        <f>IF(ISBLANK(INDEX('Policy Characteristics'!E:E,MATCH($C343,'Policy Characteristics'!$C:$C,0))),"",INDEX('Policy Characteristics'!E:E,MATCH($C343,'Policy Characteristics'!$C:$C,0)))</f>
        <v>elec generation subsidy</v>
      </c>
      <c r="L343" s="306">
        <f>IF(ISBLANK(INDEX('Policy Characteristics'!F:F,MATCH($C343,'Policy Characteristics'!$C:$C,0))),"",INDEX('Policy Characteristics'!F:F,MATCH($C343,'Policy Characteristics'!$C:$C,0)))</f>
        <v>0</v>
      </c>
      <c r="M343" s="306">
        <f>IF(ISBLANK(INDEX('Policy Characteristics'!G:G,MATCH($C343,'Policy Characteristics'!$C:$C,0))),"",INDEX('Policy Characteristics'!G:G,MATCH($C343,'Policy Characteristics'!$C:$C,0)))</f>
        <v>60</v>
      </c>
      <c r="N343" s="306">
        <f>IF(ISBLANK(INDEX('Policy Characteristics'!H:H,MATCH($C343,'Policy Characteristics'!$C:$C,0))),"",INDEX('Policy Characteristics'!H:H,MATCH($C343,'Policy Characteristics'!$C:$C,0)))</f>
        <v>1</v>
      </c>
      <c r="O343" s="306" t="str">
        <f>IF(ISBLANK(INDEX('Policy Characteristics'!I:I,MATCH($C343,'Policy Characteristics'!$C:$C,0))),"",INDEX('Policy Characteristics'!I:I,MATCH($C343,'Policy Characteristics'!$C:$C,0)))</f>
        <v>$/MWh</v>
      </c>
      <c r="P343" s="306" t="str">
        <f>IF(ISBLANK(INDEX('Policy Characteristics'!J:J,MATCH($C343,'Policy Characteristics'!$C:$C,0))),"",INDEX('Policy Characteristics'!J:J,MATCH($C343,'Policy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3" s="306" t="str">
        <f>IF(ISBLANK(INDEX('Policy Characteristics'!K:K,MATCH($C343,'Policy Characteristics'!$C:$C,0))),"",INDEX('Policy Characteristics'!K:K,MATCH($C343,'Policy Characteristics'!$C:$C,0)))</f>
        <v>electricity-sector-main.html#subsidies</v>
      </c>
      <c r="R343" s="306" t="str">
        <f>IF(ISBLANK(INDEX('Policy Characteristics'!L:L,MATCH($C343,'Policy Characteristics'!$C:$C,0))),"",INDEX('Policy Characteristics'!L:L,MATCH($C343,'Policy Characteristics'!$C:$C,0)))</f>
        <v>subsidy-for-electricity-production.html</v>
      </c>
      <c r="S343" s="394"/>
    </row>
    <row r="344" spans="1:19" s="435" customFormat="1" x14ac:dyDescent="0.25">
      <c r="A344" s="306" t="str">
        <f>IF(ISBLANK(INDEX('Policy Characteristics'!A:A,MATCH($C344,'Policy Characteristics'!$C:$C,0))),"",INDEX('Policy Characteristics'!A:A,MATCH($C344,'Policy Characteristics'!$C:$C,0)))</f>
        <v>Electricity Supply</v>
      </c>
      <c r="B344" s="306" t="str">
        <f>IF(ISBLANK(INDEX('Policy Characteristics'!B:B,MATCH($C344,'Policy Characteristics'!$C:$C,0))),"",INDEX('Policy Characteristics'!B:B,MATCH($C344,'Policy Characteristics'!$C:$C,0)))</f>
        <v>Subsidy for Electricity Production</v>
      </c>
      <c r="C344" s="310" t="str">
        <f t="shared" si="27"/>
        <v>Subsidy for Elec Production by Fuel</v>
      </c>
      <c r="D344" s="394" t="s">
        <v>326</v>
      </c>
      <c r="E344" s="414" t="s">
        <v>268</v>
      </c>
      <c r="F344" s="394" t="s">
        <v>327</v>
      </c>
      <c r="G344" s="394" t="s">
        <v>321</v>
      </c>
      <c r="H344" s="416">
        <v>699</v>
      </c>
      <c r="I344" s="394" t="s">
        <v>45</v>
      </c>
      <c r="J344" s="308" t="str">
        <f>IF(ISBLANK(INDEX('Policy Characteristics'!D:D,MATCH($C344,'Policy Characteristics'!$C:$C,0))),"",INDEX('Policy Characteristics'!D:D,MATCH($C344,'Policy Characteristics'!$C:$C,0)))</f>
        <v>Subsidy for Electricity Production</v>
      </c>
      <c r="K344" s="306" t="str">
        <f>IF(ISBLANK(INDEX('Policy Characteristics'!E:E,MATCH($C344,'Policy Characteristics'!$C:$C,0))),"",INDEX('Policy Characteristics'!E:E,MATCH($C344,'Policy Characteristics'!$C:$C,0)))</f>
        <v>elec generation subsidy</v>
      </c>
      <c r="L344" s="306">
        <f>IF(ISBLANK(INDEX('Policy Characteristics'!F:F,MATCH($C344,'Policy Characteristics'!$C:$C,0))),"",INDEX('Policy Characteristics'!F:F,MATCH($C344,'Policy Characteristics'!$C:$C,0)))</f>
        <v>0</v>
      </c>
      <c r="M344" s="306">
        <f>IF(ISBLANK(INDEX('Policy Characteristics'!G:G,MATCH($C344,'Policy Characteristics'!$C:$C,0))),"",INDEX('Policy Characteristics'!G:G,MATCH($C344,'Policy Characteristics'!$C:$C,0)))</f>
        <v>60</v>
      </c>
      <c r="N344" s="306">
        <f>IF(ISBLANK(INDEX('Policy Characteristics'!H:H,MATCH($C344,'Policy Characteristics'!$C:$C,0))),"",INDEX('Policy Characteristics'!H:H,MATCH($C344,'Policy Characteristics'!$C:$C,0)))</f>
        <v>1</v>
      </c>
      <c r="O344" s="306" t="str">
        <f>IF(ISBLANK(INDEX('Policy Characteristics'!I:I,MATCH($C344,'Policy Characteristics'!$C:$C,0))),"",INDEX('Policy Characteristics'!I:I,MATCH($C344,'Policy Characteristics'!$C:$C,0)))</f>
        <v>$/MWh</v>
      </c>
      <c r="P344" s="306" t="str">
        <f>IF(ISBLANK(INDEX('Policy Characteristics'!J:J,MATCH($C344,'Policy Characteristics'!$C:$C,0))),"",INDEX('Policy Characteristics'!J:J,MATCH($C344,'Policy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4" s="306" t="str">
        <f>IF(ISBLANK(INDEX('Policy Characteristics'!K:K,MATCH($C344,'Policy Characteristics'!$C:$C,0))),"",INDEX('Policy Characteristics'!K:K,MATCH($C344,'Policy Characteristics'!$C:$C,0)))</f>
        <v>electricity-sector-main.html#subsidies</v>
      </c>
      <c r="R344" s="306" t="str">
        <f>IF(ISBLANK(INDEX('Policy Characteristics'!L:L,MATCH($C344,'Policy Characteristics'!$C:$C,0))),"",INDEX('Policy Characteristics'!L:L,MATCH($C344,'Policy Characteristics'!$C:$C,0)))</f>
        <v>subsidy-for-electricity-production.html</v>
      </c>
      <c r="S344" s="394"/>
    </row>
    <row r="345" spans="1:19" x14ac:dyDescent="0.25">
      <c r="A345" s="306" t="str">
        <f>IF(ISBLANK(INDEX('Policy Characteristics'!A:A,MATCH($C345,'Policy Characteristics'!$C:$C,0))),"",INDEX('Policy Characteristics'!A:A,MATCH($C345,'Policy Characteristics'!$C:$C,0)))</f>
        <v>Electricity Supply</v>
      </c>
      <c r="B345" s="306" t="str">
        <f>IF(ISBLANK(INDEX('Policy Characteristics'!B:B,MATCH($C345,'Policy Characteristics'!$C:$C,0))),"",INDEX('Policy Characteristics'!B:B,MATCH($C345,'Policy Characteristics'!$C:$C,0)))</f>
        <v>Subsidy for Electricity Production</v>
      </c>
      <c r="C345" s="310" t="str">
        <f t="shared" si="27"/>
        <v>Subsidy for Elec Production by Fuel</v>
      </c>
      <c r="D345" s="394" t="s">
        <v>326</v>
      </c>
      <c r="E345" s="414" t="s">
        <v>269</v>
      </c>
      <c r="F345" s="394" t="s">
        <v>327</v>
      </c>
      <c r="G345" s="394"/>
      <c r="H345" s="562">
        <v>1565</v>
      </c>
      <c r="I345" s="394" t="s">
        <v>45</v>
      </c>
      <c r="J345" s="308" t="str">
        <f>IF(ISBLANK(INDEX('Policy Characteristics'!D:D,MATCH($C345,'Policy Characteristics'!$C:$C,0))),"",INDEX('Policy Characteristics'!D:D,MATCH($C345,'Policy Characteristics'!$C:$C,0)))</f>
        <v>Subsidy for Electricity Production</v>
      </c>
      <c r="K345" s="306" t="str">
        <f>IF(ISBLANK(INDEX('Policy Characteristics'!E:E,MATCH($C345,'Policy Characteristics'!$C:$C,0))),"",INDEX('Policy Characteristics'!E:E,MATCH($C345,'Policy Characteristics'!$C:$C,0)))</f>
        <v>elec generation subsidy</v>
      </c>
      <c r="L345" s="306">
        <f>IF(ISBLANK(INDEX('Policy Characteristics'!F:F,MATCH($C345,'Policy Characteristics'!$C:$C,0))),"",INDEX('Policy Characteristics'!F:F,MATCH($C345,'Policy Characteristics'!$C:$C,0)))</f>
        <v>0</v>
      </c>
      <c r="M345" s="306">
        <f>IF(ISBLANK(INDEX('Policy Characteristics'!G:G,MATCH($C345,'Policy Characteristics'!$C:$C,0))),"",INDEX('Policy Characteristics'!G:G,MATCH($C345,'Policy Characteristics'!$C:$C,0)))</f>
        <v>60</v>
      </c>
      <c r="N345" s="306">
        <f>IF(ISBLANK(INDEX('Policy Characteristics'!H:H,MATCH($C345,'Policy Characteristics'!$C:$C,0))),"",INDEX('Policy Characteristics'!H:H,MATCH($C345,'Policy Characteristics'!$C:$C,0)))</f>
        <v>1</v>
      </c>
      <c r="O345" s="306" t="str">
        <f>IF(ISBLANK(INDEX('Policy Characteristics'!I:I,MATCH($C345,'Policy Characteristics'!$C:$C,0))),"",INDEX('Policy Characteristics'!I:I,MATCH($C345,'Policy Characteristics'!$C:$C,0)))</f>
        <v>$/MWh</v>
      </c>
      <c r="P345" s="306" t="str">
        <f>IF(ISBLANK(INDEX('Policy Characteristics'!J:J,MATCH($C345,'Policy Characteristics'!$C:$C,0))),"",INDEX('Policy Characteristics'!J:J,MATCH($C345,'Policy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5" s="306" t="str">
        <f>IF(ISBLANK(INDEX('Policy Characteristics'!K:K,MATCH($C345,'Policy Characteristics'!$C:$C,0))),"",INDEX('Policy Characteristics'!K:K,MATCH($C345,'Policy Characteristics'!$C:$C,0)))</f>
        <v>electricity-sector-main.html#subsidies</v>
      </c>
      <c r="R345" s="306" t="str">
        <f>IF(ISBLANK(INDEX('Policy Characteristics'!L:L,MATCH($C345,'Policy Characteristics'!$C:$C,0))),"",INDEX('Policy Characteristics'!L:L,MATCH($C345,'Policy Characteristics'!$C:$C,0)))</f>
        <v>subsidy-for-electricity-production.html</v>
      </c>
      <c r="S345" s="394"/>
    </row>
    <row r="346" spans="1:19" x14ac:dyDescent="0.25">
      <c r="A346" s="306" t="str">
        <f>IF(ISBLANK(INDEX('Policy Characteristics'!A:A,MATCH($C346,'Policy Characteristics'!$C:$C,0))),"",INDEX('Policy Characteristics'!A:A,MATCH($C346,'Policy Characteristics'!$C:$C,0)))</f>
        <v>Electricity Supply</v>
      </c>
      <c r="B346" s="306" t="str">
        <f>IF(ISBLANK(INDEX('Policy Characteristics'!B:B,MATCH($C346,'Policy Characteristics'!$C:$C,0))),"",INDEX('Policy Characteristics'!B:B,MATCH($C346,'Policy Characteristics'!$C:$C,0)))</f>
        <v>Subsidy for Electricity Production</v>
      </c>
      <c r="C346" s="310" t="str">
        <f t="shared" si="27"/>
        <v>Subsidy for Elec Production by Fuel</v>
      </c>
      <c r="D346" s="394" t="s">
        <v>326</v>
      </c>
      <c r="E346" s="414" t="s">
        <v>270</v>
      </c>
      <c r="F346" s="394" t="s">
        <v>327</v>
      </c>
      <c r="G346" s="394" t="s">
        <v>332</v>
      </c>
      <c r="H346" s="562">
        <v>1566</v>
      </c>
      <c r="I346" s="394" t="s">
        <v>45</v>
      </c>
      <c r="J346" s="308" t="str">
        <f>IF(ISBLANK(INDEX('Policy Characteristics'!D:D,MATCH($C346,'Policy Characteristics'!$C:$C,0))),"",INDEX('Policy Characteristics'!D:D,MATCH($C346,'Policy Characteristics'!$C:$C,0)))</f>
        <v>Subsidy for Electricity Production</v>
      </c>
      <c r="K346" s="306" t="str">
        <f>IF(ISBLANK(INDEX('Policy Characteristics'!E:E,MATCH($C346,'Policy Characteristics'!$C:$C,0))),"",INDEX('Policy Characteristics'!E:E,MATCH($C346,'Policy Characteristics'!$C:$C,0)))</f>
        <v>elec generation subsidy</v>
      </c>
      <c r="L346" s="306">
        <f>IF(ISBLANK(INDEX('Policy Characteristics'!F:F,MATCH($C346,'Policy Characteristics'!$C:$C,0))),"",INDEX('Policy Characteristics'!F:F,MATCH($C346,'Policy Characteristics'!$C:$C,0)))</f>
        <v>0</v>
      </c>
      <c r="M346" s="306">
        <f>IF(ISBLANK(INDEX('Policy Characteristics'!G:G,MATCH($C346,'Policy Characteristics'!$C:$C,0))),"",INDEX('Policy Characteristics'!G:G,MATCH($C346,'Policy Characteristics'!$C:$C,0)))</f>
        <v>60</v>
      </c>
      <c r="N346" s="306">
        <f>IF(ISBLANK(INDEX('Policy Characteristics'!H:H,MATCH($C346,'Policy Characteristics'!$C:$C,0))),"",INDEX('Policy Characteristics'!H:H,MATCH($C346,'Policy Characteristics'!$C:$C,0)))</f>
        <v>1</v>
      </c>
      <c r="O346" s="306" t="str">
        <f>IF(ISBLANK(INDEX('Policy Characteristics'!I:I,MATCH($C346,'Policy Characteristics'!$C:$C,0))),"",INDEX('Policy Characteristics'!I:I,MATCH($C346,'Policy Characteristics'!$C:$C,0)))</f>
        <v>$/MWh</v>
      </c>
      <c r="P346" s="306" t="str">
        <f>IF(ISBLANK(INDEX('Policy Characteristics'!J:J,MATCH($C346,'Policy Characteristics'!$C:$C,0))),"",INDEX('Policy Characteristics'!J:J,MATCH($C346,'Policy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6" s="306" t="str">
        <f>IF(ISBLANK(INDEX('Policy Characteristics'!K:K,MATCH($C346,'Policy Characteristics'!$C:$C,0))),"",INDEX('Policy Characteristics'!K:K,MATCH($C346,'Policy Characteristics'!$C:$C,0)))</f>
        <v>electricity-sector-main.html#subsidies</v>
      </c>
      <c r="R346" s="306" t="str">
        <f>IF(ISBLANK(INDEX('Policy Characteristics'!L:L,MATCH($C346,'Policy Characteristics'!$C:$C,0))),"",INDEX('Policy Characteristics'!L:L,MATCH($C346,'Policy Characteristics'!$C:$C,0)))</f>
        <v>subsidy-for-electricity-production.html</v>
      </c>
      <c r="S346" s="394"/>
    </row>
    <row r="347" spans="1:19" x14ac:dyDescent="0.25">
      <c r="A347" s="306" t="str">
        <f>IF(ISBLANK(INDEX('Policy Characteristics'!A:A,MATCH($C347,'Policy Characteristics'!$C:$C,0))),"",INDEX('Policy Characteristics'!A:A,MATCH($C347,'Policy Characteristics'!$C:$C,0)))</f>
        <v>Electricity Supply</v>
      </c>
      <c r="B347" s="306" t="str">
        <f>IF(ISBLANK(INDEX('Policy Characteristics'!B:B,MATCH($C347,'Policy Characteristics'!$C:$C,0))),"",INDEX('Policy Characteristics'!B:B,MATCH($C347,'Policy Characteristics'!$C:$C,0)))</f>
        <v>Subsidy for Electricity Production</v>
      </c>
      <c r="C347" s="310" t="str">
        <f t="shared" si="27"/>
        <v>Subsidy for Elec Production by Fuel</v>
      </c>
      <c r="D347" s="394" t="s">
        <v>77</v>
      </c>
      <c r="E347" s="414" t="s">
        <v>268</v>
      </c>
      <c r="F347" s="394" t="s">
        <v>89</v>
      </c>
      <c r="G347" s="394" t="s">
        <v>321</v>
      </c>
      <c r="H347" s="416">
        <v>37</v>
      </c>
      <c r="I347" s="414" t="s">
        <v>44</v>
      </c>
      <c r="J347" s="308" t="str">
        <f>IF(ISBLANK(INDEX('Policy Characteristics'!D:D,MATCH($C347,'Policy Characteristics'!$C:$C,0))),"",INDEX('Policy Characteristics'!D:D,MATCH($C347,'Policy Characteristics'!$C:$C,0)))</f>
        <v>Subsidy for Electricity Production</v>
      </c>
      <c r="K347" s="306" t="str">
        <f>IF(ISBLANK(INDEX('Policy Characteristics'!E:E,MATCH($C347,'Policy Characteristics'!$C:$C,0))),"",INDEX('Policy Characteristics'!E:E,MATCH($C347,'Policy Characteristics'!$C:$C,0)))</f>
        <v>elec generation subsidy</v>
      </c>
      <c r="L347" s="306">
        <f>IF(ISBLANK(INDEX('Policy Characteristics'!F:F,MATCH($C347,'Policy Characteristics'!$C:$C,0))),"",INDEX('Policy Characteristics'!F:F,MATCH($C347,'Policy Characteristics'!$C:$C,0)))</f>
        <v>0</v>
      </c>
      <c r="M347" s="306">
        <f>IF(ISBLANK(INDEX('Policy Characteristics'!G:G,MATCH($C347,'Policy Characteristics'!$C:$C,0))),"",INDEX('Policy Characteristics'!G:G,MATCH($C347,'Policy Characteristics'!$C:$C,0)))</f>
        <v>60</v>
      </c>
      <c r="N347" s="306">
        <f>IF(ISBLANK(INDEX('Policy Characteristics'!H:H,MATCH($C347,'Policy Characteristics'!$C:$C,0))),"",INDEX('Policy Characteristics'!H:H,MATCH($C347,'Policy Characteristics'!$C:$C,0)))</f>
        <v>1</v>
      </c>
      <c r="O347" s="306" t="str">
        <f>IF(ISBLANK(INDEX('Policy Characteristics'!I:I,MATCH($C347,'Policy Characteristics'!$C:$C,0))),"",INDEX('Policy Characteristics'!I:I,MATCH($C347,'Policy Characteristics'!$C:$C,0)))</f>
        <v>$/MWh</v>
      </c>
      <c r="P347" s="306" t="str">
        <f>IF(ISBLANK(INDEX('Policy Characteristics'!J:J,MATCH($C347,'Policy Characteristics'!$C:$C,0))),"",INDEX('Policy Characteristics'!J:J,MATCH($C347,'Policy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7" s="306" t="str">
        <f>IF(ISBLANK(INDEX('Policy Characteristics'!K:K,MATCH($C347,'Policy Characteristics'!$C:$C,0))),"",INDEX('Policy Characteristics'!K:K,MATCH($C347,'Policy Characteristics'!$C:$C,0)))</f>
        <v>electricity-sector-main.html#subsidies</v>
      </c>
      <c r="R347" s="306" t="str">
        <f>IF(ISBLANK(INDEX('Policy Characteristics'!L:L,MATCH($C347,'Policy Characteristics'!$C:$C,0))),"",INDEX('Policy Characteristics'!L:L,MATCH($C347,'Policy Characteristics'!$C:$C,0)))</f>
        <v>subsidy-for-electricity-production.html</v>
      </c>
      <c r="S347" s="394"/>
    </row>
    <row r="348" spans="1:19" x14ac:dyDescent="0.25">
      <c r="A348" s="306" t="str">
        <f>IF(ISBLANK(INDEX('Policy Characteristics'!A:A,MATCH($C348,'Policy Characteristics'!$C:$C,0))),"",INDEX('Policy Characteristics'!A:A,MATCH($C348,'Policy Characteristics'!$C:$C,0)))</f>
        <v>Electricity Supply</v>
      </c>
      <c r="B348" s="306" t="str">
        <f>IF(ISBLANK(INDEX('Policy Characteristics'!B:B,MATCH($C348,'Policy Characteristics'!$C:$C,0))),"",INDEX('Policy Characteristics'!B:B,MATCH($C348,'Policy Characteristics'!$C:$C,0)))</f>
        <v>Subsidy for Electricity Production</v>
      </c>
      <c r="C348" s="310" t="str">
        <f t="shared" si="27"/>
        <v>Subsidy for Elec Production by Fuel</v>
      </c>
      <c r="D348" s="394" t="s">
        <v>77</v>
      </c>
      <c r="E348" s="414" t="s">
        <v>269</v>
      </c>
      <c r="F348" s="394" t="s">
        <v>89</v>
      </c>
      <c r="G348" s="394"/>
      <c r="H348" s="562">
        <v>1567</v>
      </c>
      <c r="I348" s="394" t="s">
        <v>45</v>
      </c>
      <c r="J348" s="308" t="str">
        <f>IF(ISBLANK(INDEX('Policy Characteristics'!D:D,MATCH($C348,'Policy Characteristics'!$C:$C,0))),"",INDEX('Policy Characteristics'!D:D,MATCH($C348,'Policy Characteristics'!$C:$C,0)))</f>
        <v>Subsidy for Electricity Production</v>
      </c>
      <c r="K348" s="306" t="str">
        <f>IF(ISBLANK(INDEX('Policy Characteristics'!E:E,MATCH($C348,'Policy Characteristics'!$C:$C,0))),"",INDEX('Policy Characteristics'!E:E,MATCH($C348,'Policy Characteristics'!$C:$C,0)))</f>
        <v>elec generation subsidy</v>
      </c>
      <c r="L348" s="306">
        <f>IF(ISBLANK(INDEX('Policy Characteristics'!F:F,MATCH($C348,'Policy Characteristics'!$C:$C,0))),"",INDEX('Policy Characteristics'!F:F,MATCH($C348,'Policy Characteristics'!$C:$C,0)))</f>
        <v>0</v>
      </c>
      <c r="M348" s="306">
        <f>IF(ISBLANK(INDEX('Policy Characteristics'!G:G,MATCH($C348,'Policy Characteristics'!$C:$C,0))),"",INDEX('Policy Characteristics'!G:G,MATCH($C348,'Policy Characteristics'!$C:$C,0)))</f>
        <v>60</v>
      </c>
      <c r="N348" s="306">
        <f>IF(ISBLANK(INDEX('Policy Characteristics'!H:H,MATCH($C348,'Policy Characteristics'!$C:$C,0))),"",INDEX('Policy Characteristics'!H:H,MATCH($C348,'Policy Characteristics'!$C:$C,0)))</f>
        <v>1</v>
      </c>
      <c r="O348" s="306" t="str">
        <f>IF(ISBLANK(INDEX('Policy Characteristics'!I:I,MATCH($C348,'Policy Characteristics'!$C:$C,0))),"",INDEX('Policy Characteristics'!I:I,MATCH($C348,'Policy Characteristics'!$C:$C,0)))</f>
        <v>$/MWh</v>
      </c>
      <c r="P348" s="306" t="str">
        <f>IF(ISBLANK(INDEX('Policy Characteristics'!J:J,MATCH($C348,'Policy Characteristics'!$C:$C,0))),"",INDEX('Policy Characteristics'!J:J,MATCH($C348,'Policy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8" s="306" t="str">
        <f>IF(ISBLANK(INDEX('Policy Characteristics'!K:K,MATCH($C348,'Policy Characteristics'!$C:$C,0))),"",INDEX('Policy Characteristics'!K:K,MATCH($C348,'Policy Characteristics'!$C:$C,0)))</f>
        <v>electricity-sector-main.html#subsidies</v>
      </c>
      <c r="R348" s="306" t="str">
        <f>IF(ISBLANK(INDEX('Policy Characteristics'!L:L,MATCH($C348,'Policy Characteristics'!$C:$C,0))),"",INDEX('Policy Characteristics'!L:L,MATCH($C348,'Policy Characteristics'!$C:$C,0)))</f>
        <v>subsidy-for-electricity-production.html</v>
      </c>
      <c r="S348" s="394"/>
    </row>
    <row r="349" spans="1:19" x14ac:dyDescent="0.25">
      <c r="A349" s="306" t="str">
        <f>IF(ISBLANK(INDEX('Policy Characteristics'!A:A,MATCH($C349,'Policy Characteristics'!$C:$C,0))),"",INDEX('Policy Characteristics'!A:A,MATCH($C349,'Policy Characteristics'!$C:$C,0)))</f>
        <v>Electricity Supply</v>
      </c>
      <c r="B349" s="306" t="str">
        <f>IF(ISBLANK(INDEX('Policy Characteristics'!B:B,MATCH($C349,'Policy Characteristics'!$C:$C,0))),"",INDEX('Policy Characteristics'!B:B,MATCH($C349,'Policy Characteristics'!$C:$C,0)))</f>
        <v>Subsidy for Electricity Production</v>
      </c>
      <c r="C349" s="310" t="str">
        <f t="shared" si="27"/>
        <v>Subsidy for Elec Production by Fuel</v>
      </c>
      <c r="D349" s="394" t="s">
        <v>77</v>
      </c>
      <c r="E349" s="414" t="s">
        <v>270</v>
      </c>
      <c r="F349" s="394" t="s">
        <v>89</v>
      </c>
      <c r="G349" s="394" t="s">
        <v>332</v>
      </c>
      <c r="H349" s="562">
        <v>1568</v>
      </c>
      <c r="I349" s="414" t="s">
        <v>44</v>
      </c>
      <c r="J349" s="308" t="str">
        <f>IF(ISBLANK(INDEX('Policy Characteristics'!D:D,MATCH($C349,'Policy Characteristics'!$C:$C,0))),"",INDEX('Policy Characteristics'!D:D,MATCH($C349,'Policy Characteristics'!$C:$C,0)))</f>
        <v>Subsidy for Electricity Production</v>
      </c>
      <c r="K349" s="306" t="str">
        <f>IF(ISBLANK(INDEX('Policy Characteristics'!E:E,MATCH($C349,'Policy Characteristics'!$C:$C,0))),"",INDEX('Policy Characteristics'!E:E,MATCH($C349,'Policy Characteristics'!$C:$C,0)))</f>
        <v>elec generation subsidy</v>
      </c>
      <c r="L349" s="306">
        <f>IF(ISBLANK(INDEX('Policy Characteristics'!F:F,MATCH($C349,'Policy Characteristics'!$C:$C,0))),"",INDEX('Policy Characteristics'!F:F,MATCH($C349,'Policy Characteristics'!$C:$C,0)))</f>
        <v>0</v>
      </c>
      <c r="M349" s="306">
        <f>IF(ISBLANK(INDEX('Policy Characteristics'!G:G,MATCH($C349,'Policy Characteristics'!$C:$C,0))),"",INDEX('Policy Characteristics'!G:G,MATCH($C349,'Policy Characteristics'!$C:$C,0)))</f>
        <v>60</v>
      </c>
      <c r="N349" s="306">
        <f>IF(ISBLANK(INDEX('Policy Characteristics'!H:H,MATCH($C349,'Policy Characteristics'!$C:$C,0))),"",INDEX('Policy Characteristics'!H:H,MATCH($C349,'Policy Characteristics'!$C:$C,0)))</f>
        <v>1</v>
      </c>
      <c r="O349" s="306" t="str">
        <f>IF(ISBLANK(INDEX('Policy Characteristics'!I:I,MATCH($C349,'Policy Characteristics'!$C:$C,0))),"",INDEX('Policy Characteristics'!I:I,MATCH($C349,'Policy Characteristics'!$C:$C,0)))</f>
        <v>$/MWh</v>
      </c>
      <c r="P349" s="306" t="str">
        <f>IF(ISBLANK(INDEX('Policy Characteristics'!J:J,MATCH($C349,'Policy Characteristics'!$C:$C,0))),"",INDEX('Policy Characteristics'!J:J,MATCH($C349,'Policy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49" s="306" t="str">
        <f>IF(ISBLANK(INDEX('Policy Characteristics'!K:K,MATCH($C349,'Policy Characteristics'!$C:$C,0))),"",INDEX('Policy Characteristics'!K:K,MATCH($C349,'Policy Characteristics'!$C:$C,0)))</f>
        <v>electricity-sector-main.html#subsidies</v>
      </c>
      <c r="R349" s="306" t="str">
        <f>IF(ISBLANK(INDEX('Policy Characteristics'!L:L,MATCH($C349,'Policy Characteristics'!$C:$C,0))),"",INDEX('Policy Characteristics'!L:L,MATCH($C349,'Policy Characteristics'!$C:$C,0)))</f>
        <v>subsidy-for-electricity-production.html</v>
      </c>
      <c r="S349" s="394"/>
    </row>
    <row r="350" spans="1:19" x14ac:dyDescent="0.25">
      <c r="A350" s="306" t="str">
        <f>IF(ISBLANK(INDEX('Policy Characteristics'!A:A,MATCH($C350,'Policy Characteristics'!$C:$C,0))),"",INDEX('Policy Characteristics'!A:A,MATCH($C350,'Policy Characteristics'!$C:$C,0)))</f>
        <v>Electricity Supply</v>
      </c>
      <c r="B350" s="306" t="str">
        <f>IF(ISBLANK(INDEX('Policy Characteristics'!B:B,MATCH($C350,'Policy Characteristics'!$C:$C,0))),"",INDEX('Policy Characteristics'!B:B,MATCH($C350,'Policy Characteristics'!$C:$C,0)))</f>
        <v>Subsidy for Electricity Production</v>
      </c>
      <c r="C350" s="310" t="str">
        <f t="shared" si="27"/>
        <v>Subsidy for Elec Production by Fuel</v>
      </c>
      <c r="D350" s="394" t="s">
        <v>78</v>
      </c>
      <c r="E350" s="414" t="s">
        <v>268</v>
      </c>
      <c r="F350" s="394" t="s">
        <v>90</v>
      </c>
      <c r="G350" s="394" t="s">
        <v>321</v>
      </c>
      <c r="H350" s="416">
        <v>700</v>
      </c>
      <c r="I350" s="414" t="s">
        <v>44</v>
      </c>
      <c r="J350" s="308" t="str">
        <f>IF(ISBLANK(INDEX('Policy Characteristics'!D:D,MATCH($C350,'Policy Characteristics'!$C:$C,0))),"",INDEX('Policy Characteristics'!D:D,MATCH($C350,'Policy Characteristics'!$C:$C,0)))</f>
        <v>Subsidy for Electricity Production</v>
      </c>
      <c r="K350" s="306" t="str">
        <f>IF(ISBLANK(INDEX('Policy Characteristics'!E:E,MATCH($C350,'Policy Characteristics'!$C:$C,0))),"",INDEX('Policy Characteristics'!E:E,MATCH($C350,'Policy Characteristics'!$C:$C,0)))</f>
        <v>elec generation subsidy</v>
      </c>
      <c r="L350" s="306">
        <f>IF(ISBLANK(INDEX('Policy Characteristics'!F:F,MATCH($C350,'Policy Characteristics'!$C:$C,0))),"",INDEX('Policy Characteristics'!F:F,MATCH($C350,'Policy Characteristics'!$C:$C,0)))</f>
        <v>0</v>
      </c>
      <c r="M350" s="306">
        <f>IF(ISBLANK(INDEX('Policy Characteristics'!G:G,MATCH($C350,'Policy Characteristics'!$C:$C,0))),"",INDEX('Policy Characteristics'!G:G,MATCH($C350,'Policy Characteristics'!$C:$C,0)))</f>
        <v>60</v>
      </c>
      <c r="N350" s="306">
        <f>IF(ISBLANK(INDEX('Policy Characteristics'!H:H,MATCH($C350,'Policy Characteristics'!$C:$C,0))),"",INDEX('Policy Characteristics'!H:H,MATCH($C350,'Policy Characteristics'!$C:$C,0)))</f>
        <v>1</v>
      </c>
      <c r="O350" s="306" t="str">
        <f>IF(ISBLANK(INDEX('Policy Characteristics'!I:I,MATCH($C350,'Policy Characteristics'!$C:$C,0))),"",INDEX('Policy Characteristics'!I:I,MATCH($C350,'Policy Characteristics'!$C:$C,0)))</f>
        <v>$/MWh</v>
      </c>
      <c r="P350" s="306" t="str">
        <f>IF(ISBLANK(INDEX('Policy Characteristics'!J:J,MATCH($C350,'Policy Characteristics'!$C:$C,0))),"",INDEX('Policy Characteristics'!J:J,MATCH($C350,'Policy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0" s="306" t="str">
        <f>IF(ISBLANK(INDEX('Policy Characteristics'!K:K,MATCH($C350,'Policy Characteristics'!$C:$C,0))),"",INDEX('Policy Characteristics'!K:K,MATCH($C350,'Policy Characteristics'!$C:$C,0)))</f>
        <v>electricity-sector-main.html#subsidies</v>
      </c>
      <c r="R350" s="306" t="str">
        <f>IF(ISBLANK(INDEX('Policy Characteristics'!L:L,MATCH($C350,'Policy Characteristics'!$C:$C,0))),"",INDEX('Policy Characteristics'!L:L,MATCH($C350,'Policy Characteristics'!$C:$C,0)))</f>
        <v>subsidy-for-electricity-production.html</v>
      </c>
      <c r="S350" s="394"/>
    </row>
    <row r="351" spans="1:19" x14ac:dyDescent="0.25">
      <c r="A351" s="306" t="str">
        <f>IF(ISBLANK(INDEX('Policy Characteristics'!A:A,MATCH($C351,'Policy Characteristics'!$C:$C,0))),"",INDEX('Policy Characteristics'!A:A,MATCH($C351,'Policy Characteristics'!$C:$C,0)))</f>
        <v>Electricity Supply</v>
      </c>
      <c r="B351" s="306" t="str">
        <f>IF(ISBLANK(INDEX('Policy Characteristics'!B:B,MATCH($C351,'Policy Characteristics'!$C:$C,0))),"",INDEX('Policy Characteristics'!B:B,MATCH($C351,'Policy Characteristics'!$C:$C,0)))</f>
        <v>Subsidy for Electricity Production</v>
      </c>
      <c r="C351" s="310" t="str">
        <f t="shared" si="27"/>
        <v>Subsidy for Elec Production by Fuel</v>
      </c>
      <c r="D351" s="394" t="s">
        <v>78</v>
      </c>
      <c r="E351" s="414" t="s">
        <v>269</v>
      </c>
      <c r="F351" s="394" t="s">
        <v>90</v>
      </c>
      <c r="G351" s="394"/>
      <c r="H351" s="562">
        <v>1569</v>
      </c>
      <c r="I351" s="394" t="s">
        <v>45</v>
      </c>
      <c r="J351" s="308" t="str">
        <f>IF(ISBLANK(INDEX('Policy Characteristics'!D:D,MATCH($C351,'Policy Characteristics'!$C:$C,0))),"",INDEX('Policy Characteristics'!D:D,MATCH($C351,'Policy Characteristics'!$C:$C,0)))</f>
        <v>Subsidy for Electricity Production</v>
      </c>
      <c r="K351" s="306" t="str">
        <f>IF(ISBLANK(INDEX('Policy Characteristics'!E:E,MATCH($C351,'Policy Characteristics'!$C:$C,0))),"",INDEX('Policy Characteristics'!E:E,MATCH($C351,'Policy Characteristics'!$C:$C,0)))</f>
        <v>elec generation subsidy</v>
      </c>
      <c r="L351" s="306">
        <f>IF(ISBLANK(INDEX('Policy Characteristics'!F:F,MATCH($C351,'Policy Characteristics'!$C:$C,0))),"",INDEX('Policy Characteristics'!F:F,MATCH($C351,'Policy Characteristics'!$C:$C,0)))</f>
        <v>0</v>
      </c>
      <c r="M351" s="306">
        <f>IF(ISBLANK(INDEX('Policy Characteristics'!G:G,MATCH($C351,'Policy Characteristics'!$C:$C,0))),"",INDEX('Policy Characteristics'!G:G,MATCH($C351,'Policy Characteristics'!$C:$C,0)))</f>
        <v>60</v>
      </c>
      <c r="N351" s="306">
        <f>IF(ISBLANK(INDEX('Policy Characteristics'!H:H,MATCH($C351,'Policy Characteristics'!$C:$C,0))),"",INDEX('Policy Characteristics'!H:H,MATCH($C351,'Policy Characteristics'!$C:$C,0)))</f>
        <v>1</v>
      </c>
      <c r="O351" s="306" t="str">
        <f>IF(ISBLANK(INDEX('Policy Characteristics'!I:I,MATCH($C351,'Policy Characteristics'!$C:$C,0))),"",INDEX('Policy Characteristics'!I:I,MATCH($C351,'Policy Characteristics'!$C:$C,0)))</f>
        <v>$/MWh</v>
      </c>
      <c r="P351" s="306" t="str">
        <f>IF(ISBLANK(INDEX('Policy Characteristics'!J:J,MATCH($C351,'Policy Characteristics'!$C:$C,0))),"",INDEX('Policy Characteristics'!J:J,MATCH($C351,'Policy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1" s="306" t="str">
        <f>IF(ISBLANK(INDEX('Policy Characteristics'!K:K,MATCH($C351,'Policy Characteristics'!$C:$C,0))),"",INDEX('Policy Characteristics'!K:K,MATCH($C351,'Policy Characteristics'!$C:$C,0)))</f>
        <v>electricity-sector-main.html#subsidies</v>
      </c>
      <c r="R351" s="306" t="str">
        <f>IF(ISBLANK(INDEX('Policy Characteristics'!L:L,MATCH($C351,'Policy Characteristics'!$C:$C,0))),"",INDEX('Policy Characteristics'!L:L,MATCH($C351,'Policy Characteristics'!$C:$C,0)))</f>
        <v>subsidy-for-electricity-production.html</v>
      </c>
      <c r="S351" s="394"/>
    </row>
    <row r="352" spans="1:19" x14ac:dyDescent="0.25">
      <c r="A352" s="306" t="str">
        <f>IF(ISBLANK(INDEX('Policy Characteristics'!A:A,MATCH($C352,'Policy Characteristics'!$C:$C,0))),"",INDEX('Policy Characteristics'!A:A,MATCH($C352,'Policy Characteristics'!$C:$C,0)))</f>
        <v>Electricity Supply</v>
      </c>
      <c r="B352" s="306" t="str">
        <f>IF(ISBLANK(INDEX('Policy Characteristics'!B:B,MATCH($C352,'Policy Characteristics'!$C:$C,0))),"",INDEX('Policy Characteristics'!B:B,MATCH($C352,'Policy Characteristics'!$C:$C,0)))</f>
        <v>Subsidy for Electricity Production</v>
      </c>
      <c r="C352" s="310" t="str">
        <f t="shared" si="27"/>
        <v>Subsidy for Elec Production by Fuel</v>
      </c>
      <c r="D352" s="394" t="s">
        <v>78</v>
      </c>
      <c r="E352" s="414" t="s">
        <v>270</v>
      </c>
      <c r="F352" s="394" t="s">
        <v>90</v>
      </c>
      <c r="G352" s="394" t="s">
        <v>332</v>
      </c>
      <c r="H352" s="562">
        <v>1570</v>
      </c>
      <c r="I352" s="414" t="s">
        <v>44</v>
      </c>
      <c r="J352" s="308" t="str">
        <f>IF(ISBLANK(INDEX('Policy Characteristics'!D:D,MATCH($C352,'Policy Characteristics'!$C:$C,0))),"",INDEX('Policy Characteristics'!D:D,MATCH($C352,'Policy Characteristics'!$C:$C,0)))</f>
        <v>Subsidy for Electricity Production</v>
      </c>
      <c r="K352" s="306" t="str">
        <f>IF(ISBLANK(INDEX('Policy Characteristics'!E:E,MATCH($C352,'Policy Characteristics'!$C:$C,0))),"",INDEX('Policy Characteristics'!E:E,MATCH($C352,'Policy Characteristics'!$C:$C,0)))</f>
        <v>elec generation subsidy</v>
      </c>
      <c r="L352" s="306">
        <f>IF(ISBLANK(INDEX('Policy Characteristics'!F:F,MATCH($C352,'Policy Characteristics'!$C:$C,0))),"",INDEX('Policy Characteristics'!F:F,MATCH($C352,'Policy Characteristics'!$C:$C,0)))</f>
        <v>0</v>
      </c>
      <c r="M352" s="306">
        <f>IF(ISBLANK(INDEX('Policy Characteristics'!G:G,MATCH($C352,'Policy Characteristics'!$C:$C,0))),"",INDEX('Policy Characteristics'!G:G,MATCH($C352,'Policy Characteristics'!$C:$C,0)))</f>
        <v>60</v>
      </c>
      <c r="N352" s="306">
        <f>IF(ISBLANK(INDEX('Policy Characteristics'!H:H,MATCH($C352,'Policy Characteristics'!$C:$C,0))),"",INDEX('Policy Characteristics'!H:H,MATCH($C352,'Policy Characteristics'!$C:$C,0)))</f>
        <v>1</v>
      </c>
      <c r="O352" s="306" t="str">
        <f>IF(ISBLANK(INDEX('Policy Characteristics'!I:I,MATCH($C352,'Policy Characteristics'!$C:$C,0))),"",INDEX('Policy Characteristics'!I:I,MATCH($C352,'Policy Characteristics'!$C:$C,0)))</f>
        <v>$/MWh</v>
      </c>
      <c r="P352" s="306" t="str">
        <f>IF(ISBLANK(INDEX('Policy Characteristics'!J:J,MATCH($C352,'Policy Characteristics'!$C:$C,0))),"",INDEX('Policy Characteristics'!J:J,MATCH($C352,'Policy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2" s="306" t="str">
        <f>IF(ISBLANK(INDEX('Policy Characteristics'!K:K,MATCH($C352,'Policy Characteristics'!$C:$C,0))),"",INDEX('Policy Characteristics'!K:K,MATCH($C352,'Policy Characteristics'!$C:$C,0)))</f>
        <v>electricity-sector-main.html#subsidies</v>
      </c>
      <c r="R352" s="306" t="str">
        <f>IF(ISBLANK(INDEX('Policy Characteristics'!L:L,MATCH($C352,'Policy Characteristics'!$C:$C,0))),"",INDEX('Policy Characteristics'!L:L,MATCH($C352,'Policy Characteristics'!$C:$C,0)))</f>
        <v>subsidy-for-electricity-production.html</v>
      </c>
      <c r="S352" s="394"/>
    </row>
    <row r="353" spans="1:19" x14ac:dyDescent="0.25">
      <c r="A353" s="306" t="str">
        <f>IF(ISBLANK(INDEX('Policy Characteristics'!A:A,MATCH($C353,'Policy Characteristics'!$C:$C,0))),"",INDEX('Policy Characteristics'!A:A,MATCH($C353,'Policy Characteristics'!$C:$C,0)))</f>
        <v>Electricity Supply</v>
      </c>
      <c r="B353" s="306" t="str">
        <f>IF(ISBLANK(INDEX('Policy Characteristics'!B:B,MATCH($C353,'Policy Characteristics'!$C:$C,0))),"",INDEX('Policy Characteristics'!B:B,MATCH($C353,'Policy Characteristics'!$C:$C,0)))</f>
        <v>Subsidy for Electricity Production</v>
      </c>
      <c r="C353" s="310" t="str">
        <f t="shared" si="27"/>
        <v>Subsidy for Elec Production by Fuel</v>
      </c>
      <c r="D353" s="394" t="s">
        <v>473</v>
      </c>
      <c r="E353" s="414" t="s">
        <v>268</v>
      </c>
      <c r="F353" s="394" t="s">
        <v>476</v>
      </c>
      <c r="G353" s="394" t="s">
        <v>321</v>
      </c>
      <c r="H353" s="416">
        <v>39</v>
      </c>
      <c r="I353" s="414" t="s">
        <v>44</v>
      </c>
      <c r="J353" s="308" t="str">
        <f>IF(ISBLANK(INDEX('Policy Characteristics'!D:D,MATCH($C353,'Policy Characteristics'!$C:$C,0))),"",INDEX('Policy Characteristics'!D:D,MATCH($C353,'Policy Characteristics'!$C:$C,0)))</f>
        <v>Subsidy for Electricity Production</v>
      </c>
      <c r="K353" s="306" t="str">
        <f>IF(ISBLANK(INDEX('Policy Characteristics'!E:E,MATCH($C353,'Policy Characteristics'!$C:$C,0))),"",INDEX('Policy Characteristics'!E:E,MATCH($C353,'Policy Characteristics'!$C:$C,0)))</f>
        <v>elec generation subsidy</v>
      </c>
      <c r="L353" s="306">
        <f>IF(ISBLANK(INDEX('Policy Characteristics'!F:F,MATCH($C353,'Policy Characteristics'!$C:$C,0))),"",INDEX('Policy Characteristics'!F:F,MATCH($C353,'Policy Characteristics'!$C:$C,0)))</f>
        <v>0</v>
      </c>
      <c r="M353" s="306">
        <f>IF(ISBLANK(INDEX('Policy Characteristics'!G:G,MATCH($C353,'Policy Characteristics'!$C:$C,0))),"",INDEX('Policy Characteristics'!G:G,MATCH($C353,'Policy Characteristics'!$C:$C,0)))</f>
        <v>60</v>
      </c>
      <c r="N353" s="306">
        <f>IF(ISBLANK(INDEX('Policy Characteristics'!H:H,MATCH($C353,'Policy Characteristics'!$C:$C,0))),"",INDEX('Policy Characteristics'!H:H,MATCH($C353,'Policy Characteristics'!$C:$C,0)))</f>
        <v>1</v>
      </c>
      <c r="O353" s="306" t="str">
        <f>IF(ISBLANK(INDEX('Policy Characteristics'!I:I,MATCH($C353,'Policy Characteristics'!$C:$C,0))),"",INDEX('Policy Characteristics'!I:I,MATCH($C353,'Policy Characteristics'!$C:$C,0)))</f>
        <v>$/MWh</v>
      </c>
      <c r="P353" s="306" t="str">
        <f>IF(ISBLANK(INDEX('Policy Characteristics'!J:J,MATCH($C353,'Policy Characteristics'!$C:$C,0))),"",INDEX('Policy Characteristics'!J:J,MATCH($C353,'Policy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3" s="306" t="str">
        <f>IF(ISBLANK(INDEX('Policy Characteristics'!K:K,MATCH($C353,'Policy Characteristics'!$C:$C,0))),"",INDEX('Policy Characteristics'!K:K,MATCH($C353,'Policy Characteristics'!$C:$C,0)))</f>
        <v>electricity-sector-main.html#subsidies</v>
      </c>
      <c r="R353" s="306" t="str">
        <f>IF(ISBLANK(INDEX('Policy Characteristics'!L:L,MATCH($C353,'Policy Characteristics'!$C:$C,0))),"",INDEX('Policy Characteristics'!L:L,MATCH($C353,'Policy Characteristics'!$C:$C,0)))</f>
        <v>subsidy-for-electricity-production.html</v>
      </c>
      <c r="S353" s="394"/>
    </row>
    <row r="354" spans="1:19" x14ac:dyDescent="0.25">
      <c r="A354" s="306" t="str">
        <f>IF(ISBLANK(INDEX('Policy Characteristics'!A:A,MATCH($C354,'Policy Characteristics'!$C:$C,0))),"",INDEX('Policy Characteristics'!A:A,MATCH($C354,'Policy Characteristics'!$C:$C,0)))</f>
        <v>Electricity Supply</v>
      </c>
      <c r="B354" s="306" t="str">
        <f>IF(ISBLANK(INDEX('Policy Characteristics'!B:B,MATCH($C354,'Policy Characteristics'!$C:$C,0))),"",INDEX('Policy Characteristics'!B:B,MATCH($C354,'Policy Characteristics'!$C:$C,0)))</f>
        <v>Subsidy for Electricity Production</v>
      </c>
      <c r="C354" s="310" t="str">
        <f t="shared" si="27"/>
        <v>Subsidy for Elec Production by Fuel</v>
      </c>
      <c r="D354" s="394" t="s">
        <v>473</v>
      </c>
      <c r="E354" s="414" t="s">
        <v>269</v>
      </c>
      <c r="F354" s="394" t="s">
        <v>476</v>
      </c>
      <c r="G354" s="394"/>
      <c r="H354" s="416">
        <v>1571</v>
      </c>
      <c r="I354" s="394" t="s">
        <v>45</v>
      </c>
      <c r="J354" s="308" t="str">
        <f>IF(ISBLANK(INDEX('Policy Characteristics'!D:D,MATCH($C354,'Policy Characteristics'!$C:$C,0))),"",INDEX('Policy Characteristics'!D:D,MATCH($C354,'Policy Characteristics'!$C:$C,0)))</f>
        <v>Subsidy for Electricity Production</v>
      </c>
      <c r="K354" s="306" t="str">
        <f>IF(ISBLANK(INDEX('Policy Characteristics'!E:E,MATCH($C354,'Policy Characteristics'!$C:$C,0))),"",INDEX('Policy Characteristics'!E:E,MATCH($C354,'Policy Characteristics'!$C:$C,0)))</f>
        <v>elec generation subsidy</v>
      </c>
      <c r="L354" s="306">
        <f>IF(ISBLANK(INDEX('Policy Characteristics'!F:F,MATCH($C354,'Policy Characteristics'!$C:$C,0))),"",INDEX('Policy Characteristics'!F:F,MATCH($C354,'Policy Characteristics'!$C:$C,0)))</f>
        <v>0</v>
      </c>
      <c r="M354" s="306">
        <f>IF(ISBLANK(INDEX('Policy Characteristics'!G:G,MATCH($C354,'Policy Characteristics'!$C:$C,0))),"",INDEX('Policy Characteristics'!G:G,MATCH($C354,'Policy Characteristics'!$C:$C,0)))</f>
        <v>60</v>
      </c>
      <c r="N354" s="306">
        <f>IF(ISBLANK(INDEX('Policy Characteristics'!H:H,MATCH($C354,'Policy Characteristics'!$C:$C,0))),"",INDEX('Policy Characteristics'!H:H,MATCH($C354,'Policy Characteristics'!$C:$C,0)))</f>
        <v>1</v>
      </c>
      <c r="O354" s="306" t="str">
        <f>IF(ISBLANK(INDEX('Policy Characteristics'!I:I,MATCH($C354,'Policy Characteristics'!$C:$C,0))),"",INDEX('Policy Characteristics'!I:I,MATCH($C354,'Policy Characteristics'!$C:$C,0)))</f>
        <v>$/MWh</v>
      </c>
      <c r="P354" s="306" t="str">
        <f>IF(ISBLANK(INDEX('Policy Characteristics'!J:J,MATCH($C354,'Policy Characteristics'!$C:$C,0))),"",INDEX('Policy Characteristics'!J:J,MATCH($C354,'Policy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4" s="306" t="str">
        <f>IF(ISBLANK(INDEX('Policy Characteristics'!K:K,MATCH($C354,'Policy Characteristics'!$C:$C,0))),"",INDEX('Policy Characteristics'!K:K,MATCH($C354,'Policy Characteristics'!$C:$C,0)))</f>
        <v>electricity-sector-main.html#subsidies</v>
      </c>
      <c r="R354" s="306" t="str">
        <f>IF(ISBLANK(INDEX('Policy Characteristics'!L:L,MATCH($C354,'Policy Characteristics'!$C:$C,0))),"",INDEX('Policy Characteristics'!L:L,MATCH($C354,'Policy Characteristics'!$C:$C,0)))</f>
        <v>subsidy-for-electricity-production.html</v>
      </c>
      <c r="S354" s="394"/>
    </row>
    <row r="355" spans="1:19" x14ac:dyDescent="0.25">
      <c r="A355" s="306" t="str">
        <f>IF(ISBLANK(INDEX('Policy Characteristics'!A:A,MATCH($C355,'Policy Characteristics'!$C:$C,0))),"",INDEX('Policy Characteristics'!A:A,MATCH($C355,'Policy Characteristics'!$C:$C,0)))</f>
        <v>Electricity Supply</v>
      </c>
      <c r="B355" s="306" t="str">
        <f>IF(ISBLANK(INDEX('Policy Characteristics'!B:B,MATCH($C355,'Policy Characteristics'!$C:$C,0))),"",INDEX('Policy Characteristics'!B:B,MATCH($C355,'Policy Characteristics'!$C:$C,0)))</f>
        <v>Subsidy for Electricity Production</v>
      </c>
      <c r="C355" s="310" t="str">
        <f t="shared" si="27"/>
        <v>Subsidy for Elec Production by Fuel</v>
      </c>
      <c r="D355" s="394" t="s">
        <v>473</v>
      </c>
      <c r="E355" s="414" t="s">
        <v>270</v>
      </c>
      <c r="F355" s="394" t="s">
        <v>476</v>
      </c>
      <c r="G355" s="394" t="s">
        <v>332</v>
      </c>
      <c r="H355" s="416">
        <v>1572</v>
      </c>
      <c r="I355" s="414" t="s">
        <v>44</v>
      </c>
      <c r="J355" s="308" t="str">
        <f>IF(ISBLANK(INDEX('Policy Characteristics'!D:D,MATCH($C355,'Policy Characteristics'!$C:$C,0))),"",INDEX('Policy Characteristics'!D:D,MATCH($C355,'Policy Characteristics'!$C:$C,0)))</f>
        <v>Subsidy for Electricity Production</v>
      </c>
      <c r="K355" s="306" t="str">
        <f>IF(ISBLANK(INDEX('Policy Characteristics'!E:E,MATCH($C355,'Policy Characteristics'!$C:$C,0))),"",INDEX('Policy Characteristics'!E:E,MATCH($C355,'Policy Characteristics'!$C:$C,0)))</f>
        <v>elec generation subsidy</v>
      </c>
      <c r="L355" s="306">
        <f>IF(ISBLANK(INDEX('Policy Characteristics'!F:F,MATCH($C355,'Policy Characteristics'!$C:$C,0))),"",INDEX('Policy Characteristics'!F:F,MATCH($C355,'Policy Characteristics'!$C:$C,0)))</f>
        <v>0</v>
      </c>
      <c r="M355" s="306">
        <f>IF(ISBLANK(INDEX('Policy Characteristics'!G:G,MATCH($C355,'Policy Characteristics'!$C:$C,0))),"",INDEX('Policy Characteristics'!G:G,MATCH($C355,'Policy Characteristics'!$C:$C,0)))</f>
        <v>60</v>
      </c>
      <c r="N355" s="306">
        <f>IF(ISBLANK(INDEX('Policy Characteristics'!H:H,MATCH($C355,'Policy Characteristics'!$C:$C,0))),"",INDEX('Policy Characteristics'!H:H,MATCH($C355,'Policy Characteristics'!$C:$C,0)))</f>
        <v>1</v>
      </c>
      <c r="O355" s="306" t="str">
        <f>IF(ISBLANK(INDEX('Policy Characteristics'!I:I,MATCH($C355,'Policy Characteristics'!$C:$C,0))),"",INDEX('Policy Characteristics'!I:I,MATCH($C355,'Policy Characteristics'!$C:$C,0)))</f>
        <v>$/MWh</v>
      </c>
      <c r="P355" s="306" t="str">
        <f>IF(ISBLANK(INDEX('Policy Characteristics'!J:J,MATCH($C355,'Policy Characteristics'!$C:$C,0))),"",INDEX('Policy Characteristics'!J:J,MATCH($C355,'Policy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5" s="306" t="str">
        <f>IF(ISBLANK(INDEX('Policy Characteristics'!K:K,MATCH($C355,'Policy Characteristics'!$C:$C,0))),"",INDEX('Policy Characteristics'!K:K,MATCH($C355,'Policy Characteristics'!$C:$C,0)))</f>
        <v>electricity-sector-main.html#subsidies</v>
      </c>
      <c r="R355" s="306" t="str">
        <f>IF(ISBLANK(INDEX('Policy Characteristics'!L:L,MATCH($C355,'Policy Characteristics'!$C:$C,0))),"",INDEX('Policy Characteristics'!L:L,MATCH($C355,'Policy Characteristics'!$C:$C,0)))</f>
        <v>subsidy-for-electricity-production.html</v>
      </c>
      <c r="S355" s="394"/>
    </row>
    <row r="356" spans="1:19" x14ac:dyDescent="0.25">
      <c r="A356" s="306" t="str">
        <f>IF(ISBLANK(INDEX('Policy Characteristics'!A:A,MATCH($C356,'Policy Characteristics'!$C:$C,0))),"",INDEX('Policy Characteristics'!A:A,MATCH($C356,'Policy Characteristics'!$C:$C,0)))</f>
        <v>Electricity Supply</v>
      </c>
      <c r="B356" s="306" t="str">
        <f>IF(ISBLANK(INDEX('Policy Characteristics'!B:B,MATCH($C356,'Policy Characteristics'!$C:$C,0))),"",INDEX('Policy Characteristics'!B:B,MATCH($C356,'Policy Characteristics'!$C:$C,0)))</f>
        <v>Subsidy for Electricity Production</v>
      </c>
      <c r="C356" s="310" t="str">
        <f t="shared" si="27"/>
        <v>Subsidy for Elec Production by Fuel</v>
      </c>
      <c r="D356" s="394" t="s">
        <v>79</v>
      </c>
      <c r="E356" s="414" t="s">
        <v>268</v>
      </c>
      <c r="F356" s="414" t="s">
        <v>91</v>
      </c>
      <c r="G356" s="394" t="s">
        <v>321</v>
      </c>
      <c r="H356" s="416">
        <v>40</v>
      </c>
      <c r="I356" s="414" t="s">
        <v>44</v>
      </c>
      <c r="J356" s="308" t="str">
        <f>IF(ISBLANK(INDEX('Policy Characteristics'!D:D,MATCH($C356,'Policy Characteristics'!$C:$C,0))),"",INDEX('Policy Characteristics'!D:D,MATCH($C356,'Policy Characteristics'!$C:$C,0)))</f>
        <v>Subsidy for Electricity Production</v>
      </c>
      <c r="K356" s="306" t="str">
        <f>IF(ISBLANK(INDEX('Policy Characteristics'!E:E,MATCH($C356,'Policy Characteristics'!$C:$C,0))),"",INDEX('Policy Characteristics'!E:E,MATCH($C356,'Policy Characteristics'!$C:$C,0)))</f>
        <v>elec generation subsidy</v>
      </c>
      <c r="L356" s="306">
        <f>IF(ISBLANK(INDEX('Policy Characteristics'!F:F,MATCH($C356,'Policy Characteristics'!$C:$C,0))),"",INDEX('Policy Characteristics'!F:F,MATCH($C356,'Policy Characteristics'!$C:$C,0)))</f>
        <v>0</v>
      </c>
      <c r="M356" s="306">
        <f>IF(ISBLANK(INDEX('Policy Characteristics'!G:G,MATCH($C356,'Policy Characteristics'!$C:$C,0))),"",INDEX('Policy Characteristics'!G:G,MATCH($C356,'Policy Characteristics'!$C:$C,0)))</f>
        <v>60</v>
      </c>
      <c r="N356" s="306">
        <f>IF(ISBLANK(INDEX('Policy Characteristics'!H:H,MATCH($C356,'Policy Characteristics'!$C:$C,0))),"",INDEX('Policy Characteristics'!H:H,MATCH($C356,'Policy Characteristics'!$C:$C,0)))</f>
        <v>1</v>
      </c>
      <c r="O356" s="306" t="str">
        <f>IF(ISBLANK(INDEX('Policy Characteristics'!I:I,MATCH($C356,'Policy Characteristics'!$C:$C,0))),"",INDEX('Policy Characteristics'!I:I,MATCH($C356,'Policy Characteristics'!$C:$C,0)))</f>
        <v>$/MWh</v>
      </c>
      <c r="P356" s="306" t="str">
        <f>IF(ISBLANK(INDEX('Policy Characteristics'!J:J,MATCH($C356,'Policy Characteristics'!$C:$C,0))),"",INDEX('Policy Characteristics'!J:J,MATCH($C356,'Policy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6" s="306" t="str">
        <f>IF(ISBLANK(INDEX('Policy Characteristics'!K:K,MATCH($C356,'Policy Characteristics'!$C:$C,0))),"",INDEX('Policy Characteristics'!K:K,MATCH($C356,'Policy Characteristics'!$C:$C,0)))</f>
        <v>electricity-sector-main.html#subsidies</v>
      </c>
      <c r="R356" s="306" t="str">
        <f>IF(ISBLANK(INDEX('Policy Characteristics'!L:L,MATCH($C356,'Policy Characteristics'!$C:$C,0))),"",INDEX('Policy Characteristics'!L:L,MATCH($C356,'Policy Characteristics'!$C:$C,0)))</f>
        <v>subsidy-for-electricity-production.html</v>
      </c>
      <c r="S356" s="394"/>
    </row>
    <row r="357" spans="1:19" x14ac:dyDescent="0.25">
      <c r="A357" s="306" t="str">
        <f>IF(ISBLANK(INDEX('Policy Characteristics'!A:A,MATCH($C357,'Policy Characteristics'!$C:$C,0))),"",INDEX('Policy Characteristics'!A:A,MATCH($C357,'Policy Characteristics'!$C:$C,0)))</f>
        <v>Electricity Supply</v>
      </c>
      <c r="B357" s="306" t="str">
        <f>IF(ISBLANK(INDEX('Policy Characteristics'!B:B,MATCH($C357,'Policy Characteristics'!$C:$C,0))),"",INDEX('Policy Characteristics'!B:B,MATCH($C357,'Policy Characteristics'!$C:$C,0)))</f>
        <v>Subsidy for Electricity Production</v>
      </c>
      <c r="C357" s="310" t="str">
        <f t="shared" si="27"/>
        <v>Subsidy for Elec Production by Fuel</v>
      </c>
      <c r="D357" s="394" t="s">
        <v>79</v>
      </c>
      <c r="E357" s="414" t="s">
        <v>269</v>
      </c>
      <c r="F357" s="414" t="s">
        <v>91</v>
      </c>
      <c r="G357" s="394"/>
      <c r="H357" s="416">
        <v>1573</v>
      </c>
      <c r="I357" s="394" t="s">
        <v>45</v>
      </c>
      <c r="J357" s="308" t="str">
        <f>IF(ISBLANK(INDEX('Policy Characteristics'!D:D,MATCH($C357,'Policy Characteristics'!$C:$C,0))),"",INDEX('Policy Characteristics'!D:D,MATCH($C357,'Policy Characteristics'!$C:$C,0)))</f>
        <v>Subsidy for Electricity Production</v>
      </c>
      <c r="K357" s="306" t="str">
        <f>IF(ISBLANK(INDEX('Policy Characteristics'!E:E,MATCH($C357,'Policy Characteristics'!$C:$C,0))),"",INDEX('Policy Characteristics'!E:E,MATCH($C357,'Policy Characteristics'!$C:$C,0)))</f>
        <v>elec generation subsidy</v>
      </c>
      <c r="L357" s="306">
        <f>IF(ISBLANK(INDEX('Policy Characteristics'!F:F,MATCH($C357,'Policy Characteristics'!$C:$C,0))),"",INDEX('Policy Characteristics'!F:F,MATCH($C357,'Policy Characteristics'!$C:$C,0)))</f>
        <v>0</v>
      </c>
      <c r="M357" s="306">
        <f>IF(ISBLANK(INDEX('Policy Characteristics'!G:G,MATCH($C357,'Policy Characteristics'!$C:$C,0))),"",INDEX('Policy Characteristics'!G:G,MATCH($C357,'Policy Characteristics'!$C:$C,0)))</f>
        <v>60</v>
      </c>
      <c r="N357" s="306">
        <f>IF(ISBLANK(INDEX('Policy Characteristics'!H:H,MATCH($C357,'Policy Characteristics'!$C:$C,0))),"",INDEX('Policy Characteristics'!H:H,MATCH($C357,'Policy Characteristics'!$C:$C,0)))</f>
        <v>1</v>
      </c>
      <c r="O357" s="306" t="str">
        <f>IF(ISBLANK(INDEX('Policy Characteristics'!I:I,MATCH($C357,'Policy Characteristics'!$C:$C,0))),"",INDEX('Policy Characteristics'!I:I,MATCH($C357,'Policy Characteristics'!$C:$C,0)))</f>
        <v>$/MWh</v>
      </c>
      <c r="P357" s="306" t="str">
        <f>IF(ISBLANK(INDEX('Policy Characteristics'!J:J,MATCH($C357,'Policy Characteristics'!$C:$C,0))),"",INDEX('Policy Characteristics'!J:J,MATCH($C357,'Policy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7" s="306" t="str">
        <f>IF(ISBLANK(INDEX('Policy Characteristics'!K:K,MATCH($C357,'Policy Characteristics'!$C:$C,0))),"",INDEX('Policy Characteristics'!K:K,MATCH($C357,'Policy Characteristics'!$C:$C,0)))</f>
        <v>electricity-sector-main.html#subsidies</v>
      </c>
      <c r="R357" s="306" t="str">
        <f>IF(ISBLANK(INDEX('Policy Characteristics'!L:L,MATCH($C357,'Policy Characteristics'!$C:$C,0))),"",INDEX('Policy Characteristics'!L:L,MATCH($C357,'Policy Characteristics'!$C:$C,0)))</f>
        <v>subsidy-for-electricity-production.html</v>
      </c>
      <c r="S357" s="394"/>
    </row>
    <row r="358" spans="1:19" x14ac:dyDescent="0.25">
      <c r="A358" s="306" t="str">
        <f>IF(ISBLANK(INDEX('Policy Characteristics'!A:A,MATCH($C358,'Policy Characteristics'!$C:$C,0))),"",INDEX('Policy Characteristics'!A:A,MATCH($C358,'Policy Characteristics'!$C:$C,0)))</f>
        <v>Electricity Supply</v>
      </c>
      <c r="B358" s="306" t="str">
        <f>IF(ISBLANK(INDEX('Policy Characteristics'!B:B,MATCH($C358,'Policy Characteristics'!$C:$C,0))),"",INDEX('Policy Characteristics'!B:B,MATCH($C358,'Policy Characteristics'!$C:$C,0)))</f>
        <v>Subsidy for Electricity Production</v>
      </c>
      <c r="C358" s="310" t="str">
        <f t="shared" si="27"/>
        <v>Subsidy for Elec Production by Fuel</v>
      </c>
      <c r="D358" s="394" t="s">
        <v>79</v>
      </c>
      <c r="E358" s="414" t="s">
        <v>270</v>
      </c>
      <c r="F358" s="414" t="s">
        <v>91</v>
      </c>
      <c r="G358" s="394" t="s">
        <v>332</v>
      </c>
      <c r="H358" s="416">
        <v>1574</v>
      </c>
      <c r="I358" s="414" t="s">
        <v>44</v>
      </c>
      <c r="J358" s="308" t="str">
        <f>IF(ISBLANK(INDEX('Policy Characteristics'!D:D,MATCH($C358,'Policy Characteristics'!$C:$C,0))),"",INDEX('Policy Characteristics'!D:D,MATCH($C358,'Policy Characteristics'!$C:$C,0)))</f>
        <v>Subsidy for Electricity Production</v>
      </c>
      <c r="K358" s="306" t="str">
        <f>IF(ISBLANK(INDEX('Policy Characteristics'!E:E,MATCH($C358,'Policy Characteristics'!$C:$C,0))),"",INDEX('Policy Characteristics'!E:E,MATCH($C358,'Policy Characteristics'!$C:$C,0)))</f>
        <v>elec generation subsidy</v>
      </c>
      <c r="L358" s="306">
        <f>IF(ISBLANK(INDEX('Policy Characteristics'!F:F,MATCH($C358,'Policy Characteristics'!$C:$C,0))),"",INDEX('Policy Characteristics'!F:F,MATCH($C358,'Policy Characteristics'!$C:$C,0)))</f>
        <v>0</v>
      </c>
      <c r="M358" s="306">
        <f>IF(ISBLANK(INDEX('Policy Characteristics'!G:G,MATCH($C358,'Policy Characteristics'!$C:$C,0))),"",INDEX('Policy Characteristics'!G:G,MATCH($C358,'Policy Characteristics'!$C:$C,0)))</f>
        <v>60</v>
      </c>
      <c r="N358" s="306">
        <f>IF(ISBLANK(INDEX('Policy Characteristics'!H:H,MATCH($C358,'Policy Characteristics'!$C:$C,0))),"",INDEX('Policy Characteristics'!H:H,MATCH($C358,'Policy Characteristics'!$C:$C,0)))</f>
        <v>1</v>
      </c>
      <c r="O358" s="306" t="str">
        <f>IF(ISBLANK(INDEX('Policy Characteristics'!I:I,MATCH($C358,'Policy Characteristics'!$C:$C,0))),"",INDEX('Policy Characteristics'!I:I,MATCH($C358,'Policy Characteristics'!$C:$C,0)))</f>
        <v>$/MWh</v>
      </c>
      <c r="P358" s="306" t="str">
        <f>IF(ISBLANK(INDEX('Policy Characteristics'!J:J,MATCH($C358,'Policy Characteristics'!$C:$C,0))),"",INDEX('Policy Characteristics'!J:J,MATCH($C358,'Policy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8" s="306" t="str">
        <f>IF(ISBLANK(INDEX('Policy Characteristics'!K:K,MATCH($C358,'Policy Characteristics'!$C:$C,0))),"",INDEX('Policy Characteristics'!K:K,MATCH($C358,'Policy Characteristics'!$C:$C,0)))</f>
        <v>electricity-sector-main.html#subsidies</v>
      </c>
      <c r="R358" s="306" t="str">
        <f>IF(ISBLANK(INDEX('Policy Characteristics'!L:L,MATCH($C358,'Policy Characteristics'!$C:$C,0))),"",INDEX('Policy Characteristics'!L:L,MATCH($C358,'Policy Characteristics'!$C:$C,0)))</f>
        <v>subsidy-for-electricity-production.html</v>
      </c>
      <c r="S358" s="394"/>
    </row>
    <row r="359" spans="1:19" x14ac:dyDescent="0.25">
      <c r="A359" s="306" t="str">
        <f>IF(ISBLANK(INDEX('Policy Characteristics'!A:A,MATCH($C359,'Policy Characteristics'!$C:$C,0))),"",INDEX('Policy Characteristics'!A:A,MATCH($C359,'Policy Characteristics'!$C:$C,0)))</f>
        <v>Electricity Supply</v>
      </c>
      <c r="B359" s="306" t="str">
        <f>IF(ISBLANK(INDEX('Policy Characteristics'!B:B,MATCH($C359,'Policy Characteristics'!$C:$C,0))),"",INDEX('Policy Characteristics'!B:B,MATCH($C359,'Policy Characteristics'!$C:$C,0)))</f>
        <v>Subsidy for Electricity Production</v>
      </c>
      <c r="C359" s="310" t="str">
        <f t="shared" si="27"/>
        <v>Subsidy for Elec Production by Fuel</v>
      </c>
      <c r="D359" s="394" t="s">
        <v>80</v>
      </c>
      <c r="E359" s="414" t="s">
        <v>268</v>
      </c>
      <c r="F359" s="414" t="s">
        <v>92</v>
      </c>
      <c r="G359" s="394" t="s">
        <v>321</v>
      </c>
      <c r="H359" s="416">
        <v>41</v>
      </c>
      <c r="I359" s="414" t="s">
        <v>44</v>
      </c>
      <c r="J359" s="308" t="str">
        <f>IF(ISBLANK(INDEX('Policy Characteristics'!D:D,MATCH($C359,'Policy Characteristics'!$C:$C,0))),"",INDEX('Policy Characteristics'!D:D,MATCH($C359,'Policy Characteristics'!$C:$C,0)))</f>
        <v>Subsidy for Electricity Production</v>
      </c>
      <c r="K359" s="306" t="str">
        <f>IF(ISBLANK(INDEX('Policy Characteristics'!E:E,MATCH($C359,'Policy Characteristics'!$C:$C,0))),"",INDEX('Policy Characteristics'!E:E,MATCH($C359,'Policy Characteristics'!$C:$C,0)))</f>
        <v>elec generation subsidy</v>
      </c>
      <c r="L359" s="306">
        <f>IF(ISBLANK(INDEX('Policy Characteristics'!F:F,MATCH($C359,'Policy Characteristics'!$C:$C,0))),"",INDEX('Policy Characteristics'!F:F,MATCH($C359,'Policy Characteristics'!$C:$C,0)))</f>
        <v>0</v>
      </c>
      <c r="M359" s="306">
        <f>IF(ISBLANK(INDEX('Policy Characteristics'!G:G,MATCH($C359,'Policy Characteristics'!$C:$C,0))),"",INDEX('Policy Characteristics'!G:G,MATCH($C359,'Policy Characteristics'!$C:$C,0)))</f>
        <v>60</v>
      </c>
      <c r="N359" s="306">
        <f>IF(ISBLANK(INDEX('Policy Characteristics'!H:H,MATCH($C359,'Policy Characteristics'!$C:$C,0))),"",INDEX('Policy Characteristics'!H:H,MATCH($C359,'Policy Characteristics'!$C:$C,0)))</f>
        <v>1</v>
      </c>
      <c r="O359" s="306" t="str">
        <f>IF(ISBLANK(INDEX('Policy Characteristics'!I:I,MATCH($C359,'Policy Characteristics'!$C:$C,0))),"",INDEX('Policy Characteristics'!I:I,MATCH($C359,'Policy Characteristics'!$C:$C,0)))</f>
        <v>$/MWh</v>
      </c>
      <c r="P359" s="306" t="str">
        <f>IF(ISBLANK(INDEX('Policy Characteristics'!J:J,MATCH($C359,'Policy Characteristics'!$C:$C,0))),"",INDEX('Policy Characteristics'!J:J,MATCH($C359,'Policy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59" s="306" t="str">
        <f>IF(ISBLANK(INDEX('Policy Characteristics'!K:K,MATCH($C359,'Policy Characteristics'!$C:$C,0))),"",INDEX('Policy Characteristics'!K:K,MATCH($C359,'Policy Characteristics'!$C:$C,0)))</f>
        <v>electricity-sector-main.html#subsidies</v>
      </c>
      <c r="R359" s="306" t="str">
        <f>IF(ISBLANK(INDEX('Policy Characteristics'!L:L,MATCH($C359,'Policy Characteristics'!$C:$C,0))),"",INDEX('Policy Characteristics'!L:L,MATCH($C359,'Policy Characteristics'!$C:$C,0)))</f>
        <v>subsidy-for-electricity-production.html</v>
      </c>
      <c r="S359" s="394"/>
    </row>
    <row r="360" spans="1:19" x14ac:dyDescent="0.25">
      <c r="A360" s="306" t="str">
        <f>IF(ISBLANK(INDEX('Policy Characteristics'!A:A,MATCH($C360,'Policy Characteristics'!$C:$C,0))),"",INDEX('Policy Characteristics'!A:A,MATCH($C360,'Policy Characteristics'!$C:$C,0)))</f>
        <v>Electricity Supply</v>
      </c>
      <c r="B360" s="306" t="str">
        <f>IF(ISBLANK(INDEX('Policy Characteristics'!B:B,MATCH($C360,'Policy Characteristics'!$C:$C,0))),"",INDEX('Policy Characteristics'!B:B,MATCH($C360,'Policy Characteristics'!$C:$C,0)))</f>
        <v>Subsidy for Electricity Production</v>
      </c>
      <c r="C360" s="310" t="str">
        <f t="shared" si="27"/>
        <v>Subsidy for Elec Production by Fuel</v>
      </c>
      <c r="D360" s="394" t="s">
        <v>80</v>
      </c>
      <c r="E360" s="414" t="s">
        <v>269</v>
      </c>
      <c r="F360" s="414" t="s">
        <v>92</v>
      </c>
      <c r="G360" s="394"/>
      <c r="H360" s="416">
        <v>1575</v>
      </c>
      <c r="I360" s="394" t="s">
        <v>45</v>
      </c>
      <c r="J360" s="308" t="str">
        <f>IF(ISBLANK(INDEX('Policy Characteristics'!D:D,MATCH($C360,'Policy Characteristics'!$C:$C,0))),"",INDEX('Policy Characteristics'!D:D,MATCH($C360,'Policy Characteristics'!$C:$C,0)))</f>
        <v>Subsidy for Electricity Production</v>
      </c>
      <c r="K360" s="306" t="str">
        <f>IF(ISBLANK(INDEX('Policy Characteristics'!E:E,MATCH($C360,'Policy Characteristics'!$C:$C,0))),"",INDEX('Policy Characteristics'!E:E,MATCH($C360,'Policy Characteristics'!$C:$C,0)))</f>
        <v>elec generation subsidy</v>
      </c>
      <c r="L360" s="306">
        <f>IF(ISBLANK(INDEX('Policy Characteristics'!F:F,MATCH($C360,'Policy Characteristics'!$C:$C,0))),"",INDEX('Policy Characteristics'!F:F,MATCH($C360,'Policy Characteristics'!$C:$C,0)))</f>
        <v>0</v>
      </c>
      <c r="M360" s="306">
        <f>IF(ISBLANK(INDEX('Policy Characteristics'!G:G,MATCH($C360,'Policy Characteristics'!$C:$C,0))),"",INDEX('Policy Characteristics'!G:G,MATCH($C360,'Policy Characteristics'!$C:$C,0)))</f>
        <v>60</v>
      </c>
      <c r="N360" s="306">
        <f>IF(ISBLANK(INDEX('Policy Characteristics'!H:H,MATCH($C360,'Policy Characteristics'!$C:$C,0))),"",INDEX('Policy Characteristics'!H:H,MATCH($C360,'Policy Characteristics'!$C:$C,0)))</f>
        <v>1</v>
      </c>
      <c r="O360" s="306" t="str">
        <f>IF(ISBLANK(INDEX('Policy Characteristics'!I:I,MATCH($C360,'Policy Characteristics'!$C:$C,0))),"",INDEX('Policy Characteristics'!I:I,MATCH($C360,'Policy Characteristics'!$C:$C,0)))</f>
        <v>$/MWh</v>
      </c>
      <c r="P360" s="306" t="str">
        <f>IF(ISBLANK(INDEX('Policy Characteristics'!J:J,MATCH($C360,'Policy Characteristics'!$C:$C,0))),"",INDEX('Policy Characteristics'!J:J,MATCH($C360,'Policy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0" s="306" t="str">
        <f>IF(ISBLANK(INDEX('Policy Characteristics'!K:K,MATCH($C360,'Policy Characteristics'!$C:$C,0))),"",INDEX('Policy Characteristics'!K:K,MATCH($C360,'Policy Characteristics'!$C:$C,0)))</f>
        <v>electricity-sector-main.html#subsidies</v>
      </c>
      <c r="R360" s="306" t="str">
        <f>IF(ISBLANK(INDEX('Policy Characteristics'!L:L,MATCH($C360,'Policy Characteristics'!$C:$C,0))),"",INDEX('Policy Characteristics'!L:L,MATCH($C360,'Policy Characteristics'!$C:$C,0)))</f>
        <v>subsidy-for-electricity-production.html</v>
      </c>
      <c r="S360" s="394"/>
    </row>
    <row r="361" spans="1:19" x14ac:dyDescent="0.25">
      <c r="A361" s="306" t="str">
        <f>IF(ISBLANK(INDEX('Policy Characteristics'!A:A,MATCH($C361,'Policy Characteristics'!$C:$C,0))),"",INDEX('Policy Characteristics'!A:A,MATCH($C361,'Policy Characteristics'!$C:$C,0)))</f>
        <v>Electricity Supply</v>
      </c>
      <c r="B361" s="306" t="str">
        <f>IF(ISBLANK(INDEX('Policy Characteristics'!B:B,MATCH($C361,'Policy Characteristics'!$C:$C,0))),"",INDEX('Policy Characteristics'!B:B,MATCH($C361,'Policy Characteristics'!$C:$C,0)))</f>
        <v>Subsidy for Electricity Production</v>
      </c>
      <c r="C361" s="310" t="str">
        <f t="shared" si="27"/>
        <v>Subsidy for Elec Production by Fuel</v>
      </c>
      <c r="D361" s="394" t="s">
        <v>80</v>
      </c>
      <c r="E361" s="414" t="s">
        <v>270</v>
      </c>
      <c r="F361" s="414" t="s">
        <v>92</v>
      </c>
      <c r="G361" s="394" t="s">
        <v>332</v>
      </c>
      <c r="H361" s="416">
        <v>1576</v>
      </c>
      <c r="I361" s="414" t="s">
        <v>44</v>
      </c>
      <c r="J361" s="308" t="str">
        <f>IF(ISBLANK(INDEX('Policy Characteristics'!D:D,MATCH($C361,'Policy Characteristics'!$C:$C,0))),"",INDEX('Policy Characteristics'!D:D,MATCH($C361,'Policy Characteristics'!$C:$C,0)))</f>
        <v>Subsidy for Electricity Production</v>
      </c>
      <c r="K361" s="306" t="str">
        <f>IF(ISBLANK(INDEX('Policy Characteristics'!E:E,MATCH($C361,'Policy Characteristics'!$C:$C,0))),"",INDEX('Policy Characteristics'!E:E,MATCH($C361,'Policy Characteristics'!$C:$C,0)))</f>
        <v>elec generation subsidy</v>
      </c>
      <c r="L361" s="306">
        <f>IF(ISBLANK(INDEX('Policy Characteristics'!F:F,MATCH($C361,'Policy Characteristics'!$C:$C,0))),"",INDEX('Policy Characteristics'!F:F,MATCH($C361,'Policy Characteristics'!$C:$C,0)))</f>
        <v>0</v>
      </c>
      <c r="M361" s="306">
        <f>IF(ISBLANK(INDEX('Policy Characteristics'!G:G,MATCH($C361,'Policy Characteristics'!$C:$C,0))),"",INDEX('Policy Characteristics'!G:G,MATCH($C361,'Policy Characteristics'!$C:$C,0)))</f>
        <v>60</v>
      </c>
      <c r="N361" s="306">
        <f>IF(ISBLANK(INDEX('Policy Characteristics'!H:H,MATCH($C361,'Policy Characteristics'!$C:$C,0))),"",INDEX('Policy Characteristics'!H:H,MATCH($C361,'Policy Characteristics'!$C:$C,0)))</f>
        <v>1</v>
      </c>
      <c r="O361" s="306" t="str">
        <f>IF(ISBLANK(INDEX('Policy Characteristics'!I:I,MATCH($C361,'Policy Characteristics'!$C:$C,0))),"",INDEX('Policy Characteristics'!I:I,MATCH($C361,'Policy Characteristics'!$C:$C,0)))</f>
        <v>$/MWh</v>
      </c>
      <c r="P361" s="306" t="str">
        <f>IF(ISBLANK(INDEX('Policy Characteristics'!J:J,MATCH($C361,'Policy Characteristics'!$C:$C,0))),"",INDEX('Policy Characteristics'!J:J,MATCH($C361,'Policy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1" s="306" t="str">
        <f>IF(ISBLANK(INDEX('Policy Characteristics'!K:K,MATCH($C361,'Policy Characteristics'!$C:$C,0))),"",INDEX('Policy Characteristics'!K:K,MATCH($C361,'Policy Characteristics'!$C:$C,0)))</f>
        <v>electricity-sector-main.html#subsidies</v>
      </c>
      <c r="R361" s="306" t="str">
        <f>IF(ISBLANK(INDEX('Policy Characteristics'!L:L,MATCH($C361,'Policy Characteristics'!$C:$C,0))),"",INDEX('Policy Characteristics'!L:L,MATCH($C361,'Policy Characteristics'!$C:$C,0)))</f>
        <v>subsidy-for-electricity-production.html</v>
      </c>
      <c r="S361" s="394"/>
    </row>
    <row r="362" spans="1:19" x14ac:dyDescent="0.25">
      <c r="A362" s="306" t="str">
        <f>IF(ISBLANK(INDEX('Policy Characteristics'!A:A,MATCH($C362,'Policy Characteristics'!$C:$C,0))),"",INDEX('Policy Characteristics'!A:A,MATCH($C362,'Policy Characteristics'!$C:$C,0)))</f>
        <v>Electricity Supply</v>
      </c>
      <c r="B362" s="306" t="str">
        <f>IF(ISBLANK(INDEX('Policy Characteristics'!B:B,MATCH($C362,'Policy Characteristics'!$C:$C,0))),"",INDEX('Policy Characteristics'!B:B,MATCH($C362,'Policy Characteristics'!$C:$C,0)))</f>
        <v>Subsidy for Electricity Production</v>
      </c>
      <c r="C362" s="310" t="str">
        <f t="shared" si="27"/>
        <v>Subsidy for Elec Production by Fuel</v>
      </c>
      <c r="D362" s="394" t="s">
        <v>81</v>
      </c>
      <c r="E362" s="414" t="s">
        <v>268</v>
      </c>
      <c r="F362" s="414" t="s">
        <v>93</v>
      </c>
      <c r="G362" s="394" t="s">
        <v>321</v>
      </c>
      <c r="H362" s="416">
        <v>42</v>
      </c>
      <c r="I362" s="414" t="s">
        <v>44</v>
      </c>
      <c r="J362" s="308" t="str">
        <f>IF(ISBLANK(INDEX('Policy Characteristics'!D:D,MATCH($C362,'Policy Characteristics'!$C:$C,0))),"",INDEX('Policy Characteristics'!D:D,MATCH($C362,'Policy Characteristics'!$C:$C,0)))</f>
        <v>Subsidy for Electricity Production</v>
      </c>
      <c r="K362" s="306" t="str">
        <f>IF(ISBLANK(INDEX('Policy Characteristics'!E:E,MATCH($C362,'Policy Characteristics'!$C:$C,0))),"",INDEX('Policy Characteristics'!E:E,MATCH($C362,'Policy Characteristics'!$C:$C,0)))</f>
        <v>elec generation subsidy</v>
      </c>
      <c r="L362" s="306">
        <f>IF(ISBLANK(INDEX('Policy Characteristics'!F:F,MATCH($C362,'Policy Characteristics'!$C:$C,0))),"",INDEX('Policy Characteristics'!F:F,MATCH($C362,'Policy Characteristics'!$C:$C,0)))</f>
        <v>0</v>
      </c>
      <c r="M362" s="306">
        <f>IF(ISBLANK(INDEX('Policy Characteristics'!G:G,MATCH($C362,'Policy Characteristics'!$C:$C,0))),"",INDEX('Policy Characteristics'!G:G,MATCH($C362,'Policy Characteristics'!$C:$C,0)))</f>
        <v>60</v>
      </c>
      <c r="N362" s="306">
        <f>IF(ISBLANK(INDEX('Policy Characteristics'!H:H,MATCH($C362,'Policy Characteristics'!$C:$C,0))),"",INDEX('Policy Characteristics'!H:H,MATCH($C362,'Policy Characteristics'!$C:$C,0)))</f>
        <v>1</v>
      </c>
      <c r="O362" s="306" t="str">
        <f>IF(ISBLANK(INDEX('Policy Characteristics'!I:I,MATCH($C362,'Policy Characteristics'!$C:$C,0))),"",INDEX('Policy Characteristics'!I:I,MATCH($C362,'Policy Characteristics'!$C:$C,0)))</f>
        <v>$/MWh</v>
      </c>
      <c r="P362" s="306" t="str">
        <f>IF(ISBLANK(INDEX('Policy Characteristics'!J:J,MATCH($C362,'Policy Characteristics'!$C:$C,0))),"",INDEX('Policy Characteristics'!J:J,MATCH($C362,'Policy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2" s="306" t="str">
        <f>IF(ISBLANK(INDEX('Policy Characteristics'!K:K,MATCH($C362,'Policy Characteristics'!$C:$C,0))),"",INDEX('Policy Characteristics'!K:K,MATCH($C362,'Policy Characteristics'!$C:$C,0)))</f>
        <v>electricity-sector-main.html#subsidies</v>
      </c>
      <c r="R362" s="306" t="str">
        <f>IF(ISBLANK(INDEX('Policy Characteristics'!L:L,MATCH($C362,'Policy Characteristics'!$C:$C,0))),"",INDEX('Policy Characteristics'!L:L,MATCH($C362,'Policy Characteristics'!$C:$C,0)))</f>
        <v>subsidy-for-electricity-production.html</v>
      </c>
      <c r="S362" s="394"/>
    </row>
    <row r="363" spans="1:19" x14ac:dyDescent="0.25">
      <c r="A363" s="306" t="str">
        <f>IF(ISBLANK(INDEX('Policy Characteristics'!A:A,MATCH($C363,'Policy Characteristics'!$C:$C,0))),"",INDEX('Policy Characteristics'!A:A,MATCH($C363,'Policy Characteristics'!$C:$C,0)))</f>
        <v>Electricity Supply</v>
      </c>
      <c r="B363" s="306" t="str">
        <f>IF(ISBLANK(INDEX('Policy Characteristics'!B:B,MATCH($C363,'Policy Characteristics'!$C:$C,0))),"",INDEX('Policy Characteristics'!B:B,MATCH($C363,'Policy Characteristics'!$C:$C,0)))</f>
        <v>Subsidy for Electricity Production</v>
      </c>
      <c r="C363" s="310" t="str">
        <f t="shared" si="27"/>
        <v>Subsidy for Elec Production by Fuel</v>
      </c>
      <c r="D363" s="394" t="s">
        <v>81</v>
      </c>
      <c r="E363" s="414" t="s">
        <v>269</v>
      </c>
      <c r="F363" s="414" t="s">
        <v>93</v>
      </c>
      <c r="G363" s="394"/>
      <c r="H363" s="416">
        <v>1577</v>
      </c>
      <c r="I363" s="394" t="s">
        <v>45</v>
      </c>
      <c r="J363" s="308" t="str">
        <f>IF(ISBLANK(INDEX('Policy Characteristics'!D:D,MATCH($C363,'Policy Characteristics'!$C:$C,0))),"",INDEX('Policy Characteristics'!D:D,MATCH($C363,'Policy Characteristics'!$C:$C,0)))</f>
        <v>Subsidy for Electricity Production</v>
      </c>
      <c r="K363" s="306" t="str">
        <f>IF(ISBLANK(INDEX('Policy Characteristics'!E:E,MATCH($C363,'Policy Characteristics'!$C:$C,0))),"",INDEX('Policy Characteristics'!E:E,MATCH($C363,'Policy Characteristics'!$C:$C,0)))</f>
        <v>elec generation subsidy</v>
      </c>
      <c r="L363" s="306">
        <f>IF(ISBLANK(INDEX('Policy Characteristics'!F:F,MATCH($C363,'Policy Characteristics'!$C:$C,0))),"",INDEX('Policy Characteristics'!F:F,MATCH($C363,'Policy Characteristics'!$C:$C,0)))</f>
        <v>0</v>
      </c>
      <c r="M363" s="306">
        <f>IF(ISBLANK(INDEX('Policy Characteristics'!G:G,MATCH($C363,'Policy Characteristics'!$C:$C,0))),"",INDEX('Policy Characteristics'!G:G,MATCH($C363,'Policy Characteristics'!$C:$C,0)))</f>
        <v>60</v>
      </c>
      <c r="N363" s="306">
        <f>IF(ISBLANK(INDEX('Policy Characteristics'!H:H,MATCH($C363,'Policy Characteristics'!$C:$C,0))),"",INDEX('Policy Characteristics'!H:H,MATCH($C363,'Policy Characteristics'!$C:$C,0)))</f>
        <v>1</v>
      </c>
      <c r="O363" s="306" t="str">
        <f>IF(ISBLANK(INDEX('Policy Characteristics'!I:I,MATCH($C363,'Policy Characteristics'!$C:$C,0))),"",INDEX('Policy Characteristics'!I:I,MATCH($C363,'Policy Characteristics'!$C:$C,0)))</f>
        <v>$/MWh</v>
      </c>
      <c r="P363" s="306" t="str">
        <f>IF(ISBLANK(INDEX('Policy Characteristics'!J:J,MATCH($C363,'Policy Characteristics'!$C:$C,0))),"",INDEX('Policy Characteristics'!J:J,MATCH($C363,'Policy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3" s="306" t="str">
        <f>IF(ISBLANK(INDEX('Policy Characteristics'!K:K,MATCH($C363,'Policy Characteristics'!$C:$C,0))),"",INDEX('Policy Characteristics'!K:K,MATCH($C363,'Policy Characteristics'!$C:$C,0)))</f>
        <v>electricity-sector-main.html#subsidies</v>
      </c>
      <c r="R363" s="306" t="str">
        <f>IF(ISBLANK(INDEX('Policy Characteristics'!L:L,MATCH($C363,'Policy Characteristics'!$C:$C,0))),"",INDEX('Policy Characteristics'!L:L,MATCH($C363,'Policy Characteristics'!$C:$C,0)))</f>
        <v>subsidy-for-electricity-production.html</v>
      </c>
      <c r="S363" s="394"/>
    </row>
    <row r="364" spans="1:19" x14ac:dyDescent="0.25">
      <c r="A364" s="306" t="str">
        <f>IF(ISBLANK(INDEX('Policy Characteristics'!A:A,MATCH($C364,'Policy Characteristics'!$C:$C,0))),"",INDEX('Policy Characteristics'!A:A,MATCH($C364,'Policy Characteristics'!$C:$C,0)))</f>
        <v>Electricity Supply</v>
      </c>
      <c r="B364" s="306" t="str">
        <f>IF(ISBLANK(INDEX('Policy Characteristics'!B:B,MATCH($C364,'Policy Characteristics'!$C:$C,0))),"",INDEX('Policy Characteristics'!B:B,MATCH($C364,'Policy Characteristics'!$C:$C,0)))</f>
        <v>Subsidy for Electricity Production</v>
      </c>
      <c r="C364" s="310" t="str">
        <f t="shared" si="27"/>
        <v>Subsidy for Elec Production by Fuel</v>
      </c>
      <c r="D364" s="394" t="s">
        <v>81</v>
      </c>
      <c r="E364" s="414" t="s">
        <v>270</v>
      </c>
      <c r="F364" s="414" t="s">
        <v>93</v>
      </c>
      <c r="G364" s="394" t="s">
        <v>332</v>
      </c>
      <c r="H364" s="416">
        <v>1578</v>
      </c>
      <c r="I364" s="414" t="s">
        <v>44</v>
      </c>
      <c r="J364" s="308" t="str">
        <f>IF(ISBLANK(INDEX('Policy Characteristics'!D:D,MATCH($C364,'Policy Characteristics'!$C:$C,0))),"",INDEX('Policy Characteristics'!D:D,MATCH($C364,'Policy Characteristics'!$C:$C,0)))</f>
        <v>Subsidy for Electricity Production</v>
      </c>
      <c r="K364" s="306" t="str">
        <f>IF(ISBLANK(INDEX('Policy Characteristics'!E:E,MATCH($C364,'Policy Characteristics'!$C:$C,0))),"",INDEX('Policy Characteristics'!E:E,MATCH($C364,'Policy Characteristics'!$C:$C,0)))</f>
        <v>elec generation subsidy</v>
      </c>
      <c r="L364" s="306">
        <f>IF(ISBLANK(INDEX('Policy Characteristics'!F:F,MATCH($C364,'Policy Characteristics'!$C:$C,0))),"",INDEX('Policy Characteristics'!F:F,MATCH($C364,'Policy Characteristics'!$C:$C,0)))</f>
        <v>0</v>
      </c>
      <c r="M364" s="306">
        <f>IF(ISBLANK(INDEX('Policy Characteristics'!G:G,MATCH($C364,'Policy Characteristics'!$C:$C,0))),"",INDEX('Policy Characteristics'!G:G,MATCH($C364,'Policy Characteristics'!$C:$C,0)))</f>
        <v>60</v>
      </c>
      <c r="N364" s="306">
        <f>IF(ISBLANK(INDEX('Policy Characteristics'!H:H,MATCH($C364,'Policy Characteristics'!$C:$C,0))),"",INDEX('Policy Characteristics'!H:H,MATCH($C364,'Policy Characteristics'!$C:$C,0)))</f>
        <v>1</v>
      </c>
      <c r="O364" s="306" t="str">
        <f>IF(ISBLANK(INDEX('Policy Characteristics'!I:I,MATCH($C364,'Policy Characteristics'!$C:$C,0))),"",INDEX('Policy Characteristics'!I:I,MATCH($C364,'Policy Characteristics'!$C:$C,0)))</f>
        <v>$/MWh</v>
      </c>
      <c r="P364" s="306" t="str">
        <f>IF(ISBLANK(INDEX('Policy Characteristics'!J:J,MATCH($C364,'Policy Characteristics'!$C:$C,0))),"",INDEX('Policy Characteristics'!J:J,MATCH($C364,'Policy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4" s="306" t="str">
        <f>IF(ISBLANK(INDEX('Policy Characteristics'!K:K,MATCH($C364,'Policy Characteristics'!$C:$C,0))),"",INDEX('Policy Characteristics'!K:K,MATCH($C364,'Policy Characteristics'!$C:$C,0)))</f>
        <v>electricity-sector-main.html#subsidies</v>
      </c>
      <c r="R364" s="306" t="str">
        <f>IF(ISBLANK(INDEX('Policy Characteristics'!L:L,MATCH($C364,'Policy Characteristics'!$C:$C,0))),"",INDEX('Policy Characteristics'!L:L,MATCH($C364,'Policy Characteristics'!$C:$C,0)))</f>
        <v>subsidy-for-electricity-production.html</v>
      </c>
      <c r="S364" s="394"/>
    </row>
    <row r="365" spans="1:19" x14ac:dyDescent="0.25">
      <c r="A365" s="306" t="str">
        <f>IF(ISBLANK(INDEX('Policy Characteristics'!A:A,MATCH($C365,'Policy Characteristics'!$C:$C,0))),"",INDEX('Policy Characteristics'!A:A,MATCH($C365,'Policy Characteristics'!$C:$C,0)))</f>
        <v>Electricity Supply</v>
      </c>
      <c r="B365" s="306" t="str">
        <f>IF(ISBLANK(INDEX('Policy Characteristics'!B:B,MATCH($C365,'Policy Characteristics'!$C:$C,0))),"",INDEX('Policy Characteristics'!B:B,MATCH($C365,'Policy Characteristics'!$C:$C,0)))</f>
        <v>Subsidy for Electricity Production</v>
      </c>
      <c r="C365" s="310" t="str">
        <f t="shared" si="27"/>
        <v>Subsidy for Elec Production by Fuel</v>
      </c>
      <c r="D365" s="394" t="s">
        <v>2478</v>
      </c>
      <c r="E365" s="414" t="s">
        <v>268</v>
      </c>
      <c r="F365" s="414" t="s">
        <v>461</v>
      </c>
      <c r="G365" s="394" t="s">
        <v>321</v>
      </c>
      <c r="H365" s="416">
        <v>1589</v>
      </c>
      <c r="I365" s="414" t="s">
        <v>44</v>
      </c>
      <c r="J365" s="308" t="str">
        <f>IF(ISBLANK(INDEX('Policy Characteristics'!D:D,MATCH($C365,'Policy Characteristics'!$C:$C,0))),"",INDEX('Policy Characteristics'!D:D,MATCH($C365,'Policy Characteristics'!$C:$C,0)))</f>
        <v>Subsidy for Electricity Production</v>
      </c>
      <c r="K365" s="306" t="str">
        <f>IF(ISBLANK(INDEX('Policy Characteristics'!E:E,MATCH($C365,'Policy Characteristics'!$C:$C,0))),"",INDEX('Policy Characteristics'!E:E,MATCH($C365,'Policy Characteristics'!$C:$C,0)))</f>
        <v>elec generation subsidy</v>
      </c>
      <c r="L365" s="306">
        <f>IF(ISBLANK(INDEX('Policy Characteristics'!F:F,MATCH($C365,'Policy Characteristics'!$C:$C,0))),"",INDEX('Policy Characteristics'!F:F,MATCH($C365,'Policy Characteristics'!$C:$C,0)))</f>
        <v>0</v>
      </c>
      <c r="M365" s="306">
        <f>IF(ISBLANK(INDEX('Policy Characteristics'!G:G,MATCH($C365,'Policy Characteristics'!$C:$C,0))),"",INDEX('Policy Characteristics'!G:G,MATCH($C365,'Policy Characteristics'!$C:$C,0)))</f>
        <v>60</v>
      </c>
      <c r="N365" s="306">
        <f>IF(ISBLANK(INDEX('Policy Characteristics'!H:H,MATCH($C365,'Policy Characteristics'!$C:$C,0))),"",INDEX('Policy Characteristics'!H:H,MATCH($C365,'Policy Characteristics'!$C:$C,0)))</f>
        <v>1</v>
      </c>
      <c r="O365" s="306" t="str">
        <f>IF(ISBLANK(INDEX('Policy Characteristics'!I:I,MATCH($C365,'Policy Characteristics'!$C:$C,0))),"",INDEX('Policy Characteristics'!I:I,MATCH($C365,'Policy Characteristics'!$C:$C,0)))</f>
        <v>$/MWh</v>
      </c>
      <c r="P365" s="306" t="str">
        <f>IF(ISBLANK(INDEX('Policy Characteristics'!J:J,MATCH($C365,'Policy Characteristics'!$C:$C,0))),"",INDEX('Policy Characteristics'!J:J,MATCH($C365,'Policy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5" s="306" t="str">
        <f>IF(ISBLANK(INDEX('Policy Characteristics'!K:K,MATCH($C365,'Policy Characteristics'!$C:$C,0))),"",INDEX('Policy Characteristics'!K:K,MATCH($C365,'Policy Characteristics'!$C:$C,0)))</f>
        <v>electricity-sector-main.html#subsidies</v>
      </c>
      <c r="R365" s="306" t="str">
        <f>IF(ISBLANK(INDEX('Policy Characteristics'!L:L,MATCH($C365,'Policy Characteristics'!$C:$C,0))),"",INDEX('Policy Characteristics'!L:L,MATCH($C365,'Policy Characteristics'!$C:$C,0)))</f>
        <v>subsidy-for-electricity-production.html</v>
      </c>
      <c r="S365" s="394"/>
    </row>
    <row r="366" spans="1:19" x14ac:dyDescent="0.25">
      <c r="A366" s="306" t="str">
        <f>IF(ISBLANK(INDEX('Policy Characteristics'!A:A,MATCH($C366,'Policy Characteristics'!$C:$C,0))),"",INDEX('Policy Characteristics'!A:A,MATCH($C366,'Policy Characteristics'!$C:$C,0)))</f>
        <v>Electricity Supply</v>
      </c>
      <c r="B366" s="306" t="str">
        <f>IF(ISBLANK(INDEX('Policy Characteristics'!B:B,MATCH($C366,'Policy Characteristics'!$C:$C,0))),"",INDEX('Policy Characteristics'!B:B,MATCH($C366,'Policy Characteristics'!$C:$C,0)))</f>
        <v>Subsidy for Electricity Production</v>
      </c>
      <c r="C366" s="310" t="str">
        <f t="shared" si="27"/>
        <v>Subsidy for Elec Production by Fuel</v>
      </c>
      <c r="D366" s="394" t="s">
        <v>2478</v>
      </c>
      <c r="E366" s="414" t="s">
        <v>269</v>
      </c>
      <c r="F366" s="414" t="s">
        <v>461</v>
      </c>
      <c r="G366" s="394"/>
      <c r="H366" s="416">
        <v>1590</v>
      </c>
      <c r="I366" s="394" t="s">
        <v>45</v>
      </c>
      <c r="J366" s="308" t="str">
        <f>IF(ISBLANK(INDEX('Policy Characteristics'!D:D,MATCH($C366,'Policy Characteristics'!$C:$C,0))),"",INDEX('Policy Characteristics'!D:D,MATCH($C366,'Policy Characteristics'!$C:$C,0)))</f>
        <v>Subsidy for Electricity Production</v>
      </c>
      <c r="K366" s="306" t="str">
        <f>IF(ISBLANK(INDEX('Policy Characteristics'!E:E,MATCH($C366,'Policy Characteristics'!$C:$C,0))),"",INDEX('Policy Characteristics'!E:E,MATCH($C366,'Policy Characteristics'!$C:$C,0)))</f>
        <v>elec generation subsidy</v>
      </c>
      <c r="L366" s="306">
        <f>IF(ISBLANK(INDEX('Policy Characteristics'!F:F,MATCH($C366,'Policy Characteristics'!$C:$C,0))),"",INDEX('Policy Characteristics'!F:F,MATCH($C366,'Policy Characteristics'!$C:$C,0)))</f>
        <v>0</v>
      </c>
      <c r="M366" s="306">
        <f>IF(ISBLANK(INDEX('Policy Characteristics'!G:G,MATCH($C366,'Policy Characteristics'!$C:$C,0))),"",INDEX('Policy Characteristics'!G:G,MATCH($C366,'Policy Characteristics'!$C:$C,0)))</f>
        <v>60</v>
      </c>
      <c r="N366" s="306">
        <f>IF(ISBLANK(INDEX('Policy Characteristics'!H:H,MATCH($C366,'Policy Characteristics'!$C:$C,0))),"",INDEX('Policy Characteristics'!H:H,MATCH($C366,'Policy Characteristics'!$C:$C,0)))</f>
        <v>1</v>
      </c>
      <c r="O366" s="306" t="str">
        <f>IF(ISBLANK(INDEX('Policy Characteristics'!I:I,MATCH($C366,'Policy Characteristics'!$C:$C,0))),"",INDEX('Policy Characteristics'!I:I,MATCH($C366,'Policy Characteristics'!$C:$C,0)))</f>
        <v>$/MWh</v>
      </c>
      <c r="P366" s="306" t="str">
        <f>IF(ISBLANK(INDEX('Policy Characteristics'!J:J,MATCH($C366,'Policy Characteristics'!$C:$C,0))),"",INDEX('Policy Characteristics'!J:J,MATCH($C366,'Policy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6" s="306" t="str">
        <f>IF(ISBLANK(INDEX('Policy Characteristics'!K:K,MATCH($C366,'Policy Characteristics'!$C:$C,0))),"",INDEX('Policy Characteristics'!K:K,MATCH($C366,'Policy Characteristics'!$C:$C,0)))</f>
        <v>electricity-sector-main.html#subsidies</v>
      </c>
      <c r="R366" s="306" t="str">
        <f>IF(ISBLANK(INDEX('Policy Characteristics'!L:L,MATCH($C366,'Policy Characteristics'!$C:$C,0))),"",INDEX('Policy Characteristics'!L:L,MATCH($C366,'Policy Characteristics'!$C:$C,0)))</f>
        <v>subsidy-for-electricity-production.html</v>
      </c>
      <c r="S366" s="394"/>
    </row>
    <row r="367" spans="1:19" x14ac:dyDescent="0.25">
      <c r="A367" s="306" t="str">
        <f>IF(ISBLANK(INDEX('Policy Characteristics'!A:A,MATCH($C367,'Policy Characteristics'!$C:$C,0))),"",INDEX('Policy Characteristics'!A:A,MATCH($C367,'Policy Characteristics'!$C:$C,0)))</f>
        <v>Electricity Supply</v>
      </c>
      <c r="B367" s="306" t="str">
        <f>IF(ISBLANK(INDEX('Policy Characteristics'!B:B,MATCH($C367,'Policy Characteristics'!$C:$C,0))),"",INDEX('Policy Characteristics'!B:B,MATCH($C367,'Policy Characteristics'!$C:$C,0)))</f>
        <v>Subsidy for Electricity Production</v>
      </c>
      <c r="C367" s="310" t="str">
        <f t="shared" si="27"/>
        <v>Subsidy for Elec Production by Fuel</v>
      </c>
      <c r="D367" s="394" t="s">
        <v>2478</v>
      </c>
      <c r="E367" s="414" t="s">
        <v>270</v>
      </c>
      <c r="F367" s="414" t="s">
        <v>461</v>
      </c>
      <c r="G367" s="394" t="s">
        <v>332</v>
      </c>
      <c r="H367" s="416">
        <v>1591</v>
      </c>
      <c r="I367" s="414" t="s">
        <v>44</v>
      </c>
      <c r="J367" s="308" t="str">
        <f>IF(ISBLANK(INDEX('Policy Characteristics'!D:D,MATCH($C367,'Policy Characteristics'!$C:$C,0))),"",INDEX('Policy Characteristics'!D:D,MATCH($C367,'Policy Characteristics'!$C:$C,0)))</f>
        <v>Subsidy for Electricity Production</v>
      </c>
      <c r="K367" s="306" t="str">
        <f>IF(ISBLANK(INDEX('Policy Characteristics'!E:E,MATCH($C367,'Policy Characteristics'!$C:$C,0))),"",INDEX('Policy Characteristics'!E:E,MATCH($C367,'Policy Characteristics'!$C:$C,0)))</f>
        <v>elec generation subsidy</v>
      </c>
      <c r="L367" s="306">
        <f>IF(ISBLANK(INDEX('Policy Characteristics'!F:F,MATCH($C367,'Policy Characteristics'!$C:$C,0))),"",INDEX('Policy Characteristics'!F:F,MATCH($C367,'Policy Characteristics'!$C:$C,0)))</f>
        <v>0</v>
      </c>
      <c r="M367" s="306">
        <f>IF(ISBLANK(INDEX('Policy Characteristics'!G:G,MATCH($C367,'Policy Characteristics'!$C:$C,0))),"",INDEX('Policy Characteristics'!G:G,MATCH($C367,'Policy Characteristics'!$C:$C,0)))</f>
        <v>60</v>
      </c>
      <c r="N367" s="306">
        <f>IF(ISBLANK(INDEX('Policy Characteristics'!H:H,MATCH($C367,'Policy Characteristics'!$C:$C,0))),"",INDEX('Policy Characteristics'!H:H,MATCH($C367,'Policy Characteristics'!$C:$C,0)))</f>
        <v>1</v>
      </c>
      <c r="O367" s="306" t="str">
        <f>IF(ISBLANK(INDEX('Policy Characteristics'!I:I,MATCH($C367,'Policy Characteristics'!$C:$C,0))),"",INDEX('Policy Characteristics'!I:I,MATCH($C367,'Policy Characteristics'!$C:$C,0)))</f>
        <v>$/MWh</v>
      </c>
      <c r="P367" s="306" t="str">
        <f>IF(ISBLANK(INDEX('Policy Characteristics'!J:J,MATCH($C367,'Policy Characteristics'!$C:$C,0))),"",INDEX('Policy Characteristics'!J:J,MATCH($C367,'Policy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7" s="306" t="str">
        <f>IF(ISBLANK(INDEX('Policy Characteristics'!K:K,MATCH($C367,'Policy Characteristics'!$C:$C,0))),"",INDEX('Policy Characteristics'!K:K,MATCH($C367,'Policy Characteristics'!$C:$C,0)))</f>
        <v>electricity-sector-main.html#subsidies</v>
      </c>
      <c r="R367" s="306" t="str">
        <f>IF(ISBLANK(INDEX('Policy Characteristics'!L:L,MATCH($C367,'Policy Characteristics'!$C:$C,0))),"",INDEX('Policy Characteristics'!L:L,MATCH($C367,'Policy Characteristics'!$C:$C,0)))</f>
        <v>subsidy-for-electricity-production.html</v>
      </c>
      <c r="S367" s="394"/>
    </row>
    <row r="368" spans="1:19" x14ac:dyDescent="0.25">
      <c r="A368" s="306" t="str">
        <f>IF(ISBLANK(INDEX('Policy Characteristics'!A:A,MATCH($C368,'Policy Characteristics'!$C:$C,0))),"",INDEX('Policy Characteristics'!A:A,MATCH($C368,'Policy Characteristics'!$C:$C,0)))</f>
        <v>Electricity Supply</v>
      </c>
      <c r="B368" s="306" t="str">
        <f>IF(ISBLANK(INDEX('Policy Characteristics'!B:B,MATCH($C368,'Policy Characteristics'!$C:$C,0))),"",INDEX('Policy Characteristics'!B:B,MATCH($C368,'Policy Characteristics'!$C:$C,0)))</f>
        <v>Subsidy for Electricity Production</v>
      </c>
      <c r="C368" s="310" t="str">
        <f t="shared" si="27"/>
        <v>Subsidy for Elec Production by Fuel</v>
      </c>
      <c r="D368" s="394" t="s">
        <v>328</v>
      </c>
      <c r="E368" s="414" t="s">
        <v>268</v>
      </c>
      <c r="F368" s="414" t="s">
        <v>330</v>
      </c>
      <c r="G368" s="394" t="s">
        <v>321</v>
      </c>
      <c r="H368" s="416">
        <v>1592</v>
      </c>
      <c r="I368" s="394" t="s">
        <v>45</v>
      </c>
      <c r="J368" s="308" t="str">
        <f>IF(ISBLANK(INDEX('Policy Characteristics'!D:D,MATCH($C368,'Policy Characteristics'!$C:$C,0))),"",INDEX('Policy Characteristics'!D:D,MATCH($C368,'Policy Characteristics'!$C:$C,0)))</f>
        <v>Subsidy for Electricity Production</v>
      </c>
      <c r="K368" s="306" t="str">
        <f>IF(ISBLANK(INDEX('Policy Characteristics'!E:E,MATCH($C368,'Policy Characteristics'!$C:$C,0))),"",INDEX('Policy Characteristics'!E:E,MATCH($C368,'Policy Characteristics'!$C:$C,0)))</f>
        <v>elec generation subsidy</v>
      </c>
      <c r="L368" s="306">
        <f>IF(ISBLANK(INDEX('Policy Characteristics'!F:F,MATCH($C368,'Policy Characteristics'!$C:$C,0))),"",INDEX('Policy Characteristics'!F:F,MATCH($C368,'Policy Characteristics'!$C:$C,0)))</f>
        <v>0</v>
      </c>
      <c r="M368" s="306">
        <f>IF(ISBLANK(INDEX('Policy Characteristics'!G:G,MATCH($C368,'Policy Characteristics'!$C:$C,0))),"",INDEX('Policy Characteristics'!G:G,MATCH($C368,'Policy Characteristics'!$C:$C,0)))</f>
        <v>60</v>
      </c>
      <c r="N368" s="306">
        <f>IF(ISBLANK(INDEX('Policy Characteristics'!H:H,MATCH($C368,'Policy Characteristics'!$C:$C,0))),"",INDEX('Policy Characteristics'!H:H,MATCH($C368,'Policy Characteristics'!$C:$C,0)))</f>
        <v>1</v>
      </c>
      <c r="O368" s="306" t="str">
        <f>IF(ISBLANK(INDEX('Policy Characteristics'!I:I,MATCH($C368,'Policy Characteristics'!$C:$C,0))),"",INDEX('Policy Characteristics'!I:I,MATCH($C368,'Policy Characteristics'!$C:$C,0)))</f>
        <v>$/MWh</v>
      </c>
      <c r="P368" s="306" t="str">
        <f>IF(ISBLANK(INDEX('Policy Characteristics'!J:J,MATCH($C368,'Policy Characteristics'!$C:$C,0))),"",INDEX('Policy Characteristics'!J:J,MATCH($C368,'Policy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8" s="306" t="str">
        <f>IF(ISBLANK(INDEX('Policy Characteristics'!K:K,MATCH($C368,'Policy Characteristics'!$C:$C,0))),"",INDEX('Policy Characteristics'!K:K,MATCH($C368,'Policy Characteristics'!$C:$C,0)))</f>
        <v>electricity-sector-main.html#subsidies</v>
      </c>
      <c r="R368" s="306" t="str">
        <f>IF(ISBLANK(INDEX('Policy Characteristics'!L:L,MATCH($C368,'Policy Characteristics'!$C:$C,0))),"",INDEX('Policy Characteristics'!L:L,MATCH($C368,'Policy Characteristics'!$C:$C,0)))</f>
        <v>subsidy-for-electricity-production.html</v>
      </c>
      <c r="S368" s="394"/>
    </row>
    <row r="369" spans="1:19" x14ac:dyDescent="0.25">
      <c r="A369" s="306" t="str">
        <f>IF(ISBLANK(INDEX('Policy Characteristics'!A:A,MATCH($C369,'Policy Characteristics'!$C:$C,0))),"",INDEX('Policy Characteristics'!A:A,MATCH($C369,'Policy Characteristics'!$C:$C,0)))</f>
        <v>Electricity Supply</v>
      </c>
      <c r="B369" s="306" t="str">
        <f>IF(ISBLANK(INDEX('Policy Characteristics'!B:B,MATCH($C369,'Policy Characteristics'!$C:$C,0))),"",INDEX('Policy Characteristics'!B:B,MATCH($C369,'Policy Characteristics'!$C:$C,0)))</f>
        <v>Subsidy for Electricity Production</v>
      </c>
      <c r="C369" s="310" t="str">
        <f t="shared" si="27"/>
        <v>Subsidy for Elec Production by Fuel</v>
      </c>
      <c r="D369" s="394" t="s">
        <v>328</v>
      </c>
      <c r="E369" s="414" t="s">
        <v>269</v>
      </c>
      <c r="F369" s="414" t="s">
        <v>330</v>
      </c>
      <c r="G369" s="394"/>
      <c r="H369" s="416">
        <v>1593</v>
      </c>
      <c r="I369" s="394" t="s">
        <v>45</v>
      </c>
      <c r="J369" s="308" t="str">
        <f>IF(ISBLANK(INDEX('Policy Characteristics'!D:D,MATCH($C369,'Policy Characteristics'!$C:$C,0))),"",INDEX('Policy Characteristics'!D:D,MATCH($C369,'Policy Characteristics'!$C:$C,0)))</f>
        <v>Subsidy for Electricity Production</v>
      </c>
      <c r="K369" s="306" t="str">
        <f>IF(ISBLANK(INDEX('Policy Characteristics'!E:E,MATCH($C369,'Policy Characteristics'!$C:$C,0))),"",INDEX('Policy Characteristics'!E:E,MATCH($C369,'Policy Characteristics'!$C:$C,0)))</f>
        <v>elec generation subsidy</v>
      </c>
      <c r="L369" s="306">
        <f>IF(ISBLANK(INDEX('Policy Characteristics'!F:F,MATCH($C369,'Policy Characteristics'!$C:$C,0))),"",INDEX('Policy Characteristics'!F:F,MATCH($C369,'Policy Characteristics'!$C:$C,0)))</f>
        <v>0</v>
      </c>
      <c r="M369" s="306">
        <f>IF(ISBLANK(INDEX('Policy Characteristics'!G:G,MATCH($C369,'Policy Characteristics'!$C:$C,0))),"",INDEX('Policy Characteristics'!G:G,MATCH($C369,'Policy Characteristics'!$C:$C,0)))</f>
        <v>60</v>
      </c>
      <c r="N369" s="306">
        <f>IF(ISBLANK(INDEX('Policy Characteristics'!H:H,MATCH($C369,'Policy Characteristics'!$C:$C,0))),"",INDEX('Policy Characteristics'!H:H,MATCH($C369,'Policy Characteristics'!$C:$C,0)))</f>
        <v>1</v>
      </c>
      <c r="O369" s="306" t="str">
        <f>IF(ISBLANK(INDEX('Policy Characteristics'!I:I,MATCH($C369,'Policy Characteristics'!$C:$C,0))),"",INDEX('Policy Characteristics'!I:I,MATCH($C369,'Policy Characteristics'!$C:$C,0)))</f>
        <v>$/MWh</v>
      </c>
      <c r="P369" s="306" t="str">
        <f>IF(ISBLANK(INDEX('Policy Characteristics'!J:J,MATCH($C369,'Policy Characteristics'!$C:$C,0))),"",INDEX('Policy Characteristics'!J:J,MATCH($C369,'Policy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69" s="306" t="str">
        <f>IF(ISBLANK(INDEX('Policy Characteristics'!K:K,MATCH($C369,'Policy Characteristics'!$C:$C,0))),"",INDEX('Policy Characteristics'!K:K,MATCH($C369,'Policy Characteristics'!$C:$C,0)))</f>
        <v>electricity-sector-main.html#subsidies</v>
      </c>
      <c r="R369" s="306" t="str">
        <f>IF(ISBLANK(INDEX('Policy Characteristics'!L:L,MATCH($C369,'Policy Characteristics'!$C:$C,0))),"",INDEX('Policy Characteristics'!L:L,MATCH($C369,'Policy Characteristics'!$C:$C,0)))</f>
        <v>subsidy-for-electricity-production.html</v>
      </c>
      <c r="S369" s="394"/>
    </row>
    <row r="370" spans="1:19" x14ac:dyDescent="0.25">
      <c r="A370" s="306" t="str">
        <f>IF(ISBLANK(INDEX('Policy Characteristics'!A:A,MATCH($C370,'Policy Characteristics'!$C:$C,0))),"",INDEX('Policy Characteristics'!A:A,MATCH($C370,'Policy Characteristics'!$C:$C,0)))</f>
        <v>Electricity Supply</v>
      </c>
      <c r="B370" s="306" t="str">
        <f>IF(ISBLANK(INDEX('Policy Characteristics'!B:B,MATCH($C370,'Policy Characteristics'!$C:$C,0))),"",INDEX('Policy Characteristics'!B:B,MATCH($C370,'Policy Characteristics'!$C:$C,0)))</f>
        <v>Subsidy for Electricity Production</v>
      </c>
      <c r="C370" s="310" t="str">
        <f t="shared" si="27"/>
        <v>Subsidy for Elec Production by Fuel</v>
      </c>
      <c r="D370" s="394" t="s">
        <v>328</v>
      </c>
      <c r="E370" s="414" t="s">
        <v>270</v>
      </c>
      <c r="F370" s="414" t="s">
        <v>330</v>
      </c>
      <c r="G370" s="394" t="s">
        <v>332</v>
      </c>
      <c r="H370" s="416">
        <v>1594</v>
      </c>
      <c r="I370" s="394" t="s">
        <v>45</v>
      </c>
      <c r="J370" s="308" t="str">
        <f>IF(ISBLANK(INDEX('Policy Characteristics'!D:D,MATCH($C370,'Policy Characteristics'!$C:$C,0))),"",INDEX('Policy Characteristics'!D:D,MATCH($C370,'Policy Characteristics'!$C:$C,0)))</f>
        <v>Subsidy for Electricity Production</v>
      </c>
      <c r="K370" s="306" t="str">
        <f>IF(ISBLANK(INDEX('Policy Characteristics'!E:E,MATCH($C370,'Policy Characteristics'!$C:$C,0))),"",INDEX('Policy Characteristics'!E:E,MATCH($C370,'Policy Characteristics'!$C:$C,0)))</f>
        <v>elec generation subsidy</v>
      </c>
      <c r="L370" s="306">
        <f>IF(ISBLANK(INDEX('Policy Characteristics'!F:F,MATCH($C370,'Policy Characteristics'!$C:$C,0))),"",INDEX('Policy Characteristics'!F:F,MATCH($C370,'Policy Characteristics'!$C:$C,0)))</f>
        <v>0</v>
      </c>
      <c r="M370" s="306">
        <f>IF(ISBLANK(INDEX('Policy Characteristics'!G:G,MATCH($C370,'Policy Characteristics'!$C:$C,0))),"",INDEX('Policy Characteristics'!G:G,MATCH($C370,'Policy Characteristics'!$C:$C,0)))</f>
        <v>60</v>
      </c>
      <c r="N370" s="306">
        <f>IF(ISBLANK(INDEX('Policy Characteristics'!H:H,MATCH($C370,'Policy Characteristics'!$C:$C,0))),"",INDEX('Policy Characteristics'!H:H,MATCH($C370,'Policy Characteristics'!$C:$C,0)))</f>
        <v>1</v>
      </c>
      <c r="O370" s="306" t="str">
        <f>IF(ISBLANK(INDEX('Policy Characteristics'!I:I,MATCH($C370,'Policy Characteristics'!$C:$C,0))),"",INDEX('Policy Characteristics'!I:I,MATCH($C370,'Policy Characteristics'!$C:$C,0)))</f>
        <v>$/MWh</v>
      </c>
      <c r="P370" s="306" t="str">
        <f>IF(ISBLANK(INDEX('Policy Characteristics'!J:J,MATCH($C370,'Policy Characteristics'!$C:$C,0))),"",INDEX('Policy Characteristics'!J:J,MATCH($C370,'Policy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0" s="306" t="str">
        <f>IF(ISBLANK(INDEX('Policy Characteristics'!K:K,MATCH($C370,'Policy Characteristics'!$C:$C,0))),"",INDEX('Policy Characteristics'!K:K,MATCH($C370,'Policy Characteristics'!$C:$C,0)))</f>
        <v>electricity-sector-main.html#subsidies</v>
      </c>
      <c r="R370" s="306" t="str">
        <f>IF(ISBLANK(INDEX('Policy Characteristics'!L:L,MATCH($C370,'Policy Characteristics'!$C:$C,0))),"",INDEX('Policy Characteristics'!L:L,MATCH($C370,'Policy Characteristics'!$C:$C,0)))</f>
        <v>subsidy-for-electricity-production.html</v>
      </c>
      <c r="S370" s="394"/>
    </row>
    <row r="371" spans="1:19" x14ac:dyDescent="0.25">
      <c r="A371" s="306" t="str">
        <f>IF(ISBLANK(INDEX('Policy Characteristics'!A:A,MATCH($C371,'Policy Characteristics'!$C:$C,0))),"",INDEX('Policy Characteristics'!A:A,MATCH($C371,'Policy Characteristics'!$C:$C,0)))</f>
        <v>Electricity Supply</v>
      </c>
      <c r="B371" s="306" t="str">
        <f>IF(ISBLANK(INDEX('Policy Characteristics'!B:B,MATCH($C371,'Policy Characteristics'!$C:$C,0))),"",INDEX('Policy Characteristics'!B:B,MATCH($C371,'Policy Characteristics'!$C:$C,0)))</f>
        <v>Subsidy for Electricity Production</v>
      </c>
      <c r="C371" s="310" t="str">
        <f t="shared" si="27"/>
        <v>Subsidy for Elec Production by Fuel</v>
      </c>
      <c r="D371" s="394" t="s">
        <v>329</v>
      </c>
      <c r="E371" s="414" t="s">
        <v>268</v>
      </c>
      <c r="F371" s="414" t="s">
        <v>331</v>
      </c>
      <c r="G371" s="394" t="s">
        <v>321</v>
      </c>
      <c r="H371" s="416">
        <v>1595</v>
      </c>
      <c r="I371" s="394" t="s">
        <v>45</v>
      </c>
      <c r="J371" s="308" t="str">
        <f>IF(ISBLANK(INDEX('Policy Characteristics'!D:D,MATCH($C371,'Policy Characteristics'!$C:$C,0))),"",INDEX('Policy Characteristics'!D:D,MATCH($C371,'Policy Characteristics'!$C:$C,0)))</f>
        <v>Subsidy for Electricity Production</v>
      </c>
      <c r="K371" s="306" t="str">
        <f>IF(ISBLANK(INDEX('Policy Characteristics'!E:E,MATCH($C371,'Policy Characteristics'!$C:$C,0))),"",INDEX('Policy Characteristics'!E:E,MATCH($C371,'Policy Characteristics'!$C:$C,0)))</f>
        <v>elec generation subsidy</v>
      </c>
      <c r="L371" s="306">
        <f>IF(ISBLANK(INDEX('Policy Characteristics'!F:F,MATCH($C371,'Policy Characteristics'!$C:$C,0))),"",INDEX('Policy Characteristics'!F:F,MATCH($C371,'Policy Characteristics'!$C:$C,0)))</f>
        <v>0</v>
      </c>
      <c r="M371" s="306">
        <f>IF(ISBLANK(INDEX('Policy Characteristics'!G:G,MATCH($C371,'Policy Characteristics'!$C:$C,0))),"",INDEX('Policy Characteristics'!G:G,MATCH($C371,'Policy Characteristics'!$C:$C,0)))</f>
        <v>60</v>
      </c>
      <c r="N371" s="306">
        <f>IF(ISBLANK(INDEX('Policy Characteristics'!H:H,MATCH($C371,'Policy Characteristics'!$C:$C,0))),"",INDEX('Policy Characteristics'!H:H,MATCH($C371,'Policy Characteristics'!$C:$C,0)))</f>
        <v>1</v>
      </c>
      <c r="O371" s="306" t="str">
        <f>IF(ISBLANK(INDEX('Policy Characteristics'!I:I,MATCH($C371,'Policy Characteristics'!$C:$C,0))),"",INDEX('Policy Characteristics'!I:I,MATCH($C371,'Policy Characteristics'!$C:$C,0)))</f>
        <v>$/MWh</v>
      </c>
      <c r="P371" s="306" t="str">
        <f>IF(ISBLANK(INDEX('Policy Characteristics'!J:J,MATCH($C371,'Policy Characteristics'!$C:$C,0))),"",INDEX('Policy Characteristics'!J:J,MATCH($C371,'Policy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1" s="306" t="str">
        <f>IF(ISBLANK(INDEX('Policy Characteristics'!K:K,MATCH($C371,'Policy Characteristics'!$C:$C,0))),"",INDEX('Policy Characteristics'!K:K,MATCH($C371,'Policy Characteristics'!$C:$C,0)))</f>
        <v>electricity-sector-main.html#subsidies</v>
      </c>
      <c r="R371" s="306" t="str">
        <f>IF(ISBLANK(INDEX('Policy Characteristics'!L:L,MATCH($C371,'Policy Characteristics'!$C:$C,0))),"",INDEX('Policy Characteristics'!L:L,MATCH($C371,'Policy Characteristics'!$C:$C,0)))</f>
        <v>subsidy-for-electricity-production.html</v>
      </c>
      <c r="S371" s="394"/>
    </row>
    <row r="372" spans="1:19" x14ac:dyDescent="0.25">
      <c r="A372" s="306" t="str">
        <f>IF(ISBLANK(INDEX('Policy Characteristics'!A:A,MATCH($C372,'Policy Characteristics'!$C:$C,0))),"",INDEX('Policy Characteristics'!A:A,MATCH($C372,'Policy Characteristics'!$C:$C,0)))</f>
        <v>Electricity Supply</v>
      </c>
      <c r="B372" s="306" t="str">
        <f>IF(ISBLANK(INDEX('Policy Characteristics'!B:B,MATCH($C372,'Policy Characteristics'!$C:$C,0))),"",INDEX('Policy Characteristics'!B:B,MATCH($C372,'Policy Characteristics'!$C:$C,0)))</f>
        <v>Subsidy for Electricity Production</v>
      </c>
      <c r="C372" s="310" t="str">
        <f t="shared" si="27"/>
        <v>Subsidy for Elec Production by Fuel</v>
      </c>
      <c r="D372" s="394" t="s">
        <v>329</v>
      </c>
      <c r="E372" s="414" t="s">
        <v>269</v>
      </c>
      <c r="F372" s="414" t="s">
        <v>331</v>
      </c>
      <c r="G372" s="394"/>
      <c r="H372" s="416">
        <v>1596</v>
      </c>
      <c r="I372" s="394" t="s">
        <v>45</v>
      </c>
      <c r="J372" s="308" t="str">
        <f>IF(ISBLANK(INDEX('Policy Characteristics'!D:D,MATCH($C372,'Policy Characteristics'!$C:$C,0))),"",INDEX('Policy Characteristics'!D:D,MATCH($C372,'Policy Characteristics'!$C:$C,0)))</f>
        <v>Subsidy for Electricity Production</v>
      </c>
      <c r="K372" s="306" t="str">
        <f>IF(ISBLANK(INDEX('Policy Characteristics'!E:E,MATCH($C372,'Policy Characteristics'!$C:$C,0))),"",INDEX('Policy Characteristics'!E:E,MATCH($C372,'Policy Characteristics'!$C:$C,0)))</f>
        <v>elec generation subsidy</v>
      </c>
      <c r="L372" s="306">
        <f>IF(ISBLANK(INDEX('Policy Characteristics'!F:F,MATCH($C372,'Policy Characteristics'!$C:$C,0))),"",INDEX('Policy Characteristics'!F:F,MATCH($C372,'Policy Characteristics'!$C:$C,0)))</f>
        <v>0</v>
      </c>
      <c r="M372" s="306">
        <f>IF(ISBLANK(INDEX('Policy Characteristics'!G:G,MATCH($C372,'Policy Characteristics'!$C:$C,0))),"",INDEX('Policy Characteristics'!G:G,MATCH($C372,'Policy Characteristics'!$C:$C,0)))</f>
        <v>60</v>
      </c>
      <c r="N372" s="306">
        <f>IF(ISBLANK(INDEX('Policy Characteristics'!H:H,MATCH($C372,'Policy Characteristics'!$C:$C,0))),"",INDEX('Policy Characteristics'!H:H,MATCH($C372,'Policy Characteristics'!$C:$C,0)))</f>
        <v>1</v>
      </c>
      <c r="O372" s="306" t="str">
        <f>IF(ISBLANK(INDEX('Policy Characteristics'!I:I,MATCH($C372,'Policy Characteristics'!$C:$C,0))),"",INDEX('Policy Characteristics'!I:I,MATCH($C372,'Policy Characteristics'!$C:$C,0)))</f>
        <v>$/MWh</v>
      </c>
      <c r="P372" s="306" t="str">
        <f>IF(ISBLANK(INDEX('Policy Characteristics'!J:J,MATCH($C372,'Policy Characteristics'!$C:$C,0))),"",INDEX('Policy Characteristics'!J:J,MATCH($C372,'Policy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2" s="306" t="str">
        <f>IF(ISBLANK(INDEX('Policy Characteristics'!K:K,MATCH($C372,'Policy Characteristics'!$C:$C,0))),"",INDEX('Policy Characteristics'!K:K,MATCH($C372,'Policy Characteristics'!$C:$C,0)))</f>
        <v>electricity-sector-main.html#subsidies</v>
      </c>
      <c r="R372" s="306" t="str">
        <f>IF(ISBLANK(INDEX('Policy Characteristics'!L:L,MATCH($C372,'Policy Characteristics'!$C:$C,0))),"",INDEX('Policy Characteristics'!L:L,MATCH($C372,'Policy Characteristics'!$C:$C,0)))</f>
        <v>subsidy-for-electricity-production.html</v>
      </c>
      <c r="S372" s="394"/>
    </row>
    <row r="373" spans="1:19" x14ac:dyDescent="0.25">
      <c r="A373" s="306" t="str">
        <f>IF(ISBLANK(INDEX('Policy Characteristics'!A:A,MATCH($C373,'Policy Characteristics'!$C:$C,0))),"",INDEX('Policy Characteristics'!A:A,MATCH($C373,'Policy Characteristics'!$C:$C,0)))</f>
        <v>Electricity Supply</v>
      </c>
      <c r="B373" s="306" t="str">
        <f>IF(ISBLANK(INDEX('Policy Characteristics'!B:B,MATCH($C373,'Policy Characteristics'!$C:$C,0))),"",INDEX('Policy Characteristics'!B:B,MATCH($C373,'Policy Characteristics'!$C:$C,0)))</f>
        <v>Subsidy for Electricity Production</v>
      </c>
      <c r="C373" s="310" t="str">
        <f t="shared" si="27"/>
        <v>Subsidy for Elec Production by Fuel</v>
      </c>
      <c r="D373" s="394" t="s">
        <v>329</v>
      </c>
      <c r="E373" s="414" t="s">
        <v>270</v>
      </c>
      <c r="F373" s="414" t="s">
        <v>331</v>
      </c>
      <c r="G373" s="394" t="s">
        <v>332</v>
      </c>
      <c r="H373" s="416">
        <v>1597</v>
      </c>
      <c r="I373" s="394" t="s">
        <v>45</v>
      </c>
      <c r="J373" s="308" t="str">
        <f>IF(ISBLANK(INDEX('Policy Characteristics'!D:D,MATCH($C373,'Policy Characteristics'!$C:$C,0))),"",INDEX('Policy Characteristics'!D:D,MATCH($C373,'Policy Characteristics'!$C:$C,0)))</f>
        <v>Subsidy for Electricity Production</v>
      </c>
      <c r="K373" s="306" t="str">
        <f>IF(ISBLANK(INDEX('Policy Characteristics'!E:E,MATCH($C373,'Policy Characteristics'!$C:$C,0))),"",INDEX('Policy Characteristics'!E:E,MATCH($C373,'Policy Characteristics'!$C:$C,0)))</f>
        <v>elec generation subsidy</v>
      </c>
      <c r="L373" s="306">
        <f>IF(ISBLANK(INDEX('Policy Characteristics'!F:F,MATCH($C373,'Policy Characteristics'!$C:$C,0))),"",INDEX('Policy Characteristics'!F:F,MATCH($C373,'Policy Characteristics'!$C:$C,0)))</f>
        <v>0</v>
      </c>
      <c r="M373" s="306">
        <f>IF(ISBLANK(INDEX('Policy Characteristics'!G:G,MATCH($C373,'Policy Characteristics'!$C:$C,0))),"",INDEX('Policy Characteristics'!G:G,MATCH($C373,'Policy Characteristics'!$C:$C,0)))</f>
        <v>60</v>
      </c>
      <c r="N373" s="306">
        <f>IF(ISBLANK(INDEX('Policy Characteristics'!H:H,MATCH($C373,'Policy Characteristics'!$C:$C,0))),"",INDEX('Policy Characteristics'!H:H,MATCH($C373,'Policy Characteristics'!$C:$C,0)))</f>
        <v>1</v>
      </c>
      <c r="O373" s="306" t="str">
        <f>IF(ISBLANK(INDEX('Policy Characteristics'!I:I,MATCH($C373,'Policy Characteristics'!$C:$C,0))),"",INDEX('Policy Characteristics'!I:I,MATCH($C373,'Policy Characteristics'!$C:$C,0)))</f>
        <v>$/MWh</v>
      </c>
      <c r="P373" s="306" t="str">
        <f>IF(ISBLANK(INDEX('Policy Characteristics'!J:J,MATCH($C373,'Policy Characteristics'!$C:$C,0))),"",INDEX('Policy Characteristics'!J:J,MATCH($C373,'Policy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3" s="306" t="str">
        <f>IF(ISBLANK(INDEX('Policy Characteristics'!K:K,MATCH($C373,'Policy Characteristics'!$C:$C,0))),"",INDEX('Policy Characteristics'!K:K,MATCH($C373,'Policy Characteristics'!$C:$C,0)))</f>
        <v>electricity-sector-main.html#subsidies</v>
      </c>
      <c r="R373" s="306" t="str">
        <f>IF(ISBLANK(INDEX('Policy Characteristics'!L:L,MATCH($C373,'Policy Characteristics'!$C:$C,0))),"",INDEX('Policy Characteristics'!L:L,MATCH($C373,'Policy Characteristics'!$C:$C,0)))</f>
        <v>subsidy-for-electricity-production.html</v>
      </c>
      <c r="S373" s="394"/>
    </row>
    <row r="374" spans="1:19" x14ac:dyDescent="0.25">
      <c r="A374" s="306" t="str">
        <f>IF(ISBLANK(INDEX('Policy Characteristics'!A:A,MATCH($C374,'Policy Characteristics'!$C:$C,0))),"",INDEX('Policy Characteristics'!A:A,MATCH($C374,'Policy Characteristics'!$C:$C,0)))</f>
        <v>Electricity Supply</v>
      </c>
      <c r="B374" s="306" t="str">
        <f>IF(ISBLANK(INDEX('Policy Characteristics'!B:B,MATCH($C374,'Policy Characteristics'!$C:$C,0))),"",INDEX('Policy Characteristics'!B:B,MATCH($C374,'Policy Characteristics'!$C:$C,0)))</f>
        <v>Subsidy for Electricity Production</v>
      </c>
      <c r="C374" s="310" t="str">
        <f t="shared" si="27"/>
        <v>Subsidy for Elec Production by Fuel</v>
      </c>
      <c r="D374" s="394" t="s">
        <v>469</v>
      </c>
      <c r="E374" s="414" t="s">
        <v>268</v>
      </c>
      <c r="F374" s="414" t="s">
        <v>468</v>
      </c>
      <c r="G374" s="394" t="s">
        <v>321</v>
      </c>
      <c r="H374" s="416">
        <v>701</v>
      </c>
      <c r="I374" s="394" t="s">
        <v>45</v>
      </c>
      <c r="J374" s="308" t="str">
        <f>IF(ISBLANK(INDEX('Policy Characteristics'!D:D,MATCH($C374,'Policy Characteristics'!$C:$C,0))),"",INDEX('Policy Characteristics'!D:D,MATCH($C374,'Policy Characteristics'!$C:$C,0)))</f>
        <v>Subsidy for Electricity Production</v>
      </c>
      <c r="K374" s="306" t="str">
        <f>IF(ISBLANK(INDEX('Policy Characteristics'!E:E,MATCH($C374,'Policy Characteristics'!$C:$C,0))),"",INDEX('Policy Characteristics'!E:E,MATCH($C374,'Policy Characteristics'!$C:$C,0)))</f>
        <v>elec generation subsidy</v>
      </c>
      <c r="L374" s="306">
        <f>IF(ISBLANK(INDEX('Policy Characteristics'!F:F,MATCH($C374,'Policy Characteristics'!$C:$C,0))),"",INDEX('Policy Characteristics'!F:F,MATCH($C374,'Policy Characteristics'!$C:$C,0)))</f>
        <v>0</v>
      </c>
      <c r="M374" s="306">
        <f>IF(ISBLANK(INDEX('Policy Characteristics'!G:G,MATCH($C374,'Policy Characteristics'!$C:$C,0))),"",INDEX('Policy Characteristics'!G:G,MATCH($C374,'Policy Characteristics'!$C:$C,0)))</f>
        <v>60</v>
      </c>
      <c r="N374" s="306">
        <f>IF(ISBLANK(INDEX('Policy Characteristics'!H:H,MATCH($C374,'Policy Characteristics'!$C:$C,0))),"",INDEX('Policy Characteristics'!H:H,MATCH($C374,'Policy Characteristics'!$C:$C,0)))</f>
        <v>1</v>
      </c>
      <c r="O374" s="306" t="str">
        <f>IF(ISBLANK(INDEX('Policy Characteristics'!I:I,MATCH($C374,'Policy Characteristics'!$C:$C,0))),"",INDEX('Policy Characteristics'!I:I,MATCH($C374,'Policy Characteristics'!$C:$C,0)))</f>
        <v>$/MWh</v>
      </c>
      <c r="P374" s="306" t="str">
        <f>IF(ISBLANK(INDEX('Policy Characteristics'!J:J,MATCH($C374,'Policy Characteristics'!$C:$C,0))),"",INDEX('Policy Characteristics'!J:J,MATCH($C374,'Policy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4" s="306" t="str">
        <f>IF(ISBLANK(INDEX('Policy Characteristics'!K:K,MATCH($C374,'Policy Characteristics'!$C:$C,0))),"",INDEX('Policy Characteristics'!K:K,MATCH($C374,'Policy Characteristics'!$C:$C,0)))</f>
        <v>electricity-sector-main.html#subsidies</v>
      </c>
      <c r="R374" s="306" t="str">
        <f>IF(ISBLANK(INDEX('Policy Characteristics'!L:L,MATCH($C374,'Policy Characteristics'!$C:$C,0))),"",INDEX('Policy Characteristics'!L:L,MATCH($C374,'Policy Characteristics'!$C:$C,0)))</f>
        <v>subsidy-for-electricity-production.html</v>
      </c>
      <c r="S374" s="394"/>
    </row>
    <row r="375" spans="1:19" x14ac:dyDescent="0.25">
      <c r="A375" s="306" t="str">
        <f>IF(ISBLANK(INDEX('Policy Characteristics'!A:A,MATCH($C375,'Policy Characteristics'!$C:$C,0))),"",INDEX('Policy Characteristics'!A:A,MATCH($C375,'Policy Characteristics'!$C:$C,0)))</f>
        <v>Electricity Supply</v>
      </c>
      <c r="B375" s="306" t="str">
        <f>IF(ISBLANK(INDEX('Policy Characteristics'!B:B,MATCH($C375,'Policy Characteristics'!$C:$C,0))),"",INDEX('Policy Characteristics'!B:B,MATCH($C375,'Policy Characteristics'!$C:$C,0)))</f>
        <v>Subsidy for Electricity Production</v>
      </c>
      <c r="C375" s="310" t="str">
        <f t="shared" si="27"/>
        <v>Subsidy for Elec Production by Fuel</v>
      </c>
      <c r="D375" s="394" t="s">
        <v>469</v>
      </c>
      <c r="E375" s="414" t="s">
        <v>269</v>
      </c>
      <c r="F375" s="414" t="s">
        <v>468</v>
      </c>
      <c r="G375" s="394"/>
      <c r="H375" s="416">
        <v>1579</v>
      </c>
      <c r="I375" s="394" t="s">
        <v>45</v>
      </c>
      <c r="J375" s="308" t="str">
        <f>IF(ISBLANK(INDEX('Policy Characteristics'!D:D,MATCH($C375,'Policy Characteristics'!$C:$C,0))),"",INDEX('Policy Characteristics'!D:D,MATCH($C375,'Policy Characteristics'!$C:$C,0)))</f>
        <v>Subsidy for Electricity Production</v>
      </c>
      <c r="K375" s="306" t="str">
        <f>IF(ISBLANK(INDEX('Policy Characteristics'!E:E,MATCH($C375,'Policy Characteristics'!$C:$C,0))),"",INDEX('Policy Characteristics'!E:E,MATCH($C375,'Policy Characteristics'!$C:$C,0)))</f>
        <v>elec generation subsidy</v>
      </c>
      <c r="L375" s="306">
        <f>IF(ISBLANK(INDEX('Policy Characteristics'!F:F,MATCH($C375,'Policy Characteristics'!$C:$C,0))),"",INDEX('Policy Characteristics'!F:F,MATCH($C375,'Policy Characteristics'!$C:$C,0)))</f>
        <v>0</v>
      </c>
      <c r="M375" s="306">
        <f>IF(ISBLANK(INDEX('Policy Characteristics'!G:G,MATCH($C375,'Policy Characteristics'!$C:$C,0))),"",INDEX('Policy Characteristics'!G:G,MATCH($C375,'Policy Characteristics'!$C:$C,0)))</f>
        <v>60</v>
      </c>
      <c r="N375" s="306">
        <f>IF(ISBLANK(INDEX('Policy Characteristics'!H:H,MATCH($C375,'Policy Characteristics'!$C:$C,0))),"",INDEX('Policy Characteristics'!H:H,MATCH($C375,'Policy Characteristics'!$C:$C,0)))</f>
        <v>1</v>
      </c>
      <c r="O375" s="306" t="str">
        <f>IF(ISBLANK(INDEX('Policy Characteristics'!I:I,MATCH($C375,'Policy Characteristics'!$C:$C,0))),"",INDEX('Policy Characteristics'!I:I,MATCH($C375,'Policy Characteristics'!$C:$C,0)))</f>
        <v>$/MWh</v>
      </c>
      <c r="P375" s="306" t="str">
        <f>IF(ISBLANK(INDEX('Policy Characteristics'!J:J,MATCH($C375,'Policy Characteristics'!$C:$C,0))),"",INDEX('Policy Characteristics'!J:J,MATCH($C375,'Policy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5" s="306" t="str">
        <f>IF(ISBLANK(INDEX('Policy Characteristics'!K:K,MATCH($C375,'Policy Characteristics'!$C:$C,0))),"",INDEX('Policy Characteristics'!K:K,MATCH($C375,'Policy Characteristics'!$C:$C,0)))</f>
        <v>electricity-sector-main.html#subsidies</v>
      </c>
      <c r="R375" s="306" t="str">
        <f>IF(ISBLANK(INDEX('Policy Characteristics'!L:L,MATCH($C375,'Policy Characteristics'!$C:$C,0))),"",INDEX('Policy Characteristics'!L:L,MATCH($C375,'Policy Characteristics'!$C:$C,0)))</f>
        <v>subsidy-for-electricity-production.html</v>
      </c>
      <c r="S375" s="394"/>
    </row>
    <row r="376" spans="1:19" x14ac:dyDescent="0.25">
      <c r="A376" s="306" t="str">
        <f>IF(ISBLANK(INDEX('Policy Characteristics'!A:A,MATCH($C376,'Policy Characteristics'!$C:$C,0))),"",INDEX('Policy Characteristics'!A:A,MATCH($C376,'Policy Characteristics'!$C:$C,0)))</f>
        <v>Electricity Supply</v>
      </c>
      <c r="B376" s="306" t="str">
        <f>IF(ISBLANK(INDEX('Policy Characteristics'!B:B,MATCH($C376,'Policy Characteristics'!$C:$C,0))),"",INDEX('Policy Characteristics'!B:B,MATCH($C376,'Policy Characteristics'!$C:$C,0)))</f>
        <v>Subsidy for Electricity Production</v>
      </c>
      <c r="C376" s="310" t="str">
        <f t="shared" si="27"/>
        <v>Subsidy for Elec Production by Fuel</v>
      </c>
      <c r="D376" s="394" t="s">
        <v>469</v>
      </c>
      <c r="E376" s="414" t="s">
        <v>270</v>
      </c>
      <c r="F376" s="414" t="s">
        <v>468</v>
      </c>
      <c r="G376" s="394" t="s">
        <v>332</v>
      </c>
      <c r="H376" s="416">
        <v>1580</v>
      </c>
      <c r="I376" s="394" t="s">
        <v>45</v>
      </c>
      <c r="J376" s="308" t="str">
        <f>IF(ISBLANK(INDEX('Policy Characteristics'!D:D,MATCH($C376,'Policy Characteristics'!$C:$C,0))),"",INDEX('Policy Characteristics'!D:D,MATCH($C376,'Policy Characteristics'!$C:$C,0)))</f>
        <v>Subsidy for Electricity Production</v>
      </c>
      <c r="K376" s="306" t="str">
        <f>IF(ISBLANK(INDEX('Policy Characteristics'!E:E,MATCH($C376,'Policy Characteristics'!$C:$C,0))),"",INDEX('Policy Characteristics'!E:E,MATCH($C376,'Policy Characteristics'!$C:$C,0)))</f>
        <v>elec generation subsidy</v>
      </c>
      <c r="L376" s="306">
        <f>IF(ISBLANK(INDEX('Policy Characteristics'!F:F,MATCH($C376,'Policy Characteristics'!$C:$C,0))),"",INDEX('Policy Characteristics'!F:F,MATCH($C376,'Policy Characteristics'!$C:$C,0)))</f>
        <v>0</v>
      </c>
      <c r="M376" s="306">
        <f>IF(ISBLANK(INDEX('Policy Characteristics'!G:G,MATCH($C376,'Policy Characteristics'!$C:$C,0))),"",INDEX('Policy Characteristics'!G:G,MATCH($C376,'Policy Characteristics'!$C:$C,0)))</f>
        <v>60</v>
      </c>
      <c r="N376" s="306">
        <f>IF(ISBLANK(INDEX('Policy Characteristics'!H:H,MATCH($C376,'Policy Characteristics'!$C:$C,0))),"",INDEX('Policy Characteristics'!H:H,MATCH($C376,'Policy Characteristics'!$C:$C,0)))</f>
        <v>1</v>
      </c>
      <c r="O376" s="306" t="str">
        <f>IF(ISBLANK(INDEX('Policy Characteristics'!I:I,MATCH($C376,'Policy Characteristics'!$C:$C,0))),"",INDEX('Policy Characteristics'!I:I,MATCH($C376,'Policy Characteristics'!$C:$C,0)))</f>
        <v>$/MWh</v>
      </c>
      <c r="P376" s="306" t="str">
        <f>IF(ISBLANK(INDEX('Policy Characteristics'!J:J,MATCH($C376,'Policy Characteristics'!$C:$C,0))),"",INDEX('Policy Characteristics'!J:J,MATCH($C376,'Policy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6" s="306" t="str">
        <f>IF(ISBLANK(INDEX('Policy Characteristics'!K:K,MATCH($C376,'Policy Characteristics'!$C:$C,0))),"",INDEX('Policy Characteristics'!K:K,MATCH($C376,'Policy Characteristics'!$C:$C,0)))</f>
        <v>electricity-sector-main.html#subsidies</v>
      </c>
      <c r="R376" s="306" t="str">
        <f>IF(ISBLANK(INDEX('Policy Characteristics'!L:L,MATCH($C376,'Policy Characteristics'!$C:$C,0))),"",INDEX('Policy Characteristics'!L:L,MATCH($C376,'Policy Characteristics'!$C:$C,0)))</f>
        <v>subsidy-for-electricity-production.html</v>
      </c>
      <c r="S376" s="394"/>
    </row>
    <row r="377" spans="1:19" x14ac:dyDescent="0.25">
      <c r="A377" s="306" t="str">
        <f>IF(ISBLANK(INDEX('Policy Characteristics'!A:A,MATCH($C377,'Policy Characteristics'!$C:$C,0))),"",INDEX('Policy Characteristics'!A:A,MATCH($C377,'Policy Characteristics'!$C:$C,0)))</f>
        <v>Electricity Supply</v>
      </c>
      <c r="B377" s="306" t="str">
        <f>IF(ISBLANK(INDEX('Policy Characteristics'!B:B,MATCH($C377,'Policy Characteristics'!$C:$C,0))),"",INDEX('Policy Characteristics'!B:B,MATCH($C377,'Policy Characteristics'!$C:$C,0)))</f>
        <v>Subsidy for Electricity Production</v>
      </c>
      <c r="C377" s="310" t="str">
        <f t="shared" si="27"/>
        <v>Subsidy for Elec Production by Fuel</v>
      </c>
      <c r="D377" s="394" t="s">
        <v>478</v>
      </c>
      <c r="E377" s="414" t="s">
        <v>268</v>
      </c>
      <c r="F377" s="394" t="s">
        <v>479</v>
      </c>
      <c r="G377" s="394" t="s">
        <v>321</v>
      </c>
      <c r="H377" s="416">
        <v>184</v>
      </c>
      <c r="I377" s="414" t="s">
        <v>44</v>
      </c>
      <c r="J377" s="308" t="str">
        <f>IF(ISBLANK(INDEX('Policy Characteristics'!D:D,MATCH($C377,'Policy Characteristics'!$C:$C,0))),"",INDEX('Policy Characteristics'!D:D,MATCH($C377,'Policy Characteristics'!$C:$C,0)))</f>
        <v>Subsidy for Electricity Production</v>
      </c>
      <c r="K377" s="306" t="str">
        <f>IF(ISBLANK(INDEX('Policy Characteristics'!E:E,MATCH($C377,'Policy Characteristics'!$C:$C,0))),"",INDEX('Policy Characteristics'!E:E,MATCH($C377,'Policy Characteristics'!$C:$C,0)))</f>
        <v>elec generation subsidy</v>
      </c>
      <c r="L377" s="306">
        <f>IF(ISBLANK(INDEX('Policy Characteristics'!F:F,MATCH($C377,'Policy Characteristics'!$C:$C,0))),"",INDEX('Policy Characteristics'!F:F,MATCH($C377,'Policy Characteristics'!$C:$C,0)))</f>
        <v>0</v>
      </c>
      <c r="M377" s="306">
        <f>IF(ISBLANK(INDEX('Policy Characteristics'!G:G,MATCH($C377,'Policy Characteristics'!$C:$C,0))),"",INDEX('Policy Characteristics'!G:G,MATCH($C377,'Policy Characteristics'!$C:$C,0)))</f>
        <v>60</v>
      </c>
      <c r="N377" s="306">
        <f>IF(ISBLANK(INDEX('Policy Characteristics'!H:H,MATCH($C377,'Policy Characteristics'!$C:$C,0))),"",INDEX('Policy Characteristics'!H:H,MATCH($C377,'Policy Characteristics'!$C:$C,0)))</f>
        <v>1</v>
      </c>
      <c r="O377" s="306" t="str">
        <f>IF(ISBLANK(INDEX('Policy Characteristics'!I:I,MATCH($C377,'Policy Characteristics'!$C:$C,0))),"",INDEX('Policy Characteristics'!I:I,MATCH($C377,'Policy Characteristics'!$C:$C,0)))</f>
        <v>$/MWh</v>
      </c>
      <c r="P377" s="306" t="str">
        <f>IF(ISBLANK(INDEX('Policy Characteristics'!J:J,MATCH($C377,'Policy Characteristics'!$C:$C,0))),"",INDEX('Policy Characteristics'!J:J,MATCH($C377,'Policy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7" s="306" t="str">
        <f>IF(ISBLANK(INDEX('Policy Characteristics'!K:K,MATCH($C377,'Policy Characteristics'!$C:$C,0))),"",INDEX('Policy Characteristics'!K:K,MATCH($C377,'Policy Characteristics'!$C:$C,0)))</f>
        <v>electricity-sector-main.html#subsidies</v>
      </c>
      <c r="R377" s="306" t="str">
        <f>IF(ISBLANK(INDEX('Policy Characteristics'!L:L,MATCH($C377,'Policy Characteristics'!$C:$C,0))),"",INDEX('Policy Characteristics'!L:L,MATCH($C377,'Policy Characteristics'!$C:$C,0)))</f>
        <v>subsidy-for-electricity-production.html</v>
      </c>
      <c r="S377" s="394"/>
    </row>
    <row r="378" spans="1:19" x14ac:dyDescent="0.25">
      <c r="A378" s="306" t="str">
        <f>IF(ISBLANK(INDEX('Policy Characteristics'!A:A,MATCH($C378,'Policy Characteristics'!$C:$C,0))),"",INDEX('Policy Characteristics'!A:A,MATCH($C378,'Policy Characteristics'!$C:$C,0)))</f>
        <v>Electricity Supply</v>
      </c>
      <c r="B378" s="306" t="str">
        <f>IF(ISBLANK(INDEX('Policy Characteristics'!B:B,MATCH($C378,'Policy Characteristics'!$C:$C,0))),"",INDEX('Policy Characteristics'!B:B,MATCH($C378,'Policy Characteristics'!$C:$C,0)))</f>
        <v>Subsidy for Electricity Production</v>
      </c>
      <c r="C378" s="310" t="str">
        <f t="shared" si="27"/>
        <v>Subsidy for Elec Production by Fuel</v>
      </c>
      <c r="D378" s="394" t="s">
        <v>478</v>
      </c>
      <c r="E378" s="414" t="s">
        <v>269</v>
      </c>
      <c r="F378" s="394" t="s">
        <v>479</v>
      </c>
      <c r="G378" s="394"/>
      <c r="H378" s="416">
        <v>1581</v>
      </c>
      <c r="I378" s="394" t="s">
        <v>45</v>
      </c>
      <c r="J378" s="308" t="str">
        <f>IF(ISBLANK(INDEX('Policy Characteristics'!D:D,MATCH($C378,'Policy Characteristics'!$C:$C,0))),"",INDEX('Policy Characteristics'!D:D,MATCH($C378,'Policy Characteristics'!$C:$C,0)))</f>
        <v>Subsidy for Electricity Production</v>
      </c>
      <c r="K378" s="306" t="str">
        <f>IF(ISBLANK(INDEX('Policy Characteristics'!E:E,MATCH($C378,'Policy Characteristics'!$C:$C,0))),"",INDEX('Policy Characteristics'!E:E,MATCH($C378,'Policy Characteristics'!$C:$C,0)))</f>
        <v>elec generation subsidy</v>
      </c>
      <c r="L378" s="306">
        <f>IF(ISBLANK(INDEX('Policy Characteristics'!F:F,MATCH($C378,'Policy Characteristics'!$C:$C,0))),"",INDEX('Policy Characteristics'!F:F,MATCH($C378,'Policy Characteristics'!$C:$C,0)))</f>
        <v>0</v>
      </c>
      <c r="M378" s="306">
        <f>IF(ISBLANK(INDEX('Policy Characteristics'!G:G,MATCH($C378,'Policy Characteristics'!$C:$C,0))),"",INDEX('Policy Characteristics'!G:G,MATCH($C378,'Policy Characteristics'!$C:$C,0)))</f>
        <v>60</v>
      </c>
      <c r="N378" s="306">
        <f>IF(ISBLANK(INDEX('Policy Characteristics'!H:H,MATCH($C378,'Policy Characteristics'!$C:$C,0))),"",INDEX('Policy Characteristics'!H:H,MATCH($C378,'Policy Characteristics'!$C:$C,0)))</f>
        <v>1</v>
      </c>
      <c r="O378" s="306" t="str">
        <f>IF(ISBLANK(INDEX('Policy Characteristics'!I:I,MATCH($C378,'Policy Characteristics'!$C:$C,0))),"",INDEX('Policy Characteristics'!I:I,MATCH($C378,'Policy Characteristics'!$C:$C,0)))</f>
        <v>$/MWh</v>
      </c>
      <c r="P378" s="306" t="str">
        <f>IF(ISBLANK(INDEX('Policy Characteristics'!J:J,MATCH($C378,'Policy Characteristics'!$C:$C,0))),"",INDEX('Policy Characteristics'!J:J,MATCH($C378,'Policy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8" s="306" t="str">
        <f>IF(ISBLANK(INDEX('Policy Characteristics'!K:K,MATCH($C378,'Policy Characteristics'!$C:$C,0))),"",INDEX('Policy Characteristics'!K:K,MATCH($C378,'Policy Characteristics'!$C:$C,0)))</f>
        <v>electricity-sector-main.html#subsidies</v>
      </c>
      <c r="R378" s="306" t="str">
        <f>IF(ISBLANK(INDEX('Policy Characteristics'!L:L,MATCH($C378,'Policy Characteristics'!$C:$C,0))),"",INDEX('Policy Characteristics'!L:L,MATCH($C378,'Policy Characteristics'!$C:$C,0)))</f>
        <v>subsidy-for-electricity-production.html</v>
      </c>
      <c r="S378" s="394"/>
    </row>
    <row r="379" spans="1:19" x14ac:dyDescent="0.25">
      <c r="A379" s="306" t="str">
        <f>IF(ISBLANK(INDEX('Policy Characteristics'!A:A,MATCH($C379,'Policy Characteristics'!$C:$C,0))),"",INDEX('Policy Characteristics'!A:A,MATCH($C379,'Policy Characteristics'!$C:$C,0)))</f>
        <v>Electricity Supply</v>
      </c>
      <c r="B379" s="306" t="str">
        <f>IF(ISBLANK(INDEX('Policy Characteristics'!B:B,MATCH($C379,'Policy Characteristics'!$C:$C,0))),"",INDEX('Policy Characteristics'!B:B,MATCH($C379,'Policy Characteristics'!$C:$C,0)))</f>
        <v>Subsidy for Electricity Production</v>
      </c>
      <c r="C379" s="310" t="str">
        <f t="shared" si="27"/>
        <v>Subsidy for Elec Production by Fuel</v>
      </c>
      <c r="D379" s="394" t="s">
        <v>478</v>
      </c>
      <c r="E379" s="414" t="s">
        <v>270</v>
      </c>
      <c r="F379" s="394" t="s">
        <v>479</v>
      </c>
      <c r="G379" s="394" t="s">
        <v>332</v>
      </c>
      <c r="H379" s="416">
        <v>1582</v>
      </c>
      <c r="I379" s="414" t="s">
        <v>44</v>
      </c>
      <c r="J379" s="308" t="str">
        <f>IF(ISBLANK(INDEX('Policy Characteristics'!D:D,MATCH($C379,'Policy Characteristics'!$C:$C,0))),"",INDEX('Policy Characteristics'!D:D,MATCH($C379,'Policy Characteristics'!$C:$C,0)))</f>
        <v>Subsidy for Electricity Production</v>
      </c>
      <c r="K379" s="306" t="str">
        <f>IF(ISBLANK(INDEX('Policy Characteristics'!E:E,MATCH($C379,'Policy Characteristics'!$C:$C,0))),"",INDEX('Policy Characteristics'!E:E,MATCH($C379,'Policy Characteristics'!$C:$C,0)))</f>
        <v>elec generation subsidy</v>
      </c>
      <c r="L379" s="306">
        <f>IF(ISBLANK(INDEX('Policy Characteristics'!F:F,MATCH($C379,'Policy Characteristics'!$C:$C,0))),"",INDEX('Policy Characteristics'!F:F,MATCH($C379,'Policy Characteristics'!$C:$C,0)))</f>
        <v>0</v>
      </c>
      <c r="M379" s="306">
        <f>IF(ISBLANK(INDEX('Policy Characteristics'!G:G,MATCH($C379,'Policy Characteristics'!$C:$C,0))),"",INDEX('Policy Characteristics'!G:G,MATCH($C379,'Policy Characteristics'!$C:$C,0)))</f>
        <v>60</v>
      </c>
      <c r="N379" s="306">
        <f>IF(ISBLANK(INDEX('Policy Characteristics'!H:H,MATCH($C379,'Policy Characteristics'!$C:$C,0))),"",INDEX('Policy Characteristics'!H:H,MATCH($C379,'Policy Characteristics'!$C:$C,0)))</f>
        <v>1</v>
      </c>
      <c r="O379" s="306" t="str">
        <f>IF(ISBLANK(INDEX('Policy Characteristics'!I:I,MATCH($C379,'Policy Characteristics'!$C:$C,0))),"",INDEX('Policy Characteristics'!I:I,MATCH($C379,'Policy Characteristics'!$C:$C,0)))</f>
        <v>$/MWh</v>
      </c>
      <c r="P379" s="306" t="str">
        <f>IF(ISBLANK(INDEX('Policy Characteristics'!J:J,MATCH($C379,'Policy Characteristics'!$C:$C,0))),"",INDEX('Policy Characteristics'!J:J,MATCH($C379,'Policy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79" s="306" t="str">
        <f>IF(ISBLANK(INDEX('Policy Characteristics'!K:K,MATCH($C379,'Policy Characteristics'!$C:$C,0))),"",INDEX('Policy Characteristics'!K:K,MATCH($C379,'Policy Characteristics'!$C:$C,0)))</f>
        <v>electricity-sector-main.html#subsidies</v>
      </c>
      <c r="R379" s="306" t="str">
        <f>IF(ISBLANK(INDEX('Policy Characteristics'!L:L,MATCH($C379,'Policy Characteristics'!$C:$C,0))),"",INDEX('Policy Characteristics'!L:L,MATCH($C379,'Policy Characteristics'!$C:$C,0)))</f>
        <v>subsidy-for-electricity-production.html</v>
      </c>
      <c r="S379" s="394"/>
    </row>
    <row r="380" spans="1:19" x14ac:dyDescent="0.25">
      <c r="A380" s="306" t="str">
        <f>IF(ISBLANK(INDEX('Policy Characteristics'!A:A,MATCH($C380,'Policy Characteristics'!$C:$C,0))),"",INDEX('Policy Characteristics'!A:A,MATCH($C380,'Policy Characteristics'!$C:$C,0)))</f>
        <v>Electricity Supply</v>
      </c>
      <c r="B380" s="306" t="str">
        <f>IF(ISBLANK(INDEX('Policy Characteristics'!B:B,MATCH($C380,'Policy Characteristics'!$C:$C,0))),"",INDEX('Policy Characteristics'!B:B,MATCH($C380,'Policy Characteristics'!$C:$C,0)))</f>
        <v>Subsidy for Electricity Production</v>
      </c>
      <c r="C380" s="310" t="str">
        <f t="shared" si="27"/>
        <v>Subsidy for Elec Production by Fuel</v>
      </c>
      <c r="D380" s="394" t="s">
        <v>2845</v>
      </c>
      <c r="E380" s="414" t="s">
        <v>268</v>
      </c>
      <c r="F380" s="394" t="s">
        <v>2528</v>
      </c>
      <c r="G380" s="394" t="s">
        <v>321</v>
      </c>
      <c r="H380" s="416">
        <v>702</v>
      </c>
      <c r="I380" s="394" t="s">
        <v>45</v>
      </c>
      <c r="J380" s="308" t="str">
        <f>IF(ISBLANK(INDEX('Policy Characteristics'!D:D,MATCH($C380,'Policy Characteristics'!$C:$C,0))),"",INDEX('Policy Characteristics'!D:D,MATCH($C380,'Policy Characteristics'!$C:$C,0)))</f>
        <v>Subsidy for Electricity Production</v>
      </c>
      <c r="K380" s="306" t="str">
        <f>IF(ISBLANK(INDEX('Policy Characteristics'!E:E,MATCH($C380,'Policy Characteristics'!$C:$C,0))),"",INDEX('Policy Characteristics'!E:E,MATCH($C380,'Policy Characteristics'!$C:$C,0)))</f>
        <v>elec generation subsidy</v>
      </c>
      <c r="L380" s="306">
        <f>IF(ISBLANK(INDEX('Policy Characteristics'!F:F,MATCH($C380,'Policy Characteristics'!$C:$C,0))),"",INDEX('Policy Characteristics'!F:F,MATCH($C380,'Policy Characteristics'!$C:$C,0)))</f>
        <v>0</v>
      </c>
      <c r="M380" s="306">
        <f>IF(ISBLANK(INDEX('Policy Characteristics'!G:G,MATCH($C380,'Policy Characteristics'!$C:$C,0))),"",INDEX('Policy Characteristics'!G:G,MATCH($C380,'Policy Characteristics'!$C:$C,0)))</f>
        <v>60</v>
      </c>
      <c r="N380" s="306">
        <f>IF(ISBLANK(INDEX('Policy Characteristics'!H:H,MATCH($C380,'Policy Characteristics'!$C:$C,0))),"",INDEX('Policy Characteristics'!H:H,MATCH($C380,'Policy Characteristics'!$C:$C,0)))</f>
        <v>1</v>
      </c>
      <c r="O380" s="306" t="str">
        <f>IF(ISBLANK(INDEX('Policy Characteristics'!I:I,MATCH($C380,'Policy Characteristics'!$C:$C,0))),"",INDEX('Policy Characteristics'!I:I,MATCH($C380,'Policy Characteristics'!$C:$C,0)))</f>
        <v>$/MWh</v>
      </c>
      <c r="P380" s="306" t="str">
        <f>IF(ISBLANK(INDEX('Policy Characteristics'!J:J,MATCH($C380,'Policy Characteristics'!$C:$C,0))),"",INDEX('Policy Characteristics'!J:J,MATCH($C380,'Policy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0" s="306" t="str">
        <f>IF(ISBLANK(INDEX('Policy Characteristics'!K:K,MATCH($C380,'Policy Characteristics'!$C:$C,0))),"",INDEX('Policy Characteristics'!K:K,MATCH($C380,'Policy Characteristics'!$C:$C,0)))</f>
        <v>electricity-sector-main.html#subsidies</v>
      </c>
      <c r="R380" s="306" t="str">
        <f>IF(ISBLANK(INDEX('Policy Characteristics'!L:L,MATCH($C380,'Policy Characteristics'!$C:$C,0))),"",INDEX('Policy Characteristics'!L:L,MATCH($C380,'Policy Characteristics'!$C:$C,0)))</f>
        <v>subsidy-for-electricity-production.html</v>
      </c>
      <c r="S380" s="394"/>
    </row>
    <row r="381" spans="1:19" x14ac:dyDescent="0.25">
      <c r="A381" s="306" t="str">
        <f>IF(ISBLANK(INDEX('Policy Characteristics'!A:A,MATCH($C381,'Policy Characteristics'!$C:$C,0))),"",INDEX('Policy Characteristics'!A:A,MATCH($C381,'Policy Characteristics'!$C:$C,0)))</f>
        <v>Electricity Supply</v>
      </c>
      <c r="B381" s="306" t="str">
        <f>IF(ISBLANK(INDEX('Policy Characteristics'!B:B,MATCH($C381,'Policy Characteristics'!$C:$C,0))),"",INDEX('Policy Characteristics'!B:B,MATCH($C381,'Policy Characteristics'!$C:$C,0)))</f>
        <v>Subsidy for Electricity Production</v>
      </c>
      <c r="C381" s="310" t="str">
        <f t="shared" si="27"/>
        <v>Subsidy for Elec Production by Fuel</v>
      </c>
      <c r="D381" s="394" t="s">
        <v>2845</v>
      </c>
      <c r="E381" s="414" t="s">
        <v>269</v>
      </c>
      <c r="F381" s="394" t="s">
        <v>2528</v>
      </c>
      <c r="G381" s="394"/>
      <c r="H381" s="416">
        <v>1583</v>
      </c>
      <c r="I381" s="394" t="s">
        <v>45</v>
      </c>
      <c r="J381" s="308" t="str">
        <f>IF(ISBLANK(INDEX('Policy Characteristics'!D:D,MATCH($C381,'Policy Characteristics'!$C:$C,0))),"",INDEX('Policy Characteristics'!D:D,MATCH($C381,'Policy Characteristics'!$C:$C,0)))</f>
        <v>Subsidy for Electricity Production</v>
      </c>
      <c r="K381" s="306" t="str">
        <f>IF(ISBLANK(INDEX('Policy Characteristics'!E:E,MATCH($C381,'Policy Characteristics'!$C:$C,0))),"",INDEX('Policy Characteristics'!E:E,MATCH($C381,'Policy Characteristics'!$C:$C,0)))</f>
        <v>elec generation subsidy</v>
      </c>
      <c r="L381" s="306">
        <f>IF(ISBLANK(INDEX('Policy Characteristics'!F:F,MATCH($C381,'Policy Characteristics'!$C:$C,0))),"",INDEX('Policy Characteristics'!F:F,MATCH($C381,'Policy Characteristics'!$C:$C,0)))</f>
        <v>0</v>
      </c>
      <c r="M381" s="306">
        <f>IF(ISBLANK(INDEX('Policy Characteristics'!G:G,MATCH($C381,'Policy Characteristics'!$C:$C,0))),"",INDEX('Policy Characteristics'!G:G,MATCH($C381,'Policy Characteristics'!$C:$C,0)))</f>
        <v>60</v>
      </c>
      <c r="N381" s="306">
        <f>IF(ISBLANK(INDEX('Policy Characteristics'!H:H,MATCH($C381,'Policy Characteristics'!$C:$C,0))),"",INDEX('Policy Characteristics'!H:H,MATCH($C381,'Policy Characteristics'!$C:$C,0)))</f>
        <v>1</v>
      </c>
      <c r="O381" s="306" t="str">
        <f>IF(ISBLANK(INDEX('Policy Characteristics'!I:I,MATCH($C381,'Policy Characteristics'!$C:$C,0))),"",INDEX('Policy Characteristics'!I:I,MATCH($C381,'Policy Characteristics'!$C:$C,0)))</f>
        <v>$/MWh</v>
      </c>
      <c r="P381" s="306" t="str">
        <f>IF(ISBLANK(INDEX('Policy Characteristics'!J:J,MATCH($C381,'Policy Characteristics'!$C:$C,0))),"",INDEX('Policy Characteristics'!J:J,MATCH($C381,'Policy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1" s="306" t="str">
        <f>IF(ISBLANK(INDEX('Policy Characteristics'!K:K,MATCH($C381,'Policy Characteristics'!$C:$C,0))),"",INDEX('Policy Characteristics'!K:K,MATCH($C381,'Policy Characteristics'!$C:$C,0)))</f>
        <v>electricity-sector-main.html#subsidies</v>
      </c>
      <c r="R381" s="306" t="str">
        <f>IF(ISBLANK(INDEX('Policy Characteristics'!L:L,MATCH($C381,'Policy Characteristics'!$C:$C,0))),"",INDEX('Policy Characteristics'!L:L,MATCH($C381,'Policy Characteristics'!$C:$C,0)))</f>
        <v>subsidy-for-electricity-production.html</v>
      </c>
      <c r="S381" s="394"/>
    </row>
    <row r="382" spans="1:19" x14ac:dyDescent="0.25">
      <c r="A382" s="306" t="str">
        <f>IF(ISBLANK(INDEX('Policy Characteristics'!A:A,MATCH($C382,'Policy Characteristics'!$C:$C,0))),"",INDEX('Policy Characteristics'!A:A,MATCH($C382,'Policy Characteristics'!$C:$C,0)))</f>
        <v>Electricity Supply</v>
      </c>
      <c r="B382" s="306" t="str">
        <f>IF(ISBLANK(INDEX('Policy Characteristics'!B:B,MATCH($C382,'Policy Characteristics'!$C:$C,0))),"",INDEX('Policy Characteristics'!B:B,MATCH($C382,'Policy Characteristics'!$C:$C,0)))</f>
        <v>Subsidy for Electricity Production</v>
      </c>
      <c r="C382" s="310" t="str">
        <f t="shared" si="27"/>
        <v>Subsidy for Elec Production by Fuel</v>
      </c>
      <c r="D382" s="394" t="s">
        <v>2845</v>
      </c>
      <c r="E382" s="414" t="s">
        <v>270</v>
      </c>
      <c r="F382" s="394" t="s">
        <v>2528</v>
      </c>
      <c r="G382" s="394" t="s">
        <v>332</v>
      </c>
      <c r="H382" s="416">
        <v>1584</v>
      </c>
      <c r="I382" s="394" t="s">
        <v>45</v>
      </c>
      <c r="J382" s="308" t="str">
        <f>IF(ISBLANK(INDEX('Policy Characteristics'!D:D,MATCH($C382,'Policy Characteristics'!$C:$C,0))),"",INDEX('Policy Characteristics'!D:D,MATCH($C382,'Policy Characteristics'!$C:$C,0)))</f>
        <v>Subsidy for Electricity Production</v>
      </c>
      <c r="K382" s="306" t="str">
        <f>IF(ISBLANK(INDEX('Policy Characteristics'!E:E,MATCH($C382,'Policy Characteristics'!$C:$C,0))),"",INDEX('Policy Characteristics'!E:E,MATCH($C382,'Policy Characteristics'!$C:$C,0)))</f>
        <v>elec generation subsidy</v>
      </c>
      <c r="L382" s="306">
        <f>IF(ISBLANK(INDEX('Policy Characteristics'!F:F,MATCH($C382,'Policy Characteristics'!$C:$C,0))),"",INDEX('Policy Characteristics'!F:F,MATCH($C382,'Policy Characteristics'!$C:$C,0)))</f>
        <v>0</v>
      </c>
      <c r="M382" s="306">
        <f>IF(ISBLANK(INDEX('Policy Characteristics'!G:G,MATCH($C382,'Policy Characteristics'!$C:$C,0))),"",INDEX('Policy Characteristics'!G:G,MATCH($C382,'Policy Characteristics'!$C:$C,0)))</f>
        <v>60</v>
      </c>
      <c r="N382" s="306">
        <f>IF(ISBLANK(INDEX('Policy Characteristics'!H:H,MATCH($C382,'Policy Characteristics'!$C:$C,0))),"",INDEX('Policy Characteristics'!H:H,MATCH($C382,'Policy Characteristics'!$C:$C,0)))</f>
        <v>1</v>
      </c>
      <c r="O382" s="306" t="str">
        <f>IF(ISBLANK(INDEX('Policy Characteristics'!I:I,MATCH($C382,'Policy Characteristics'!$C:$C,0))),"",INDEX('Policy Characteristics'!I:I,MATCH($C382,'Policy Characteristics'!$C:$C,0)))</f>
        <v>$/MWh</v>
      </c>
      <c r="P382" s="306" t="str">
        <f>IF(ISBLANK(INDEX('Policy Characteristics'!J:J,MATCH($C382,'Policy Characteristics'!$C:$C,0))),"",INDEX('Policy Characteristics'!J:J,MATCH($C382,'Policy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2" s="306" t="str">
        <f>IF(ISBLANK(INDEX('Policy Characteristics'!K:K,MATCH($C382,'Policy Characteristics'!$C:$C,0))),"",INDEX('Policy Characteristics'!K:K,MATCH($C382,'Policy Characteristics'!$C:$C,0)))</f>
        <v>electricity-sector-main.html#subsidies</v>
      </c>
      <c r="R382" s="306" t="str">
        <f>IF(ISBLANK(INDEX('Policy Characteristics'!L:L,MATCH($C382,'Policy Characteristics'!$C:$C,0))),"",INDEX('Policy Characteristics'!L:L,MATCH($C382,'Policy Characteristics'!$C:$C,0)))</f>
        <v>subsidy-for-electricity-production.html</v>
      </c>
      <c r="S382" s="394"/>
    </row>
    <row r="383" spans="1:19" x14ac:dyDescent="0.25">
      <c r="A383" s="306" t="str">
        <f>IF(ISBLANK(INDEX('Policy Characteristics'!A:A,MATCH($C383,'Policy Characteristics'!$C:$C,0))),"",INDEX('Policy Characteristics'!A:A,MATCH($C383,'Policy Characteristics'!$C:$C,0)))</f>
        <v>Electricity Supply</v>
      </c>
      <c r="B383" s="306" t="str">
        <f>IF(ISBLANK(INDEX('Policy Characteristics'!B:B,MATCH($C383,'Policy Characteristics'!$C:$C,0))),"",INDEX('Policy Characteristics'!B:B,MATCH($C383,'Policy Characteristics'!$C:$C,0)))</f>
        <v>Subsidy for Electricity Production</v>
      </c>
      <c r="C383" s="310" t="str">
        <f t="shared" si="27"/>
        <v>Subsidy for Elec Production by Fuel</v>
      </c>
      <c r="D383" s="394" t="s">
        <v>2846</v>
      </c>
      <c r="E383" s="414" t="s">
        <v>268</v>
      </c>
      <c r="F383" s="394" t="s">
        <v>2677</v>
      </c>
      <c r="G383" s="394" t="s">
        <v>321</v>
      </c>
      <c r="H383" s="416">
        <v>703</v>
      </c>
      <c r="I383" s="394" t="s">
        <v>45</v>
      </c>
      <c r="J383" s="308" t="str">
        <f>IF(ISBLANK(INDEX('Policy Characteristics'!D:D,MATCH($C383,'Policy Characteristics'!$C:$C,0))),"",INDEX('Policy Characteristics'!D:D,MATCH($C383,'Policy Characteristics'!$C:$C,0)))</f>
        <v>Subsidy for Electricity Production</v>
      </c>
      <c r="K383" s="306" t="str">
        <f>IF(ISBLANK(INDEX('Policy Characteristics'!E:E,MATCH($C383,'Policy Characteristics'!$C:$C,0))),"",INDEX('Policy Characteristics'!E:E,MATCH($C383,'Policy Characteristics'!$C:$C,0)))</f>
        <v>elec generation subsidy</v>
      </c>
      <c r="L383" s="306">
        <f>IF(ISBLANK(INDEX('Policy Characteristics'!F:F,MATCH($C383,'Policy Characteristics'!$C:$C,0))),"",INDEX('Policy Characteristics'!F:F,MATCH($C383,'Policy Characteristics'!$C:$C,0)))</f>
        <v>0</v>
      </c>
      <c r="M383" s="306">
        <f>IF(ISBLANK(INDEX('Policy Characteristics'!G:G,MATCH($C383,'Policy Characteristics'!$C:$C,0))),"",INDEX('Policy Characteristics'!G:G,MATCH($C383,'Policy Characteristics'!$C:$C,0)))</f>
        <v>60</v>
      </c>
      <c r="N383" s="306">
        <f>IF(ISBLANK(INDEX('Policy Characteristics'!H:H,MATCH($C383,'Policy Characteristics'!$C:$C,0))),"",INDEX('Policy Characteristics'!H:H,MATCH($C383,'Policy Characteristics'!$C:$C,0)))</f>
        <v>1</v>
      </c>
      <c r="O383" s="306" t="str">
        <f>IF(ISBLANK(INDEX('Policy Characteristics'!I:I,MATCH($C383,'Policy Characteristics'!$C:$C,0))),"",INDEX('Policy Characteristics'!I:I,MATCH($C383,'Policy Characteristics'!$C:$C,0)))</f>
        <v>$/MWh</v>
      </c>
      <c r="P383" s="306" t="str">
        <f>IF(ISBLANK(INDEX('Policy Characteristics'!J:J,MATCH($C383,'Policy Characteristics'!$C:$C,0))),"",INDEX('Policy Characteristics'!J:J,MATCH($C383,'Policy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3" s="306" t="str">
        <f>IF(ISBLANK(INDEX('Policy Characteristics'!K:K,MATCH($C383,'Policy Characteristics'!$C:$C,0))),"",INDEX('Policy Characteristics'!K:K,MATCH($C383,'Policy Characteristics'!$C:$C,0)))</f>
        <v>electricity-sector-main.html#subsidies</v>
      </c>
      <c r="R383" s="306" t="str">
        <f>IF(ISBLANK(INDEX('Policy Characteristics'!L:L,MATCH($C383,'Policy Characteristics'!$C:$C,0))),"",INDEX('Policy Characteristics'!L:L,MATCH($C383,'Policy Characteristics'!$C:$C,0)))</f>
        <v>subsidy-for-electricity-production.html</v>
      </c>
      <c r="S383" s="394"/>
    </row>
    <row r="384" spans="1:19" x14ac:dyDescent="0.25">
      <c r="A384" s="306" t="str">
        <f>IF(ISBLANK(INDEX('Policy Characteristics'!A:A,MATCH($C384,'Policy Characteristics'!$C:$C,0))),"",INDEX('Policy Characteristics'!A:A,MATCH($C384,'Policy Characteristics'!$C:$C,0)))</f>
        <v>Electricity Supply</v>
      </c>
      <c r="B384" s="306" t="str">
        <f>IF(ISBLANK(INDEX('Policy Characteristics'!B:B,MATCH($C384,'Policy Characteristics'!$C:$C,0))),"",INDEX('Policy Characteristics'!B:B,MATCH($C384,'Policy Characteristics'!$C:$C,0)))</f>
        <v>Subsidy for Electricity Production</v>
      </c>
      <c r="C384" s="310" t="str">
        <f t="shared" si="27"/>
        <v>Subsidy for Elec Production by Fuel</v>
      </c>
      <c r="D384" s="394" t="s">
        <v>2846</v>
      </c>
      <c r="E384" s="414" t="s">
        <v>269</v>
      </c>
      <c r="F384" s="394" t="s">
        <v>2677</v>
      </c>
      <c r="G384" s="394"/>
      <c r="H384" s="416">
        <v>1585</v>
      </c>
      <c r="I384" s="394" t="s">
        <v>45</v>
      </c>
      <c r="J384" s="308" t="str">
        <f>IF(ISBLANK(INDEX('Policy Characteristics'!D:D,MATCH($C384,'Policy Characteristics'!$C:$C,0))),"",INDEX('Policy Characteristics'!D:D,MATCH($C384,'Policy Characteristics'!$C:$C,0)))</f>
        <v>Subsidy for Electricity Production</v>
      </c>
      <c r="K384" s="306" t="str">
        <f>IF(ISBLANK(INDEX('Policy Characteristics'!E:E,MATCH($C384,'Policy Characteristics'!$C:$C,0))),"",INDEX('Policy Characteristics'!E:E,MATCH($C384,'Policy Characteristics'!$C:$C,0)))</f>
        <v>elec generation subsidy</v>
      </c>
      <c r="L384" s="306">
        <f>IF(ISBLANK(INDEX('Policy Characteristics'!F:F,MATCH($C384,'Policy Characteristics'!$C:$C,0))),"",INDEX('Policy Characteristics'!F:F,MATCH($C384,'Policy Characteristics'!$C:$C,0)))</f>
        <v>0</v>
      </c>
      <c r="M384" s="306">
        <f>IF(ISBLANK(INDEX('Policy Characteristics'!G:G,MATCH($C384,'Policy Characteristics'!$C:$C,0))),"",INDEX('Policy Characteristics'!G:G,MATCH($C384,'Policy Characteristics'!$C:$C,0)))</f>
        <v>60</v>
      </c>
      <c r="N384" s="306">
        <f>IF(ISBLANK(INDEX('Policy Characteristics'!H:H,MATCH($C384,'Policy Characteristics'!$C:$C,0))),"",INDEX('Policy Characteristics'!H:H,MATCH($C384,'Policy Characteristics'!$C:$C,0)))</f>
        <v>1</v>
      </c>
      <c r="O384" s="306" t="str">
        <f>IF(ISBLANK(INDEX('Policy Characteristics'!I:I,MATCH($C384,'Policy Characteristics'!$C:$C,0))),"",INDEX('Policy Characteristics'!I:I,MATCH($C384,'Policy Characteristics'!$C:$C,0)))</f>
        <v>$/MWh</v>
      </c>
      <c r="P384" s="306" t="str">
        <f>IF(ISBLANK(INDEX('Policy Characteristics'!J:J,MATCH($C384,'Policy Characteristics'!$C:$C,0))),"",INDEX('Policy Characteristics'!J:J,MATCH($C384,'Policy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4" s="306" t="str">
        <f>IF(ISBLANK(INDEX('Policy Characteristics'!K:K,MATCH($C384,'Policy Characteristics'!$C:$C,0))),"",INDEX('Policy Characteristics'!K:K,MATCH($C384,'Policy Characteristics'!$C:$C,0)))</f>
        <v>electricity-sector-main.html#subsidies</v>
      </c>
      <c r="R384" s="306" t="str">
        <f>IF(ISBLANK(INDEX('Policy Characteristics'!L:L,MATCH($C384,'Policy Characteristics'!$C:$C,0))),"",INDEX('Policy Characteristics'!L:L,MATCH($C384,'Policy Characteristics'!$C:$C,0)))</f>
        <v>subsidy-for-electricity-production.html</v>
      </c>
      <c r="S384" s="394"/>
    </row>
    <row r="385" spans="1:19" x14ac:dyDescent="0.25">
      <c r="A385" s="306" t="str">
        <f>IF(ISBLANK(INDEX('Policy Characteristics'!A:A,MATCH($C385,'Policy Characteristics'!$C:$C,0))),"",INDEX('Policy Characteristics'!A:A,MATCH($C385,'Policy Characteristics'!$C:$C,0)))</f>
        <v>Electricity Supply</v>
      </c>
      <c r="B385" s="306" t="str">
        <f>IF(ISBLANK(INDEX('Policy Characteristics'!B:B,MATCH($C385,'Policy Characteristics'!$C:$C,0))),"",INDEX('Policy Characteristics'!B:B,MATCH($C385,'Policy Characteristics'!$C:$C,0)))</f>
        <v>Subsidy for Electricity Production</v>
      </c>
      <c r="C385" s="310" t="str">
        <f t="shared" si="27"/>
        <v>Subsidy for Elec Production by Fuel</v>
      </c>
      <c r="D385" s="394" t="s">
        <v>2846</v>
      </c>
      <c r="E385" s="414" t="s">
        <v>270</v>
      </c>
      <c r="F385" s="394" t="s">
        <v>2677</v>
      </c>
      <c r="G385" s="394" t="s">
        <v>332</v>
      </c>
      <c r="H385" s="416">
        <v>1586</v>
      </c>
      <c r="I385" s="394" t="s">
        <v>45</v>
      </c>
      <c r="J385" s="308" t="str">
        <f>IF(ISBLANK(INDEX('Policy Characteristics'!D:D,MATCH($C385,'Policy Characteristics'!$C:$C,0))),"",INDEX('Policy Characteristics'!D:D,MATCH($C385,'Policy Characteristics'!$C:$C,0)))</f>
        <v>Subsidy for Electricity Production</v>
      </c>
      <c r="K385" s="306" t="str">
        <f>IF(ISBLANK(INDEX('Policy Characteristics'!E:E,MATCH($C385,'Policy Characteristics'!$C:$C,0))),"",INDEX('Policy Characteristics'!E:E,MATCH($C385,'Policy Characteristics'!$C:$C,0)))</f>
        <v>elec generation subsidy</v>
      </c>
      <c r="L385" s="306">
        <f>IF(ISBLANK(INDEX('Policy Characteristics'!F:F,MATCH($C385,'Policy Characteristics'!$C:$C,0))),"",INDEX('Policy Characteristics'!F:F,MATCH($C385,'Policy Characteristics'!$C:$C,0)))</f>
        <v>0</v>
      </c>
      <c r="M385" s="306">
        <f>IF(ISBLANK(INDEX('Policy Characteristics'!G:G,MATCH($C385,'Policy Characteristics'!$C:$C,0))),"",INDEX('Policy Characteristics'!G:G,MATCH($C385,'Policy Characteristics'!$C:$C,0)))</f>
        <v>60</v>
      </c>
      <c r="N385" s="306">
        <f>IF(ISBLANK(INDEX('Policy Characteristics'!H:H,MATCH($C385,'Policy Characteristics'!$C:$C,0))),"",INDEX('Policy Characteristics'!H:H,MATCH($C385,'Policy Characteristics'!$C:$C,0)))</f>
        <v>1</v>
      </c>
      <c r="O385" s="306" t="str">
        <f>IF(ISBLANK(INDEX('Policy Characteristics'!I:I,MATCH($C385,'Policy Characteristics'!$C:$C,0))),"",INDEX('Policy Characteristics'!I:I,MATCH($C385,'Policy Characteristics'!$C:$C,0)))</f>
        <v>$/MWh</v>
      </c>
      <c r="P385" s="306" t="str">
        <f>IF(ISBLANK(INDEX('Policy Characteristics'!J:J,MATCH($C385,'Policy Characteristics'!$C:$C,0))),"",INDEX('Policy Characteristics'!J:J,MATCH($C385,'Policy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5" s="306" t="str">
        <f>IF(ISBLANK(INDEX('Policy Characteristics'!K:K,MATCH($C385,'Policy Characteristics'!$C:$C,0))),"",INDEX('Policy Characteristics'!K:K,MATCH($C385,'Policy Characteristics'!$C:$C,0)))</f>
        <v>electricity-sector-main.html#subsidies</v>
      </c>
      <c r="R385" s="306" t="str">
        <f>IF(ISBLANK(INDEX('Policy Characteristics'!L:L,MATCH($C385,'Policy Characteristics'!$C:$C,0))),"",INDEX('Policy Characteristics'!L:L,MATCH($C385,'Policy Characteristics'!$C:$C,0)))</f>
        <v>subsidy-for-electricity-production.html</v>
      </c>
      <c r="S385" s="394"/>
    </row>
    <row r="386" spans="1:19" x14ac:dyDescent="0.25">
      <c r="A386" s="306" t="str">
        <f>IF(ISBLANK(INDEX('Policy Characteristics'!A:A,MATCH($C386,'Policy Characteristics'!$C:$C,0))),"",INDEX('Policy Characteristics'!A:A,MATCH($C386,'Policy Characteristics'!$C:$C,0)))</f>
        <v>Electricity Supply</v>
      </c>
      <c r="B386" s="306" t="str">
        <f>IF(ISBLANK(INDEX('Policy Characteristics'!B:B,MATCH($C386,'Policy Characteristics'!$C:$C,0))),"",INDEX('Policy Characteristics'!B:B,MATCH($C386,'Policy Characteristics'!$C:$C,0)))</f>
        <v>Subsidy for Electricity Production</v>
      </c>
      <c r="C386" s="310" t="str">
        <f t="shared" si="27"/>
        <v>Subsidy for Elec Production by Fuel</v>
      </c>
      <c r="D386" s="394" t="s">
        <v>2847</v>
      </c>
      <c r="E386" s="414" t="s">
        <v>268</v>
      </c>
      <c r="F386" s="394" t="s">
        <v>2530</v>
      </c>
      <c r="G386" s="394" t="s">
        <v>321</v>
      </c>
      <c r="H386" s="416">
        <v>704</v>
      </c>
      <c r="I386" s="394" t="s">
        <v>45</v>
      </c>
      <c r="J386" s="308" t="str">
        <f>IF(ISBLANK(INDEX('Policy Characteristics'!D:D,MATCH($C386,'Policy Characteristics'!$C:$C,0))),"",INDEX('Policy Characteristics'!D:D,MATCH($C386,'Policy Characteristics'!$C:$C,0)))</f>
        <v>Subsidy for Electricity Production</v>
      </c>
      <c r="K386" s="306" t="str">
        <f>IF(ISBLANK(INDEX('Policy Characteristics'!E:E,MATCH($C386,'Policy Characteristics'!$C:$C,0))),"",INDEX('Policy Characteristics'!E:E,MATCH($C386,'Policy Characteristics'!$C:$C,0)))</f>
        <v>elec generation subsidy</v>
      </c>
      <c r="L386" s="306">
        <f>IF(ISBLANK(INDEX('Policy Characteristics'!F:F,MATCH($C386,'Policy Characteristics'!$C:$C,0))),"",INDEX('Policy Characteristics'!F:F,MATCH($C386,'Policy Characteristics'!$C:$C,0)))</f>
        <v>0</v>
      </c>
      <c r="M386" s="306">
        <f>IF(ISBLANK(INDEX('Policy Characteristics'!G:G,MATCH($C386,'Policy Characteristics'!$C:$C,0))),"",INDEX('Policy Characteristics'!G:G,MATCH($C386,'Policy Characteristics'!$C:$C,0)))</f>
        <v>60</v>
      </c>
      <c r="N386" s="306">
        <f>IF(ISBLANK(INDEX('Policy Characteristics'!H:H,MATCH($C386,'Policy Characteristics'!$C:$C,0))),"",INDEX('Policy Characteristics'!H:H,MATCH($C386,'Policy Characteristics'!$C:$C,0)))</f>
        <v>1</v>
      </c>
      <c r="O386" s="306" t="str">
        <f>IF(ISBLANK(INDEX('Policy Characteristics'!I:I,MATCH($C386,'Policy Characteristics'!$C:$C,0))),"",INDEX('Policy Characteristics'!I:I,MATCH($C386,'Policy Characteristics'!$C:$C,0)))</f>
        <v>$/MWh</v>
      </c>
      <c r="P386" s="306" t="str">
        <f>IF(ISBLANK(INDEX('Policy Characteristics'!J:J,MATCH($C386,'Policy Characteristics'!$C:$C,0))),"",INDEX('Policy Characteristics'!J:J,MATCH($C386,'Policy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6" s="306" t="str">
        <f>IF(ISBLANK(INDEX('Policy Characteristics'!K:K,MATCH($C386,'Policy Characteristics'!$C:$C,0))),"",INDEX('Policy Characteristics'!K:K,MATCH($C386,'Policy Characteristics'!$C:$C,0)))</f>
        <v>electricity-sector-main.html#subsidies</v>
      </c>
      <c r="R386" s="306" t="str">
        <f>IF(ISBLANK(INDEX('Policy Characteristics'!L:L,MATCH($C386,'Policy Characteristics'!$C:$C,0))),"",INDEX('Policy Characteristics'!L:L,MATCH($C386,'Policy Characteristics'!$C:$C,0)))</f>
        <v>subsidy-for-electricity-production.html</v>
      </c>
      <c r="S386" s="394"/>
    </row>
    <row r="387" spans="1:19" x14ac:dyDescent="0.25">
      <c r="A387" s="306" t="str">
        <f>IF(ISBLANK(INDEX('Policy Characteristics'!A:A,MATCH($C387,'Policy Characteristics'!$C:$C,0))),"",INDEX('Policy Characteristics'!A:A,MATCH($C387,'Policy Characteristics'!$C:$C,0)))</f>
        <v>Electricity Supply</v>
      </c>
      <c r="B387" s="306" t="str">
        <f>IF(ISBLANK(INDEX('Policy Characteristics'!B:B,MATCH($C387,'Policy Characteristics'!$C:$C,0))),"",INDEX('Policy Characteristics'!B:B,MATCH($C387,'Policy Characteristics'!$C:$C,0)))</f>
        <v>Subsidy for Electricity Production</v>
      </c>
      <c r="C387" s="310" t="str">
        <f t="shared" si="27"/>
        <v>Subsidy for Elec Production by Fuel</v>
      </c>
      <c r="D387" s="394" t="s">
        <v>2847</v>
      </c>
      <c r="E387" s="414" t="s">
        <v>269</v>
      </c>
      <c r="F387" s="394" t="s">
        <v>2530</v>
      </c>
      <c r="G387" s="394"/>
      <c r="H387" s="416">
        <v>1587</v>
      </c>
      <c r="I387" s="394" t="s">
        <v>45</v>
      </c>
      <c r="J387" s="308" t="str">
        <f>IF(ISBLANK(INDEX('Policy Characteristics'!D:D,MATCH($C387,'Policy Characteristics'!$C:$C,0))),"",INDEX('Policy Characteristics'!D:D,MATCH($C387,'Policy Characteristics'!$C:$C,0)))</f>
        <v>Subsidy for Electricity Production</v>
      </c>
      <c r="K387" s="306" t="str">
        <f>IF(ISBLANK(INDEX('Policy Characteristics'!E:E,MATCH($C387,'Policy Characteristics'!$C:$C,0))),"",INDEX('Policy Characteristics'!E:E,MATCH($C387,'Policy Characteristics'!$C:$C,0)))</f>
        <v>elec generation subsidy</v>
      </c>
      <c r="L387" s="306">
        <f>IF(ISBLANK(INDEX('Policy Characteristics'!F:F,MATCH($C387,'Policy Characteristics'!$C:$C,0))),"",INDEX('Policy Characteristics'!F:F,MATCH($C387,'Policy Characteristics'!$C:$C,0)))</f>
        <v>0</v>
      </c>
      <c r="M387" s="306">
        <f>IF(ISBLANK(INDEX('Policy Characteristics'!G:G,MATCH($C387,'Policy Characteristics'!$C:$C,0))),"",INDEX('Policy Characteristics'!G:G,MATCH($C387,'Policy Characteristics'!$C:$C,0)))</f>
        <v>60</v>
      </c>
      <c r="N387" s="306">
        <f>IF(ISBLANK(INDEX('Policy Characteristics'!H:H,MATCH($C387,'Policy Characteristics'!$C:$C,0))),"",INDEX('Policy Characteristics'!H:H,MATCH($C387,'Policy Characteristics'!$C:$C,0)))</f>
        <v>1</v>
      </c>
      <c r="O387" s="306" t="str">
        <f>IF(ISBLANK(INDEX('Policy Characteristics'!I:I,MATCH($C387,'Policy Characteristics'!$C:$C,0))),"",INDEX('Policy Characteristics'!I:I,MATCH($C387,'Policy Characteristics'!$C:$C,0)))</f>
        <v>$/MWh</v>
      </c>
      <c r="P387" s="306" t="str">
        <f>IF(ISBLANK(INDEX('Policy Characteristics'!J:J,MATCH($C387,'Policy Characteristics'!$C:$C,0))),"",INDEX('Policy Characteristics'!J:J,MATCH($C387,'Policy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7" s="306" t="str">
        <f>IF(ISBLANK(INDEX('Policy Characteristics'!K:K,MATCH($C387,'Policy Characteristics'!$C:$C,0))),"",INDEX('Policy Characteristics'!K:K,MATCH($C387,'Policy Characteristics'!$C:$C,0)))</f>
        <v>electricity-sector-main.html#subsidies</v>
      </c>
      <c r="R387" s="306" t="str">
        <f>IF(ISBLANK(INDEX('Policy Characteristics'!L:L,MATCH($C387,'Policy Characteristics'!$C:$C,0))),"",INDEX('Policy Characteristics'!L:L,MATCH($C387,'Policy Characteristics'!$C:$C,0)))</f>
        <v>subsidy-for-electricity-production.html</v>
      </c>
      <c r="S387" s="394"/>
    </row>
    <row r="388" spans="1:19" x14ac:dyDescent="0.25">
      <c r="A388" s="306" t="str">
        <f>IF(ISBLANK(INDEX('Policy Characteristics'!A:A,MATCH($C388,'Policy Characteristics'!$C:$C,0))),"",INDEX('Policy Characteristics'!A:A,MATCH($C388,'Policy Characteristics'!$C:$C,0)))</f>
        <v>Electricity Supply</v>
      </c>
      <c r="B388" s="306" t="str">
        <f>IF(ISBLANK(INDEX('Policy Characteristics'!B:B,MATCH($C388,'Policy Characteristics'!$C:$C,0))),"",INDEX('Policy Characteristics'!B:B,MATCH($C388,'Policy Characteristics'!$C:$C,0)))</f>
        <v>Subsidy for Electricity Production</v>
      </c>
      <c r="C388" s="310" t="str">
        <f t="shared" si="27"/>
        <v>Subsidy for Elec Production by Fuel</v>
      </c>
      <c r="D388" s="394" t="s">
        <v>2847</v>
      </c>
      <c r="E388" s="414" t="s">
        <v>270</v>
      </c>
      <c r="F388" s="394" t="s">
        <v>2530</v>
      </c>
      <c r="G388" s="394" t="s">
        <v>332</v>
      </c>
      <c r="H388" s="561">
        <v>1588</v>
      </c>
      <c r="I388" s="394" t="s">
        <v>45</v>
      </c>
      <c r="J388" s="308" t="str">
        <f>IF(ISBLANK(INDEX('Policy Characteristics'!D:D,MATCH($C388,'Policy Characteristics'!$C:$C,0))),"",INDEX('Policy Characteristics'!D:D,MATCH($C388,'Policy Characteristics'!$C:$C,0)))</f>
        <v>Subsidy for Electricity Production</v>
      </c>
      <c r="K388" s="306" t="str">
        <f>IF(ISBLANK(INDEX('Policy Characteristics'!E:E,MATCH($C388,'Policy Characteristics'!$C:$C,0))),"",INDEX('Policy Characteristics'!E:E,MATCH($C388,'Policy Characteristics'!$C:$C,0)))</f>
        <v>elec generation subsidy</v>
      </c>
      <c r="L388" s="306">
        <f>IF(ISBLANK(INDEX('Policy Characteristics'!F:F,MATCH($C388,'Policy Characteristics'!$C:$C,0))),"",INDEX('Policy Characteristics'!F:F,MATCH($C388,'Policy Characteristics'!$C:$C,0)))</f>
        <v>0</v>
      </c>
      <c r="M388" s="306">
        <f>IF(ISBLANK(INDEX('Policy Characteristics'!G:G,MATCH($C388,'Policy Characteristics'!$C:$C,0))),"",INDEX('Policy Characteristics'!G:G,MATCH($C388,'Policy Characteristics'!$C:$C,0)))</f>
        <v>60</v>
      </c>
      <c r="N388" s="306">
        <f>IF(ISBLANK(INDEX('Policy Characteristics'!H:H,MATCH($C388,'Policy Characteristics'!$C:$C,0))),"",INDEX('Policy Characteristics'!H:H,MATCH($C388,'Policy Characteristics'!$C:$C,0)))</f>
        <v>1</v>
      </c>
      <c r="O388" s="306" t="str">
        <f>IF(ISBLANK(INDEX('Policy Characteristics'!I:I,MATCH($C388,'Policy Characteristics'!$C:$C,0))),"",INDEX('Policy Characteristics'!I:I,MATCH($C388,'Policy Characteristics'!$C:$C,0)))</f>
        <v>$/MWh</v>
      </c>
      <c r="P388" s="306" t="str">
        <f>IF(ISBLANK(INDEX('Policy Characteristics'!J:J,MATCH($C388,'Policy Characteristics'!$C:$C,0))),"",INDEX('Policy Characteristics'!J:J,MATCH($C388,'Policy Characteristics'!$C:$C,0)))</f>
        <v>**Description:** This policy is a subsidy paid by the government to suppliers of electricity per unit of electricity generated from the selected plant type(s). // **Guidance for setting values: **//**Nuclear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$54/MWh.//**Onshore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PV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$54/MWh.//**Solar Thermal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$54/MWh.//**Biomass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$54/MWh.//**Offshore Wind : **Before its phase-out began, the Renewable Electricity Production Tax Credit (PTC) offered $23/MWh for electricity from wind, geothermal, biomass, and solar systems not claiming the Investment Tax Credit.  State-level tax credits and feed-in tariffs for renewable energy range as high as $54/MWh.</v>
      </c>
      <c r="Q388" s="306" t="str">
        <f>IF(ISBLANK(INDEX('Policy Characteristics'!K:K,MATCH($C388,'Policy Characteristics'!$C:$C,0))),"",INDEX('Policy Characteristics'!K:K,MATCH($C388,'Policy Characteristics'!$C:$C,0)))</f>
        <v>electricity-sector-main.html#subsidies</v>
      </c>
      <c r="R388" s="306" t="str">
        <f>IF(ISBLANK(INDEX('Policy Characteristics'!L:L,MATCH($C388,'Policy Characteristics'!$C:$C,0))),"",INDEX('Policy Characteristics'!L:L,MATCH($C388,'Policy Characteristics'!$C:$C,0)))</f>
        <v>subsidy-for-electricity-production.html</v>
      </c>
      <c r="S388" s="394"/>
    </row>
    <row r="389" spans="1:19" x14ac:dyDescent="0.25">
      <c r="A389" s="306" t="str">
        <f>IF(ISBLANK(INDEX('Policy Characteristics'!A:A,MATCH($C389,'Policy Characteristics'!$C:$C,0))),"",INDEX('Policy Characteristics'!A:A,MATCH($C389,'Policy Characteristics'!$C:$C,0)))</f>
        <v>Industry</v>
      </c>
      <c r="B389" s="306" t="str">
        <f>IF(ISBLANK(INDEX('Policy Characteristics'!B:B,MATCH($C389,'Policy Characteristics'!$C:$C,0))),"",INDEX('Policy Characteristics'!B:B,MATCH($C389,'Policy Characteristics'!$C:$C,0)))</f>
        <v>Buy In-Region Products</v>
      </c>
      <c r="C389" s="311" t="s">
        <v>3331</v>
      </c>
      <c r="D389" s="559" t="s">
        <v>3193</v>
      </c>
      <c r="E389" s="563"/>
      <c r="F389" s="7" t="s">
        <v>3218</v>
      </c>
      <c r="G389" s="414"/>
      <c r="H389" s="416">
        <v>1537</v>
      </c>
      <c r="I389" s="414" t="s">
        <v>44</v>
      </c>
      <c r="J389" s="308" t="str">
        <f>IF(ISBLANK(INDEX('Policy Characteristics'!D:D,MATCH($C389,'Policy Characteristics'!$C:$C,0))),"",INDEX('Policy Characteristics'!D:D,MATCH($C389,'Policy Characteristics'!$C:$C,0)))</f>
        <v>Buy In-Region Products</v>
      </c>
      <c r="K389" s="306" t="str">
        <f>IF(ISBLANK(INDEX('Policy Characteristics'!E:E,MATCH($C389,'Policy Characteristics'!$C:$C,0))),"",INDEX('Policy Characteristics'!E:E,MATCH($C389,'Policy Characteristics'!$C:$C,0)))</f>
        <v>indst buy in region outputs</v>
      </c>
      <c r="L389" s="317">
        <f>IF(ISBLANK(INDEX('Policy Characteristics'!F:F,MATCH($C389,'Policy Characteristics'!$C:$C,0))),"",INDEX('Policy Characteristics'!F:F,MATCH($C389,'Policy Characteristics'!$C:$C,0)))</f>
        <v>0</v>
      </c>
      <c r="M389" s="317">
        <f>IF(ISBLANK(INDEX('Policy Characteristics'!G:G,MATCH($C389,'Policy Characteristics'!$C:$C,0))),"",INDEX('Policy Characteristics'!G:G,MATCH($C389,'Policy Characteristics'!$C:$C,0)))</f>
        <v>0.5</v>
      </c>
      <c r="N389" s="317">
        <f>IF(ISBLANK(INDEX('Policy Characteristics'!H:H,MATCH($C389,'Policy Characteristics'!$C:$C,0))),"",INDEX('Policy Characteristics'!H:H,MATCH($C389,'Policy Characteristics'!$C:$C,0)))</f>
        <v>0.01</v>
      </c>
      <c r="O389" s="306" t="str">
        <f>IF(ISBLANK(INDEX('Policy Characteristics'!I:I,MATCH($C389,'Policy Characteristics'!$C:$C,0))),"",INDEX('Policy Characteristics'!I:I,MATCH($C389,'Policy Characteristics'!$C:$C,0)))</f>
        <v>% of imports shifted</v>
      </c>
      <c r="P389" s="306" t="str">
        <f>IF(ISBLANK(INDEX('Policy Characteristics'!J:J,MATCH($C389,'Policy Characteristics'!$C:$C,0))),"",INDEX('Policy Characteristics'!J:J,MATCH($C389,'Policy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89" s="306" t="str">
        <f>IF(ISBLANK(INDEX('Policy Characteristics'!K:K,MATCH($C389,'Policy Characteristics'!$C:$C,0))),"",INDEX('Policy Characteristics'!K:K,MATCH($C389,'Policy Characteristics'!$C:$C,0)))</f>
        <v/>
      </c>
      <c r="R389" s="306" t="str">
        <f>IF(ISBLANK(INDEX('Policy Characteristics'!L:L,MATCH($C389,'Policy Characteristics'!$C:$C,0))),"",INDEX('Policy Characteristics'!L:L,MATCH($C389,'Policy Characteristics'!$C:$C,0)))</f>
        <v/>
      </c>
    </row>
    <row r="390" spans="1:19" x14ac:dyDescent="0.25">
      <c r="A390" s="306" t="str">
        <f>IF(ISBLANK(INDEX('Policy Characteristics'!A:A,MATCH($C390,'Policy Characteristics'!$C:$C,0))),"",INDEX('Policy Characteristics'!A:A,MATCH($C390,'Policy Characteristics'!$C:$C,0)))</f>
        <v>Industry</v>
      </c>
      <c r="B390" s="306" t="str">
        <f>IF(ISBLANK(INDEX('Policy Characteristics'!B:B,MATCH($C390,'Policy Characteristics'!$C:$C,0))),"",INDEX('Policy Characteristics'!B:B,MATCH($C390,'Policy Characteristics'!$C:$C,0)))</f>
        <v>Buy In-Region Products</v>
      </c>
      <c r="C390" s="310" t="str">
        <f>C$389</f>
        <v>Fraction of Imported Industrial Outputs Shifted to In Region Suppliers</v>
      </c>
      <c r="D390" s="563" t="s">
        <v>3194</v>
      </c>
      <c r="E390" s="563"/>
      <c r="F390" s="7" t="s">
        <v>2859</v>
      </c>
      <c r="G390" s="425"/>
      <c r="H390" s="416">
        <v>1538</v>
      </c>
      <c r="I390" s="414" t="s">
        <v>44</v>
      </c>
      <c r="J390" s="308" t="str">
        <f>IF(ISBLANK(INDEX('Policy Characteristics'!D:D,MATCH($C390,'Policy Characteristics'!$C:$C,0))),"",INDEX('Policy Characteristics'!D:D,MATCH($C390,'Policy Characteristics'!$C:$C,0)))</f>
        <v>Buy In-Region Products</v>
      </c>
      <c r="K390" s="306" t="str">
        <f>IF(ISBLANK(INDEX('Policy Characteristics'!E:E,MATCH($C390,'Policy Characteristics'!$C:$C,0))),"",INDEX('Policy Characteristics'!E:E,MATCH($C390,'Policy Characteristics'!$C:$C,0)))</f>
        <v>indst buy in region outputs</v>
      </c>
      <c r="L390" s="317">
        <f>IF(ISBLANK(INDEX('Policy Characteristics'!F:F,MATCH($C390,'Policy Characteristics'!$C:$C,0))),"",INDEX('Policy Characteristics'!F:F,MATCH($C390,'Policy Characteristics'!$C:$C,0)))</f>
        <v>0</v>
      </c>
      <c r="M390" s="317">
        <f>IF(ISBLANK(INDEX('Policy Characteristics'!G:G,MATCH($C390,'Policy Characteristics'!$C:$C,0))),"",INDEX('Policy Characteristics'!G:G,MATCH($C390,'Policy Characteristics'!$C:$C,0)))</f>
        <v>0.5</v>
      </c>
      <c r="N390" s="317">
        <f>IF(ISBLANK(INDEX('Policy Characteristics'!H:H,MATCH($C390,'Policy Characteristics'!$C:$C,0))),"",INDEX('Policy Characteristics'!H:H,MATCH($C390,'Policy Characteristics'!$C:$C,0)))</f>
        <v>0.01</v>
      </c>
      <c r="O390" s="306" t="str">
        <f>IF(ISBLANK(INDEX('Policy Characteristics'!I:I,MATCH($C390,'Policy Characteristics'!$C:$C,0))),"",INDEX('Policy Characteristics'!I:I,MATCH($C390,'Policy Characteristics'!$C:$C,0)))</f>
        <v>% of imports shifted</v>
      </c>
      <c r="P390" s="306" t="str">
        <f>IF(ISBLANK(INDEX('Policy Characteristics'!J:J,MATCH($C390,'Policy Characteristics'!$C:$C,0))),"",INDEX('Policy Characteristics'!J:J,MATCH($C390,'Policy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0" s="306" t="str">
        <f>IF(ISBLANK(INDEX('Policy Characteristics'!K:K,MATCH($C390,'Policy Characteristics'!$C:$C,0))),"",INDEX('Policy Characteristics'!K:K,MATCH($C390,'Policy Characteristics'!$C:$C,0)))</f>
        <v/>
      </c>
      <c r="R390" s="306" t="str">
        <f>IF(ISBLANK(INDEX('Policy Characteristics'!L:L,MATCH($C390,'Policy Characteristics'!$C:$C,0))),"",INDEX('Policy Characteristics'!L:L,MATCH($C390,'Policy Characteristics'!$C:$C,0)))</f>
        <v/>
      </c>
    </row>
    <row r="391" spans="1:19" x14ac:dyDescent="0.25">
      <c r="A391" s="306" t="str">
        <f>IF(ISBLANK(INDEX('Policy Characteristics'!A:A,MATCH($C391,'Policy Characteristics'!$C:$C,0))),"",INDEX('Policy Characteristics'!A:A,MATCH($C391,'Policy Characteristics'!$C:$C,0)))</f>
        <v>Industry</v>
      </c>
      <c r="B391" s="306" t="str">
        <f>IF(ISBLANK(INDEX('Policy Characteristics'!B:B,MATCH($C391,'Policy Characteristics'!$C:$C,0))),"",INDEX('Policy Characteristics'!B:B,MATCH($C391,'Policy Characteristics'!$C:$C,0)))</f>
        <v>Buy In-Region Products</v>
      </c>
      <c r="C391" s="310" t="str">
        <f t="shared" ref="C391:C413" si="28">C$389</f>
        <v>Fraction of Imported Industrial Outputs Shifted to In Region Suppliers</v>
      </c>
      <c r="D391" s="563" t="s">
        <v>3195</v>
      </c>
      <c r="E391" s="563"/>
      <c r="F391" s="7" t="s">
        <v>3159</v>
      </c>
      <c r="G391" s="425"/>
      <c r="H391" s="416">
        <v>1539</v>
      </c>
      <c r="I391" s="414" t="s">
        <v>44</v>
      </c>
      <c r="J391" s="308" t="str">
        <f>IF(ISBLANK(INDEX('Policy Characteristics'!D:D,MATCH($C391,'Policy Characteristics'!$C:$C,0))),"",INDEX('Policy Characteristics'!D:D,MATCH($C391,'Policy Characteristics'!$C:$C,0)))</f>
        <v>Buy In-Region Products</v>
      </c>
      <c r="K391" s="306" t="str">
        <f>IF(ISBLANK(INDEX('Policy Characteristics'!E:E,MATCH($C391,'Policy Characteristics'!$C:$C,0))),"",INDEX('Policy Characteristics'!E:E,MATCH($C391,'Policy Characteristics'!$C:$C,0)))</f>
        <v>indst buy in region outputs</v>
      </c>
      <c r="L391" s="317">
        <f>IF(ISBLANK(INDEX('Policy Characteristics'!F:F,MATCH($C391,'Policy Characteristics'!$C:$C,0))),"",INDEX('Policy Characteristics'!F:F,MATCH($C391,'Policy Characteristics'!$C:$C,0)))</f>
        <v>0</v>
      </c>
      <c r="M391" s="317">
        <f>IF(ISBLANK(INDEX('Policy Characteristics'!G:G,MATCH($C391,'Policy Characteristics'!$C:$C,0))),"",INDEX('Policy Characteristics'!G:G,MATCH($C391,'Policy Characteristics'!$C:$C,0)))</f>
        <v>0.5</v>
      </c>
      <c r="N391" s="317">
        <f>IF(ISBLANK(INDEX('Policy Characteristics'!H:H,MATCH($C391,'Policy Characteristics'!$C:$C,0))),"",INDEX('Policy Characteristics'!H:H,MATCH($C391,'Policy Characteristics'!$C:$C,0)))</f>
        <v>0.01</v>
      </c>
      <c r="O391" s="306" t="str">
        <f>IF(ISBLANK(INDEX('Policy Characteristics'!I:I,MATCH($C391,'Policy Characteristics'!$C:$C,0))),"",INDEX('Policy Characteristics'!I:I,MATCH($C391,'Policy Characteristics'!$C:$C,0)))</f>
        <v>% of imports shifted</v>
      </c>
      <c r="P391" s="306" t="str">
        <f>IF(ISBLANK(INDEX('Policy Characteristics'!J:J,MATCH($C391,'Policy Characteristics'!$C:$C,0))),"",INDEX('Policy Characteristics'!J:J,MATCH($C391,'Policy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1" s="306" t="str">
        <f>IF(ISBLANK(INDEX('Policy Characteristics'!K:K,MATCH($C391,'Policy Characteristics'!$C:$C,0))),"",INDEX('Policy Characteristics'!K:K,MATCH($C391,'Policy Characteristics'!$C:$C,0)))</f>
        <v/>
      </c>
      <c r="R391" s="306" t="str">
        <f>IF(ISBLANK(INDEX('Policy Characteristics'!L:L,MATCH($C391,'Policy Characteristics'!$C:$C,0))),"",INDEX('Policy Characteristics'!L:L,MATCH($C391,'Policy Characteristics'!$C:$C,0)))</f>
        <v/>
      </c>
    </row>
    <row r="392" spans="1:19" x14ac:dyDescent="0.25">
      <c r="A392" s="306" t="str">
        <f>IF(ISBLANK(INDEX('Policy Characteristics'!A:A,MATCH($C392,'Policy Characteristics'!$C:$C,0))),"",INDEX('Policy Characteristics'!A:A,MATCH($C392,'Policy Characteristics'!$C:$C,0)))</f>
        <v>Industry</v>
      </c>
      <c r="B392" s="306" t="str">
        <f>IF(ISBLANK(INDEX('Policy Characteristics'!B:B,MATCH($C392,'Policy Characteristics'!$C:$C,0))),"",INDEX('Policy Characteristics'!B:B,MATCH($C392,'Policy Characteristics'!$C:$C,0)))</f>
        <v>Buy In-Region Products</v>
      </c>
      <c r="C392" s="310" t="str">
        <f t="shared" si="28"/>
        <v>Fraction of Imported Industrial Outputs Shifted to In Region Suppliers</v>
      </c>
      <c r="D392" s="563" t="s">
        <v>3196</v>
      </c>
      <c r="E392" s="563"/>
      <c r="F392" s="7" t="s">
        <v>3160</v>
      </c>
      <c r="G392" s="425"/>
      <c r="H392" s="416">
        <v>1540</v>
      </c>
      <c r="I392" s="414" t="s">
        <v>44</v>
      </c>
      <c r="J392" s="308" t="str">
        <f>IF(ISBLANK(INDEX('Policy Characteristics'!D:D,MATCH($C392,'Policy Characteristics'!$C:$C,0))),"",INDEX('Policy Characteristics'!D:D,MATCH($C392,'Policy Characteristics'!$C:$C,0)))</f>
        <v>Buy In-Region Products</v>
      </c>
      <c r="K392" s="306" t="str">
        <f>IF(ISBLANK(INDEX('Policy Characteristics'!E:E,MATCH($C392,'Policy Characteristics'!$C:$C,0))),"",INDEX('Policy Characteristics'!E:E,MATCH($C392,'Policy Characteristics'!$C:$C,0)))</f>
        <v>indst buy in region outputs</v>
      </c>
      <c r="L392" s="317">
        <f>IF(ISBLANK(INDEX('Policy Characteristics'!F:F,MATCH($C392,'Policy Characteristics'!$C:$C,0))),"",INDEX('Policy Characteristics'!F:F,MATCH($C392,'Policy Characteristics'!$C:$C,0)))</f>
        <v>0</v>
      </c>
      <c r="M392" s="317">
        <f>IF(ISBLANK(INDEX('Policy Characteristics'!G:G,MATCH($C392,'Policy Characteristics'!$C:$C,0))),"",INDEX('Policy Characteristics'!G:G,MATCH($C392,'Policy Characteristics'!$C:$C,0)))</f>
        <v>0.5</v>
      </c>
      <c r="N392" s="317">
        <f>IF(ISBLANK(INDEX('Policy Characteristics'!H:H,MATCH($C392,'Policy Characteristics'!$C:$C,0))),"",INDEX('Policy Characteristics'!H:H,MATCH($C392,'Policy Characteristics'!$C:$C,0)))</f>
        <v>0.01</v>
      </c>
      <c r="O392" s="306" t="str">
        <f>IF(ISBLANK(INDEX('Policy Characteristics'!I:I,MATCH($C392,'Policy Characteristics'!$C:$C,0))),"",INDEX('Policy Characteristics'!I:I,MATCH($C392,'Policy Characteristics'!$C:$C,0)))</f>
        <v>% of imports shifted</v>
      </c>
      <c r="P392" s="306" t="str">
        <f>IF(ISBLANK(INDEX('Policy Characteristics'!J:J,MATCH($C392,'Policy Characteristics'!$C:$C,0))),"",INDEX('Policy Characteristics'!J:J,MATCH($C392,'Policy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2" s="306" t="str">
        <f>IF(ISBLANK(INDEX('Policy Characteristics'!K:K,MATCH($C392,'Policy Characteristics'!$C:$C,0))),"",INDEX('Policy Characteristics'!K:K,MATCH($C392,'Policy Characteristics'!$C:$C,0)))</f>
        <v/>
      </c>
      <c r="R392" s="306" t="str">
        <f>IF(ISBLANK(INDEX('Policy Characteristics'!L:L,MATCH($C392,'Policy Characteristics'!$C:$C,0))),"",INDEX('Policy Characteristics'!L:L,MATCH($C392,'Policy Characteristics'!$C:$C,0)))</f>
        <v/>
      </c>
    </row>
    <row r="393" spans="1:19" x14ac:dyDescent="0.25">
      <c r="A393" s="306" t="str">
        <f>IF(ISBLANK(INDEX('Policy Characteristics'!A:A,MATCH($C393,'Policy Characteristics'!$C:$C,0))),"",INDEX('Policy Characteristics'!A:A,MATCH($C393,'Policy Characteristics'!$C:$C,0)))</f>
        <v>Industry</v>
      </c>
      <c r="B393" s="306" t="str">
        <f>IF(ISBLANK(INDEX('Policy Characteristics'!B:B,MATCH($C393,'Policy Characteristics'!$C:$C,0))),"",INDEX('Policy Characteristics'!B:B,MATCH($C393,'Policy Characteristics'!$C:$C,0)))</f>
        <v>Buy In-Region Products</v>
      </c>
      <c r="C393" s="310" t="str">
        <f t="shared" si="28"/>
        <v>Fraction of Imported Industrial Outputs Shifted to In Region Suppliers</v>
      </c>
      <c r="D393" s="563" t="s">
        <v>3197</v>
      </c>
      <c r="E393" s="563"/>
      <c r="F393" s="7" t="s">
        <v>3161</v>
      </c>
      <c r="G393" s="425"/>
      <c r="H393" s="416">
        <v>1541</v>
      </c>
      <c r="I393" s="414" t="s">
        <v>44</v>
      </c>
      <c r="J393" s="308" t="str">
        <f>IF(ISBLANK(INDEX('Policy Characteristics'!D:D,MATCH($C393,'Policy Characteristics'!$C:$C,0))),"",INDEX('Policy Characteristics'!D:D,MATCH($C393,'Policy Characteristics'!$C:$C,0)))</f>
        <v>Buy In-Region Products</v>
      </c>
      <c r="K393" s="306" t="str">
        <f>IF(ISBLANK(INDEX('Policy Characteristics'!E:E,MATCH($C393,'Policy Characteristics'!$C:$C,0))),"",INDEX('Policy Characteristics'!E:E,MATCH($C393,'Policy Characteristics'!$C:$C,0)))</f>
        <v>indst buy in region outputs</v>
      </c>
      <c r="L393" s="317">
        <f>IF(ISBLANK(INDEX('Policy Characteristics'!F:F,MATCH($C393,'Policy Characteristics'!$C:$C,0))),"",INDEX('Policy Characteristics'!F:F,MATCH($C393,'Policy Characteristics'!$C:$C,0)))</f>
        <v>0</v>
      </c>
      <c r="M393" s="317">
        <f>IF(ISBLANK(INDEX('Policy Characteristics'!G:G,MATCH($C393,'Policy Characteristics'!$C:$C,0))),"",INDEX('Policy Characteristics'!G:G,MATCH($C393,'Policy Characteristics'!$C:$C,0)))</f>
        <v>0.5</v>
      </c>
      <c r="N393" s="317">
        <f>IF(ISBLANK(INDEX('Policy Characteristics'!H:H,MATCH($C393,'Policy Characteristics'!$C:$C,0))),"",INDEX('Policy Characteristics'!H:H,MATCH($C393,'Policy Characteristics'!$C:$C,0)))</f>
        <v>0.01</v>
      </c>
      <c r="O393" s="306" t="str">
        <f>IF(ISBLANK(INDEX('Policy Characteristics'!I:I,MATCH($C393,'Policy Characteristics'!$C:$C,0))),"",INDEX('Policy Characteristics'!I:I,MATCH($C393,'Policy Characteristics'!$C:$C,0)))</f>
        <v>% of imports shifted</v>
      </c>
      <c r="P393" s="306" t="str">
        <f>IF(ISBLANK(INDEX('Policy Characteristics'!J:J,MATCH($C393,'Policy Characteristics'!$C:$C,0))),"",INDEX('Policy Characteristics'!J:J,MATCH($C393,'Policy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3" s="306" t="str">
        <f>IF(ISBLANK(INDEX('Policy Characteristics'!K:K,MATCH($C393,'Policy Characteristics'!$C:$C,0))),"",INDEX('Policy Characteristics'!K:K,MATCH($C393,'Policy Characteristics'!$C:$C,0)))</f>
        <v/>
      </c>
      <c r="R393" s="306" t="str">
        <f>IF(ISBLANK(INDEX('Policy Characteristics'!L:L,MATCH($C393,'Policy Characteristics'!$C:$C,0))),"",INDEX('Policy Characteristics'!L:L,MATCH($C393,'Policy Characteristics'!$C:$C,0)))</f>
        <v/>
      </c>
    </row>
    <row r="394" spans="1:19" x14ac:dyDescent="0.25">
      <c r="A394" s="306" t="str">
        <f>IF(ISBLANK(INDEX('Policy Characteristics'!A:A,MATCH($C394,'Policy Characteristics'!$C:$C,0))),"",INDEX('Policy Characteristics'!A:A,MATCH($C394,'Policy Characteristics'!$C:$C,0)))</f>
        <v>Industry</v>
      </c>
      <c r="B394" s="306" t="str">
        <f>IF(ISBLANK(INDEX('Policy Characteristics'!B:B,MATCH($C394,'Policy Characteristics'!$C:$C,0))),"",INDEX('Policy Characteristics'!B:B,MATCH($C394,'Policy Characteristics'!$C:$C,0)))</f>
        <v>Buy In-Region Products</v>
      </c>
      <c r="C394" s="310" t="str">
        <f t="shared" si="28"/>
        <v>Fraction of Imported Industrial Outputs Shifted to In Region Suppliers</v>
      </c>
      <c r="D394" s="563" t="s">
        <v>3198</v>
      </c>
      <c r="E394" s="563"/>
      <c r="F394" s="7" t="s">
        <v>3162</v>
      </c>
      <c r="G394" s="425"/>
      <c r="H394" s="416">
        <v>1542</v>
      </c>
      <c r="I394" s="414" t="s">
        <v>44</v>
      </c>
      <c r="J394" s="308" t="str">
        <f>IF(ISBLANK(INDEX('Policy Characteristics'!D:D,MATCH($C394,'Policy Characteristics'!$C:$C,0))),"",INDEX('Policy Characteristics'!D:D,MATCH($C394,'Policy Characteristics'!$C:$C,0)))</f>
        <v>Buy In-Region Products</v>
      </c>
      <c r="K394" s="306" t="str">
        <f>IF(ISBLANK(INDEX('Policy Characteristics'!E:E,MATCH($C394,'Policy Characteristics'!$C:$C,0))),"",INDEX('Policy Characteristics'!E:E,MATCH($C394,'Policy Characteristics'!$C:$C,0)))</f>
        <v>indst buy in region outputs</v>
      </c>
      <c r="L394" s="317">
        <f>IF(ISBLANK(INDEX('Policy Characteristics'!F:F,MATCH($C394,'Policy Characteristics'!$C:$C,0))),"",INDEX('Policy Characteristics'!F:F,MATCH($C394,'Policy Characteristics'!$C:$C,0)))</f>
        <v>0</v>
      </c>
      <c r="M394" s="317">
        <f>IF(ISBLANK(INDEX('Policy Characteristics'!G:G,MATCH($C394,'Policy Characteristics'!$C:$C,0))),"",INDEX('Policy Characteristics'!G:G,MATCH($C394,'Policy Characteristics'!$C:$C,0)))</f>
        <v>0.5</v>
      </c>
      <c r="N394" s="317">
        <f>IF(ISBLANK(INDEX('Policy Characteristics'!H:H,MATCH($C394,'Policy Characteristics'!$C:$C,0))),"",INDEX('Policy Characteristics'!H:H,MATCH($C394,'Policy Characteristics'!$C:$C,0)))</f>
        <v>0.01</v>
      </c>
      <c r="O394" s="306" t="str">
        <f>IF(ISBLANK(INDEX('Policy Characteristics'!I:I,MATCH($C394,'Policy Characteristics'!$C:$C,0))),"",INDEX('Policy Characteristics'!I:I,MATCH($C394,'Policy Characteristics'!$C:$C,0)))</f>
        <v>% of imports shifted</v>
      </c>
      <c r="P394" s="306" t="str">
        <f>IF(ISBLANK(INDEX('Policy Characteristics'!J:J,MATCH($C394,'Policy Characteristics'!$C:$C,0))),"",INDEX('Policy Characteristics'!J:J,MATCH($C394,'Policy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4" s="306" t="str">
        <f>IF(ISBLANK(INDEX('Policy Characteristics'!K:K,MATCH($C394,'Policy Characteristics'!$C:$C,0))),"",INDEX('Policy Characteristics'!K:K,MATCH($C394,'Policy Characteristics'!$C:$C,0)))</f>
        <v/>
      </c>
      <c r="R394" s="306" t="str">
        <f>IF(ISBLANK(INDEX('Policy Characteristics'!L:L,MATCH($C394,'Policy Characteristics'!$C:$C,0))),"",INDEX('Policy Characteristics'!L:L,MATCH($C394,'Policy Characteristics'!$C:$C,0)))</f>
        <v/>
      </c>
    </row>
    <row r="395" spans="1:19" x14ac:dyDescent="0.25">
      <c r="A395" s="306" t="str">
        <f>IF(ISBLANK(INDEX('Policy Characteristics'!A:A,MATCH($C395,'Policy Characteristics'!$C:$C,0))),"",INDEX('Policy Characteristics'!A:A,MATCH($C395,'Policy Characteristics'!$C:$C,0)))</f>
        <v>Industry</v>
      </c>
      <c r="B395" s="306" t="str">
        <f>IF(ISBLANK(INDEX('Policy Characteristics'!B:B,MATCH($C395,'Policy Characteristics'!$C:$C,0))),"",INDEX('Policy Characteristics'!B:B,MATCH($C395,'Policy Characteristics'!$C:$C,0)))</f>
        <v>Buy In-Region Products</v>
      </c>
      <c r="C395" s="310" t="str">
        <f t="shared" si="28"/>
        <v>Fraction of Imported Industrial Outputs Shifted to In Region Suppliers</v>
      </c>
      <c r="D395" s="563" t="s">
        <v>3199</v>
      </c>
      <c r="E395" s="563"/>
      <c r="F395" s="7" t="s">
        <v>3163</v>
      </c>
      <c r="G395" s="425"/>
      <c r="H395" s="416">
        <v>1543</v>
      </c>
      <c r="I395" s="414" t="s">
        <v>44</v>
      </c>
      <c r="J395" s="308" t="str">
        <f>IF(ISBLANK(INDEX('Policy Characteristics'!D:D,MATCH($C395,'Policy Characteristics'!$C:$C,0))),"",INDEX('Policy Characteristics'!D:D,MATCH($C395,'Policy Characteristics'!$C:$C,0)))</f>
        <v>Buy In-Region Products</v>
      </c>
      <c r="K395" s="306" t="str">
        <f>IF(ISBLANK(INDEX('Policy Characteristics'!E:E,MATCH($C395,'Policy Characteristics'!$C:$C,0))),"",INDEX('Policy Characteristics'!E:E,MATCH($C395,'Policy Characteristics'!$C:$C,0)))</f>
        <v>indst buy in region outputs</v>
      </c>
      <c r="L395" s="317">
        <f>IF(ISBLANK(INDEX('Policy Characteristics'!F:F,MATCH($C395,'Policy Characteristics'!$C:$C,0))),"",INDEX('Policy Characteristics'!F:F,MATCH($C395,'Policy Characteristics'!$C:$C,0)))</f>
        <v>0</v>
      </c>
      <c r="M395" s="317">
        <f>IF(ISBLANK(INDEX('Policy Characteristics'!G:G,MATCH($C395,'Policy Characteristics'!$C:$C,0))),"",INDEX('Policy Characteristics'!G:G,MATCH($C395,'Policy Characteristics'!$C:$C,0)))</f>
        <v>0.5</v>
      </c>
      <c r="N395" s="317">
        <f>IF(ISBLANK(INDEX('Policy Characteristics'!H:H,MATCH($C395,'Policy Characteristics'!$C:$C,0))),"",INDEX('Policy Characteristics'!H:H,MATCH($C395,'Policy Characteristics'!$C:$C,0)))</f>
        <v>0.01</v>
      </c>
      <c r="O395" s="306" t="str">
        <f>IF(ISBLANK(INDEX('Policy Characteristics'!I:I,MATCH($C395,'Policy Characteristics'!$C:$C,0))),"",INDEX('Policy Characteristics'!I:I,MATCH($C395,'Policy Characteristics'!$C:$C,0)))</f>
        <v>% of imports shifted</v>
      </c>
      <c r="P395" s="306" t="str">
        <f>IF(ISBLANK(INDEX('Policy Characteristics'!J:J,MATCH($C395,'Policy Characteristics'!$C:$C,0))),"",INDEX('Policy Characteristics'!J:J,MATCH($C395,'Policy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5" s="306" t="str">
        <f>IF(ISBLANK(INDEX('Policy Characteristics'!K:K,MATCH($C395,'Policy Characteristics'!$C:$C,0))),"",INDEX('Policy Characteristics'!K:K,MATCH($C395,'Policy Characteristics'!$C:$C,0)))</f>
        <v/>
      </c>
      <c r="R395" s="306" t="str">
        <f>IF(ISBLANK(INDEX('Policy Characteristics'!L:L,MATCH($C395,'Policy Characteristics'!$C:$C,0))),"",INDEX('Policy Characteristics'!L:L,MATCH($C395,'Policy Characteristics'!$C:$C,0)))</f>
        <v/>
      </c>
    </row>
    <row r="396" spans="1:19" x14ac:dyDescent="0.25">
      <c r="A396" s="306" t="str">
        <f>IF(ISBLANK(INDEX('Policy Characteristics'!A:A,MATCH($C396,'Policy Characteristics'!$C:$C,0))),"",INDEX('Policy Characteristics'!A:A,MATCH($C396,'Policy Characteristics'!$C:$C,0)))</f>
        <v>Industry</v>
      </c>
      <c r="B396" s="306" t="str">
        <f>IF(ISBLANK(INDEX('Policy Characteristics'!B:B,MATCH($C396,'Policy Characteristics'!$C:$C,0))),"",INDEX('Policy Characteristics'!B:B,MATCH($C396,'Policy Characteristics'!$C:$C,0)))</f>
        <v>Buy In-Region Products</v>
      </c>
      <c r="C396" s="310" t="str">
        <f t="shared" si="28"/>
        <v>Fraction of Imported Industrial Outputs Shifted to In Region Suppliers</v>
      </c>
      <c r="D396" s="563" t="s">
        <v>3200</v>
      </c>
      <c r="E396" s="563"/>
      <c r="F396" s="7" t="s">
        <v>3164</v>
      </c>
      <c r="G396" s="425"/>
      <c r="H396" s="416">
        <v>1544</v>
      </c>
      <c r="I396" s="414" t="s">
        <v>44</v>
      </c>
      <c r="J396" s="308" t="str">
        <f>IF(ISBLANK(INDEX('Policy Characteristics'!D:D,MATCH($C396,'Policy Characteristics'!$C:$C,0))),"",INDEX('Policy Characteristics'!D:D,MATCH($C396,'Policy Characteristics'!$C:$C,0)))</f>
        <v>Buy In-Region Products</v>
      </c>
      <c r="K396" s="306" t="str">
        <f>IF(ISBLANK(INDEX('Policy Characteristics'!E:E,MATCH($C396,'Policy Characteristics'!$C:$C,0))),"",INDEX('Policy Characteristics'!E:E,MATCH($C396,'Policy Characteristics'!$C:$C,0)))</f>
        <v>indst buy in region outputs</v>
      </c>
      <c r="L396" s="317">
        <f>IF(ISBLANK(INDEX('Policy Characteristics'!F:F,MATCH($C396,'Policy Characteristics'!$C:$C,0))),"",INDEX('Policy Characteristics'!F:F,MATCH($C396,'Policy Characteristics'!$C:$C,0)))</f>
        <v>0</v>
      </c>
      <c r="M396" s="317">
        <f>IF(ISBLANK(INDEX('Policy Characteristics'!G:G,MATCH($C396,'Policy Characteristics'!$C:$C,0))),"",INDEX('Policy Characteristics'!G:G,MATCH($C396,'Policy Characteristics'!$C:$C,0)))</f>
        <v>0.5</v>
      </c>
      <c r="N396" s="317">
        <f>IF(ISBLANK(INDEX('Policy Characteristics'!H:H,MATCH($C396,'Policy Characteristics'!$C:$C,0))),"",INDEX('Policy Characteristics'!H:H,MATCH($C396,'Policy Characteristics'!$C:$C,0)))</f>
        <v>0.01</v>
      </c>
      <c r="O396" s="306" t="str">
        <f>IF(ISBLANK(INDEX('Policy Characteristics'!I:I,MATCH($C396,'Policy Characteristics'!$C:$C,0))),"",INDEX('Policy Characteristics'!I:I,MATCH($C396,'Policy Characteristics'!$C:$C,0)))</f>
        <v>% of imports shifted</v>
      </c>
      <c r="P396" s="306" t="str">
        <f>IF(ISBLANK(INDEX('Policy Characteristics'!J:J,MATCH($C396,'Policy Characteristics'!$C:$C,0))),"",INDEX('Policy Characteristics'!J:J,MATCH($C396,'Policy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6" s="306" t="str">
        <f>IF(ISBLANK(INDEX('Policy Characteristics'!K:K,MATCH($C396,'Policy Characteristics'!$C:$C,0))),"",INDEX('Policy Characteristics'!K:K,MATCH($C396,'Policy Characteristics'!$C:$C,0)))</f>
        <v/>
      </c>
      <c r="R396" s="306" t="str">
        <f>IF(ISBLANK(INDEX('Policy Characteristics'!L:L,MATCH($C396,'Policy Characteristics'!$C:$C,0))),"",INDEX('Policy Characteristics'!L:L,MATCH($C396,'Policy Characteristics'!$C:$C,0)))</f>
        <v/>
      </c>
    </row>
    <row r="397" spans="1:19" x14ac:dyDescent="0.25">
      <c r="A397" s="306" t="str">
        <f>IF(ISBLANK(INDEX('Policy Characteristics'!A:A,MATCH($C397,'Policy Characteristics'!$C:$C,0))),"",INDEX('Policy Characteristics'!A:A,MATCH($C397,'Policy Characteristics'!$C:$C,0)))</f>
        <v>Industry</v>
      </c>
      <c r="B397" s="306" t="str">
        <f>IF(ISBLANK(INDEX('Policy Characteristics'!B:B,MATCH($C397,'Policy Characteristics'!$C:$C,0))),"",INDEX('Policy Characteristics'!B:B,MATCH($C397,'Policy Characteristics'!$C:$C,0)))</f>
        <v>Buy In-Region Products</v>
      </c>
      <c r="C397" s="310" t="str">
        <f t="shared" si="28"/>
        <v>Fraction of Imported Industrial Outputs Shifted to In Region Suppliers</v>
      </c>
      <c r="D397" s="563" t="s">
        <v>3201</v>
      </c>
      <c r="E397" s="563"/>
      <c r="F397" s="7" t="s">
        <v>3165</v>
      </c>
      <c r="G397" s="425"/>
      <c r="H397" s="416">
        <v>1545</v>
      </c>
      <c r="I397" s="414" t="s">
        <v>44</v>
      </c>
      <c r="J397" s="308" t="str">
        <f>IF(ISBLANK(INDEX('Policy Characteristics'!D:D,MATCH($C397,'Policy Characteristics'!$C:$C,0))),"",INDEX('Policy Characteristics'!D:D,MATCH($C397,'Policy Characteristics'!$C:$C,0)))</f>
        <v>Buy In-Region Products</v>
      </c>
      <c r="K397" s="306" t="str">
        <f>IF(ISBLANK(INDEX('Policy Characteristics'!E:E,MATCH($C397,'Policy Characteristics'!$C:$C,0))),"",INDEX('Policy Characteristics'!E:E,MATCH($C397,'Policy Characteristics'!$C:$C,0)))</f>
        <v>indst buy in region outputs</v>
      </c>
      <c r="L397" s="317">
        <f>IF(ISBLANK(INDEX('Policy Characteristics'!F:F,MATCH($C397,'Policy Characteristics'!$C:$C,0))),"",INDEX('Policy Characteristics'!F:F,MATCH($C397,'Policy Characteristics'!$C:$C,0)))</f>
        <v>0</v>
      </c>
      <c r="M397" s="317">
        <f>IF(ISBLANK(INDEX('Policy Characteristics'!G:G,MATCH($C397,'Policy Characteristics'!$C:$C,0))),"",INDEX('Policy Characteristics'!G:G,MATCH($C397,'Policy Characteristics'!$C:$C,0)))</f>
        <v>0.5</v>
      </c>
      <c r="N397" s="317">
        <f>IF(ISBLANK(INDEX('Policy Characteristics'!H:H,MATCH($C397,'Policy Characteristics'!$C:$C,0))),"",INDEX('Policy Characteristics'!H:H,MATCH($C397,'Policy Characteristics'!$C:$C,0)))</f>
        <v>0.01</v>
      </c>
      <c r="O397" s="306" t="str">
        <f>IF(ISBLANK(INDEX('Policy Characteristics'!I:I,MATCH($C397,'Policy Characteristics'!$C:$C,0))),"",INDEX('Policy Characteristics'!I:I,MATCH($C397,'Policy Characteristics'!$C:$C,0)))</f>
        <v>% of imports shifted</v>
      </c>
      <c r="P397" s="306" t="str">
        <f>IF(ISBLANK(INDEX('Policy Characteristics'!J:J,MATCH($C397,'Policy Characteristics'!$C:$C,0))),"",INDEX('Policy Characteristics'!J:J,MATCH($C397,'Policy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7" s="306" t="str">
        <f>IF(ISBLANK(INDEX('Policy Characteristics'!K:K,MATCH($C397,'Policy Characteristics'!$C:$C,0))),"",INDEX('Policy Characteristics'!K:K,MATCH($C397,'Policy Characteristics'!$C:$C,0)))</f>
        <v/>
      </c>
      <c r="R397" s="306" t="str">
        <f>IF(ISBLANK(INDEX('Policy Characteristics'!L:L,MATCH($C397,'Policy Characteristics'!$C:$C,0))),"",INDEX('Policy Characteristics'!L:L,MATCH($C397,'Policy Characteristics'!$C:$C,0)))</f>
        <v/>
      </c>
    </row>
    <row r="398" spans="1:19" x14ac:dyDescent="0.25">
      <c r="A398" s="306" t="str">
        <f>IF(ISBLANK(INDEX('Policy Characteristics'!A:A,MATCH($C398,'Policy Characteristics'!$C:$C,0))),"",INDEX('Policy Characteristics'!A:A,MATCH($C398,'Policy Characteristics'!$C:$C,0)))</f>
        <v>Industry</v>
      </c>
      <c r="B398" s="306" t="str">
        <f>IF(ISBLANK(INDEX('Policy Characteristics'!B:B,MATCH($C398,'Policy Characteristics'!$C:$C,0))),"",INDEX('Policy Characteristics'!B:B,MATCH($C398,'Policy Characteristics'!$C:$C,0)))</f>
        <v>Buy In-Region Products</v>
      </c>
      <c r="C398" s="310" t="str">
        <f t="shared" si="28"/>
        <v>Fraction of Imported Industrial Outputs Shifted to In Region Suppliers</v>
      </c>
      <c r="D398" s="563" t="s">
        <v>3202</v>
      </c>
      <c r="E398" s="563"/>
      <c r="F398" s="7" t="s">
        <v>2664</v>
      </c>
      <c r="G398" s="425"/>
      <c r="H398" s="416">
        <v>1546</v>
      </c>
      <c r="I398" s="414" t="s">
        <v>44</v>
      </c>
      <c r="J398" s="308" t="str">
        <f>IF(ISBLANK(INDEX('Policy Characteristics'!D:D,MATCH($C398,'Policy Characteristics'!$C:$C,0))),"",INDEX('Policy Characteristics'!D:D,MATCH($C398,'Policy Characteristics'!$C:$C,0)))</f>
        <v>Buy In-Region Products</v>
      </c>
      <c r="K398" s="306" t="str">
        <f>IF(ISBLANK(INDEX('Policy Characteristics'!E:E,MATCH($C398,'Policy Characteristics'!$C:$C,0))),"",INDEX('Policy Characteristics'!E:E,MATCH($C398,'Policy Characteristics'!$C:$C,0)))</f>
        <v>indst buy in region outputs</v>
      </c>
      <c r="L398" s="317">
        <f>IF(ISBLANK(INDEX('Policy Characteristics'!F:F,MATCH($C398,'Policy Characteristics'!$C:$C,0))),"",INDEX('Policy Characteristics'!F:F,MATCH($C398,'Policy Characteristics'!$C:$C,0)))</f>
        <v>0</v>
      </c>
      <c r="M398" s="317">
        <f>IF(ISBLANK(INDEX('Policy Characteristics'!G:G,MATCH($C398,'Policy Characteristics'!$C:$C,0))),"",INDEX('Policy Characteristics'!G:G,MATCH($C398,'Policy Characteristics'!$C:$C,0)))</f>
        <v>0.5</v>
      </c>
      <c r="N398" s="317">
        <f>IF(ISBLANK(INDEX('Policy Characteristics'!H:H,MATCH($C398,'Policy Characteristics'!$C:$C,0))),"",INDEX('Policy Characteristics'!H:H,MATCH($C398,'Policy Characteristics'!$C:$C,0)))</f>
        <v>0.01</v>
      </c>
      <c r="O398" s="306" t="str">
        <f>IF(ISBLANK(INDEX('Policy Characteristics'!I:I,MATCH($C398,'Policy Characteristics'!$C:$C,0))),"",INDEX('Policy Characteristics'!I:I,MATCH($C398,'Policy Characteristics'!$C:$C,0)))</f>
        <v>% of imports shifted</v>
      </c>
      <c r="P398" s="306" t="str">
        <f>IF(ISBLANK(INDEX('Policy Characteristics'!J:J,MATCH($C398,'Policy Characteristics'!$C:$C,0))),"",INDEX('Policy Characteristics'!J:J,MATCH($C398,'Policy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8" s="306" t="str">
        <f>IF(ISBLANK(INDEX('Policy Characteristics'!K:K,MATCH($C398,'Policy Characteristics'!$C:$C,0))),"",INDEX('Policy Characteristics'!K:K,MATCH($C398,'Policy Characteristics'!$C:$C,0)))</f>
        <v/>
      </c>
      <c r="R398" s="306" t="str">
        <f>IF(ISBLANK(INDEX('Policy Characteristics'!L:L,MATCH($C398,'Policy Characteristics'!$C:$C,0))),"",INDEX('Policy Characteristics'!L:L,MATCH($C398,'Policy Characteristics'!$C:$C,0)))</f>
        <v/>
      </c>
    </row>
    <row r="399" spans="1:19" x14ac:dyDescent="0.25">
      <c r="A399" s="306" t="str">
        <f>IF(ISBLANK(INDEX('Policy Characteristics'!A:A,MATCH($C399,'Policy Characteristics'!$C:$C,0))),"",INDEX('Policy Characteristics'!A:A,MATCH($C399,'Policy Characteristics'!$C:$C,0)))</f>
        <v>Industry</v>
      </c>
      <c r="B399" s="306" t="str">
        <f>IF(ISBLANK(INDEX('Policy Characteristics'!B:B,MATCH($C399,'Policy Characteristics'!$C:$C,0))),"",INDEX('Policy Characteristics'!B:B,MATCH($C399,'Policy Characteristics'!$C:$C,0)))</f>
        <v>Buy In-Region Products</v>
      </c>
      <c r="C399" s="310" t="str">
        <f t="shared" si="28"/>
        <v>Fraction of Imported Industrial Outputs Shifted to In Region Suppliers</v>
      </c>
      <c r="D399" s="563" t="s">
        <v>3203</v>
      </c>
      <c r="E399" s="563"/>
      <c r="F399" s="7" t="s">
        <v>3166</v>
      </c>
      <c r="G399" s="425"/>
      <c r="H399" s="416">
        <v>1547</v>
      </c>
      <c r="I399" s="414" t="s">
        <v>44</v>
      </c>
      <c r="J399" s="308" t="str">
        <f>IF(ISBLANK(INDEX('Policy Characteristics'!D:D,MATCH($C399,'Policy Characteristics'!$C:$C,0))),"",INDEX('Policy Characteristics'!D:D,MATCH($C399,'Policy Characteristics'!$C:$C,0)))</f>
        <v>Buy In-Region Products</v>
      </c>
      <c r="K399" s="306" t="str">
        <f>IF(ISBLANK(INDEX('Policy Characteristics'!E:E,MATCH($C399,'Policy Characteristics'!$C:$C,0))),"",INDEX('Policy Characteristics'!E:E,MATCH($C399,'Policy Characteristics'!$C:$C,0)))</f>
        <v>indst buy in region outputs</v>
      </c>
      <c r="L399" s="317">
        <f>IF(ISBLANK(INDEX('Policy Characteristics'!F:F,MATCH($C399,'Policy Characteristics'!$C:$C,0))),"",INDEX('Policy Characteristics'!F:F,MATCH($C399,'Policy Characteristics'!$C:$C,0)))</f>
        <v>0</v>
      </c>
      <c r="M399" s="317">
        <f>IF(ISBLANK(INDEX('Policy Characteristics'!G:G,MATCH($C399,'Policy Characteristics'!$C:$C,0))),"",INDEX('Policy Characteristics'!G:G,MATCH($C399,'Policy Characteristics'!$C:$C,0)))</f>
        <v>0.5</v>
      </c>
      <c r="N399" s="317">
        <f>IF(ISBLANK(INDEX('Policy Characteristics'!H:H,MATCH($C399,'Policy Characteristics'!$C:$C,0))),"",INDEX('Policy Characteristics'!H:H,MATCH($C399,'Policy Characteristics'!$C:$C,0)))</f>
        <v>0.01</v>
      </c>
      <c r="O399" s="306" t="str">
        <f>IF(ISBLANK(INDEX('Policy Characteristics'!I:I,MATCH($C399,'Policy Characteristics'!$C:$C,0))),"",INDEX('Policy Characteristics'!I:I,MATCH($C399,'Policy Characteristics'!$C:$C,0)))</f>
        <v>% of imports shifted</v>
      </c>
      <c r="P399" s="306" t="str">
        <f>IF(ISBLANK(INDEX('Policy Characteristics'!J:J,MATCH($C399,'Policy Characteristics'!$C:$C,0))),"",INDEX('Policy Characteristics'!J:J,MATCH($C399,'Policy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399" s="306" t="str">
        <f>IF(ISBLANK(INDEX('Policy Characteristics'!K:K,MATCH($C399,'Policy Characteristics'!$C:$C,0))),"",INDEX('Policy Characteristics'!K:K,MATCH($C399,'Policy Characteristics'!$C:$C,0)))</f>
        <v/>
      </c>
      <c r="R399" s="306" t="str">
        <f>IF(ISBLANK(INDEX('Policy Characteristics'!L:L,MATCH($C399,'Policy Characteristics'!$C:$C,0))),"",INDEX('Policy Characteristics'!L:L,MATCH($C399,'Policy Characteristics'!$C:$C,0)))</f>
        <v/>
      </c>
    </row>
    <row r="400" spans="1:19" x14ac:dyDescent="0.25">
      <c r="A400" s="306" t="str">
        <f>IF(ISBLANK(INDEX('Policy Characteristics'!A:A,MATCH($C400,'Policy Characteristics'!$C:$C,0))),"",INDEX('Policy Characteristics'!A:A,MATCH($C400,'Policy Characteristics'!$C:$C,0)))</f>
        <v>Industry</v>
      </c>
      <c r="B400" s="306" t="str">
        <f>IF(ISBLANK(INDEX('Policy Characteristics'!B:B,MATCH($C400,'Policy Characteristics'!$C:$C,0))),"",INDEX('Policy Characteristics'!B:B,MATCH($C400,'Policy Characteristics'!$C:$C,0)))</f>
        <v>Buy In-Region Products</v>
      </c>
      <c r="C400" s="310" t="str">
        <f t="shared" si="28"/>
        <v>Fraction of Imported Industrial Outputs Shifted to In Region Suppliers</v>
      </c>
      <c r="D400" s="563" t="s">
        <v>3204</v>
      </c>
      <c r="E400" s="563"/>
      <c r="F400" s="7" t="s">
        <v>3167</v>
      </c>
      <c r="G400" s="425"/>
      <c r="H400" s="416">
        <v>1548</v>
      </c>
      <c r="I400" s="414" t="s">
        <v>44</v>
      </c>
      <c r="J400" s="308" t="str">
        <f>IF(ISBLANK(INDEX('Policy Characteristics'!D:D,MATCH($C400,'Policy Characteristics'!$C:$C,0))),"",INDEX('Policy Characteristics'!D:D,MATCH($C400,'Policy Characteristics'!$C:$C,0)))</f>
        <v>Buy In-Region Products</v>
      </c>
      <c r="K400" s="306" t="str">
        <f>IF(ISBLANK(INDEX('Policy Characteristics'!E:E,MATCH($C400,'Policy Characteristics'!$C:$C,0))),"",INDEX('Policy Characteristics'!E:E,MATCH($C400,'Policy Characteristics'!$C:$C,0)))</f>
        <v>indst buy in region outputs</v>
      </c>
      <c r="L400" s="317">
        <f>IF(ISBLANK(INDEX('Policy Characteristics'!F:F,MATCH($C400,'Policy Characteristics'!$C:$C,0))),"",INDEX('Policy Characteristics'!F:F,MATCH($C400,'Policy Characteristics'!$C:$C,0)))</f>
        <v>0</v>
      </c>
      <c r="M400" s="317">
        <f>IF(ISBLANK(INDEX('Policy Characteristics'!G:G,MATCH($C400,'Policy Characteristics'!$C:$C,0))),"",INDEX('Policy Characteristics'!G:G,MATCH($C400,'Policy Characteristics'!$C:$C,0)))</f>
        <v>0.5</v>
      </c>
      <c r="N400" s="317">
        <f>IF(ISBLANK(INDEX('Policy Characteristics'!H:H,MATCH($C400,'Policy Characteristics'!$C:$C,0))),"",INDEX('Policy Characteristics'!H:H,MATCH($C400,'Policy Characteristics'!$C:$C,0)))</f>
        <v>0.01</v>
      </c>
      <c r="O400" s="306" t="str">
        <f>IF(ISBLANK(INDEX('Policy Characteristics'!I:I,MATCH($C400,'Policy Characteristics'!$C:$C,0))),"",INDEX('Policy Characteristics'!I:I,MATCH($C400,'Policy Characteristics'!$C:$C,0)))</f>
        <v>% of imports shifted</v>
      </c>
      <c r="P400" s="306" t="str">
        <f>IF(ISBLANK(INDEX('Policy Characteristics'!J:J,MATCH($C400,'Policy Characteristics'!$C:$C,0))),"",INDEX('Policy Characteristics'!J:J,MATCH($C400,'Policy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0" s="306" t="str">
        <f>IF(ISBLANK(INDEX('Policy Characteristics'!K:K,MATCH($C400,'Policy Characteristics'!$C:$C,0))),"",INDEX('Policy Characteristics'!K:K,MATCH($C400,'Policy Characteristics'!$C:$C,0)))</f>
        <v/>
      </c>
      <c r="R400" s="306" t="str">
        <f>IF(ISBLANK(INDEX('Policy Characteristics'!L:L,MATCH($C400,'Policy Characteristics'!$C:$C,0))),"",INDEX('Policy Characteristics'!L:L,MATCH($C400,'Policy Characteristics'!$C:$C,0)))</f>
        <v/>
      </c>
    </row>
    <row r="401" spans="1:18" x14ac:dyDescent="0.25">
      <c r="A401" s="306" t="str">
        <f>IF(ISBLANK(INDEX('Policy Characteristics'!A:A,MATCH($C401,'Policy Characteristics'!$C:$C,0))),"",INDEX('Policy Characteristics'!A:A,MATCH($C401,'Policy Characteristics'!$C:$C,0)))</f>
        <v>Industry</v>
      </c>
      <c r="B401" s="306" t="str">
        <f>IF(ISBLANK(INDEX('Policy Characteristics'!B:B,MATCH($C401,'Policy Characteristics'!$C:$C,0))),"",INDEX('Policy Characteristics'!B:B,MATCH($C401,'Policy Characteristics'!$C:$C,0)))</f>
        <v>Buy In-Region Products</v>
      </c>
      <c r="C401" s="310" t="str">
        <f t="shared" si="28"/>
        <v>Fraction of Imported Industrial Outputs Shifted to In Region Suppliers</v>
      </c>
      <c r="D401" s="563" t="s">
        <v>3205</v>
      </c>
      <c r="E401" s="563"/>
      <c r="F401" s="7" t="s">
        <v>3168</v>
      </c>
      <c r="G401" s="425"/>
      <c r="H401" s="416">
        <v>1549</v>
      </c>
      <c r="I401" s="414" t="s">
        <v>44</v>
      </c>
      <c r="J401" s="308" t="str">
        <f>IF(ISBLANK(INDEX('Policy Characteristics'!D:D,MATCH($C401,'Policy Characteristics'!$C:$C,0))),"",INDEX('Policy Characteristics'!D:D,MATCH($C401,'Policy Characteristics'!$C:$C,0)))</f>
        <v>Buy In-Region Products</v>
      </c>
      <c r="K401" s="306" t="str">
        <f>IF(ISBLANK(INDEX('Policy Characteristics'!E:E,MATCH($C401,'Policy Characteristics'!$C:$C,0))),"",INDEX('Policy Characteristics'!E:E,MATCH($C401,'Policy Characteristics'!$C:$C,0)))</f>
        <v>indst buy in region outputs</v>
      </c>
      <c r="L401" s="317">
        <f>IF(ISBLANK(INDEX('Policy Characteristics'!F:F,MATCH($C401,'Policy Characteristics'!$C:$C,0))),"",INDEX('Policy Characteristics'!F:F,MATCH($C401,'Policy Characteristics'!$C:$C,0)))</f>
        <v>0</v>
      </c>
      <c r="M401" s="317">
        <f>IF(ISBLANK(INDEX('Policy Characteristics'!G:G,MATCH($C401,'Policy Characteristics'!$C:$C,0))),"",INDEX('Policy Characteristics'!G:G,MATCH($C401,'Policy Characteristics'!$C:$C,0)))</f>
        <v>0.5</v>
      </c>
      <c r="N401" s="317">
        <f>IF(ISBLANK(INDEX('Policy Characteristics'!H:H,MATCH($C401,'Policy Characteristics'!$C:$C,0))),"",INDEX('Policy Characteristics'!H:H,MATCH($C401,'Policy Characteristics'!$C:$C,0)))</f>
        <v>0.01</v>
      </c>
      <c r="O401" s="306" t="str">
        <f>IF(ISBLANK(INDEX('Policy Characteristics'!I:I,MATCH($C401,'Policy Characteristics'!$C:$C,0))),"",INDEX('Policy Characteristics'!I:I,MATCH($C401,'Policy Characteristics'!$C:$C,0)))</f>
        <v>% of imports shifted</v>
      </c>
      <c r="P401" s="306" t="str">
        <f>IF(ISBLANK(INDEX('Policy Characteristics'!J:J,MATCH($C401,'Policy Characteristics'!$C:$C,0))),"",INDEX('Policy Characteristics'!J:J,MATCH($C401,'Policy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1" s="306" t="str">
        <f>IF(ISBLANK(INDEX('Policy Characteristics'!K:K,MATCH($C401,'Policy Characteristics'!$C:$C,0))),"",INDEX('Policy Characteristics'!K:K,MATCH($C401,'Policy Characteristics'!$C:$C,0)))</f>
        <v/>
      </c>
      <c r="R401" s="306" t="str">
        <f>IF(ISBLANK(INDEX('Policy Characteristics'!L:L,MATCH($C401,'Policy Characteristics'!$C:$C,0))),"",INDEX('Policy Characteristics'!L:L,MATCH($C401,'Policy Characteristics'!$C:$C,0)))</f>
        <v/>
      </c>
    </row>
    <row r="402" spans="1:18" x14ac:dyDescent="0.25">
      <c r="A402" s="306" t="str">
        <f>IF(ISBLANK(INDEX('Policy Characteristics'!A:A,MATCH($C402,'Policy Characteristics'!$C:$C,0))),"",INDEX('Policy Characteristics'!A:A,MATCH($C402,'Policy Characteristics'!$C:$C,0)))</f>
        <v>Industry</v>
      </c>
      <c r="B402" s="306" t="str">
        <f>IF(ISBLANK(INDEX('Policy Characteristics'!B:B,MATCH($C402,'Policy Characteristics'!$C:$C,0))),"",INDEX('Policy Characteristics'!B:B,MATCH($C402,'Policy Characteristics'!$C:$C,0)))</f>
        <v>Buy In-Region Products</v>
      </c>
      <c r="C402" s="310" t="str">
        <f t="shared" si="28"/>
        <v>Fraction of Imported Industrial Outputs Shifted to In Region Suppliers</v>
      </c>
      <c r="D402" s="563" t="s">
        <v>3206</v>
      </c>
      <c r="E402" s="563"/>
      <c r="F402" s="7" t="s">
        <v>2665</v>
      </c>
      <c r="G402" s="425"/>
      <c r="H402" s="416">
        <v>1550</v>
      </c>
      <c r="I402" s="414" t="s">
        <v>44</v>
      </c>
      <c r="J402" s="308" t="str">
        <f>IF(ISBLANK(INDEX('Policy Characteristics'!D:D,MATCH($C402,'Policy Characteristics'!$C:$C,0))),"",INDEX('Policy Characteristics'!D:D,MATCH($C402,'Policy Characteristics'!$C:$C,0)))</f>
        <v>Buy In-Region Products</v>
      </c>
      <c r="K402" s="306" t="str">
        <f>IF(ISBLANK(INDEX('Policy Characteristics'!E:E,MATCH($C402,'Policy Characteristics'!$C:$C,0))),"",INDEX('Policy Characteristics'!E:E,MATCH($C402,'Policy Characteristics'!$C:$C,0)))</f>
        <v>indst buy in region outputs</v>
      </c>
      <c r="L402" s="317">
        <f>IF(ISBLANK(INDEX('Policy Characteristics'!F:F,MATCH($C402,'Policy Characteristics'!$C:$C,0))),"",INDEX('Policy Characteristics'!F:F,MATCH($C402,'Policy Characteristics'!$C:$C,0)))</f>
        <v>0</v>
      </c>
      <c r="M402" s="317">
        <f>IF(ISBLANK(INDEX('Policy Characteristics'!G:G,MATCH($C402,'Policy Characteristics'!$C:$C,0))),"",INDEX('Policy Characteristics'!G:G,MATCH($C402,'Policy Characteristics'!$C:$C,0)))</f>
        <v>0.5</v>
      </c>
      <c r="N402" s="317">
        <f>IF(ISBLANK(INDEX('Policy Characteristics'!H:H,MATCH($C402,'Policy Characteristics'!$C:$C,0))),"",INDEX('Policy Characteristics'!H:H,MATCH($C402,'Policy Characteristics'!$C:$C,0)))</f>
        <v>0.01</v>
      </c>
      <c r="O402" s="306" t="str">
        <f>IF(ISBLANK(INDEX('Policy Characteristics'!I:I,MATCH($C402,'Policy Characteristics'!$C:$C,0))),"",INDEX('Policy Characteristics'!I:I,MATCH($C402,'Policy Characteristics'!$C:$C,0)))</f>
        <v>% of imports shifted</v>
      </c>
      <c r="P402" s="306" t="str">
        <f>IF(ISBLANK(INDEX('Policy Characteristics'!J:J,MATCH($C402,'Policy Characteristics'!$C:$C,0))),"",INDEX('Policy Characteristics'!J:J,MATCH($C402,'Policy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2" s="306" t="str">
        <f>IF(ISBLANK(INDEX('Policy Characteristics'!K:K,MATCH($C402,'Policy Characteristics'!$C:$C,0))),"",INDEX('Policy Characteristics'!K:K,MATCH($C402,'Policy Characteristics'!$C:$C,0)))</f>
        <v/>
      </c>
      <c r="R402" s="306" t="str">
        <f>IF(ISBLANK(INDEX('Policy Characteristics'!L:L,MATCH($C402,'Policy Characteristics'!$C:$C,0))),"",INDEX('Policy Characteristics'!L:L,MATCH($C402,'Policy Characteristics'!$C:$C,0)))</f>
        <v/>
      </c>
    </row>
    <row r="403" spans="1:18" x14ac:dyDescent="0.25">
      <c r="A403" s="306" t="str">
        <f>IF(ISBLANK(INDEX('Policy Characteristics'!A:A,MATCH($C403,'Policy Characteristics'!$C:$C,0))),"",INDEX('Policy Characteristics'!A:A,MATCH($C403,'Policy Characteristics'!$C:$C,0)))</f>
        <v>Industry</v>
      </c>
      <c r="B403" s="306" t="str">
        <f>IF(ISBLANK(INDEX('Policy Characteristics'!B:B,MATCH($C403,'Policy Characteristics'!$C:$C,0))),"",INDEX('Policy Characteristics'!B:B,MATCH($C403,'Policy Characteristics'!$C:$C,0)))</f>
        <v>Buy In-Region Products</v>
      </c>
      <c r="C403" s="310" t="str">
        <f t="shared" si="28"/>
        <v>Fraction of Imported Industrial Outputs Shifted to In Region Suppliers</v>
      </c>
      <c r="D403" s="563" t="s">
        <v>3207</v>
      </c>
      <c r="E403" s="563"/>
      <c r="F403" s="7" t="s">
        <v>3169</v>
      </c>
      <c r="G403" s="425"/>
      <c r="H403" s="416">
        <v>1551</v>
      </c>
      <c r="I403" s="414" t="s">
        <v>44</v>
      </c>
      <c r="J403" s="308" t="str">
        <f>IF(ISBLANK(INDEX('Policy Characteristics'!D:D,MATCH($C403,'Policy Characteristics'!$C:$C,0))),"",INDEX('Policy Characteristics'!D:D,MATCH($C403,'Policy Characteristics'!$C:$C,0)))</f>
        <v>Buy In-Region Products</v>
      </c>
      <c r="K403" s="306" t="str">
        <f>IF(ISBLANK(INDEX('Policy Characteristics'!E:E,MATCH($C403,'Policy Characteristics'!$C:$C,0))),"",INDEX('Policy Characteristics'!E:E,MATCH($C403,'Policy Characteristics'!$C:$C,0)))</f>
        <v>indst buy in region outputs</v>
      </c>
      <c r="L403" s="317">
        <f>IF(ISBLANK(INDEX('Policy Characteristics'!F:F,MATCH($C403,'Policy Characteristics'!$C:$C,0))),"",INDEX('Policy Characteristics'!F:F,MATCH($C403,'Policy Characteristics'!$C:$C,0)))</f>
        <v>0</v>
      </c>
      <c r="M403" s="317">
        <f>IF(ISBLANK(INDEX('Policy Characteristics'!G:G,MATCH($C403,'Policy Characteristics'!$C:$C,0))),"",INDEX('Policy Characteristics'!G:G,MATCH($C403,'Policy Characteristics'!$C:$C,0)))</f>
        <v>0.5</v>
      </c>
      <c r="N403" s="317">
        <f>IF(ISBLANK(INDEX('Policy Characteristics'!H:H,MATCH($C403,'Policy Characteristics'!$C:$C,0))),"",INDEX('Policy Characteristics'!H:H,MATCH($C403,'Policy Characteristics'!$C:$C,0)))</f>
        <v>0.01</v>
      </c>
      <c r="O403" s="306" t="str">
        <f>IF(ISBLANK(INDEX('Policy Characteristics'!I:I,MATCH($C403,'Policy Characteristics'!$C:$C,0))),"",INDEX('Policy Characteristics'!I:I,MATCH($C403,'Policy Characteristics'!$C:$C,0)))</f>
        <v>% of imports shifted</v>
      </c>
      <c r="P403" s="306" t="str">
        <f>IF(ISBLANK(INDEX('Policy Characteristics'!J:J,MATCH($C403,'Policy Characteristics'!$C:$C,0))),"",INDEX('Policy Characteristics'!J:J,MATCH($C403,'Policy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3" s="306" t="str">
        <f>IF(ISBLANK(INDEX('Policy Characteristics'!K:K,MATCH($C403,'Policy Characteristics'!$C:$C,0))),"",INDEX('Policy Characteristics'!K:K,MATCH($C403,'Policy Characteristics'!$C:$C,0)))</f>
        <v/>
      </c>
      <c r="R403" s="306" t="str">
        <f>IF(ISBLANK(INDEX('Policy Characteristics'!L:L,MATCH($C403,'Policy Characteristics'!$C:$C,0))),"",INDEX('Policy Characteristics'!L:L,MATCH($C403,'Policy Characteristics'!$C:$C,0)))</f>
        <v/>
      </c>
    </row>
    <row r="404" spans="1:18" x14ac:dyDescent="0.25">
      <c r="A404" s="306" t="str">
        <f>IF(ISBLANK(INDEX('Policy Characteristics'!A:A,MATCH($C404,'Policy Characteristics'!$C:$C,0))),"",INDEX('Policy Characteristics'!A:A,MATCH($C404,'Policy Characteristics'!$C:$C,0)))</f>
        <v>Industry</v>
      </c>
      <c r="B404" s="306" t="str">
        <f>IF(ISBLANK(INDEX('Policy Characteristics'!B:B,MATCH($C404,'Policy Characteristics'!$C:$C,0))),"",INDEX('Policy Characteristics'!B:B,MATCH($C404,'Policy Characteristics'!$C:$C,0)))</f>
        <v>Buy In-Region Products</v>
      </c>
      <c r="C404" s="310" t="str">
        <f t="shared" si="28"/>
        <v>Fraction of Imported Industrial Outputs Shifted to In Region Suppliers</v>
      </c>
      <c r="D404" s="563" t="s">
        <v>3208</v>
      </c>
      <c r="E404" s="563"/>
      <c r="F404" s="7" t="s">
        <v>3170</v>
      </c>
      <c r="G404" s="425"/>
      <c r="H404" s="416">
        <v>1552</v>
      </c>
      <c r="I404" s="414" t="s">
        <v>44</v>
      </c>
      <c r="J404" s="308" t="str">
        <f>IF(ISBLANK(INDEX('Policy Characteristics'!D:D,MATCH($C404,'Policy Characteristics'!$C:$C,0))),"",INDEX('Policy Characteristics'!D:D,MATCH($C404,'Policy Characteristics'!$C:$C,0)))</f>
        <v>Buy In-Region Products</v>
      </c>
      <c r="K404" s="306" t="str">
        <f>IF(ISBLANK(INDEX('Policy Characteristics'!E:E,MATCH($C404,'Policy Characteristics'!$C:$C,0))),"",INDEX('Policy Characteristics'!E:E,MATCH($C404,'Policy Characteristics'!$C:$C,0)))</f>
        <v>indst buy in region outputs</v>
      </c>
      <c r="L404" s="317">
        <f>IF(ISBLANK(INDEX('Policy Characteristics'!F:F,MATCH($C404,'Policy Characteristics'!$C:$C,0))),"",INDEX('Policy Characteristics'!F:F,MATCH($C404,'Policy Characteristics'!$C:$C,0)))</f>
        <v>0</v>
      </c>
      <c r="M404" s="317">
        <f>IF(ISBLANK(INDEX('Policy Characteristics'!G:G,MATCH($C404,'Policy Characteristics'!$C:$C,0))),"",INDEX('Policy Characteristics'!G:G,MATCH($C404,'Policy Characteristics'!$C:$C,0)))</f>
        <v>0.5</v>
      </c>
      <c r="N404" s="317">
        <f>IF(ISBLANK(INDEX('Policy Characteristics'!H:H,MATCH($C404,'Policy Characteristics'!$C:$C,0))),"",INDEX('Policy Characteristics'!H:H,MATCH($C404,'Policy Characteristics'!$C:$C,0)))</f>
        <v>0.01</v>
      </c>
      <c r="O404" s="306" t="str">
        <f>IF(ISBLANK(INDEX('Policy Characteristics'!I:I,MATCH($C404,'Policy Characteristics'!$C:$C,0))),"",INDEX('Policy Characteristics'!I:I,MATCH($C404,'Policy Characteristics'!$C:$C,0)))</f>
        <v>% of imports shifted</v>
      </c>
      <c r="P404" s="306" t="str">
        <f>IF(ISBLANK(INDEX('Policy Characteristics'!J:J,MATCH($C404,'Policy Characteristics'!$C:$C,0))),"",INDEX('Policy Characteristics'!J:J,MATCH($C404,'Policy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4" s="306" t="str">
        <f>IF(ISBLANK(INDEX('Policy Characteristics'!K:K,MATCH($C404,'Policy Characteristics'!$C:$C,0))),"",INDEX('Policy Characteristics'!K:K,MATCH($C404,'Policy Characteristics'!$C:$C,0)))</f>
        <v/>
      </c>
      <c r="R404" s="306" t="str">
        <f>IF(ISBLANK(INDEX('Policy Characteristics'!L:L,MATCH($C404,'Policy Characteristics'!$C:$C,0))),"",INDEX('Policy Characteristics'!L:L,MATCH($C404,'Policy Characteristics'!$C:$C,0)))</f>
        <v/>
      </c>
    </row>
    <row r="405" spans="1:18" x14ac:dyDescent="0.25">
      <c r="A405" s="306" t="str">
        <f>IF(ISBLANK(INDEX('Policy Characteristics'!A:A,MATCH($C405,'Policy Characteristics'!$C:$C,0))),"",INDEX('Policy Characteristics'!A:A,MATCH($C405,'Policy Characteristics'!$C:$C,0)))</f>
        <v>Industry</v>
      </c>
      <c r="B405" s="306" t="str">
        <f>IF(ISBLANK(INDEX('Policy Characteristics'!B:B,MATCH($C405,'Policy Characteristics'!$C:$C,0))),"",INDEX('Policy Characteristics'!B:B,MATCH($C405,'Policy Characteristics'!$C:$C,0)))</f>
        <v>Buy In-Region Products</v>
      </c>
      <c r="C405" s="310" t="str">
        <f t="shared" si="28"/>
        <v>Fraction of Imported Industrial Outputs Shifted to In Region Suppliers</v>
      </c>
      <c r="D405" s="563" t="s">
        <v>3209</v>
      </c>
      <c r="E405" s="563"/>
      <c r="F405" s="7" t="s">
        <v>3171</v>
      </c>
      <c r="G405" s="425"/>
      <c r="H405" s="416">
        <v>1553</v>
      </c>
      <c r="I405" s="414" t="s">
        <v>44</v>
      </c>
      <c r="J405" s="308" t="str">
        <f>IF(ISBLANK(INDEX('Policy Characteristics'!D:D,MATCH($C405,'Policy Characteristics'!$C:$C,0))),"",INDEX('Policy Characteristics'!D:D,MATCH($C405,'Policy Characteristics'!$C:$C,0)))</f>
        <v>Buy In-Region Products</v>
      </c>
      <c r="K405" s="306" t="str">
        <f>IF(ISBLANK(INDEX('Policy Characteristics'!E:E,MATCH($C405,'Policy Characteristics'!$C:$C,0))),"",INDEX('Policy Characteristics'!E:E,MATCH($C405,'Policy Characteristics'!$C:$C,0)))</f>
        <v>indst buy in region outputs</v>
      </c>
      <c r="L405" s="317">
        <f>IF(ISBLANK(INDEX('Policy Characteristics'!F:F,MATCH($C405,'Policy Characteristics'!$C:$C,0))),"",INDEX('Policy Characteristics'!F:F,MATCH($C405,'Policy Characteristics'!$C:$C,0)))</f>
        <v>0</v>
      </c>
      <c r="M405" s="317">
        <f>IF(ISBLANK(INDEX('Policy Characteristics'!G:G,MATCH($C405,'Policy Characteristics'!$C:$C,0))),"",INDEX('Policy Characteristics'!G:G,MATCH($C405,'Policy Characteristics'!$C:$C,0)))</f>
        <v>0.5</v>
      </c>
      <c r="N405" s="317">
        <f>IF(ISBLANK(INDEX('Policy Characteristics'!H:H,MATCH($C405,'Policy Characteristics'!$C:$C,0))),"",INDEX('Policy Characteristics'!H:H,MATCH($C405,'Policy Characteristics'!$C:$C,0)))</f>
        <v>0.01</v>
      </c>
      <c r="O405" s="306" t="str">
        <f>IF(ISBLANK(INDEX('Policy Characteristics'!I:I,MATCH($C405,'Policy Characteristics'!$C:$C,0))),"",INDEX('Policy Characteristics'!I:I,MATCH($C405,'Policy Characteristics'!$C:$C,0)))</f>
        <v>% of imports shifted</v>
      </c>
      <c r="P405" s="306" t="str">
        <f>IF(ISBLANK(INDEX('Policy Characteristics'!J:J,MATCH($C405,'Policy Characteristics'!$C:$C,0))),"",INDEX('Policy Characteristics'!J:J,MATCH($C405,'Policy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5" s="306" t="str">
        <f>IF(ISBLANK(INDEX('Policy Characteristics'!K:K,MATCH($C405,'Policy Characteristics'!$C:$C,0))),"",INDEX('Policy Characteristics'!K:K,MATCH($C405,'Policy Characteristics'!$C:$C,0)))</f>
        <v/>
      </c>
      <c r="R405" s="306" t="str">
        <f>IF(ISBLANK(INDEX('Policy Characteristics'!L:L,MATCH($C405,'Policy Characteristics'!$C:$C,0))),"",INDEX('Policy Characteristics'!L:L,MATCH($C405,'Policy Characteristics'!$C:$C,0)))</f>
        <v/>
      </c>
    </row>
    <row r="406" spans="1:18" x14ac:dyDescent="0.25">
      <c r="A406" s="306" t="str">
        <f>IF(ISBLANK(INDEX('Policy Characteristics'!A:A,MATCH($C406,'Policy Characteristics'!$C:$C,0))),"",INDEX('Policy Characteristics'!A:A,MATCH($C406,'Policy Characteristics'!$C:$C,0)))</f>
        <v>Industry</v>
      </c>
      <c r="B406" s="306" t="str">
        <f>IF(ISBLANK(INDEX('Policy Characteristics'!B:B,MATCH($C406,'Policy Characteristics'!$C:$C,0))),"",INDEX('Policy Characteristics'!B:B,MATCH($C406,'Policy Characteristics'!$C:$C,0)))</f>
        <v>Buy In-Region Products</v>
      </c>
      <c r="C406" s="310" t="str">
        <f t="shared" si="28"/>
        <v>Fraction of Imported Industrial Outputs Shifted to In Region Suppliers</v>
      </c>
      <c r="D406" s="563" t="s">
        <v>3210</v>
      </c>
      <c r="E406" s="563"/>
      <c r="F406" s="7" t="s">
        <v>3172</v>
      </c>
      <c r="G406" s="425"/>
      <c r="H406" s="416">
        <v>1554</v>
      </c>
      <c r="I406" s="414" t="s">
        <v>44</v>
      </c>
      <c r="J406" s="308" t="str">
        <f>IF(ISBLANK(INDEX('Policy Characteristics'!D:D,MATCH($C406,'Policy Characteristics'!$C:$C,0))),"",INDEX('Policy Characteristics'!D:D,MATCH($C406,'Policy Characteristics'!$C:$C,0)))</f>
        <v>Buy In-Region Products</v>
      </c>
      <c r="K406" s="306" t="str">
        <f>IF(ISBLANK(INDEX('Policy Characteristics'!E:E,MATCH($C406,'Policy Characteristics'!$C:$C,0))),"",INDEX('Policy Characteristics'!E:E,MATCH($C406,'Policy Characteristics'!$C:$C,0)))</f>
        <v>indst buy in region outputs</v>
      </c>
      <c r="L406" s="317">
        <f>IF(ISBLANK(INDEX('Policy Characteristics'!F:F,MATCH($C406,'Policy Characteristics'!$C:$C,0))),"",INDEX('Policy Characteristics'!F:F,MATCH($C406,'Policy Characteristics'!$C:$C,0)))</f>
        <v>0</v>
      </c>
      <c r="M406" s="317">
        <f>IF(ISBLANK(INDEX('Policy Characteristics'!G:G,MATCH($C406,'Policy Characteristics'!$C:$C,0))),"",INDEX('Policy Characteristics'!G:G,MATCH($C406,'Policy Characteristics'!$C:$C,0)))</f>
        <v>0.5</v>
      </c>
      <c r="N406" s="317">
        <f>IF(ISBLANK(INDEX('Policy Characteristics'!H:H,MATCH($C406,'Policy Characteristics'!$C:$C,0))),"",INDEX('Policy Characteristics'!H:H,MATCH($C406,'Policy Characteristics'!$C:$C,0)))</f>
        <v>0.01</v>
      </c>
      <c r="O406" s="306" t="str">
        <f>IF(ISBLANK(INDEX('Policy Characteristics'!I:I,MATCH($C406,'Policy Characteristics'!$C:$C,0))),"",INDEX('Policy Characteristics'!I:I,MATCH($C406,'Policy Characteristics'!$C:$C,0)))</f>
        <v>% of imports shifted</v>
      </c>
      <c r="P406" s="306" t="str">
        <f>IF(ISBLANK(INDEX('Policy Characteristics'!J:J,MATCH($C406,'Policy Characteristics'!$C:$C,0))),"",INDEX('Policy Characteristics'!J:J,MATCH($C406,'Policy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6" s="306" t="str">
        <f>IF(ISBLANK(INDEX('Policy Characteristics'!K:K,MATCH($C406,'Policy Characteristics'!$C:$C,0))),"",INDEX('Policy Characteristics'!K:K,MATCH($C406,'Policy Characteristics'!$C:$C,0)))</f>
        <v/>
      </c>
      <c r="R406" s="306" t="str">
        <f>IF(ISBLANK(INDEX('Policy Characteristics'!L:L,MATCH($C406,'Policy Characteristics'!$C:$C,0))),"",INDEX('Policy Characteristics'!L:L,MATCH($C406,'Policy Characteristics'!$C:$C,0)))</f>
        <v/>
      </c>
    </row>
    <row r="407" spans="1:18" x14ac:dyDescent="0.25">
      <c r="A407" s="306" t="str">
        <f>IF(ISBLANK(INDEX('Policy Characteristics'!A:A,MATCH($C407,'Policy Characteristics'!$C:$C,0))),"",INDEX('Policy Characteristics'!A:A,MATCH($C407,'Policy Characteristics'!$C:$C,0)))</f>
        <v>Industry</v>
      </c>
      <c r="B407" s="306" t="str">
        <f>IF(ISBLANK(INDEX('Policy Characteristics'!B:B,MATCH($C407,'Policy Characteristics'!$C:$C,0))),"",INDEX('Policy Characteristics'!B:B,MATCH($C407,'Policy Characteristics'!$C:$C,0)))</f>
        <v>Buy In-Region Products</v>
      </c>
      <c r="C407" s="310" t="str">
        <f t="shared" si="28"/>
        <v>Fraction of Imported Industrial Outputs Shifted to In Region Suppliers</v>
      </c>
      <c r="D407" s="563" t="s">
        <v>3211</v>
      </c>
      <c r="E407" s="563"/>
      <c r="F407" s="7" t="s">
        <v>3173</v>
      </c>
      <c r="G407" s="425"/>
      <c r="H407" s="416">
        <v>1555</v>
      </c>
      <c r="I407" s="414" t="s">
        <v>44</v>
      </c>
      <c r="J407" s="308" t="str">
        <f>IF(ISBLANK(INDEX('Policy Characteristics'!D:D,MATCH($C407,'Policy Characteristics'!$C:$C,0))),"",INDEX('Policy Characteristics'!D:D,MATCH($C407,'Policy Characteristics'!$C:$C,0)))</f>
        <v>Buy In-Region Products</v>
      </c>
      <c r="K407" s="306" t="str">
        <f>IF(ISBLANK(INDEX('Policy Characteristics'!E:E,MATCH($C407,'Policy Characteristics'!$C:$C,0))),"",INDEX('Policy Characteristics'!E:E,MATCH($C407,'Policy Characteristics'!$C:$C,0)))</f>
        <v>indst buy in region outputs</v>
      </c>
      <c r="L407" s="317">
        <f>IF(ISBLANK(INDEX('Policy Characteristics'!F:F,MATCH($C407,'Policy Characteristics'!$C:$C,0))),"",INDEX('Policy Characteristics'!F:F,MATCH($C407,'Policy Characteristics'!$C:$C,0)))</f>
        <v>0</v>
      </c>
      <c r="M407" s="317">
        <f>IF(ISBLANK(INDEX('Policy Characteristics'!G:G,MATCH($C407,'Policy Characteristics'!$C:$C,0))),"",INDEX('Policy Characteristics'!G:G,MATCH($C407,'Policy Characteristics'!$C:$C,0)))</f>
        <v>0.5</v>
      </c>
      <c r="N407" s="317">
        <f>IF(ISBLANK(INDEX('Policy Characteristics'!H:H,MATCH($C407,'Policy Characteristics'!$C:$C,0))),"",INDEX('Policy Characteristics'!H:H,MATCH($C407,'Policy Characteristics'!$C:$C,0)))</f>
        <v>0.01</v>
      </c>
      <c r="O407" s="306" t="str">
        <f>IF(ISBLANK(INDEX('Policy Characteristics'!I:I,MATCH($C407,'Policy Characteristics'!$C:$C,0))),"",INDEX('Policy Characteristics'!I:I,MATCH($C407,'Policy Characteristics'!$C:$C,0)))</f>
        <v>% of imports shifted</v>
      </c>
      <c r="P407" s="306" t="str">
        <f>IF(ISBLANK(INDEX('Policy Characteristics'!J:J,MATCH($C407,'Policy Characteristics'!$C:$C,0))),"",INDEX('Policy Characteristics'!J:J,MATCH($C407,'Policy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7" s="306" t="str">
        <f>IF(ISBLANK(INDEX('Policy Characteristics'!K:K,MATCH($C407,'Policy Characteristics'!$C:$C,0))),"",INDEX('Policy Characteristics'!K:K,MATCH($C407,'Policy Characteristics'!$C:$C,0)))</f>
        <v/>
      </c>
      <c r="R407" s="306" t="str">
        <f>IF(ISBLANK(INDEX('Policy Characteristics'!L:L,MATCH($C407,'Policy Characteristics'!$C:$C,0))),"",INDEX('Policy Characteristics'!L:L,MATCH($C407,'Policy Characteristics'!$C:$C,0)))</f>
        <v/>
      </c>
    </row>
    <row r="408" spans="1:18" x14ac:dyDescent="0.25">
      <c r="A408" s="306" t="str">
        <f>IF(ISBLANK(INDEX('Policy Characteristics'!A:A,MATCH($C408,'Policy Characteristics'!$C:$C,0))),"",INDEX('Policy Characteristics'!A:A,MATCH($C408,'Policy Characteristics'!$C:$C,0)))</f>
        <v>Industry</v>
      </c>
      <c r="B408" s="306" t="str">
        <f>IF(ISBLANK(INDEX('Policy Characteristics'!B:B,MATCH($C408,'Policy Characteristics'!$C:$C,0))),"",INDEX('Policy Characteristics'!B:B,MATCH($C408,'Policy Characteristics'!$C:$C,0)))</f>
        <v>Buy In-Region Products</v>
      </c>
      <c r="C408" s="310" t="str">
        <f t="shared" si="28"/>
        <v>Fraction of Imported Industrial Outputs Shifted to In Region Suppliers</v>
      </c>
      <c r="D408" s="563" t="s">
        <v>3212</v>
      </c>
      <c r="E408" s="563"/>
      <c r="F408" s="7" t="s">
        <v>3174</v>
      </c>
      <c r="G408" s="425"/>
      <c r="H408" s="416">
        <v>1556</v>
      </c>
      <c r="I408" s="414" t="s">
        <v>44</v>
      </c>
      <c r="J408" s="308" t="str">
        <f>IF(ISBLANK(INDEX('Policy Characteristics'!D:D,MATCH($C408,'Policy Characteristics'!$C:$C,0))),"",INDEX('Policy Characteristics'!D:D,MATCH($C408,'Policy Characteristics'!$C:$C,0)))</f>
        <v>Buy In-Region Products</v>
      </c>
      <c r="K408" s="306" t="str">
        <f>IF(ISBLANK(INDEX('Policy Characteristics'!E:E,MATCH($C408,'Policy Characteristics'!$C:$C,0))),"",INDEX('Policy Characteristics'!E:E,MATCH($C408,'Policy Characteristics'!$C:$C,0)))</f>
        <v>indst buy in region outputs</v>
      </c>
      <c r="L408" s="317">
        <f>IF(ISBLANK(INDEX('Policy Characteristics'!F:F,MATCH($C408,'Policy Characteristics'!$C:$C,0))),"",INDEX('Policy Characteristics'!F:F,MATCH($C408,'Policy Characteristics'!$C:$C,0)))</f>
        <v>0</v>
      </c>
      <c r="M408" s="317">
        <f>IF(ISBLANK(INDEX('Policy Characteristics'!G:G,MATCH($C408,'Policy Characteristics'!$C:$C,0))),"",INDEX('Policy Characteristics'!G:G,MATCH($C408,'Policy Characteristics'!$C:$C,0)))</f>
        <v>0.5</v>
      </c>
      <c r="N408" s="317">
        <f>IF(ISBLANK(INDEX('Policy Characteristics'!H:H,MATCH($C408,'Policy Characteristics'!$C:$C,0))),"",INDEX('Policy Characteristics'!H:H,MATCH($C408,'Policy Characteristics'!$C:$C,0)))</f>
        <v>0.01</v>
      </c>
      <c r="O408" s="306" t="str">
        <f>IF(ISBLANK(INDEX('Policy Characteristics'!I:I,MATCH($C408,'Policy Characteristics'!$C:$C,0))),"",INDEX('Policy Characteristics'!I:I,MATCH($C408,'Policy Characteristics'!$C:$C,0)))</f>
        <v>% of imports shifted</v>
      </c>
      <c r="P408" s="306" t="str">
        <f>IF(ISBLANK(INDEX('Policy Characteristics'!J:J,MATCH($C408,'Policy Characteristics'!$C:$C,0))),"",INDEX('Policy Characteristics'!J:J,MATCH($C408,'Policy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8" s="306" t="str">
        <f>IF(ISBLANK(INDEX('Policy Characteristics'!K:K,MATCH($C408,'Policy Characteristics'!$C:$C,0))),"",INDEX('Policy Characteristics'!K:K,MATCH($C408,'Policy Characteristics'!$C:$C,0)))</f>
        <v/>
      </c>
      <c r="R408" s="306" t="str">
        <f>IF(ISBLANK(INDEX('Policy Characteristics'!L:L,MATCH($C408,'Policy Characteristics'!$C:$C,0))),"",INDEX('Policy Characteristics'!L:L,MATCH($C408,'Policy Characteristics'!$C:$C,0)))</f>
        <v/>
      </c>
    </row>
    <row r="409" spans="1:18" x14ac:dyDescent="0.25">
      <c r="A409" s="306" t="str">
        <f>IF(ISBLANK(INDEX('Policy Characteristics'!A:A,MATCH($C409,'Policy Characteristics'!$C:$C,0))),"",INDEX('Policy Characteristics'!A:A,MATCH($C409,'Policy Characteristics'!$C:$C,0)))</f>
        <v>Industry</v>
      </c>
      <c r="B409" s="306" t="str">
        <f>IF(ISBLANK(INDEX('Policy Characteristics'!B:B,MATCH($C409,'Policy Characteristics'!$C:$C,0))),"",INDEX('Policy Characteristics'!B:B,MATCH($C409,'Policy Characteristics'!$C:$C,0)))</f>
        <v>Buy In-Region Products</v>
      </c>
      <c r="C409" s="310" t="str">
        <f t="shared" si="28"/>
        <v>Fraction of Imported Industrial Outputs Shifted to In Region Suppliers</v>
      </c>
      <c r="D409" s="563" t="s">
        <v>3213</v>
      </c>
      <c r="E409" s="563"/>
      <c r="F409" s="7" t="s">
        <v>3175</v>
      </c>
      <c r="G409" s="425"/>
      <c r="H409" s="416">
        <v>1557</v>
      </c>
      <c r="I409" s="414" t="s">
        <v>44</v>
      </c>
      <c r="J409" s="308" t="str">
        <f>IF(ISBLANK(INDEX('Policy Characteristics'!D:D,MATCH($C409,'Policy Characteristics'!$C:$C,0))),"",INDEX('Policy Characteristics'!D:D,MATCH($C409,'Policy Characteristics'!$C:$C,0)))</f>
        <v>Buy In-Region Products</v>
      </c>
      <c r="K409" s="306" t="str">
        <f>IF(ISBLANK(INDEX('Policy Characteristics'!E:E,MATCH($C409,'Policy Characteristics'!$C:$C,0))),"",INDEX('Policy Characteristics'!E:E,MATCH($C409,'Policy Characteristics'!$C:$C,0)))</f>
        <v>indst buy in region outputs</v>
      </c>
      <c r="L409" s="317">
        <f>IF(ISBLANK(INDEX('Policy Characteristics'!F:F,MATCH($C409,'Policy Characteristics'!$C:$C,0))),"",INDEX('Policy Characteristics'!F:F,MATCH($C409,'Policy Characteristics'!$C:$C,0)))</f>
        <v>0</v>
      </c>
      <c r="M409" s="317">
        <f>IF(ISBLANK(INDEX('Policy Characteristics'!G:G,MATCH($C409,'Policy Characteristics'!$C:$C,0))),"",INDEX('Policy Characteristics'!G:G,MATCH($C409,'Policy Characteristics'!$C:$C,0)))</f>
        <v>0.5</v>
      </c>
      <c r="N409" s="317">
        <f>IF(ISBLANK(INDEX('Policy Characteristics'!H:H,MATCH($C409,'Policy Characteristics'!$C:$C,0))),"",INDEX('Policy Characteristics'!H:H,MATCH($C409,'Policy Characteristics'!$C:$C,0)))</f>
        <v>0.01</v>
      </c>
      <c r="O409" s="306" t="str">
        <f>IF(ISBLANK(INDEX('Policy Characteristics'!I:I,MATCH($C409,'Policy Characteristics'!$C:$C,0))),"",INDEX('Policy Characteristics'!I:I,MATCH($C409,'Policy Characteristics'!$C:$C,0)))</f>
        <v>% of imports shifted</v>
      </c>
      <c r="P409" s="306" t="str">
        <f>IF(ISBLANK(INDEX('Policy Characteristics'!J:J,MATCH($C409,'Policy Characteristics'!$C:$C,0))),"",INDEX('Policy Characteristics'!J:J,MATCH($C409,'Policy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09" s="306" t="str">
        <f>IF(ISBLANK(INDEX('Policy Characteristics'!K:K,MATCH($C409,'Policy Characteristics'!$C:$C,0))),"",INDEX('Policy Characteristics'!K:K,MATCH($C409,'Policy Characteristics'!$C:$C,0)))</f>
        <v/>
      </c>
      <c r="R409" s="306" t="str">
        <f>IF(ISBLANK(INDEX('Policy Characteristics'!L:L,MATCH($C409,'Policy Characteristics'!$C:$C,0))),"",INDEX('Policy Characteristics'!L:L,MATCH($C409,'Policy Characteristics'!$C:$C,0)))</f>
        <v/>
      </c>
    </row>
    <row r="410" spans="1:18" x14ac:dyDescent="0.25">
      <c r="A410" s="306" t="str">
        <f>IF(ISBLANK(INDEX('Policy Characteristics'!A:A,MATCH($C410,'Policy Characteristics'!$C:$C,0))),"",INDEX('Policy Characteristics'!A:A,MATCH($C410,'Policy Characteristics'!$C:$C,0)))</f>
        <v>Industry</v>
      </c>
      <c r="B410" s="306" t="str">
        <f>IF(ISBLANK(INDEX('Policy Characteristics'!B:B,MATCH($C410,'Policy Characteristics'!$C:$C,0))),"",INDEX('Policy Characteristics'!B:B,MATCH($C410,'Policy Characteristics'!$C:$C,0)))</f>
        <v>Buy In-Region Products</v>
      </c>
      <c r="C410" s="310" t="str">
        <f t="shared" si="28"/>
        <v>Fraction of Imported Industrial Outputs Shifted to In Region Suppliers</v>
      </c>
      <c r="D410" s="563" t="s">
        <v>3214</v>
      </c>
      <c r="E410" s="563"/>
      <c r="F410" s="7" t="s">
        <v>3176</v>
      </c>
      <c r="G410" s="425"/>
      <c r="H410" s="416">
        <v>1558</v>
      </c>
      <c r="I410" s="414" t="s">
        <v>44</v>
      </c>
      <c r="J410" s="308" t="str">
        <f>IF(ISBLANK(INDEX('Policy Characteristics'!D:D,MATCH($C410,'Policy Characteristics'!$C:$C,0))),"",INDEX('Policy Characteristics'!D:D,MATCH($C410,'Policy Characteristics'!$C:$C,0)))</f>
        <v>Buy In-Region Products</v>
      </c>
      <c r="K410" s="306" t="str">
        <f>IF(ISBLANK(INDEX('Policy Characteristics'!E:E,MATCH($C410,'Policy Characteristics'!$C:$C,0))),"",INDEX('Policy Characteristics'!E:E,MATCH($C410,'Policy Characteristics'!$C:$C,0)))</f>
        <v>indst buy in region outputs</v>
      </c>
      <c r="L410" s="317">
        <f>IF(ISBLANK(INDEX('Policy Characteristics'!F:F,MATCH($C410,'Policy Characteristics'!$C:$C,0))),"",INDEX('Policy Characteristics'!F:F,MATCH($C410,'Policy Characteristics'!$C:$C,0)))</f>
        <v>0</v>
      </c>
      <c r="M410" s="317">
        <f>IF(ISBLANK(INDEX('Policy Characteristics'!G:G,MATCH($C410,'Policy Characteristics'!$C:$C,0))),"",INDEX('Policy Characteristics'!G:G,MATCH($C410,'Policy Characteristics'!$C:$C,0)))</f>
        <v>0.5</v>
      </c>
      <c r="N410" s="317">
        <f>IF(ISBLANK(INDEX('Policy Characteristics'!H:H,MATCH($C410,'Policy Characteristics'!$C:$C,0))),"",INDEX('Policy Characteristics'!H:H,MATCH($C410,'Policy Characteristics'!$C:$C,0)))</f>
        <v>0.01</v>
      </c>
      <c r="O410" s="306" t="str">
        <f>IF(ISBLANK(INDEX('Policy Characteristics'!I:I,MATCH($C410,'Policy Characteristics'!$C:$C,0))),"",INDEX('Policy Characteristics'!I:I,MATCH($C410,'Policy Characteristics'!$C:$C,0)))</f>
        <v>% of imports shifted</v>
      </c>
      <c r="P410" s="306" t="str">
        <f>IF(ISBLANK(INDEX('Policy Characteristics'!J:J,MATCH($C410,'Policy Characteristics'!$C:$C,0))),"",INDEX('Policy Characteristics'!J:J,MATCH($C410,'Policy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0" s="306" t="str">
        <f>IF(ISBLANK(INDEX('Policy Characteristics'!K:K,MATCH($C410,'Policy Characteristics'!$C:$C,0))),"",INDEX('Policy Characteristics'!K:K,MATCH($C410,'Policy Characteristics'!$C:$C,0)))</f>
        <v/>
      </c>
      <c r="R410" s="306" t="str">
        <f>IF(ISBLANK(INDEX('Policy Characteristics'!L:L,MATCH($C410,'Policy Characteristics'!$C:$C,0))),"",INDEX('Policy Characteristics'!L:L,MATCH($C410,'Policy Characteristics'!$C:$C,0)))</f>
        <v/>
      </c>
    </row>
    <row r="411" spans="1:18" x14ac:dyDescent="0.25">
      <c r="A411" s="306" t="str">
        <f>IF(ISBLANK(INDEX('Policy Characteristics'!A:A,MATCH($C411,'Policy Characteristics'!$C:$C,0))),"",INDEX('Policy Characteristics'!A:A,MATCH($C411,'Policy Characteristics'!$C:$C,0)))</f>
        <v>Industry</v>
      </c>
      <c r="B411" s="306" t="str">
        <f>IF(ISBLANK(INDEX('Policy Characteristics'!B:B,MATCH($C411,'Policy Characteristics'!$C:$C,0))),"",INDEX('Policy Characteristics'!B:B,MATCH($C411,'Policy Characteristics'!$C:$C,0)))</f>
        <v>Buy In-Region Products</v>
      </c>
      <c r="C411" s="310" t="str">
        <f t="shared" si="28"/>
        <v>Fraction of Imported Industrial Outputs Shifted to In Region Suppliers</v>
      </c>
      <c r="D411" s="563" t="s">
        <v>3215</v>
      </c>
      <c r="E411" s="563"/>
      <c r="F411" s="7" t="s">
        <v>3177</v>
      </c>
      <c r="G411" s="425"/>
      <c r="H411" s="416">
        <v>1559</v>
      </c>
      <c r="I411" s="414" t="s">
        <v>44</v>
      </c>
      <c r="J411" s="308" t="str">
        <f>IF(ISBLANK(INDEX('Policy Characteristics'!D:D,MATCH($C411,'Policy Characteristics'!$C:$C,0))),"",INDEX('Policy Characteristics'!D:D,MATCH($C411,'Policy Characteristics'!$C:$C,0)))</f>
        <v>Buy In-Region Products</v>
      </c>
      <c r="K411" s="306" t="str">
        <f>IF(ISBLANK(INDEX('Policy Characteristics'!E:E,MATCH($C411,'Policy Characteristics'!$C:$C,0))),"",INDEX('Policy Characteristics'!E:E,MATCH($C411,'Policy Characteristics'!$C:$C,0)))</f>
        <v>indst buy in region outputs</v>
      </c>
      <c r="L411" s="317">
        <f>IF(ISBLANK(INDEX('Policy Characteristics'!F:F,MATCH($C411,'Policy Characteristics'!$C:$C,0))),"",INDEX('Policy Characteristics'!F:F,MATCH($C411,'Policy Characteristics'!$C:$C,0)))</f>
        <v>0</v>
      </c>
      <c r="M411" s="317">
        <f>IF(ISBLANK(INDEX('Policy Characteristics'!G:G,MATCH($C411,'Policy Characteristics'!$C:$C,0))),"",INDEX('Policy Characteristics'!G:G,MATCH($C411,'Policy Characteristics'!$C:$C,0)))</f>
        <v>0.5</v>
      </c>
      <c r="N411" s="317">
        <f>IF(ISBLANK(INDEX('Policy Characteristics'!H:H,MATCH($C411,'Policy Characteristics'!$C:$C,0))),"",INDEX('Policy Characteristics'!H:H,MATCH($C411,'Policy Characteristics'!$C:$C,0)))</f>
        <v>0.01</v>
      </c>
      <c r="O411" s="306" t="str">
        <f>IF(ISBLANK(INDEX('Policy Characteristics'!I:I,MATCH($C411,'Policy Characteristics'!$C:$C,0))),"",INDEX('Policy Characteristics'!I:I,MATCH($C411,'Policy Characteristics'!$C:$C,0)))</f>
        <v>% of imports shifted</v>
      </c>
      <c r="P411" s="306" t="str">
        <f>IF(ISBLANK(INDEX('Policy Characteristics'!J:J,MATCH($C411,'Policy Characteristics'!$C:$C,0))),"",INDEX('Policy Characteristics'!J:J,MATCH($C411,'Policy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1" s="306" t="str">
        <f>IF(ISBLANK(INDEX('Policy Characteristics'!K:K,MATCH($C411,'Policy Characteristics'!$C:$C,0))),"",INDEX('Policy Characteristics'!K:K,MATCH($C411,'Policy Characteristics'!$C:$C,0)))</f>
        <v/>
      </c>
      <c r="R411" s="306" t="str">
        <f>IF(ISBLANK(INDEX('Policy Characteristics'!L:L,MATCH($C411,'Policy Characteristics'!$C:$C,0))),"",INDEX('Policy Characteristics'!L:L,MATCH($C411,'Policy Characteristics'!$C:$C,0)))</f>
        <v/>
      </c>
    </row>
    <row r="412" spans="1:18" x14ac:dyDescent="0.25">
      <c r="A412" s="306" t="str">
        <f>IF(ISBLANK(INDEX('Policy Characteristics'!A:A,MATCH($C412,'Policy Characteristics'!$C:$C,0))),"",INDEX('Policy Characteristics'!A:A,MATCH($C412,'Policy Characteristics'!$C:$C,0)))</f>
        <v>Industry</v>
      </c>
      <c r="B412" s="306" t="str">
        <f>IF(ISBLANK(INDEX('Policy Characteristics'!B:B,MATCH($C412,'Policy Characteristics'!$C:$C,0))),"",INDEX('Policy Characteristics'!B:B,MATCH($C412,'Policy Characteristics'!$C:$C,0)))</f>
        <v>Buy In-Region Products</v>
      </c>
      <c r="C412" s="310" t="str">
        <f t="shared" si="28"/>
        <v>Fraction of Imported Industrial Outputs Shifted to In Region Suppliers</v>
      </c>
      <c r="D412" s="563" t="s">
        <v>3216</v>
      </c>
      <c r="E412" s="563"/>
      <c r="F412" s="7" t="s">
        <v>3219</v>
      </c>
      <c r="G412" s="425"/>
      <c r="H412" s="416">
        <v>1560</v>
      </c>
      <c r="I412" s="414" t="s">
        <v>44</v>
      </c>
      <c r="J412" s="308" t="str">
        <f>IF(ISBLANK(INDEX('Policy Characteristics'!D:D,MATCH($C412,'Policy Characteristics'!$C:$C,0))),"",INDEX('Policy Characteristics'!D:D,MATCH($C412,'Policy Characteristics'!$C:$C,0)))</f>
        <v>Buy In-Region Products</v>
      </c>
      <c r="K412" s="306" t="str">
        <f>IF(ISBLANK(INDEX('Policy Characteristics'!E:E,MATCH($C412,'Policy Characteristics'!$C:$C,0))),"",INDEX('Policy Characteristics'!E:E,MATCH($C412,'Policy Characteristics'!$C:$C,0)))</f>
        <v>indst buy in region outputs</v>
      </c>
      <c r="L412" s="317">
        <f>IF(ISBLANK(INDEX('Policy Characteristics'!F:F,MATCH($C412,'Policy Characteristics'!$C:$C,0))),"",INDEX('Policy Characteristics'!F:F,MATCH($C412,'Policy Characteristics'!$C:$C,0)))</f>
        <v>0</v>
      </c>
      <c r="M412" s="317">
        <f>IF(ISBLANK(INDEX('Policy Characteristics'!G:G,MATCH($C412,'Policy Characteristics'!$C:$C,0))),"",INDEX('Policy Characteristics'!G:G,MATCH($C412,'Policy Characteristics'!$C:$C,0)))</f>
        <v>0.5</v>
      </c>
      <c r="N412" s="317">
        <f>IF(ISBLANK(INDEX('Policy Characteristics'!H:H,MATCH($C412,'Policy Characteristics'!$C:$C,0))),"",INDEX('Policy Characteristics'!H:H,MATCH($C412,'Policy Characteristics'!$C:$C,0)))</f>
        <v>0.01</v>
      </c>
      <c r="O412" s="306" t="str">
        <f>IF(ISBLANK(INDEX('Policy Characteristics'!I:I,MATCH($C412,'Policy Characteristics'!$C:$C,0))),"",INDEX('Policy Characteristics'!I:I,MATCH($C412,'Policy Characteristics'!$C:$C,0)))</f>
        <v>% of imports shifted</v>
      </c>
      <c r="P412" s="306" t="str">
        <f>IF(ISBLANK(INDEX('Policy Characteristics'!J:J,MATCH($C412,'Policy Characteristics'!$C:$C,0))),"",INDEX('Policy Characteristics'!J:J,MATCH($C412,'Policy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2" s="306" t="str">
        <f>IF(ISBLANK(INDEX('Policy Characteristics'!K:K,MATCH($C412,'Policy Characteristics'!$C:$C,0))),"",INDEX('Policy Characteristics'!K:K,MATCH($C412,'Policy Characteristics'!$C:$C,0)))</f>
        <v/>
      </c>
      <c r="R412" s="306" t="str">
        <f>IF(ISBLANK(INDEX('Policy Characteristics'!L:L,MATCH($C412,'Policy Characteristics'!$C:$C,0))),"",INDEX('Policy Characteristics'!L:L,MATCH($C412,'Policy Characteristics'!$C:$C,0)))</f>
        <v/>
      </c>
    </row>
    <row r="413" spans="1:18" x14ac:dyDescent="0.25">
      <c r="A413" s="306" t="str">
        <f>IF(ISBLANK(INDEX('Policy Characteristics'!A:A,MATCH($C413,'Policy Characteristics'!$C:$C,0))),"",INDEX('Policy Characteristics'!A:A,MATCH($C413,'Policy Characteristics'!$C:$C,0)))</f>
        <v>Industry</v>
      </c>
      <c r="B413" s="306" t="str">
        <f>IF(ISBLANK(INDEX('Policy Characteristics'!B:B,MATCH($C413,'Policy Characteristics'!$C:$C,0))),"",INDEX('Policy Characteristics'!B:B,MATCH($C413,'Policy Characteristics'!$C:$C,0)))</f>
        <v>Buy In-Region Products</v>
      </c>
      <c r="C413" s="310" t="str">
        <f t="shared" si="28"/>
        <v>Fraction of Imported Industrial Outputs Shifted to In Region Suppliers</v>
      </c>
      <c r="D413" s="563" t="s">
        <v>3217</v>
      </c>
      <c r="E413" s="563"/>
      <c r="F413" s="7" t="s">
        <v>3178</v>
      </c>
      <c r="G413" s="425"/>
      <c r="H413" s="416">
        <v>1561</v>
      </c>
      <c r="I413" s="414" t="s">
        <v>44</v>
      </c>
      <c r="J413" s="308" t="str">
        <f>IF(ISBLANK(INDEX('Policy Characteristics'!D:D,MATCH($C413,'Policy Characteristics'!$C:$C,0))),"",INDEX('Policy Characteristics'!D:D,MATCH($C413,'Policy Characteristics'!$C:$C,0)))</f>
        <v>Buy In-Region Products</v>
      </c>
      <c r="K413" s="306" t="str">
        <f>IF(ISBLANK(INDEX('Policy Characteristics'!E:E,MATCH($C413,'Policy Characteristics'!$C:$C,0))),"",INDEX('Policy Characteristics'!E:E,MATCH($C413,'Policy Characteristics'!$C:$C,0)))</f>
        <v>indst buy in region outputs</v>
      </c>
      <c r="L413" s="317">
        <f>IF(ISBLANK(INDEX('Policy Characteristics'!F:F,MATCH($C413,'Policy Characteristics'!$C:$C,0))),"",INDEX('Policy Characteristics'!F:F,MATCH($C413,'Policy Characteristics'!$C:$C,0)))</f>
        <v>0</v>
      </c>
      <c r="M413" s="317">
        <f>IF(ISBLANK(INDEX('Policy Characteristics'!G:G,MATCH($C413,'Policy Characteristics'!$C:$C,0))),"",INDEX('Policy Characteristics'!G:G,MATCH($C413,'Policy Characteristics'!$C:$C,0)))</f>
        <v>0.5</v>
      </c>
      <c r="N413" s="317">
        <f>IF(ISBLANK(INDEX('Policy Characteristics'!H:H,MATCH($C413,'Policy Characteristics'!$C:$C,0))),"",INDEX('Policy Characteristics'!H:H,MATCH($C413,'Policy Characteristics'!$C:$C,0)))</f>
        <v>0.01</v>
      </c>
      <c r="O413" s="306" t="str">
        <f>IF(ISBLANK(INDEX('Policy Characteristics'!I:I,MATCH($C413,'Policy Characteristics'!$C:$C,0))),"",INDEX('Policy Characteristics'!I:I,MATCH($C413,'Policy Characteristics'!$C:$C,0)))</f>
        <v>% of imports shifted</v>
      </c>
      <c r="P413" s="306" t="str">
        <f>IF(ISBLANK(INDEX('Policy Characteristics'!J:J,MATCH($C413,'Policy Characteristics'!$C:$C,0))),"",INDEX('Policy Characteristics'!J:J,MATCH($C413,'Policy Characteristics'!$C:$C,0)))</f>
        <v>**Description:** This policy increases the extent to which the selected industry's products are supplied by producers within the modeled region.  // **Guidance for setting values:** The lever specifies the percentage of imported products (in the BAU case) that are shifted to domestic suppliers (in the policy case). For example, suppose buyers within the modeled region purchase 60% of their road vehicles from domestic automakers and 40% from automakers outside the modeled region.  If this policy lever is applied to the "Road Vehicles" industry with a 50% setting, buyers will obtain 80% of their road vehicles from domestic automakers and 20% from automakers outside the modeled region. // **Implementation Note:** This policy reduces imports. In reality, other regions might retaliate by restricting their own purchases of goods produced by the modeled region. However, the EPS only considers policies within the modeled region, so the Buy In-Region Products policy does not affect export levels (i.e., other countries/regions are assumed not to retaliate).</v>
      </c>
      <c r="Q413" s="306" t="str">
        <f>IF(ISBLANK(INDEX('Policy Characteristics'!K:K,MATCH($C413,'Policy Characteristics'!$C:$C,0))),"",INDEX('Policy Characteristics'!K:K,MATCH($C413,'Policy Characteristics'!$C:$C,0)))</f>
        <v/>
      </c>
      <c r="R413" s="306" t="str">
        <f>IF(ISBLANK(INDEX('Policy Characteristics'!L:L,MATCH($C413,'Policy Characteristics'!$C:$C,0))),"",INDEX('Policy Characteristics'!L:L,MATCH($C413,'Policy Characteristics'!$C:$C,0)))</f>
        <v/>
      </c>
    </row>
    <row r="414" spans="1:18" x14ac:dyDescent="0.25">
      <c r="A414" s="306" t="str">
        <f>IF(ISBLANK(INDEX('Policy Characteristics'!A:A,MATCH($C414,'Policy Characteristics'!$C:$C,0))),"",INDEX('Policy Characteristics'!A:A,MATCH($C414,'Policy Characteristics'!$C:$C,0)))</f>
        <v>Industry</v>
      </c>
      <c r="B414" s="306" t="str">
        <f>IF(ISBLANK(INDEX('Policy Characteristics'!B:B,MATCH($C414,'Policy Characteristics'!$C:$C,0))),"",INDEX('Policy Characteristics'!B:B,MATCH($C414,'Policy Characteristics'!$C:$C,0)))</f>
        <v>Carbon Capture and Sequestration</v>
      </c>
      <c r="C414" s="311" t="s">
        <v>3152</v>
      </c>
      <c r="D414" s="559" t="s">
        <v>3193</v>
      </c>
      <c r="E414" s="563" t="s">
        <v>3155</v>
      </c>
      <c r="F414" s="7" t="s">
        <v>3218</v>
      </c>
      <c r="G414" s="414" t="s">
        <v>3156</v>
      </c>
      <c r="H414" s="416">
        <v>908</v>
      </c>
      <c r="I414" s="394" t="s">
        <v>45</v>
      </c>
      <c r="J414" s="308" t="str">
        <f>IF(ISBLANK(INDEX('Policy Characteristics'!D:D,MATCH($C414,'Policy Characteristics'!$C:$C,0))),"",INDEX('Policy Characteristics'!D:D,MATCH($C414,'Policy Characteristics'!$C:$C,0)))</f>
        <v>Industry CCS</v>
      </c>
      <c r="K414" s="306" t="str">
        <f>IF(ISBLANK(INDEX('Policy Characteristics'!E:E,MATCH($C414,'Policy Characteristics'!$C:$C,0))),"",INDEX('Policy Characteristics'!E:E,MATCH($C414,'Policy Characteristics'!$C:$C,0)))</f>
        <v>indst CCS</v>
      </c>
      <c r="L414" s="317">
        <f>IF(ISBLANK(INDEX('Policy Characteristics'!F:F,MATCH($C414,'Policy Characteristics'!$C:$C,0))),"",INDEX('Policy Characteristics'!F:F,MATCH($C414,'Policy Characteristics'!$C:$C,0)))</f>
        <v>0</v>
      </c>
      <c r="M414" s="317">
        <f>IF(ISBLANK(INDEX('Policy Characteristics'!G:G,MATCH($C414,'Policy Characteristics'!$C:$C,0))),"",INDEX('Policy Characteristics'!G:G,MATCH($C414,'Policy Characteristics'!$C:$C,0)))</f>
        <v>1</v>
      </c>
      <c r="N414" s="317">
        <f>IF(ISBLANK(INDEX('Policy Characteristics'!H:H,MATCH($C414,'Policy Characteristics'!$C:$C,0))),"",INDEX('Policy Characteristics'!H:H,MATCH($C414,'Policy Characteristics'!$C:$C,0)))</f>
        <v>0.01</v>
      </c>
      <c r="O414" s="306" t="str">
        <f>IF(ISBLANK(INDEX('Policy Characteristics'!I:I,MATCH($C414,'Policy Characteristics'!$C:$C,0))),"",INDEX('Policy Characteristics'!I:I,MATCH($C414,'Policy Characteristics'!$C:$C,0)))</f>
        <v>% of CO2 captured</v>
      </c>
      <c r="P414" s="306" t="str">
        <f>IF(ISBLANK(INDEX('Policy Characteristics'!J:J,MATCH($C414,'Policy Characteristics'!$C:$C,0))),"",INDEX('Policy Characteristics'!J:J,MATCH($C414,'Policy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4" s="306" t="str">
        <f>IF(ISBLANK(INDEX('Policy Characteristics'!K:K,MATCH($C414,'Policy Characteristics'!$C:$C,0))),"",INDEX('Policy Characteristics'!K:K,MATCH($C414,'Policy Characteristics'!$C:$C,0)))</f>
        <v>ccs.html#ccs</v>
      </c>
      <c r="R414" s="306" t="str">
        <f>IF(ISBLANK(INDEX('Policy Characteristics'!L:L,MATCH($C414,'Policy Characteristics'!$C:$C,0))),"",INDEX('Policy Characteristics'!L:L,MATCH($C414,'Policy Characteristics'!$C:$C,0)))</f>
        <v>carbon-capture-and-sequestration.html</v>
      </c>
    </row>
    <row r="415" spans="1:18" x14ac:dyDescent="0.25">
      <c r="A415" s="306" t="str">
        <f>IF(ISBLANK(INDEX('Policy Characteristics'!A:A,MATCH($C415,'Policy Characteristics'!$C:$C,0))),"",INDEX('Policy Characteristics'!A:A,MATCH($C415,'Policy Characteristics'!$C:$C,0)))</f>
        <v>Industry</v>
      </c>
      <c r="B415" s="306" t="str">
        <f>IF(ISBLANK(INDEX('Policy Characteristics'!B:B,MATCH($C415,'Policy Characteristics'!$C:$C,0))),"",INDEX('Policy Characteristics'!B:B,MATCH($C415,'Policy Characteristics'!$C:$C,0)))</f>
        <v>Carbon Capture and Sequestration</v>
      </c>
      <c r="C415" s="310" t="str">
        <f t="shared" ref="C415:C430" si="29">C$414</f>
        <v>Industry Sector Fraction of Potential Additional CCS Achieved</v>
      </c>
      <c r="D415" s="559" t="s">
        <v>3193</v>
      </c>
      <c r="E415" s="563" t="s">
        <v>2616</v>
      </c>
      <c r="F415" s="7" t="s">
        <v>3218</v>
      </c>
      <c r="G415" s="414" t="s">
        <v>3157</v>
      </c>
      <c r="H415" s="416">
        <v>909</v>
      </c>
      <c r="I415" s="394" t="s">
        <v>45</v>
      </c>
      <c r="J415" s="308" t="str">
        <f>IF(ISBLANK(INDEX('Policy Characteristics'!D:D,MATCH($C415,'Policy Characteristics'!$C:$C,0))),"",INDEX('Policy Characteristics'!D:D,MATCH($C415,'Policy Characteristics'!$C:$C,0)))</f>
        <v>Industry CCS</v>
      </c>
      <c r="K415" s="306" t="str">
        <f>IF(ISBLANK(INDEX('Policy Characteristics'!E:E,MATCH($C415,'Policy Characteristics'!$C:$C,0))),"",INDEX('Policy Characteristics'!E:E,MATCH($C415,'Policy Characteristics'!$C:$C,0)))</f>
        <v>indst CCS</v>
      </c>
      <c r="L415" s="317">
        <f>IF(ISBLANK(INDEX('Policy Characteristics'!F:F,MATCH($C415,'Policy Characteristics'!$C:$C,0))),"",INDEX('Policy Characteristics'!F:F,MATCH($C415,'Policy Characteristics'!$C:$C,0)))</f>
        <v>0</v>
      </c>
      <c r="M415" s="317">
        <f>IF(ISBLANK(INDEX('Policy Characteristics'!G:G,MATCH($C415,'Policy Characteristics'!$C:$C,0))),"",INDEX('Policy Characteristics'!G:G,MATCH($C415,'Policy Characteristics'!$C:$C,0)))</f>
        <v>1</v>
      </c>
      <c r="N415" s="317">
        <f>IF(ISBLANK(INDEX('Policy Characteristics'!H:H,MATCH($C415,'Policy Characteristics'!$C:$C,0))),"",INDEX('Policy Characteristics'!H:H,MATCH($C415,'Policy Characteristics'!$C:$C,0)))</f>
        <v>0.01</v>
      </c>
      <c r="O415" s="306" t="str">
        <f>IF(ISBLANK(INDEX('Policy Characteristics'!I:I,MATCH($C415,'Policy Characteristics'!$C:$C,0))),"",INDEX('Policy Characteristics'!I:I,MATCH($C415,'Policy Characteristics'!$C:$C,0)))</f>
        <v>% of CO2 captured</v>
      </c>
      <c r="P415" s="306" t="str">
        <f>IF(ISBLANK(INDEX('Policy Characteristics'!J:J,MATCH($C415,'Policy Characteristics'!$C:$C,0))),"",INDEX('Policy Characteristics'!J:J,MATCH($C415,'Policy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5" s="306" t="str">
        <f>IF(ISBLANK(INDEX('Policy Characteristics'!K:K,MATCH($C415,'Policy Characteristics'!$C:$C,0))),"",INDEX('Policy Characteristics'!K:K,MATCH($C415,'Policy Characteristics'!$C:$C,0)))</f>
        <v>ccs.html#ccs</v>
      </c>
      <c r="R415" s="306" t="str">
        <f>IF(ISBLANK(INDEX('Policy Characteristics'!L:L,MATCH($C415,'Policy Characteristics'!$C:$C,0))),"",INDEX('Policy Characteristics'!L:L,MATCH($C415,'Policy Characteristics'!$C:$C,0)))</f>
        <v>carbon-capture-and-sequestration.html</v>
      </c>
    </row>
    <row r="416" spans="1:18" x14ac:dyDescent="0.25">
      <c r="A416" s="306" t="str">
        <f>IF(ISBLANK(INDEX('Policy Characteristics'!A:A,MATCH($C416,'Policy Characteristics'!$C:$C,0))),"",INDEX('Policy Characteristics'!A:A,MATCH($C416,'Policy Characteristics'!$C:$C,0)))</f>
        <v>Industry</v>
      </c>
      <c r="B416" s="306" t="str">
        <f>IF(ISBLANK(INDEX('Policy Characteristics'!B:B,MATCH($C416,'Policy Characteristics'!$C:$C,0))),"",INDEX('Policy Characteristics'!B:B,MATCH($C416,'Policy Characteristics'!$C:$C,0)))</f>
        <v>Carbon Capture and Sequestration</v>
      </c>
      <c r="C416" s="310" t="str">
        <f t="shared" si="29"/>
        <v>Industry Sector Fraction of Potential Additional CCS Achieved</v>
      </c>
      <c r="D416" s="563" t="s">
        <v>3194</v>
      </c>
      <c r="E416" s="563" t="s">
        <v>3155</v>
      </c>
      <c r="F416" s="7" t="s">
        <v>2859</v>
      </c>
      <c r="G416" s="414" t="s">
        <v>3156</v>
      </c>
      <c r="H416" s="416">
        <v>910</v>
      </c>
      <c r="I416" s="394" t="s">
        <v>45</v>
      </c>
      <c r="J416" s="308" t="str">
        <f>IF(ISBLANK(INDEX('Policy Characteristics'!D:D,MATCH($C416,'Policy Characteristics'!$C:$C,0))),"",INDEX('Policy Characteristics'!D:D,MATCH($C416,'Policy Characteristics'!$C:$C,0)))</f>
        <v>Industry CCS</v>
      </c>
      <c r="K416" s="306" t="str">
        <f>IF(ISBLANK(INDEX('Policy Characteristics'!E:E,MATCH($C416,'Policy Characteristics'!$C:$C,0))),"",INDEX('Policy Characteristics'!E:E,MATCH($C416,'Policy Characteristics'!$C:$C,0)))</f>
        <v>indst CCS</v>
      </c>
      <c r="L416" s="317">
        <f>IF(ISBLANK(INDEX('Policy Characteristics'!F:F,MATCH($C416,'Policy Characteristics'!$C:$C,0))),"",INDEX('Policy Characteristics'!F:F,MATCH($C416,'Policy Characteristics'!$C:$C,0)))</f>
        <v>0</v>
      </c>
      <c r="M416" s="317">
        <f>IF(ISBLANK(INDEX('Policy Characteristics'!G:G,MATCH($C416,'Policy Characteristics'!$C:$C,0))),"",INDEX('Policy Characteristics'!G:G,MATCH($C416,'Policy Characteristics'!$C:$C,0)))</f>
        <v>1</v>
      </c>
      <c r="N416" s="317">
        <f>IF(ISBLANK(INDEX('Policy Characteristics'!H:H,MATCH($C416,'Policy Characteristics'!$C:$C,0))),"",INDEX('Policy Characteristics'!H:H,MATCH($C416,'Policy Characteristics'!$C:$C,0)))</f>
        <v>0.01</v>
      </c>
      <c r="O416" s="306" t="str">
        <f>IF(ISBLANK(INDEX('Policy Characteristics'!I:I,MATCH($C416,'Policy Characteristics'!$C:$C,0))),"",INDEX('Policy Characteristics'!I:I,MATCH($C416,'Policy Characteristics'!$C:$C,0)))</f>
        <v>% of CO2 captured</v>
      </c>
      <c r="P416" s="306" t="str">
        <f>IF(ISBLANK(INDEX('Policy Characteristics'!J:J,MATCH($C416,'Policy Characteristics'!$C:$C,0))),"",INDEX('Policy Characteristics'!J:J,MATCH($C416,'Policy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6" s="306" t="str">
        <f>IF(ISBLANK(INDEX('Policy Characteristics'!K:K,MATCH($C416,'Policy Characteristics'!$C:$C,0))),"",INDEX('Policy Characteristics'!K:K,MATCH($C416,'Policy Characteristics'!$C:$C,0)))</f>
        <v>ccs.html#ccs</v>
      </c>
      <c r="R416" s="306" t="str">
        <f>IF(ISBLANK(INDEX('Policy Characteristics'!L:L,MATCH($C416,'Policy Characteristics'!$C:$C,0))),"",INDEX('Policy Characteristics'!L:L,MATCH($C416,'Policy Characteristics'!$C:$C,0)))</f>
        <v>carbon-capture-and-sequestration.html</v>
      </c>
    </row>
    <row r="417" spans="1:18" x14ac:dyDescent="0.25">
      <c r="A417" s="306" t="str">
        <f>IF(ISBLANK(INDEX('Policy Characteristics'!A:A,MATCH($C417,'Policy Characteristics'!$C:$C,0))),"",INDEX('Policy Characteristics'!A:A,MATCH($C417,'Policy Characteristics'!$C:$C,0)))</f>
        <v>Industry</v>
      </c>
      <c r="B417" s="306" t="str">
        <f>IF(ISBLANK(INDEX('Policy Characteristics'!B:B,MATCH($C417,'Policy Characteristics'!$C:$C,0))),"",INDEX('Policy Characteristics'!B:B,MATCH($C417,'Policy Characteristics'!$C:$C,0)))</f>
        <v>Carbon Capture and Sequestration</v>
      </c>
      <c r="C417" s="310" t="str">
        <f t="shared" si="29"/>
        <v>Industry Sector Fraction of Potential Additional CCS Achieved</v>
      </c>
      <c r="D417" s="563" t="s">
        <v>3194</v>
      </c>
      <c r="E417" s="563" t="s">
        <v>2616</v>
      </c>
      <c r="F417" s="7" t="s">
        <v>2859</v>
      </c>
      <c r="G417" s="414" t="s">
        <v>3157</v>
      </c>
      <c r="H417" s="416">
        <v>911</v>
      </c>
      <c r="I417" s="394" t="s">
        <v>45</v>
      </c>
      <c r="J417" s="308" t="str">
        <f>IF(ISBLANK(INDEX('Policy Characteristics'!D:D,MATCH($C417,'Policy Characteristics'!$C:$C,0))),"",INDEX('Policy Characteristics'!D:D,MATCH($C417,'Policy Characteristics'!$C:$C,0)))</f>
        <v>Industry CCS</v>
      </c>
      <c r="K417" s="306" t="str">
        <f>IF(ISBLANK(INDEX('Policy Characteristics'!E:E,MATCH($C417,'Policy Characteristics'!$C:$C,0))),"",INDEX('Policy Characteristics'!E:E,MATCH($C417,'Policy Characteristics'!$C:$C,0)))</f>
        <v>indst CCS</v>
      </c>
      <c r="L417" s="317">
        <f>IF(ISBLANK(INDEX('Policy Characteristics'!F:F,MATCH($C417,'Policy Characteristics'!$C:$C,0))),"",INDEX('Policy Characteristics'!F:F,MATCH($C417,'Policy Characteristics'!$C:$C,0)))</f>
        <v>0</v>
      </c>
      <c r="M417" s="317">
        <f>IF(ISBLANK(INDEX('Policy Characteristics'!G:G,MATCH($C417,'Policy Characteristics'!$C:$C,0))),"",INDEX('Policy Characteristics'!G:G,MATCH($C417,'Policy Characteristics'!$C:$C,0)))</f>
        <v>1</v>
      </c>
      <c r="N417" s="317">
        <f>IF(ISBLANK(INDEX('Policy Characteristics'!H:H,MATCH($C417,'Policy Characteristics'!$C:$C,0))),"",INDEX('Policy Characteristics'!H:H,MATCH($C417,'Policy Characteristics'!$C:$C,0)))</f>
        <v>0.01</v>
      </c>
      <c r="O417" s="306" t="str">
        <f>IF(ISBLANK(INDEX('Policy Characteristics'!I:I,MATCH($C417,'Policy Characteristics'!$C:$C,0))),"",INDEX('Policy Characteristics'!I:I,MATCH($C417,'Policy Characteristics'!$C:$C,0)))</f>
        <v>% of CO2 captured</v>
      </c>
      <c r="P417" s="306" t="str">
        <f>IF(ISBLANK(INDEX('Policy Characteristics'!J:J,MATCH($C417,'Policy Characteristics'!$C:$C,0))),"",INDEX('Policy Characteristics'!J:J,MATCH($C417,'Policy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7" s="306" t="str">
        <f>IF(ISBLANK(INDEX('Policy Characteristics'!K:K,MATCH($C417,'Policy Characteristics'!$C:$C,0))),"",INDEX('Policy Characteristics'!K:K,MATCH($C417,'Policy Characteristics'!$C:$C,0)))</f>
        <v>ccs.html#ccs</v>
      </c>
      <c r="R417" s="306" t="str">
        <f>IF(ISBLANK(INDEX('Policy Characteristics'!L:L,MATCH($C417,'Policy Characteristics'!$C:$C,0))),"",INDEX('Policy Characteristics'!L:L,MATCH($C417,'Policy Characteristics'!$C:$C,0)))</f>
        <v>carbon-capture-and-sequestration.html</v>
      </c>
    </row>
    <row r="418" spans="1:18" x14ac:dyDescent="0.25">
      <c r="A418" s="306" t="str">
        <f>IF(ISBLANK(INDEX('Policy Characteristics'!A:A,MATCH($C418,'Policy Characteristics'!$C:$C,0))),"",INDEX('Policy Characteristics'!A:A,MATCH($C418,'Policy Characteristics'!$C:$C,0)))</f>
        <v>Industry</v>
      </c>
      <c r="B418" s="306" t="str">
        <f>IF(ISBLANK(INDEX('Policy Characteristics'!B:B,MATCH($C418,'Policy Characteristics'!$C:$C,0))),"",INDEX('Policy Characteristics'!B:B,MATCH($C418,'Policy Characteristics'!$C:$C,0)))</f>
        <v>Carbon Capture and Sequestration</v>
      </c>
      <c r="C418" s="310" t="str">
        <f t="shared" si="29"/>
        <v>Industry Sector Fraction of Potential Additional CCS Achieved</v>
      </c>
      <c r="D418" s="563" t="s">
        <v>3195</v>
      </c>
      <c r="E418" s="563" t="s">
        <v>3155</v>
      </c>
      <c r="F418" s="7" t="s">
        <v>3159</v>
      </c>
      <c r="G418" s="414" t="s">
        <v>3156</v>
      </c>
      <c r="H418" s="416">
        <v>912</v>
      </c>
      <c r="I418" s="394" t="s">
        <v>45</v>
      </c>
      <c r="J418" s="308" t="str">
        <f>IF(ISBLANK(INDEX('Policy Characteristics'!D:D,MATCH($C418,'Policy Characteristics'!$C:$C,0))),"",INDEX('Policy Characteristics'!D:D,MATCH($C418,'Policy Characteristics'!$C:$C,0)))</f>
        <v>Industry CCS</v>
      </c>
      <c r="K418" s="306" t="str">
        <f>IF(ISBLANK(INDEX('Policy Characteristics'!E:E,MATCH($C418,'Policy Characteristics'!$C:$C,0))),"",INDEX('Policy Characteristics'!E:E,MATCH($C418,'Policy Characteristics'!$C:$C,0)))</f>
        <v>indst CCS</v>
      </c>
      <c r="L418" s="317">
        <f>IF(ISBLANK(INDEX('Policy Characteristics'!F:F,MATCH($C418,'Policy Characteristics'!$C:$C,0))),"",INDEX('Policy Characteristics'!F:F,MATCH($C418,'Policy Characteristics'!$C:$C,0)))</f>
        <v>0</v>
      </c>
      <c r="M418" s="317">
        <f>IF(ISBLANK(INDEX('Policy Characteristics'!G:G,MATCH($C418,'Policy Characteristics'!$C:$C,0))),"",INDEX('Policy Characteristics'!G:G,MATCH($C418,'Policy Characteristics'!$C:$C,0)))</f>
        <v>1</v>
      </c>
      <c r="N418" s="317">
        <f>IF(ISBLANK(INDEX('Policy Characteristics'!H:H,MATCH($C418,'Policy Characteristics'!$C:$C,0))),"",INDEX('Policy Characteristics'!H:H,MATCH($C418,'Policy Characteristics'!$C:$C,0)))</f>
        <v>0.01</v>
      </c>
      <c r="O418" s="306" t="str">
        <f>IF(ISBLANK(INDEX('Policy Characteristics'!I:I,MATCH($C418,'Policy Characteristics'!$C:$C,0))),"",INDEX('Policy Characteristics'!I:I,MATCH($C418,'Policy Characteristics'!$C:$C,0)))</f>
        <v>% of CO2 captured</v>
      </c>
      <c r="P418" s="306" t="str">
        <f>IF(ISBLANK(INDEX('Policy Characteristics'!J:J,MATCH($C418,'Policy Characteristics'!$C:$C,0))),"",INDEX('Policy Characteristics'!J:J,MATCH($C418,'Policy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8" s="306" t="str">
        <f>IF(ISBLANK(INDEX('Policy Characteristics'!K:K,MATCH($C418,'Policy Characteristics'!$C:$C,0))),"",INDEX('Policy Characteristics'!K:K,MATCH($C418,'Policy Characteristics'!$C:$C,0)))</f>
        <v>ccs.html#ccs</v>
      </c>
      <c r="R418" s="306" t="str">
        <f>IF(ISBLANK(INDEX('Policy Characteristics'!L:L,MATCH($C418,'Policy Characteristics'!$C:$C,0))),"",INDEX('Policy Characteristics'!L:L,MATCH($C418,'Policy Characteristics'!$C:$C,0)))</f>
        <v>carbon-capture-and-sequestration.html</v>
      </c>
    </row>
    <row r="419" spans="1:18" x14ac:dyDescent="0.25">
      <c r="A419" s="306" t="str">
        <f>IF(ISBLANK(INDEX('Policy Characteristics'!A:A,MATCH($C419,'Policy Characteristics'!$C:$C,0))),"",INDEX('Policy Characteristics'!A:A,MATCH($C419,'Policy Characteristics'!$C:$C,0)))</f>
        <v>Industry</v>
      </c>
      <c r="B419" s="306" t="str">
        <f>IF(ISBLANK(INDEX('Policy Characteristics'!B:B,MATCH($C419,'Policy Characteristics'!$C:$C,0))),"",INDEX('Policy Characteristics'!B:B,MATCH($C419,'Policy Characteristics'!$C:$C,0)))</f>
        <v>Carbon Capture and Sequestration</v>
      </c>
      <c r="C419" s="310" t="str">
        <f t="shared" si="29"/>
        <v>Industry Sector Fraction of Potential Additional CCS Achieved</v>
      </c>
      <c r="D419" s="563" t="s">
        <v>3195</v>
      </c>
      <c r="E419" s="563" t="s">
        <v>2616</v>
      </c>
      <c r="F419" s="7" t="s">
        <v>3159</v>
      </c>
      <c r="G419" s="414" t="s">
        <v>3157</v>
      </c>
      <c r="H419" s="416">
        <v>913</v>
      </c>
      <c r="I419" s="394" t="s">
        <v>45</v>
      </c>
      <c r="J419" s="308" t="str">
        <f>IF(ISBLANK(INDEX('Policy Characteristics'!D:D,MATCH($C419,'Policy Characteristics'!$C:$C,0))),"",INDEX('Policy Characteristics'!D:D,MATCH($C419,'Policy Characteristics'!$C:$C,0)))</f>
        <v>Industry CCS</v>
      </c>
      <c r="K419" s="306" t="str">
        <f>IF(ISBLANK(INDEX('Policy Characteristics'!E:E,MATCH($C419,'Policy Characteristics'!$C:$C,0))),"",INDEX('Policy Characteristics'!E:E,MATCH($C419,'Policy Characteristics'!$C:$C,0)))</f>
        <v>indst CCS</v>
      </c>
      <c r="L419" s="317">
        <f>IF(ISBLANK(INDEX('Policy Characteristics'!F:F,MATCH($C419,'Policy Characteristics'!$C:$C,0))),"",INDEX('Policy Characteristics'!F:F,MATCH($C419,'Policy Characteristics'!$C:$C,0)))</f>
        <v>0</v>
      </c>
      <c r="M419" s="317">
        <f>IF(ISBLANK(INDEX('Policy Characteristics'!G:G,MATCH($C419,'Policy Characteristics'!$C:$C,0))),"",INDEX('Policy Characteristics'!G:G,MATCH($C419,'Policy Characteristics'!$C:$C,0)))</f>
        <v>1</v>
      </c>
      <c r="N419" s="317">
        <f>IF(ISBLANK(INDEX('Policy Characteristics'!H:H,MATCH($C419,'Policy Characteristics'!$C:$C,0))),"",INDEX('Policy Characteristics'!H:H,MATCH($C419,'Policy Characteristics'!$C:$C,0)))</f>
        <v>0.01</v>
      </c>
      <c r="O419" s="306" t="str">
        <f>IF(ISBLANK(INDEX('Policy Characteristics'!I:I,MATCH($C419,'Policy Characteristics'!$C:$C,0))),"",INDEX('Policy Characteristics'!I:I,MATCH($C419,'Policy Characteristics'!$C:$C,0)))</f>
        <v>% of CO2 captured</v>
      </c>
      <c r="P419" s="306" t="str">
        <f>IF(ISBLANK(INDEX('Policy Characteristics'!J:J,MATCH($C419,'Policy Characteristics'!$C:$C,0))),"",INDEX('Policy Characteristics'!J:J,MATCH($C419,'Policy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19" s="306" t="str">
        <f>IF(ISBLANK(INDEX('Policy Characteristics'!K:K,MATCH($C419,'Policy Characteristics'!$C:$C,0))),"",INDEX('Policy Characteristics'!K:K,MATCH($C419,'Policy Characteristics'!$C:$C,0)))</f>
        <v>ccs.html#ccs</v>
      </c>
      <c r="R419" s="306" t="str">
        <f>IF(ISBLANK(INDEX('Policy Characteristics'!L:L,MATCH($C419,'Policy Characteristics'!$C:$C,0))),"",INDEX('Policy Characteristics'!L:L,MATCH($C419,'Policy Characteristics'!$C:$C,0)))</f>
        <v>carbon-capture-and-sequestration.html</v>
      </c>
    </row>
    <row r="420" spans="1:18" x14ac:dyDescent="0.25">
      <c r="A420" s="306" t="str">
        <f>IF(ISBLANK(INDEX('Policy Characteristics'!A:A,MATCH($C420,'Policy Characteristics'!$C:$C,0))),"",INDEX('Policy Characteristics'!A:A,MATCH($C420,'Policy Characteristics'!$C:$C,0)))</f>
        <v>Industry</v>
      </c>
      <c r="B420" s="306" t="str">
        <f>IF(ISBLANK(INDEX('Policy Characteristics'!B:B,MATCH($C420,'Policy Characteristics'!$C:$C,0))),"",INDEX('Policy Characteristics'!B:B,MATCH($C420,'Policy Characteristics'!$C:$C,0)))</f>
        <v>Carbon Capture and Sequestration</v>
      </c>
      <c r="C420" s="310" t="str">
        <f t="shared" si="29"/>
        <v>Industry Sector Fraction of Potential Additional CCS Achieved</v>
      </c>
      <c r="D420" s="563" t="s">
        <v>3196</v>
      </c>
      <c r="E420" s="563" t="s">
        <v>3155</v>
      </c>
      <c r="F420" s="7" t="s">
        <v>3160</v>
      </c>
      <c r="G420" s="414" t="s">
        <v>3156</v>
      </c>
      <c r="H420" s="416">
        <v>914</v>
      </c>
      <c r="I420" s="394" t="s">
        <v>45</v>
      </c>
      <c r="J420" s="308" t="str">
        <f>IF(ISBLANK(INDEX('Policy Characteristics'!D:D,MATCH($C420,'Policy Characteristics'!$C:$C,0))),"",INDEX('Policy Characteristics'!D:D,MATCH($C420,'Policy Characteristics'!$C:$C,0)))</f>
        <v>Industry CCS</v>
      </c>
      <c r="K420" s="306" t="str">
        <f>IF(ISBLANK(INDEX('Policy Characteristics'!E:E,MATCH($C420,'Policy Characteristics'!$C:$C,0))),"",INDEX('Policy Characteristics'!E:E,MATCH($C420,'Policy Characteristics'!$C:$C,0)))</f>
        <v>indst CCS</v>
      </c>
      <c r="L420" s="317">
        <f>IF(ISBLANK(INDEX('Policy Characteristics'!F:F,MATCH($C420,'Policy Characteristics'!$C:$C,0))),"",INDEX('Policy Characteristics'!F:F,MATCH($C420,'Policy Characteristics'!$C:$C,0)))</f>
        <v>0</v>
      </c>
      <c r="M420" s="317">
        <f>IF(ISBLANK(INDEX('Policy Characteristics'!G:G,MATCH($C420,'Policy Characteristics'!$C:$C,0))),"",INDEX('Policy Characteristics'!G:G,MATCH($C420,'Policy Characteristics'!$C:$C,0)))</f>
        <v>1</v>
      </c>
      <c r="N420" s="317">
        <f>IF(ISBLANK(INDEX('Policy Characteristics'!H:H,MATCH($C420,'Policy Characteristics'!$C:$C,0))),"",INDEX('Policy Characteristics'!H:H,MATCH($C420,'Policy Characteristics'!$C:$C,0)))</f>
        <v>0.01</v>
      </c>
      <c r="O420" s="306" t="str">
        <f>IF(ISBLANK(INDEX('Policy Characteristics'!I:I,MATCH($C420,'Policy Characteristics'!$C:$C,0))),"",INDEX('Policy Characteristics'!I:I,MATCH($C420,'Policy Characteristics'!$C:$C,0)))</f>
        <v>% of CO2 captured</v>
      </c>
      <c r="P420" s="306" t="str">
        <f>IF(ISBLANK(INDEX('Policy Characteristics'!J:J,MATCH($C420,'Policy Characteristics'!$C:$C,0))),"",INDEX('Policy Characteristics'!J:J,MATCH($C420,'Policy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0" s="306" t="str">
        <f>IF(ISBLANK(INDEX('Policy Characteristics'!K:K,MATCH($C420,'Policy Characteristics'!$C:$C,0))),"",INDEX('Policy Characteristics'!K:K,MATCH($C420,'Policy Characteristics'!$C:$C,0)))</f>
        <v>ccs.html#ccs</v>
      </c>
      <c r="R420" s="306" t="str">
        <f>IF(ISBLANK(INDEX('Policy Characteristics'!L:L,MATCH($C420,'Policy Characteristics'!$C:$C,0))),"",INDEX('Policy Characteristics'!L:L,MATCH($C420,'Policy Characteristics'!$C:$C,0)))</f>
        <v>carbon-capture-and-sequestration.html</v>
      </c>
    </row>
    <row r="421" spans="1:18" x14ac:dyDescent="0.25">
      <c r="A421" s="306" t="str">
        <f>IF(ISBLANK(INDEX('Policy Characteristics'!A:A,MATCH($C421,'Policy Characteristics'!$C:$C,0))),"",INDEX('Policy Characteristics'!A:A,MATCH($C421,'Policy Characteristics'!$C:$C,0)))</f>
        <v>Industry</v>
      </c>
      <c r="B421" s="306" t="str">
        <f>IF(ISBLANK(INDEX('Policy Characteristics'!B:B,MATCH($C421,'Policy Characteristics'!$C:$C,0))),"",INDEX('Policy Characteristics'!B:B,MATCH($C421,'Policy Characteristics'!$C:$C,0)))</f>
        <v>Carbon Capture and Sequestration</v>
      </c>
      <c r="C421" s="310" t="str">
        <f t="shared" si="29"/>
        <v>Industry Sector Fraction of Potential Additional CCS Achieved</v>
      </c>
      <c r="D421" s="563" t="s">
        <v>3196</v>
      </c>
      <c r="E421" s="563" t="s">
        <v>2616</v>
      </c>
      <c r="F421" s="7" t="s">
        <v>3160</v>
      </c>
      <c r="G421" s="414" t="s">
        <v>3157</v>
      </c>
      <c r="H421" s="416">
        <v>915</v>
      </c>
      <c r="I421" s="394" t="s">
        <v>45</v>
      </c>
      <c r="J421" s="308" t="str">
        <f>IF(ISBLANK(INDEX('Policy Characteristics'!D:D,MATCH($C421,'Policy Characteristics'!$C:$C,0))),"",INDEX('Policy Characteristics'!D:D,MATCH($C421,'Policy Characteristics'!$C:$C,0)))</f>
        <v>Industry CCS</v>
      </c>
      <c r="K421" s="306" t="str">
        <f>IF(ISBLANK(INDEX('Policy Characteristics'!E:E,MATCH($C421,'Policy Characteristics'!$C:$C,0))),"",INDEX('Policy Characteristics'!E:E,MATCH($C421,'Policy Characteristics'!$C:$C,0)))</f>
        <v>indst CCS</v>
      </c>
      <c r="L421" s="317">
        <f>IF(ISBLANK(INDEX('Policy Characteristics'!F:F,MATCH($C421,'Policy Characteristics'!$C:$C,0))),"",INDEX('Policy Characteristics'!F:F,MATCH($C421,'Policy Characteristics'!$C:$C,0)))</f>
        <v>0</v>
      </c>
      <c r="M421" s="317">
        <f>IF(ISBLANK(INDEX('Policy Characteristics'!G:G,MATCH($C421,'Policy Characteristics'!$C:$C,0))),"",INDEX('Policy Characteristics'!G:G,MATCH($C421,'Policy Characteristics'!$C:$C,0)))</f>
        <v>1</v>
      </c>
      <c r="N421" s="317">
        <f>IF(ISBLANK(INDEX('Policy Characteristics'!H:H,MATCH($C421,'Policy Characteristics'!$C:$C,0))),"",INDEX('Policy Characteristics'!H:H,MATCH($C421,'Policy Characteristics'!$C:$C,0)))</f>
        <v>0.01</v>
      </c>
      <c r="O421" s="306" t="str">
        <f>IF(ISBLANK(INDEX('Policy Characteristics'!I:I,MATCH($C421,'Policy Characteristics'!$C:$C,0))),"",INDEX('Policy Characteristics'!I:I,MATCH($C421,'Policy Characteristics'!$C:$C,0)))</f>
        <v>% of CO2 captured</v>
      </c>
      <c r="P421" s="306" t="str">
        <f>IF(ISBLANK(INDEX('Policy Characteristics'!J:J,MATCH($C421,'Policy Characteristics'!$C:$C,0))),"",INDEX('Policy Characteristics'!J:J,MATCH($C421,'Policy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1" s="306" t="str">
        <f>IF(ISBLANK(INDEX('Policy Characteristics'!K:K,MATCH($C421,'Policy Characteristics'!$C:$C,0))),"",INDEX('Policy Characteristics'!K:K,MATCH($C421,'Policy Characteristics'!$C:$C,0)))</f>
        <v>ccs.html#ccs</v>
      </c>
      <c r="R421" s="306" t="str">
        <f>IF(ISBLANK(INDEX('Policy Characteristics'!L:L,MATCH($C421,'Policy Characteristics'!$C:$C,0))),"",INDEX('Policy Characteristics'!L:L,MATCH($C421,'Policy Characteristics'!$C:$C,0)))</f>
        <v>carbon-capture-and-sequestration.html</v>
      </c>
    </row>
    <row r="422" spans="1:18" x14ac:dyDescent="0.25">
      <c r="A422" s="306" t="str">
        <f>IF(ISBLANK(INDEX('Policy Characteristics'!A:A,MATCH($C422,'Policy Characteristics'!$C:$C,0))),"",INDEX('Policy Characteristics'!A:A,MATCH($C422,'Policy Characteristics'!$C:$C,0)))</f>
        <v>Industry</v>
      </c>
      <c r="B422" s="306" t="str">
        <f>IF(ISBLANK(INDEX('Policy Characteristics'!B:B,MATCH($C422,'Policy Characteristics'!$C:$C,0))),"",INDEX('Policy Characteristics'!B:B,MATCH($C422,'Policy Characteristics'!$C:$C,0)))</f>
        <v>Carbon Capture and Sequestration</v>
      </c>
      <c r="C422" s="310" t="str">
        <f t="shared" si="29"/>
        <v>Industry Sector Fraction of Potential Additional CCS Achieved</v>
      </c>
      <c r="D422" s="563" t="s">
        <v>3197</v>
      </c>
      <c r="E422" s="563" t="s">
        <v>3155</v>
      </c>
      <c r="F422" s="7" t="s">
        <v>3161</v>
      </c>
      <c r="G422" s="414" t="s">
        <v>3156</v>
      </c>
      <c r="H422" s="416">
        <v>916</v>
      </c>
      <c r="I422" s="414" t="s">
        <v>44</v>
      </c>
      <c r="J422" s="308" t="str">
        <f>IF(ISBLANK(INDEX('Policy Characteristics'!D:D,MATCH($C422,'Policy Characteristics'!$C:$C,0))),"",INDEX('Policy Characteristics'!D:D,MATCH($C422,'Policy Characteristics'!$C:$C,0)))</f>
        <v>Industry CCS</v>
      </c>
      <c r="K422" s="306" t="str">
        <f>IF(ISBLANK(INDEX('Policy Characteristics'!E:E,MATCH($C422,'Policy Characteristics'!$C:$C,0))),"",INDEX('Policy Characteristics'!E:E,MATCH($C422,'Policy Characteristics'!$C:$C,0)))</f>
        <v>indst CCS</v>
      </c>
      <c r="L422" s="317">
        <f>IF(ISBLANK(INDEX('Policy Characteristics'!F:F,MATCH($C422,'Policy Characteristics'!$C:$C,0))),"",INDEX('Policy Characteristics'!F:F,MATCH($C422,'Policy Characteristics'!$C:$C,0)))</f>
        <v>0</v>
      </c>
      <c r="M422" s="317">
        <f>IF(ISBLANK(INDEX('Policy Characteristics'!G:G,MATCH($C422,'Policy Characteristics'!$C:$C,0))),"",INDEX('Policy Characteristics'!G:G,MATCH($C422,'Policy Characteristics'!$C:$C,0)))</f>
        <v>1</v>
      </c>
      <c r="N422" s="317">
        <f>IF(ISBLANK(INDEX('Policy Characteristics'!H:H,MATCH($C422,'Policy Characteristics'!$C:$C,0))),"",INDEX('Policy Characteristics'!H:H,MATCH($C422,'Policy Characteristics'!$C:$C,0)))</f>
        <v>0.01</v>
      </c>
      <c r="O422" s="306" t="str">
        <f>IF(ISBLANK(INDEX('Policy Characteristics'!I:I,MATCH($C422,'Policy Characteristics'!$C:$C,0))),"",INDEX('Policy Characteristics'!I:I,MATCH($C422,'Policy Characteristics'!$C:$C,0)))</f>
        <v>% of CO2 captured</v>
      </c>
      <c r="P422" s="306" t="str">
        <f>IF(ISBLANK(INDEX('Policy Characteristics'!J:J,MATCH($C422,'Policy Characteristics'!$C:$C,0))),"",INDEX('Policy Characteristics'!J:J,MATCH($C422,'Policy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2" s="306" t="str">
        <f>IF(ISBLANK(INDEX('Policy Characteristics'!K:K,MATCH($C422,'Policy Characteristics'!$C:$C,0))),"",INDEX('Policy Characteristics'!K:K,MATCH($C422,'Policy Characteristics'!$C:$C,0)))</f>
        <v>ccs.html#ccs</v>
      </c>
      <c r="R422" s="306" t="str">
        <f>IF(ISBLANK(INDEX('Policy Characteristics'!L:L,MATCH($C422,'Policy Characteristics'!$C:$C,0))),"",INDEX('Policy Characteristics'!L:L,MATCH($C422,'Policy Characteristics'!$C:$C,0)))</f>
        <v>carbon-capture-and-sequestration.html</v>
      </c>
    </row>
    <row r="423" spans="1:18" x14ac:dyDescent="0.25">
      <c r="A423" s="306" t="str">
        <f>IF(ISBLANK(INDEX('Policy Characteristics'!A:A,MATCH($C423,'Policy Characteristics'!$C:$C,0))),"",INDEX('Policy Characteristics'!A:A,MATCH($C423,'Policy Characteristics'!$C:$C,0)))</f>
        <v>Industry</v>
      </c>
      <c r="B423" s="306" t="str">
        <f>IF(ISBLANK(INDEX('Policy Characteristics'!B:B,MATCH($C423,'Policy Characteristics'!$C:$C,0))),"",INDEX('Policy Characteristics'!B:B,MATCH($C423,'Policy Characteristics'!$C:$C,0)))</f>
        <v>Carbon Capture and Sequestration</v>
      </c>
      <c r="C423" s="310" t="str">
        <f t="shared" si="29"/>
        <v>Industry Sector Fraction of Potential Additional CCS Achieved</v>
      </c>
      <c r="D423" s="563" t="s">
        <v>3197</v>
      </c>
      <c r="E423" s="563" t="s">
        <v>2616</v>
      </c>
      <c r="F423" s="7" t="s">
        <v>3161</v>
      </c>
      <c r="G423" s="414" t="s">
        <v>3157</v>
      </c>
      <c r="H423" s="416">
        <v>917</v>
      </c>
      <c r="I423" s="394" t="s">
        <v>45</v>
      </c>
      <c r="J423" s="308" t="str">
        <f>IF(ISBLANK(INDEX('Policy Characteristics'!D:D,MATCH($C423,'Policy Characteristics'!$C:$C,0))),"",INDEX('Policy Characteristics'!D:D,MATCH($C423,'Policy Characteristics'!$C:$C,0)))</f>
        <v>Industry CCS</v>
      </c>
      <c r="K423" s="306" t="str">
        <f>IF(ISBLANK(INDEX('Policy Characteristics'!E:E,MATCH($C423,'Policy Characteristics'!$C:$C,0))),"",INDEX('Policy Characteristics'!E:E,MATCH($C423,'Policy Characteristics'!$C:$C,0)))</f>
        <v>indst CCS</v>
      </c>
      <c r="L423" s="317">
        <f>IF(ISBLANK(INDEX('Policy Characteristics'!F:F,MATCH($C423,'Policy Characteristics'!$C:$C,0))),"",INDEX('Policy Characteristics'!F:F,MATCH($C423,'Policy Characteristics'!$C:$C,0)))</f>
        <v>0</v>
      </c>
      <c r="M423" s="317">
        <f>IF(ISBLANK(INDEX('Policy Characteristics'!G:G,MATCH($C423,'Policy Characteristics'!$C:$C,0))),"",INDEX('Policy Characteristics'!G:G,MATCH($C423,'Policy Characteristics'!$C:$C,0)))</f>
        <v>1</v>
      </c>
      <c r="N423" s="317">
        <f>IF(ISBLANK(INDEX('Policy Characteristics'!H:H,MATCH($C423,'Policy Characteristics'!$C:$C,0))),"",INDEX('Policy Characteristics'!H:H,MATCH($C423,'Policy Characteristics'!$C:$C,0)))</f>
        <v>0.01</v>
      </c>
      <c r="O423" s="306" t="str">
        <f>IF(ISBLANK(INDEX('Policy Characteristics'!I:I,MATCH($C423,'Policy Characteristics'!$C:$C,0))),"",INDEX('Policy Characteristics'!I:I,MATCH($C423,'Policy Characteristics'!$C:$C,0)))</f>
        <v>% of CO2 captured</v>
      </c>
      <c r="P423" s="306" t="str">
        <f>IF(ISBLANK(INDEX('Policy Characteristics'!J:J,MATCH($C423,'Policy Characteristics'!$C:$C,0))),"",INDEX('Policy Characteristics'!J:J,MATCH($C423,'Policy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3" s="306" t="str">
        <f>IF(ISBLANK(INDEX('Policy Characteristics'!K:K,MATCH($C423,'Policy Characteristics'!$C:$C,0))),"",INDEX('Policy Characteristics'!K:K,MATCH($C423,'Policy Characteristics'!$C:$C,0)))</f>
        <v>ccs.html#ccs</v>
      </c>
      <c r="R423" s="306" t="str">
        <f>IF(ISBLANK(INDEX('Policy Characteristics'!L:L,MATCH($C423,'Policy Characteristics'!$C:$C,0))),"",INDEX('Policy Characteristics'!L:L,MATCH($C423,'Policy Characteristics'!$C:$C,0)))</f>
        <v>carbon-capture-and-sequestration.html</v>
      </c>
    </row>
    <row r="424" spans="1:18" x14ac:dyDescent="0.25">
      <c r="A424" s="306" t="str">
        <f>IF(ISBLANK(INDEX('Policy Characteristics'!A:A,MATCH($C424,'Policy Characteristics'!$C:$C,0))),"",INDEX('Policy Characteristics'!A:A,MATCH($C424,'Policy Characteristics'!$C:$C,0)))</f>
        <v>Industry</v>
      </c>
      <c r="B424" s="306" t="str">
        <f>IF(ISBLANK(INDEX('Policy Characteristics'!B:B,MATCH($C424,'Policy Characteristics'!$C:$C,0))),"",INDEX('Policy Characteristics'!B:B,MATCH($C424,'Policy Characteristics'!$C:$C,0)))</f>
        <v>Carbon Capture and Sequestration</v>
      </c>
      <c r="C424" s="310" t="str">
        <f t="shared" si="29"/>
        <v>Industry Sector Fraction of Potential Additional CCS Achieved</v>
      </c>
      <c r="D424" s="563" t="s">
        <v>3198</v>
      </c>
      <c r="E424" s="563" t="s">
        <v>3155</v>
      </c>
      <c r="F424" s="7" t="s">
        <v>3162</v>
      </c>
      <c r="G424" s="414" t="s">
        <v>3156</v>
      </c>
      <c r="H424" s="416">
        <v>918</v>
      </c>
      <c r="I424" s="414" t="s">
        <v>44</v>
      </c>
      <c r="J424" s="308" t="str">
        <f>IF(ISBLANK(INDEX('Policy Characteristics'!D:D,MATCH($C424,'Policy Characteristics'!$C:$C,0))),"",INDEX('Policy Characteristics'!D:D,MATCH($C424,'Policy Characteristics'!$C:$C,0)))</f>
        <v>Industry CCS</v>
      </c>
      <c r="K424" s="306" t="str">
        <f>IF(ISBLANK(INDEX('Policy Characteristics'!E:E,MATCH($C424,'Policy Characteristics'!$C:$C,0))),"",INDEX('Policy Characteristics'!E:E,MATCH($C424,'Policy Characteristics'!$C:$C,0)))</f>
        <v>indst CCS</v>
      </c>
      <c r="L424" s="317">
        <f>IF(ISBLANK(INDEX('Policy Characteristics'!F:F,MATCH($C424,'Policy Characteristics'!$C:$C,0))),"",INDEX('Policy Characteristics'!F:F,MATCH($C424,'Policy Characteristics'!$C:$C,0)))</f>
        <v>0</v>
      </c>
      <c r="M424" s="317">
        <f>IF(ISBLANK(INDEX('Policy Characteristics'!G:G,MATCH($C424,'Policy Characteristics'!$C:$C,0))),"",INDEX('Policy Characteristics'!G:G,MATCH($C424,'Policy Characteristics'!$C:$C,0)))</f>
        <v>1</v>
      </c>
      <c r="N424" s="317">
        <f>IF(ISBLANK(INDEX('Policy Characteristics'!H:H,MATCH($C424,'Policy Characteristics'!$C:$C,0))),"",INDEX('Policy Characteristics'!H:H,MATCH($C424,'Policy Characteristics'!$C:$C,0)))</f>
        <v>0.01</v>
      </c>
      <c r="O424" s="306" t="str">
        <f>IF(ISBLANK(INDEX('Policy Characteristics'!I:I,MATCH($C424,'Policy Characteristics'!$C:$C,0))),"",INDEX('Policy Characteristics'!I:I,MATCH($C424,'Policy Characteristics'!$C:$C,0)))</f>
        <v>% of CO2 captured</v>
      </c>
      <c r="P424" s="306" t="str">
        <f>IF(ISBLANK(INDEX('Policy Characteristics'!J:J,MATCH($C424,'Policy Characteristics'!$C:$C,0))),"",INDEX('Policy Characteristics'!J:J,MATCH($C424,'Policy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4" s="306" t="str">
        <f>IF(ISBLANK(INDEX('Policy Characteristics'!K:K,MATCH($C424,'Policy Characteristics'!$C:$C,0))),"",INDEX('Policy Characteristics'!K:K,MATCH($C424,'Policy Characteristics'!$C:$C,0)))</f>
        <v>ccs.html#ccs</v>
      </c>
      <c r="R424" s="306" t="str">
        <f>IF(ISBLANK(INDEX('Policy Characteristics'!L:L,MATCH($C424,'Policy Characteristics'!$C:$C,0))),"",INDEX('Policy Characteristics'!L:L,MATCH($C424,'Policy Characteristics'!$C:$C,0)))</f>
        <v>carbon-capture-and-sequestration.html</v>
      </c>
    </row>
    <row r="425" spans="1:18" x14ac:dyDescent="0.25">
      <c r="A425" s="306" t="str">
        <f>IF(ISBLANK(INDEX('Policy Characteristics'!A:A,MATCH($C425,'Policy Characteristics'!$C:$C,0))),"",INDEX('Policy Characteristics'!A:A,MATCH($C425,'Policy Characteristics'!$C:$C,0)))</f>
        <v>Industry</v>
      </c>
      <c r="B425" s="306" t="str">
        <f>IF(ISBLANK(INDEX('Policy Characteristics'!B:B,MATCH($C425,'Policy Characteristics'!$C:$C,0))),"",INDEX('Policy Characteristics'!B:B,MATCH($C425,'Policy Characteristics'!$C:$C,0)))</f>
        <v>Carbon Capture and Sequestration</v>
      </c>
      <c r="C425" s="310" t="str">
        <f t="shared" si="29"/>
        <v>Industry Sector Fraction of Potential Additional CCS Achieved</v>
      </c>
      <c r="D425" s="563" t="s">
        <v>3198</v>
      </c>
      <c r="E425" s="563" t="s">
        <v>2616</v>
      </c>
      <c r="F425" s="7" t="s">
        <v>3162</v>
      </c>
      <c r="G425" s="414" t="s">
        <v>3157</v>
      </c>
      <c r="H425" s="416">
        <v>919</v>
      </c>
      <c r="I425" s="394" t="s">
        <v>45</v>
      </c>
      <c r="J425" s="308" t="str">
        <f>IF(ISBLANK(INDEX('Policy Characteristics'!D:D,MATCH($C425,'Policy Characteristics'!$C:$C,0))),"",INDEX('Policy Characteristics'!D:D,MATCH($C425,'Policy Characteristics'!$C:$C,0)))</f>
        <v>Industry CCS</v>
      </c>
      <c r="K425" s="306" t="str">
        <f>IF(ISBLANK(INDEX('Policy Characteristics'!E:E,MATCH($C425,'Policy Characteristics'!$C:$C,0))),"",INDEX('Policy Characteristics'!E:E,MATCH($C425,'Policy Characteristics'!$C:$C,0)))</f>
        <v>indst CCS</v>
      </c>
      <c r="L425" s="317">
        <f>IF(ISBLANK(INDEX('Policy Characteristics'!F:F,MATCH($C425,'Policy Characteristics'!$C:$C,0))),"",INDEX('Policy Characteristics'!F:F,MATCH($C425,'Policy Characteristics'!$C:$C,0)))</f>
        <v>0</v>
      </c>
      <c r="M425" s="317">
        <f>IF(ISBLANK(INDEX('Policy Characteristics'!G:G,MATCH($C425,'Policy Characteristics'!$C:$C,0))),"",INDEX('Policy Characteristics'!G:G,MATCH($C425,'Policy Characteristics'!$C:$C,0)))</f>
        <v>1</v>
      </c>
      <c r="N425" s="317">
        <f>IF(ISBLANK(INDEX('Policy Characteristics'!H:H,MATCH($C425,'Policy Characteristics'!$C:$C,0))),"",INDEX('Policy Characteristics'!H:H,MATCH($C425,'Policy Characteristics'!$C:$C,0)))</f>
        <v>0.01</v>
      </c>
      <c r="O425" s="306" t="str">
        <f>IF(ISBLANK(INDEX('Policy Characteristics'!I:I,MATCH($C425,'Policy Characteristics'!$C:$C,0))),"",INDEX('Policy Characteristics'!I:I,MATCH($C425,'Policy Characteristics'!$C:$C,0)))</f>
        <v>% of CO2 captured</v>
      </c>
      <c r="P425" s="306" t="str">
        <f>IF(ISBLANK(INDEX('Policy Characteristics'!J:J,MATCH($C425,'Policy Characteristics'!$C:$C,0))),"",INDEX('Policy Characteristics'!J:J,MATCH($C425,'Policy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5" s="306" t="str">
        <f>IF(ISBLANK(INDEX('Policy Characteristics'!K:K,MATCH($C425,'Policy Characteristics'!$C:$C,0))),"",INDEX('Policy Characteristics'!K:K,MATCH($C425,'Policy Characteristics'!$C:$C,0)))</f>
        <v>ccs.html#ccs</v>
      </c>
      <c r="R425" s="306" t="str">
        <f>IF(ISBLANK(INDEX('Policy Characteristics'!L:L,MATCH($C425,'Policy Characteristics'!$C:$C,0))),"",INDEX('Policy Characteristics'!L:L,MATCH($C425,'Policy Characteristics'!$C:$C,0)))</f>
        <v>carbon-capture-and-sequestration.html</v>
      </c>
    </row>
    <row r="426" spans="1:18" x14ac:dyDescent="0.25">
      <c r="A426" s="306" t="str">
        <f>IF(ISBLANK(INDEX('Policy Characteristics'!A:A,MATCH($C426,'Policy Characteristics'!$C:$C,0))),"",INDEX('Policy Characteristics'!A:A,MATCH($C426,'Policy Characteristics'!$C:$C,0)))</f>
        <v>Industry</v>
      </c>
      <c r="B426" s="306" t="str">
        <f>IF(ISBLANK(INDEX('Policy Characteristics'!B:B,MATCH($C426,'Policy Characteristics'!$C:$C,0))),"",INDEX('Policy Characteristics'!B:B,MATCH($C426,'Policy Characteristics'!$C:$C,0)))</f>
        <v>Carbon Capture and Sequestration</v>
      </c>
      <c r="C426" s="310" t="str">
        <f t="shared" si="29"/>
        <v>Industry Sector Fraction of Potential Additional CCS Achieved</v>
      </c>
      <c r="D426" s="563" t="s">
        <v>3199</v>
      </c>
      <c r="E426" s="563" t="s">
        <v>3155</v>
      </c>
      <c r="F426" s="7" t="s">
        <v>3163</v>
      </c>
      <c r="G426" s="414" t="s">
        <v>3156</v>
      </c>
      <c r="H426" s="416">
        <v>920</v>
      </c>
      <c r="I426" s="414" t="s">
        <v>44</v>
      </c>
      <c r="J426" s="308" t="str">
        <f>IF(ISBLANK(INDEX('Policy Characteristics'!D:D,MATCH($C426,'Policy Characteristics'!$C:$C,0))),"",INDEX('Policy Characteristics'!D:D,MATCH($C426,'Policy Characteristics'!$C:$C,0)))</f>
        <v>Industry CCS</v>
      </c>
      <c r="K426" s="306" t="str">
        <f>IF(ISBLANK(INDEX('Policy Characteristics'!E:E,MATCH($C426,'Policy Characteristics'!$C:$C,0))),"",INDEX('Policy Characteristics'!E:E,MATCH($C426,'Policy Characteristics'!$C:$C,0)))</f>
        <v>indst CCS</v>
      </c>
      <c r="L426" s="317">
        <f>IF(ISBLANK(INDEX('Policy Characteristics'!F:F,MATCH($C426,'Policy Characteristics'!$C:$C,0))),"",INDEX('Policy Characteristics'!F:F,MATCH($C426,'Policy Characteristics'!$C:$C,0)))</f>
        <v>0</v>
      </c>
      <c r="M426" s="317">
        <f>IF(ISBLANK(INDEX('Policy Characteristics'!G:G,MATCH($C426,'Policy Characteristics'!$C:$C,0))),"",INDEX('Policy Characteristics'!G:G,MATCH($C426,'Policy Characteristics'!$C:$C,0)))</f>
        <v>1</v>
      </c>
      <c r="N426" s="317">
        <f>IF(ISBLANK(INDEX('Policy Characteristics'!H:H,MATCH($C426,'Policy Characteristics'!$C:$C,0))),"",INDEX('Policy Characteristics'!H:H,MATCH($C426,'Policy Characteristics'!$C:$C,0)))</f>
        <v>0.01</v>
      </c>
      <c r="O426" s="306" t="str">
        <f>IF(ISBLANK(INDEX('Policy Characteristics'!I:I,MATCH($C426,'Policy Characteristics'!$C:$C,0))),"",INDEX('Policy Characteristics'!I:I,MATCH($C426,'Policy Characteristics'!$C:$C,0)))</f>
        <v>% of CO2 captured</v>
      </c>
      <c r="P426" s="306" t="str">
        <f>IF(ISBLANK(INDEX('Policy Characteristics'!J:J,MATCH($C426,'Policy Characteristics'!$C:$C,0))),"",INDEX('Policy Characteristics'!J:J,MATCH($C426,'Policy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6" s="306" t="str">
        <f>IF(ISBLANK(INDEX('Policy Characteristics'!K:K,MATCH($C426,'Policy Characteristics'!$C:$C,0))),"",INDEX('Policy Characteristics'!K:K,MATCH($C426,'Policy Characteristics'!$C:$C,0)))</f>
        <v>ccs.html#ccs</v>
      </c>
      <c r="R426" s="306" t="str">
        <f>IF(ISBLANK(INDEX('Policy Characteristics'!L:L,MATCH($C426,'Policy Characteristics'!$C:$C,0))),"",INDEX('Policy Characteristics'!L:L,MATCH($C426,'Policy Characteristics'!$C:$C,0)))</f>
        <v>carbon-capture-and-sequestration.html</v>
      </c>
    </row>
    <row r="427" spans="1:18" x14ac:dyDescent="0.25">
      <c r="A427" s="306" t="str">
        <f>IF(ISBLANK(INDEX('Policy Characteristics'!A:A,MATCH($C427,'Policy Characteristics'!$C:$C,0))),"",INDEX('Policy Characteristics'!A:A,MATCH($C427,'Policy Characteristics'!$C:$C,0)))</f>
        <v>Industry</v>
      </c>
      <c r="B427" s="306" t="str">
        <f>IF(ISBLANK(INDEX('Policy Characteristics'!B:B,MATCH($C427,'Policy Characteristics'!$C:$C,0))),"",INDEX('Policy Characteristics'!B:B,MATCH($C427,'Policy Characteristics'!$C:$C,0)))</f>
        <v>Carbon Capture and Sequestration</v>
      </c>
      <c r="C427" s="310" t="str">
        <f t="shared" si="29"/>
        <v>Industry Sector Fraction of Potential Additional CCS Achieved</v>
      </c>
      <c r="D427" s="563" t="s">
        <v>3199</v>
      </c>
      <c r="E427" s="563" t="s">
        <v>2616</v>
      </c>
      <c r="F427" s="7" t="s">
        <v>3163</v>
      </c>
      <c r="G427" s="414" t="s">
        <v>3157</v>
      </c>
      <c r="H427" s="416">
        <v>921</v>
      </c>
      <c r="I427" s="394" t="s">
        <v>45</v>
      </c>
      <c r="J427" s="308" t="str">
        <f>IF(ISBLANK(INDEX('Policy Characteristics'!D:D,MATCH($C427,'Policy Characteristics'!$C:$C,0))),"",INDEX('Policy Characteristics'!D:D,MATCH($C427,'Policy Characteristics'!$C:$C,0)))</f>
        <v>Industry CCS</v>
      </c>
      <c r="K427" s="306" t="str">
        <f>IF(ISBLANK(INDEX('Policy Characteristics'!E:E,MATCH($C427,'Policy Characteristics'!$C:$C,0))),"",INDEX('Policy Characteristics'!E:E,MATCH($C427,'Policy Characteristics'!$C:$C,0)))</f>
        <v>indst CCS</v>
      </c>
      <c r="L427" s="317">
        <f>IF(ISBLANK(INDEX('Policy Characteristics'!F:F,MATCH($C427,'Policy Characteristics'!$C:$C,0))),"",INDEX('Policy Characteristics'!F:F,MATCH($C427,'Policy Characteristics'!$C:$C,0)))</f>
        <v>0</v>
      </c>
      <c r="M427" s="317">
        <f>IF(ISBLANK(INDEX('Policy Characteristics'!G:G,MATCH($C427,'Policy Characteristics'!$C:$C,0))),"",INDEX('Policy Characteristics'!G:G,MATCH($C427,'Policy Characteristics'!$C:$C,0)))</f>
        <v>1</v>
      </c>
      <c r="N427" s="317">
        <f>IF(ISBLANK(INDEX('Policy Characteristics'!H:H,MATCH($C427,'Policy Characteristics'!$C:$C,0))),"",INDEX('Policy Characteristics'!H:H,MATCH($C427,'Policy Characteristics'!$C:$C,0)))</f>
        <v>0.01</v>
      </c>
      <c r="O427" s="306" t="str">
        <f>IF(ISBLANK(INDEX('Policy Characteristics'!I:I,MATCH($C427,'Policy Characteristics'!$C:$C,0))),"",INDEX('Policy Characteristics'!I:I,MATCH($C427,'Policy Characteristics'!$C:$C,0)))</f>
        <v>% of CO2 captured</v>
      </c>
      <c r="P427" s="306" t="str">
        <f>IF(ISBLANK(INDEX('Policy Characteristics'!J:J,MATCH($C427,'Policy Characteristics'!$C:$C,0))),"",INDEX('Policy Characteristics'!J:J,MATCH($C427,'Policy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7" s="306" t="str">
        <f>IF(ISBLANK(INDEX('Policy Characteristics'!K:K,MATCH($C427,'Policy Characteristics'!$C:$C,0))),"",INDEX('Policy Characteristics'!K:K,MATCH($C427,'Policy Characteristics'!$C:$C,0)))</f>
        <v>ccs.html#ccs</v>
      </c>
      <c r="R427" s="306" t="str">
        <f>IF(ISBLANK(INDEX('Policy Characteristics'!L:L,MATCH($C427,'Policy Characteristics'!$C:$C,0))),"",INDEX('Policy Characteristics'!L:L,MATCH($C427,'Policy Characteristics'!$C:$C,0)))</f>
        <v>carbon-capture-and-sequestration.html</v>
      </c>
    </row>
    <row r="428" spans="1:18" x14ac:dyDescent="0.25">
      <c r="A428" s="306" t="str">
        <f>IF(ISBLANK(INDEX('Policy Characteristics'!A:A,MATCH($C428,'Policy Characteristics'!$C:$C,0))),"",INDEX('Policy Characteristics'!A:A,MATCH($C428,'Policy Characteristics'!$C:$C,0)))</f>
        <v>Industry</v>
      </c>
      <c r="B428" s="306" t="str">
        <f>IF(ISBLANK(INDEX('Policy Characteristics'!B:B,MATCH($C428,'Policy Characteristics'!$C:$C,0))),"",INDEX('Policy Characteristics'!B:B,MATCH($C428,'Policy Characteristics'!$C:$C,0)))</f>
        <v>Carbon Capture and Sequestration</v>
      </c>
      <c r="C428" s="310" t="str">
        <f t="shared" si="29"/>
        <v>Industry Sector Fraction of Potential Additional CCS Achieved</v>
      </c>
      <c r="D428" s="563" t="s">
        <v>3200</v>
      </c>
      <c r="E428" s="563" t="s">
        <v>3155</v>
      </c>
      <c r="F428" s="7" t="s">
        <v>3164</v>
      </c>
      <c r="G428" s="414" t="s">
        <v>3156</v>
      </c>
      <c r="H428" s="416">
        <v>922</v>
      </c>
      <c r="I428" s="414" t="s">
        <v>44</v>
      </c>
      <c r="J428" s="308" t="str">
        <f>IF(ISBLANK(INDEX('Policy Characteristics'!D:D,MATCH($C428,'Policy Characteristics'!$C:$C,0))),"",INDEX('Policy Characteristics'!D:D,MATCH($C428,'Policy Characteristics'!$C:$C,0)))</f>
        <v>Industry CCS</v>
      </c>
      <c r="K428" s="306" t="str">
        <f>IF(ISBLANK(INDEX('Policy Characteristics'!E:E,MATCH($C428,'Policy Characteristics'!$C:$C,0))),"",INDEX('Policy Characteristics'!E:E,MATCH($C428,'Policy Characteristics'!$C:$C,0)))</f>
        <v>indst CCS</v>
      </c>
      <c r="L428" s="317">
        <f>IF(ISBLANK(INDEX('Policy Characteristics'!F:F,MATCH($C428,'Policy Characteristics'!$C:$C,0))),"",INDEX('Policy Characteristics'!F:F,MATCH($C428,'Policy Characteristics'!$C:$C,0)))</f>
        <v>0</v>
      </c>
      <c r="M428" s="317">
        <f>IF(ISBLANK(INDEX('Policy Characteristics'!G:G,MATCH($C428,'Policy Characteristics'!$C:$C,0))),"",INDEX('Policy Characteristics'!G:G,MATCH($C428,'Policy Characteristics'!$C:$C,0)))</f>
        <v>1</v>
      </c>
      <c r="N428" s="317">
        <f>IF(ISBLANK(INDEX('Policy Characteristics'!H:H,MATCH($C428,'Policy Characteristics'!$C:$C,0))),"",INDEX('Policy Characteristics'!H:H,MATCH($C428,'Policy Characteristics'!$C:$C,0)))</f>
        <v>0.01</v>
      </c>
      <c r="O428" s="306" t="str">
        <f>IF(ISBLANK(INDEX('Policy Characteristics'!I:I,MATCH($C428,'Policy Characteristics'!$C:$C,0))),"",INDEX('Policy Characteristics'!I:I,MATCH($C428,'Policy Characteristics'!$C:$C,0)))</f>
        <v>% of CO2 captured</v>
      </c>
      <c r="P428" s="306" t="str">
        <f>IF(ISBLANK(INDEX('Policy Characteristics'!J:J,MATCH($C428,'Policy Characteristics'!$C:$C,0))),"",INDEX('Policy Characteristics'!J:J,MATCH($C428,'Policy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8" s="306" t="str">
        <f>IF(ISBLANK(INDEX('Policy Characteristics'!K:K,MATCH($C428,'Policy Characteristics'!$C:$C,0))),"",INDEX('Policy Characteristics'!K:K,MATCH($C428,'Policy Characteristics'!$C:$C,0)))</f>
        <v>ccs.html#ccs</v>
      </c>
      <c r="R428" s="306" t="str">
        <f>IF(ISBLANK(INDEX('Policy Characteristics'!L:L,MATCH($C428,'Policy Characteristics'!$C:$C,0))),"",INDEX('Policy Characteristics'!L:L,MATCH($C428,'Policy Characteristics'!$C:$C,0)))</f>
        <v>carbon-capture-and-sequestration.html</v>
      </c>
    </row>
    <row r="429" spans="1:18" x14ac:dyDescent="0.25">
      <c r="A429" s="306" t="str">
        <f>IF(ISBLANK(INDEX('Policy Characteristics'!A:A,MATCH($C429,'Policy Characteristics'!$C:$C,0))),"",INDEX('Policy Characteristics'!A:A,MATCH($C429,'Policy Characteristics'!$C:$C,0)))</f>
        <v>Industry</v>
      </c>
      <c r="B429" s="306" t="str">
        <f>IF(ISBLANK(INDEX('Policy Characteristics'!B:B,MATCH($C429,'Policy Characteristics'!$C:$C,0))),"",INDEX('Policy Characteristics'!B:B,MATCH($C429,'Policy Characteristics'!$C:$C,0)))</f>
        <v>Carbon Capture and Sequestration</v>
      </c>
      <c r="C429" s="310" t="str">
        <f t="shared" si="29"/>
        <v>Industry Sector Fraction of Potential Additional CCS Achieved</v>
      </c>
      <c r="D429" s="563" t="s">
        <v>3200</v>
      </c>
      <c r="E429" s="563" t="s">
        <v>2616</v>
      </c>
      <c r="F429" s="7" t="s">
        <v>3164</v>
      </c>
      <c r="G429" s="414" t="s">
        <v>3157</v>
      </c>
      <c r="H429" s="416">
        <v>923</v>
      </c>
      <c r="I429" s="394" t="s">
        <v>45</v>
      </c>
      <c r="J429" s="308" t="str">
        <f>IF(ISBLANK(INDEX('Policy Characteristics'!D:D,MATCH($C429,'Policy Characteristics'!$C:$C,0))),"",INDEX('Policy Characteristics'!D:D,MATCH($C429,'Policy Characteristics'!$C:$C,0)))</f>
        <v>Industry CCS</v>
      </c>
      <c r="K429" s="306" t="str">
        <f>IF(ISBLANK(INDEX('Policy Characteristics'!E:E,MATCH($C429,'Policy Characteristics'!$C:$C,0))),"",INDEX('Policy Characteristics'!E:E,MATCH($C429,'Policy Characteristics'!$C:$C,0)))</f>
        <v>indst CCS</v>
      </c>
      <c r="L429" s="317">
        <f>IF(ISBLANK(INDEX('Policy Characteristics'!F:F,MATCH($C429,'Policy Characteristics'!$C:$C,0))),"",INDEX('Policy Characteristics'!F:F,MATCH($C429,'Policy Characteristics'!$C:$C,0)))</f>
        <v>0</v>
      </c>
      <c r="M429" s="317">
        <f>IF(ISBLANK(INDEX('Policy Characteristics'!G:G,MATCH($C429,'Policy Characteristics'!$C:$C,0))),"",INDEX('Policy Characteristics'!G:G,MATCH($C429,'Policy Characteristics'!$C:$C,0)))</f>
        <v>1</v>
      </c>
      <c r="N429" s="317">
        <f>IF(ISBLANK(INDEX('Policy Characteristics'!H:H,MATCH($C429,'Policy Characteristics'!$C:$C,0))),"",INDEX('Policy Characteristics'!H:H,MATCH($C429,'Policy Characteristics'!$C:$C,0)))</f>
        <v>0.01</v>
      </c>
      <c r="O429" s="306" t="str">
        <f>IF(ISBLANK(INDEX('Policy Characteristics'!I:I,MATCH($C429,'Policy Characteristics'!$C:$C,0))),"",INDEX('Policy Characteristics'!I:I,MATCH($C429,'Policy Characteristics'!$C:$C,0)))</f>
        <v>% of CO2 captured</v>
      </c>
      <c r="P429" s="306" t="str">
        <f>IF(ISBLANK(INDEX('Policy Characteristics'!J:J,MATCH($C429,'Policy Characteristics'!$C:$C,0))),"",INDEX('Policy Characteristics'!J:J,MATCH($C429,'Policy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29" s="306" t="str">
        <f>IF(ISBLANK(INDEX('Policy Characteristics'!K:K,MATCH($C429,'Policy Characteristics'!$C:$C,0))),"",INDEX('Policy Characteristics'!K:K,MATCH($C429,'Policy Characteristics'!$C:$C,0)))</f>
        <v>ccs.html#ccs</v>
      </c>
      <c r="R429" s="306" t="str">
        <f>IF(ISBLANK(INDEX('Policy Characteristics'!L:L,MATCH($C429,'Policy Characteristics'!$C:$C,0))),"",INDEX('Policy Characteristics'!L:L,MATCH($C429,'Policy Characteristics'!$C:$C,0)))</f>
        <v>carbon-capture-and-sequestration.html</v>
      </c>
    </row>
    <row r="430" spans="1:18" x14ac:dyDescent="0.25">
      <c r="A430" s="306" t="str">
        <f>IF(ISBLANK(INDEX('Policy Characteristics'!A:A,MATCH($C430,'Policy Characteristics'!$C:$C,0))),"",INDEX('Policy Characteristics'!A:A,MATCH($C430,'Policy Characteristics'!$C:$C,0)))</f>
        <v>Industry</v>
      </c>
      <c r="B430" s="306" t="str">
        <f>IF(ISBLANK(INDEX('Policy Characteristics'!B:B,MATCH($C430,'Policy Characteristics'!$C:$C,0))),"",INDEX('Policy Characteristics'!B:B,MATCH($C430,'Policy Characteristics'!$C:$C,0)))</f>
        <v>Carbon Capture and Sequestration</v>
      </c>
      <c r="C430" s="310" t="str">
        <f t="shared" si="29"/>
        <v>Industry Sector Fraction of Potential Additional CCS Achieved</v>
      </c>
      <c r="D430" s="563" t="s">
        <v>3201</v>
      </c>
      <c r="E430" s="563" t="s">
        <v>3155</v>
      </c>
      <c r="F430" s="7" t="s">
        <v>3165</v>
      </c>
      <c r="G430" s="414" t="s">
        <v>3156</v>
      </c>
      <c r="H430" s="416">
        <v>924</v>
      </c>
      <c r="I430" s="414" t="s">
        <v>44</v>
      </c>
      <c r="J430" s="308" t="str">
        <f>IF(ISBLANK(INDEX('Policy Characteristics'!D:D,MATCH($C430,'Policy Characteristics'!$C:$C,0))),"",INDEX('Policy Characteristics'!D:D,MATCH($C430,'Policy Characteristics'!$C:$C,0)))</f>
        <v>Industry CCS</v>
      </c>
      <c r="K430" s="306" t="str">
        <f>IF(ISBLANK(INDEX('Policy Characteristics'!E:E,MATCH($C430,'Policy Characteristics'!$C:$C,0))),"",INDEX('Policy Characteristics'!E:E,MATCH($C430,'Policy Characteristics'!$C:$C,0)))</f>
        <v>indst CCS</v>
      </c>
      <c r="L430" s="317">
        <f>IF(ISBLANK(INDEX('Policy Characteristics'!F:F,MATCH($C430,'Policy Characteristics'!$C:$C,0))),"",INDEX('Policy Characteristics'!F:F,MATCH($C430,'Policy Characteristics'!$C:$C,0)))</f>
        <v>0</v>
      </c>
      <c r="M430" s="317">
        <f>IF(ISBLANK(INDEX('Policy Characteristics'!G:G,MATCH($C430,'Policy Characteristics'!$C:$C,0))),"",INDEX('Policy Characteristics'!G:G,MATCH($C430,'Policy Characteristics'!$C:$C,0)))</f>
        <v>1</v>
      </c>
      <c r="N430" s="317">
        <f>IF(ISBLANK(INDEX('Policy Characteristics'!H:H,MATCH($C430,'Policy Characteristics'!$C:$C,0))),"",INDEX('Policy Characteristics'!H:H,MATCH($C430,'Policy Characteristics'!$C:$C,0)))</f>
        <v>0.01</v>
      </c>
      <c r="O430" s="306" t="str">
        <f>IF(ISBLANK(INDEX('Policy Characteristics'!I:I,MATCH($C430,'Policy Characteristics'!$C:$C,0))),"",INDEX('Policy Characteristics'!I:I,MATCH($C430,'Policy Characteristics'!$C:$C,0)))</f>
        <v>% of CO2 captured</v>
      </c>
      <c r="P430" s="306" t="str">
        <f>IF(ISBLANK(INDEX('Policy Characteristics'!J:J,MATCH($C430,'Policy Characteristics'!$C:$C,0))),"",INDEX('Policy Characteristics'!J:J,MATCH($C430,'Policy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0" s="306" t="str">
        <f>IF(ISBLANK(INDEX('Policy Characteristics'!K:K,MATCH($C430,'Policy Characteristics'!$C:$C,0))),"",INDEX('Policy Characteristics'!K:K,MATCH($C430,'Policy Characteristics'!$C:$C,0)))</f>
        <v>ccs.html#ccs</v>
      </c>
      <c r="R430" s="306" t="str">
        <f>IF(ISBLANK(INDEX('Policy Characteristics'!L:L,MATCH($C430,'Policy Characteristics'!$C:$C,0))),"",INDEX('Policy Characteristics'!L:L,MATCH($C430,'Policy Characteristics'!$C:$C,0)))</f>
        <v>carbon-capture-and-sequestration.html</v>
      </c>
    </row>
    <row r="431" spans="1:18" x14ac:dyDescent="0.25">
      <c r="A431" s="306" t="str">
        <f>IF(ISBLANK(INDEX('Policy Characteristics'!A:A,MATCH($C431,'Policy Characteristics'!$C:$C,0))),"",INDEX('Policy Characteristics'!A:A,MATCH($C431,'Policy Characteristics'!$C:$C,0)))</f>
        <v>Industry</v>
      </c>
      <c r="B431" s="306" t="str">
        <f>IF(ISBLANK(INDEX('Policy Characteristics'!B:B,MATCH($C431,'Policy Characteristics'!$C:$C,0))),"",INDEX('Policy Characteristics'!B:B,MATCH($C431,'Policy Characteristics'!$C:$C,0)))</f>
        <v>Carbon Capture and Sequestration</v>
      </c>
      <c r="C431" s="310" t="str">
        <f t="shared" ref="C431:C463" si="30">C$414</f>
        <v>Industry Sector Fraction of Potential Additional CCS Achieved</v>
      </c>
      <c r="D431" s="563" t="s">
        <v>3201</v>
      </c>
      <c r="E431" s="563" t="s">
        <v>2616</v>
      </c>
      <c r="F431" s="7" t="s">
        <v>3165</v>
      </c>
      <c r="G431" s="414" t="s">
        <v>3157</v>
      </c>
      <c r="H431" s="416">
        <v>925</v>
      </c>
      <c r="I431" s="394" t="s">
        <v>45</v>
      </c>
      <c r="J431" s="308" t="str">
        <f>IF(ISBLANK(INDEX('Policy Characteristics'!D:D,MATCH($C431,'Policy Characteristics'!$C:$C,0))),"",INDEX('Policy Characteristics'!D:D,MATCH($C431,'Policy Characteristics'!$C:$C,0)))</f>
        <v>Industry CCS</v>
      </c>
      <c r="K431" s="306" t="str">
        <f>IF(ISBLANK(INDEX('Policy Characteristics'!E:E,MATCH($C431,'Policy Characteristics'!$C:$C,0))),"",INDEX('Policy Characteristics'!E:E,MATCH($C431,'Policy Characteristics'!$C:$C,0)))</f>
        <v>indst CCS</v>
      </c>
      <c r="L431" s="317">
        <f>IF(ISBLANK(INDEX('Policy Characteristics'!F:F,MATCH($C431,'Policy Characteristics'!$C:$C,0))),"",INDEX('Policy Characteristics'!F:F,MATCH($C431,'Policy Characteristics'!$C:$C,0)))</f>
        <v>0</v>
      </c>
      <c r="M431" s="317">
        <f>IF(ISBLANK(INDEX('Policy Characteristics'!G:G,MATCH($C431,'Policy Characteristics'!$C:$C,0))),"",INDEX('Policy Characteristics'!G:G,MATCH($C431,'Policy Characteristics'!$C:$C,0)))</f>
        <v>1</v>
      </c>
      <c r="N431" s="317">
        <f>IF(ISBLANK(INDEX('Policy Characteristics'!H:H,MATCH($C431,'Policy Characteristics'!$C:$C,0))),"",INDEX('Policy Characteristics'!H:H,MATCH($C431,'Policy Characteristics'!$C:$C,0)))</f>
        <v>0.01</v>
      </c>
      <c r="O431" s="306" t="str">
        <f>IF(ISBLANK(INDEX('Policy Characteristics'!I:I,MATCH($C431,'Policy Characteristics'!$C:$C,0))),"",INDEX('Policy Characteristics'!I:I,MATCH($C431,'Policy Characteristics'!$C:$C,0)))</f>
        <v>% of CO2 captured</v>
      </c>
      <c r="P431" s="306" t="str">
        <f>IF(ISBLANK(INDEX('Policy Characteristics'!J:J,MATCH($C431,'Policy Characteristics'!$C:$C,0))),"",INDEX('Policy Characteristics'!J:J,MATCH($C431,'Policy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1" s="306" t="str">
        <f>IF(ISBLANK(INDEX('Policy Characteristics'!K:K,MATCH($C431,'Policy Characteristics'!$C:$C,0))),"",INDEX('Policy Characteristics'!K:K,MATCH($C431,'Policy Characteristics'!$C:$C,0)))</f>
        <v>ccs.html#ccs</v>
      </c>
      <c r="R431" s="306" t="str">
        <f>IF(ISBLANK(INDEX('Policy Characteristics'!L:L,MATCH($C431,'Policy Characteristics'!$C:$C,0))),"",INDEX('Policy Characteristics'!L:L,MATCH($C431,'Policy Characteristics'!$C:$C,0)))</f>
        <v>carbon-capture-and-sequestration.html</v>
      </c>
    </row>
    <row r="432" spans="1:18" x14ac:dyDescent="0.25">
      <c r="A432" s="306" t="str">
        <f>IF(ISBLANK(INDEX('Policy Characteristics'!A:A,MATCH($C432,'Policy Characteristics'!$C:$C,0))),"",INDEX('Policy Characteristics'!A:A,MATCH($C432,'Policy Characteristics'!$C:$C,0)))</f>
        <v>Industry</v>
      </c>
      <c r="B432" s="306" t="str">
        <f>IF(ISBLANK(INDEX('Policy Characteristics'!B:B,MATCH($C432,'Policy Characteristics'!$C:$C,0))),"",INDEX('Policy Characteristics'!B:B,MATCH($C432,'Policy Characteristics'!$C:$C,0)))</f>
        <v>Carbon Capture and Sequestration</v>
      </c>
      <c r="C432" s="310" t="str">
        <f t="shared" si="30"/>
        <v>Industry Sector Fraction of Potential Additional CCS Achieved</v>
      </c>
      <c r="D432" s="563" t="s">
        <v>3202</v>
      </c>
      <c r="E432" s="563" t="s">
        <v>3155</v>
      </c>
      <c r="F432" s="7" t="s">
        <v>2664</v>
      </c>
      <c r="G432" s="414" t="s">
        <v>3156</v>
      </c>
      <c r="H432" s="416">
        <v>926</v>
      </c>
      <c r="I432" s="414" t="s">
        <v>44</v>
      </c>
      <c r="J432" s="308" t="str">
        <f>IF(ISBLANK(INDEX('Policy Characteristics'!D:D,MATCH($C432,'Policy Characteristics'!$C:$C,0))),"",INDEX('Policy Characteristics'!D:D,MATCH($C432,'Policy Characteristics'!$C:$C,0)))</f>
        <v>Industry CCS</v>
      </c>
      <c r="K432" s="306" t="str">
        <f>IF(ISBLANK(INDEX('Policy Characteristics'!E:E,MATCH($C432,'Policy Characteristics'!$C:$C,0))),"",INDEX('Policy Characteristics'!E:E,MATCH($C432,'Policy Characteristics'!$C:$C,0)))</f>
        <v>indst CCS</v>
      </c>
      <c r="L432" s="317">
        <f>IF(ISBLANK(INDEX('Policy Characteristics'!F:F,MATCH($C432,'Policy Characteristics'!$C:$C,0))),"",INDEX('Policy Characteristics'!F:F,MATCH($C432,'Policy Characteristics'!$C:$C,0)))</f>
        <v>0</v>
      </c>
      <c r="M432" s="317">
        <f>IF(ISBLANK(INDEX('Policy Characteristics'!G:G,MATCH($C432,'Policy Characteristics'!$C:$C,0))),"",INDEX('Policy Characteristics'!G:G,MATCH($C432,'Policy Characteristics'!$C:$C,0)))</f>
        <v>1</v>
      </c>
      <c r="N432" s="317">
        <f>IF(ISBLANK(INDEX('Policy Characteristics'!H:H,MATCH($C432,'Policy Characteristics'!$C:$C,0))),"",INDEX('Policy Characteristics'!H:H,MATCH($C432,'Policy Characteristics'!$C:$C,0)))</f>
        <v>0.01</v>
      </c>
      <c r="O432" s="306" t="str">
        <f>IF(ISBLANK(INDEX('Policy Characteristics'!I:I,MATCH($C432,'Policy Characteristics'!$C:$C,0))),"",INDEX('Policy Characteristics'!I:I,MATCH($C432,'Policy Characteristics'!$C:$C,0)))</f>
        <v>% of CO2 captured</v>
      </c>
      <c r="P432" s="306" t="str">
        <f>IF(ISBLANK(INDEX('Policy Characteristics'!J:J,MATCH($C432,'Policy Characteristics'!$C:$C,0))),"",INDEX('Policy Characteristics'!J:J,MATCH($C432,'Policy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2" s="306" t="str">
        <f>IF(ISBLANK(INDEX('Policy Characteristics'!K:K,MATCH($C432,'Policy Characteristics'!$C:$C,0))),"",INDEX('Policy Characteristics'!K:K,MATCH($C432,'Policy Characteristics'!$C:$C,0)))</f>
        <v>ccs.html#ccs</v>
      </c>
      <c r="R432" s="306" t="str">
        <f>IF(ISBLANK(INDEX('Policy Characteristics'!L:L,MATCH($C432,'Policy Characteristics'!$C:$C,0))),"",INDEX('Policy Characteristics'!L:L,MATCH($C432,'Policy Characteristics'!$C:$C,0)))</f>
        <v>carbon-capture-and-sequestration.html</v>
      </c>
    </row>
    <row r="433" spans="1:18" x14ac:dyDescent="0.25">
      <c r="A433" s="306" t="str">
        <f>IF(ISBLANK(INDEX('Policy Characteristics'!A:A,MATCH($C433,'Policy Characteristics'!$C:$C,0))),"",INDEX('Policy Characteristics'!A:A,MATCH($C433,'Policy Characteristics'!$C:$C,0)))</f>
        <v>Industry</v>
      </c>
      <c r="B433" s="306" t="str">
        <f>IF(ISBLANK(INDEX('Policy Characteristics'!B:B,MATCH($C433,'Policy Characteristics'!$C:$C,0))),"",INDEX('Policy Characteristics'!B:B,MATCH($C433,'Policy Characteristics'!$C:$C,0)))</f>
        <v>Carbon Capture and Sequestration</v>
      </c>
      <c r="C433" s="310" t="str">
        <f t="shared" si="30"/>
        <v>Industry Sector Fraction of Potential Additional CCS Achieved</v>
      </c>
      <c r="D433" s="563" t="s">
        <v>3202</v>
      </c>
      <c r="E433" s="563" t="s">
        <v>2616</v>
      </c>
      <c r="F433" s="7" t="s">
        <v>2664</v>
      </c>
      <c r="G433" s="414" t="s">
        <v>3157</v>
      </c>
      <c r="H433" s="416">
        <v>927</v>
      </c>
      <c r="I433" s="414" t="s">
        <v>44</v>
      </c>
      <c r="J433" s="308" t="str">
        <f>IF(ISBLANK(INDEX('Policy Characteristics'!D:D,MATCH($C433,'Policy Characteristics'!$C:$C,0))),"",INDEX('Policy Characteristics'!D:D,MATCH($C433,'Policy Characteristics'!$C:$C,0)))</f>
        <v>Industry CCS</v>
      </c>
      <c r="K433" s="306" t="str">
        <f>IF(ISBLANK(INDEX('Policy Characteristics'!E:E,MATCH($C433,'Policy Characteristics'!$C:$C,0))),"",INDEX('Policy Characteristics'!E:E,MATCH($C433,'Policy Characteristics'!$C:$C,0)))</f>
        <v>indst CCS</v>
      </c>
      <c r="L433" s="317">
        <f>IF(ISBLANK(INDEX('Policy Characteristics'!F:F,MATCH($C433,'Policy Characteristics'!$C:$C,0))),"",INDEX('Policy Characteristics'!F:F,MATCH($C433,'Policy Characteristics'!$C:$C,0)))</f>
        <v>0</v>
      </c>
      <c r="M433" s="317">
        <f>IF(ISBLANK(INDEX('Policy Characteristics'!G:G,MATCH($C433,'Policy Characteristics'!$C:$C,0))),"",INDEX('Policy Characteristics'!G:G,MATCH($C433,'Policy Characteristics'!$C:$C,0)))</f>
        <v>1</v>
      </c>
      <c r="N433" s="317">
        <f>IF(ISBLANK(INDEX('Policy Characteristics'!H:H,MATCH($C433,'Policy Characteristics'!$C:$C,0))),"",INDEX('Policy Characteristics'!H:H,MATCH($C433,'Policy Characteristics'!$C:$C,0)))</f>
        <v>0.01</v>
      </c>
      <c r="O433" s="306" t="str">
        <f>IF(ISBLANK(INDEX('Policy Characteristics'!I:I,MATCH($C433,'Policy Characteristics'!$C:$C,0))),"",INDEX('Policy Characteristics'!I:I,MATCH($C433,'Policy Characteristics'!$C:$C,0)))</f>
        <v>% of CO2 captured</v>
      </c>
      <c r="P433" s="306" t="str">
        <f>IF(ISBLANK(INDEX('Policy Characteristics'!J:J,MATCH($C433,'Policy Characteristics'!$C:$C,0))),"",INDEX('Policy Characteristics'!J:J,MATCH($C433,'Policy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3" s="306" t="str">
        <f>IF(ISBLANK(INDEX('Policy Characteristics'!K:K,MATCH($C433,'Policy Characteristics'!$C:$C,0))),"",INDEX('Policy Characteristics'!K:K,MATCH($C433,'Policy Characteristics'!$C:$C,0)))</f>
        <v>ccs.html#ccs</v>
      </c>
      <c r="R433" s="306" t="str">
        <f>IF(ISBLANK(INDEX('Policy Characteristics'!L:L,MATCH($C433,'Policy Characteristics'!$C:$C,0))),"",INDEX('Policy Characteristics'!L:L,MATCH($C433,'Policy Characteristics'!$C:$C,0)))</f>
        <v>carbon-capture-and-sequestration.html</v>
      </c>
    </row>
    <row r="434" spans="1:18" x14ac:dyDescent="0.25">
      <c r="A434" s="306" t="str">
        <f>IF(ISBLANK(INDEX('Policy Characteristics'!A:A,MATCH($C434,'Policy Characteristics'!$C:$C,0))),"",INDEX('Policy Characteristics'!A:A,MATCH($C434,'Policy Characteristics'!$C:$C,0)))</f>
        <v>Industry</v>
      </c>
      <c r="B434" s="306" t="str">
        <f>IF(ISBLANK(INDEX('Policy Characteristics'!B:B,MATCH($C434,'Policy Characteristics'!$C:$C,0))),"",INDEX('Policy Characteristics'!B:B,MATCH($C434,'Policy Characteristics'!$C:$C,0)))</f>
        <v>Carbon Capture and Sequestration</v>
      </c>
      <c r="C434" s="310" t="str">
        <f t="shared" si="30"/>
        <v>Industry Sector Fraction of Potential Additional CCS Achieved</v>
      </c>
      <c r="D434" s="563" t="s">
        <v>3203</v>
      </c>
      <c r="E434" s="563" t="s">
        <v>3155</v>
      </c>
      <c r="F434" s="7" t="s">
        <v>3166</v>
      </c>
      <c r="G434" s="414" t="s">
        <v>3156</v>
      </c>
      <c r="H434" s="416">
        <v>928</v>
      </c>
      <c r="I434" s="414" t="s">
        <v>44</v>
      </c>
      <c r="J434" s="308" t="str">
        <f>IF(ISBLANK(INDEX('Policy Characteristics'!D:D,MATCH($C434,'Policy Characteristics'!$C:$C,0))),"",INDEX('Policy Characteristics'!D:D,MATCH($C434,'Policy Characteristics'!$C:$C,0)))</f>
        <v>Industry CCS</v>
      </c>
      <c r="K434" s="306" t="str">
        <f>IF(ISBLANK(INDEX('Policy Characteristics'!E:E,MATCH($C434,'Policy Characteristics'!$C:$C,0))),"",INDEX('Policy Characteristics'!E:E,MATCH($C434,'Policy Characteristics'!$C:$C,0)))</f>
        <v>indst CCS</v>
      </c>
      <c r="L434" s="317">
        <f>IF(ISBLANK(INDEX('Policy Characteristics'!F:F,MATCH($C434,'Policy Characteristics'!$C:$C,0))),"",INDEX('Policy Characteristics'!F:F,MATCH($C434,'Policy Characteristics'!$C:$C,0)))</f>
        <v>0</v>
      </c>
      <c r="M434" s="317">
        <f>IF(ISBLANK(INDEX('Policy Characteristics'!G:G,MATCH($C434,'Policy Characteristics'!$C:$C,0))),"",INDEX('Policy Characteristics'!G:G,MATCH($C434,'Policy Characteristics'!$C:$C,0)))</f>
        <v>1</v>
      </c>
      <c r="N434" s="317">
        <f>IF(ISBLANK(INDEX('Policy Characteristics'!H:H,MATCH($C434,'Policy Characteristics'!$C:$C,0))),"",INDEX('Policy Characteristics'!H:H,MATCH($C434,'Policy Characteristics'!$C:$C,0)))</f>
        <v>0.01</v>
      </c>
      <c r="O434" s="306" t="str">
        <f>IF(ISBLANK(INDEX('Policy Characteristics'!I:I,MATCH($C434,'Policy Characteristics'!$C:$C,0))),"",INDEX('Policy Characteristics'!I:I,MATCH($C434,'Policy Characteristics'!$C:$C,0)))</f>
        <v>% of CO2 captured</v>
      </c>
      <c r="P434" s="306" t="str">
        <f>IF(ISBLANK(INDEX('Policy Characteristics'!J:J,MATCH($C434,'Policy Characteristics'!$C:$C,0))),"",INDEX('Policy Characteristics'!J:J,MATCH($C434,'Policy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4" s="306" t="str">
        <f>IF(ISBLANK(INDEX('Policy Characteristics'!K:K,MATCH($C434,'Policy Characteristics'!$C:$C,0))),"",INDEX('Policy Characteristics'!K:K,MATCH($C434,'Policy Characteristics'!$C:$C,0)))</f>
        <v>ccs.html#ccs</v>
      </c>
      <c r="R434" s="306" t="str">
        <f>IF(ISBLANK(INDEX('Policy Characteristics'!L:L,MATCH($C434,'Policy Characteristics'!$C:$C,0))),"",INDEX('Policy Characteristics'!L:L,MATCH($C434,'Policy Characteristics'!$C:$C,0)))</f>
        <v>carbon-capture-and-sequestration.html</v>
      </c>
    </row>
    <row r="435" spans="1:18" x14ac:dyDescent="0.25">
      <c r="A435" s="306" t="str">
        <f>IF(ISBLANK(INDEX('Policy Characteristics'!A:A,MATCH($C435,'Policy Characteristics'!$C:$C,0))),"",INDEX('Policy Characteristics'!A:A,MATCH($C435,'Policy Characteristics'!$C:$C,0)))</f>
        <v>Industry</v>
      </c>
      <c r="B435" s="306" t="str">
        <f>IF(ISBLANK(INDEX('Policy Characteristics'!B:B,MATCH($C435,'Policy Characteristics'!$C:$C,0))),"",INDEX('Policy Characteristics'!B:B,MATCH($C435,'Policy Characteristics'!$C:$C,0)))</f>
        <v>Carbon Capture and Sequestration</v>
      </c>
      <c r="C435" s="310" t="str">
        <f t="shared" si="30"/>
        <v>Industry Sector Fraction of Potential Additional CCS Achieved</v>
      </c>
      <c r="D435" s="563" t="s">
        <v>3203</v>
      </c>
      <c r="E435" s="563" t="s">
        <v>2616</v>
      </c>
      <c r="F435" s="7" t="s">
        <v>3166</v>
      </c>
      <c r="G435" s="414" t="s">
        <v>3157</v>
      </c>
      <c r="H435" s="416">
        <v>929</v>
      </c>
      <c r="I435" s="394" t="s">
        <v>45</v>
      </c>
      <c r="J435" s="308" t="str">
        <f>IF(ISBLANK(INDEX('Policy Characteristics'!D:D,MATCH($C435,'Policy Characteristics'!$C:$C,0))),"",INDEX('Policy Characteristics'!D:D,MATCH($C435,'Policy Characteristics'!$C:$C,0)))</f>
        <v>Industry CCS</v>
      </c>
      <c r="K435" s="306" t="str">
        <f>IF(ISBLANK(INDEX('Policy Characteristics'!E:E,MATCH($C435,'Policy Characteristics'!$C:$C,0))),"",INDEX('Policy Characteristics'!E:E,MATCH($C435,'Policy Characteristics'!$C:$C,0)))</f>
        <v>indst CCS</v>
      </c>
      <c r="L435" s="317">
        <f>IF(ISBLANK(INDEX('Policy Characteristics'!F:F,MATCH($C435,'Policy Characteristics'!$C:$C,0))),"",INDEX('Policy Characteristics'!F:F,MATCH($C435,'Policy Characteristics'!$C:$C,0)))</f>
        <v>0</v>
      </c>
      <c r="M435" s="317">
        <f>IF(ISBLANK(INDEX('Policy Characteristics'!G:G,MATCH($C435,'Policy Characteristics'!$C:$C,0))),"",INDEX('Policy Characteristics'!G:G,MATCH($C435,'Policy Characteristics'!$C:$C,0)))</f>
        <v>1</v>
      </c>
      <c r="N435" s="317">
        <f>IF(ISBLANK(INDEX('Policy Characteristics'!H:H,MATCH($C435,'Policy Characteristics'!$C:$C,0))),"",INDEX('Policy Characteristics'!H:H,MATCH($C435,'Policy Characteristics'!$C:$C,0)))</f>
        <v>0.01</v>
      </c>
      <c r="O435" s="306" t="str">
        <f>IF(ISBLANK(INDEX('Policy Characteristics'!I:I,MATCH($C435,'Policy Characteristics'!$C:$C,0))),"",INDEX('Policy Characteristics'!I:I,MATCH($C435,'Policy Characteristics'!$C:$C,0)))</f>
        <v>% of CO2 captured</v>
      </c>
      <c r="P435" s="306" t="str">
        <f>IF(ISBLANK(INDEX('Policy Characteristics'!J:J,MATCH($C435,'Policy Characteristics'!$C:$C,0))),"",INDEX('Policy Characteristics'!J:J,MATCH($C435,'Policy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5" s="306" t="str">
        <f>IF(ISBLANK(INDEX('Policy Characteristics'!K:K,MATCH($C435,'Policy Characteristics'!$C:$C,0))),"",INDEX('Policy Characteristics'!K:K,MATCH($C435,'Policy Characteristics'!$C:$C,0)))</f>
        <v>ccs.html#ccs</v>
      </c>
      <c r="R435" s="306" t="str">
        <f>IF(ISBLANK(INDEX('Policy Characteristics'!L:L,MATCH($C435,'Policy Characteristics'!$C:$C,0))),"",INDEX('Policy Characteristics'!L:L,MATCH($C435,'Policy Characteristics'!$C:$C,0)))</f>
        <v>carbon-capture-and-sequestration.html</v>
      </c>
    </row>
    <row r="436" spans="1:18" x14ac:dyDescent="0.25">
      <c r="A436" s="306" t="str">
        <f>IF(ISBLANK(INDEX('Policy Characteristics'!A:A,MATCH($C436,'Policy Characteristics'!$C:$C,0))),"",INDEX('Policy Characteristics'!A:A,MATCH($C436,'Policy Characteristics'!$C:$C,0)))</f>
        <v>Industry</v>
      </c>
      <c r="B436" s="306" t="str">
        <f>IF(ISBLANK(INDEX('Policy Characteristics'!B:B,MATCH($C436,'Policy Characteristics'!$C:$C,0))),"",INDEX('Policy Characteristics'!B:B,MATCH($C436,'Policy Characteristics'!$C:$C,0)))</f>
        <v>Carbon Capture and Sequestration</v>
      </c>
      <c r="C436" s="310" t="str">
        <f t="shared" si="30"/>
        <v>Industry Sector Fraction of Potential Additional CCS Achieved</v>
      </c>
      <c r="D436" s="563" t="s">
        <v>3204</v>
      </c>
      <c r="E436" s="563" t="s">
        <v>3155</v>
      </c>
      <c r="F436" s="7" t="s">
        <v>3167</v>
      </c>
      <c r="G436" s="414" t="s">
        <v>3156</v>
      </c>
      <c r="H436" s="416">
        <v>930</v>
      </c>
      <c r="I436" s="414" t="s">
        <v>44</v>
      </c>
      <c r="J436" s="308" t="str">
        <f>IF(ISBLANK(INDEX('Policy Characteristics'!D:D,MATCH($C436,'Policy Characteristics'!$C:$C,0))),"",INDEX('Policy Characteristics'!D:D,MATCH($C436,'Policy Characteristics'!$C:$C,0)))</f>
        <v>Industry CCS</v>
      </c>
      <c r="K436" s="306" t="str">
        <f>IF(ISBLANK(INDEX('Policy Characteristics'!E:E,MATCH($C436,'Policy Characteristics'!$C:$C,0))),"",INDEX('Policy Characteristics'!E:E,MATCH($C436,'Policy Characteristics'!$C:$C,0)))</f>
        <v>indst CCS</v>
      </c>
      <c r="L436" s="317">
        <f>IF(ISBLANK(INDEX('Policy Characteristics'!F:F,MATCH($C436,'Policy Characteristics'!$C:$C,0))),"",INDEX('Policy Characteristics'!F:F,MATCH($C436,'Policy Characteristics'!$C:$C,0)))</f>
        <v>0</v>
      </c>
      <c r="M436" s="317">
        <f>IF(ISBLANK(INDEX('Policy Characteristics'!G:G,MATCH($C436,'Policy Characteristics'!$C:$C,0))),"",INDEX('Policy Characteristics'!G:G,MATCH($C436,'Policy Characteristics'!$C:$C,0)))</f>
        <v>1</v>
      </c>
      <c r="N436" s="317">
        <f>IF(ISBLANK(INDEX('Policy Characteristics'!H:H,MATCH($C436,'Policy Characteristics'!$C:$C,0))),"",INDEX('Policy Characteristics'!H:H,MATCH($C436,'Policy Characteristics'!$C:$C,0)))</f>
        <v>0.01</v>
      </c>
      <c r="O436" s="306" t="str">
        <f>IF(ISBLANK(INDEX('Policy Characteristics'!I:I,MATCH($C436,'Policy Characteristics'!$C:$C,0))),"",INDEX('Policy Characteristics'!I:I,MATCH($C436,'Policy Characteristics'!$C:$C,0)))</f>
        <v>% of CO2 captured</v>
      </c>
      <c r="P436" s="306" t="str">
        <f>IF(ISBLANK(INDEX('Policy Characteristics'!J:J,MATCH($C436,'Policy Characteristics'!$C:$C,0))),"",INDEX('Policy Characteristics'!J:J,MATCH($C436,'Policy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6" s="306" t="str">
        <f>IF(ISBLANK(INDEX('Policy Characteristics'!K:K,MATCH($C436,'Policy Characteristics'!$C:$C,0))),"",INDEX('Policy Characteristics'!K:K,MATCH($C436,'Policy Characteristics'!$C:$C,0)))</f>
        <v>ccs.html#ccs</v>
      </c>
      <c r="R436" s="306" t="str">
        <f>IF(ISBLANK(INDEX('Policy Characteristics'!L:L,MATCH($C436,'Policy Characteristics'!$C:$C,0))),"",INDEX('Policy Characteristics'!L:L,MATCH($C436,'Policy Characteristics'!$C:$C,0)))</f>
        <v>carbon-capture-and-sequestration.html</v>
      </c>
    </row>
    <row r="437" spans="1:18" x14ac:dyDescent="0.25">
      <c r="A437" s="306" t="str">
        <f>IF(ISBLANK(INDEX('Policy Characteristics'!A:A,MATCH($C437,'Policy Characteristics'!$C:$C,0))),"",INDEX('Policy Characteristics'!A:A,MATCH($C437,'Policy Characteristics'!$C:$C,0)))</f>
        <v>Industry</v>
      </c>
      <c r="B437" s="306" t="str">
        <f>IF(ISBLANK(INDEX('Policy Characteristics'!B:B,MATCH($C437,'Policy Characteristics'!$C:$C,0))),"",INDEX('Policy Characteristics'!B:B,MATCH($C437,'Policy Characteristics'!$C:$C,0)))</f>
        <v>Carbon Capture and Sequestration</v>
      </c>
      <c r="C437" s="310" t="str">
        <f t="shared" si="30"/>
        <v>Industry Sector Fraction of Potential Additional CCS Achieved</v>
      </c>
      <c r="D437" s="563" t="s">
        <v>3204</v>
      </c>
      <c r="E437" s="563" t="s">
        <v>2616</v>
      </c>
      <c r="F437" s="7" t="s">
        <v>3167</v>
      </c>
      <c r="G437" s="414" t="s">
        <v>3157</v>
      </c>
      <c r="H437" s="416">
        <v>931</v>
      </c>
      <c r="I437" s="394" t="s">
        <v>45</v>
      </c>
      <c r="J437" s="308" t="str">
        <f>IF(ISBLANK(INDEX('Policy Characteristics'!D:D,MATCH($C437,'Policy Characteristics'!$C:$C,0))),"",INDEX('Policy Characteristics'!D:D,MATCH($C437,'Policy Characteristics'!$C:$C,0)))</f>
        <v>Industry CCS</v>
      </c>
      <c r="K437" s="306" t="str">
        <f>IF(ISBLANK(INDEX('Policy Characteristics'!E:E,MATCH($C437,'Policy Characteristics'!$C:$C,0))),"",INDEX('Policy Characteristics'!E:E,MATCH($C437,'Policy Characteristics'!$C:$C,0)))</f>
        <v>indst CCS</v>
      </c>
      <c r="L437" s="317">
        <f>IF(ISBLANK(INDEX('Policy Characteristics'!F:F,MATCH($C437,'Policy Characteristics'!$C:$C,0))),"",INDEX('Policy Characteristics'!F:F,MATCH($C437,'Policy Characteristics'!$C:$C,0)))</f>
        <v>0</v>
      </c>
      <c r="M437" s="317">
        <f>IF(ISBLANK(INDEX('Policy Characteristics'!G:G,MATCH($C437,'Policy Characteristics'!$C:$C,0))),"",INDEX('Policy Characteristics'!G:G,MATCH($C437,'Policy Characteristics'!$C:$C,0)))</f>
        <v>1</v>
      </c>
      <c r="N437" s="317">
        <f>IF(ISBLANK(INDEX('Policy Characteristics'!H:H,MATCH($C437,'Policy Characteristics'!$C:$C,0))),"",INDEX('Policy Characteristics'!H:H,MATCH($C437,'Policy Characteristics'!$C:$C,0)))</f>
        <v>0.01</v>
      </c>
      <c r="O437" s="306" t="str">
        <f>IF(ISBLANK(INDEX('Policy Characteristics'!I:I,MATCH($C437,'Policy Characteristics'!$C:$C,0))),"",INDEX('Policy Characteristics'!I:I,MATCH($C437,'Policy Characteristics'!$C:$C,0)))</f>
        <v>% of CO2 captured</v>
      </c>
      <c r="P437" s="306" t="str">
        <f>IF(ISBLANK(INDEX('Policy Characteristics'!J:J,MATCH($C437,'Policy Characteristics'!$C:$C,0))),"",INDEX('Policy Characteristics'!J:J,MATCH($C437,'Policy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7" s="306" t="str">
        <f>IF(ISBLANK(INDEX('Policy Characteristics'!K:K,MATCH($C437,'Policy Characteristics'!$C:$C,0))),"",INDEX('Policy Characteristics'!K:K,MATCH($C437,'Policy Characteristics'!$C:$C,0)))</f>
        <v>ccs.html#ccs</v>
      </c>
      <c r="R437" s="306" t="str">
        <f>IF(ISBLANK(INDEX('Policy Characteristics'!L:L,MATCH($C437,'Policy Characteristics'!$C:$C,0))),"",INDEX('Policy Characteristics'!L:L,MATCH($C437,'Policy Characteristics'!$C:$C,0)))</f>
        <v>carbon-capture-and-sequestration.html</v>
      </c>
    </row>
    <row r="438" spans="1:18" x14ac:dyDescent="0.25">
      <c r="A438" s="306" t="str">
        <f>IF(ISBLANK(INDEX('Policy Characteristics'!A:A,MATCH($C438,'Policy Characteristics'!$C:$C,0))),"",INDEX('Policy Characteristics'!A:A,MATCH($C438,'Policy Characteristics'!$C:$C,0)))</f>
        <v>Industry</v>
      </c>
      <c r="B438" s="306" t="str">
        <f>IF(ISBLANK(INDEX('Policy Characteristics'!B:B,MATCH($C438,'Policy Characteristics'!$C:$C,0))),"",INDEX('Policy Characteristics'!B:B,MATCH($C438,'Policy Characteristics'!$C:$C,0)))</f>
        <v>Carbon Capture and Sequestration</v>
      </c>
      <c r="C438" s="310" t="str">
        <f t="shared" si="30"/>
        <v>Industry Sector Fraction of Potential Additional CCS Achieved</v>
      </c>
      <c r="D438" s="563" t="s">
        <v>3205</v>
      </c>
      <c r="E438" s="563" t="s">
        <v>3155</v>
      </c>
      <c r="F438" s="7" t="s">
        <v>3168</v>
      </c>
      <c r="G438" s="414" t="s">
        <v>3156</v>
      </c>
      <c r="H438" s="416">
        <v>932</v>
      </c>
      <c r="I438" s="414" t="s">
        <v>44</v>
      </c>
      <c r="J438" s="308" t="str">
        <f>IF(ISBLANK(INDEX('Policy Characteristics'!D:D,MATCH($C438,'Policy Characteristics'!$C:$C,0))),"",INDEX('Policy Characteristics'!D:D,MATCH($C438,'Policy Characteristics'!$C:$C,0)))</f>
        <v>Industry CCS</v>
      </c>
      <c r="K438" s="306" t="str">
        <f>IF(ISBLANK(INDEX('Policy Characteristics'!E:E,MATCH($C438,'Policy Characteristics'!$C:$C,0))),"",INDEX('Policy Characteristics'!E:E,MATCH($C438,'Policy Characteristics'!$C:$C,0)))</f>
        <v>indst CCS</v>
      </c>
      <c r="L438" s="317">
        <f>IF(ISBLANK(INDEX('Policy Characteristics'!F:F,MATCH($C438,'Policy Characteristics'!$C:$C,0))),"",INDEX('Policy Characteristics'!F:F,MATCH($C438,'Policy Characteristics'!$C:$C,0)))</f>
        <v>0</v>
      </c>
      <c r="M438" s="317">
        <f>IF(ISBLANK(INDEX('Policy Characteristics'!G:G,MATCH($C438,'Policy Characteristics'!$C:$C,0))),"",INDEX('Policy Characteristics'!G:G,MATCH($C438,'Policy Characteristics'!$C:$C,0)))</f>
        <v>1</v>
      </c>
      <c r="N438" s="317">
        <f>IF(ISBLANK(INDEX('Policy Characteristics'!H:H,MATCH($C438,'Policy Characteristics'!$C:$C,0))),"",INDEX('Policy Characteristics'!H:H,MATCH($C438,'Policy Characteristics'!$C:$C,0)))</f>
        <v>0.01</v>
      </c>
      <c r="O438" s="306" t="str">
        <f>IF(ISBLANK(INDEX('Policy Characteristics'!I:I,MATCH($C438,'Policy Characteristics'!$C:$C,0))),"",INDEX('Policy Characteristics'!I:I,MATCH($C438,'Policy Characteristics'!$C:$C,0)))</f>
        <v>% of CO2 captured</v>
      </c>
      <c r="P438" s="306" t="str">
        <f>IF(ISBLANK(INDEX('Policy Characteristics'!J:J,MATCH($C438,'Policy Characteristics'!$C:$C,0))),"",INDEX('Policy Characteristics'!J:J,MATCH($C438,'Policy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8" s="306" t="str">
        <f>IF(ISBLANK(INDEX('Policy Characteristics'!K:K,MATCH($C438,'Policy Characteristics'!$C:$C,0))),"",INDEX('Policy Characteristics'!K:K,MATCH($C438,'Policy Characteristics'!$C:$C,0)))</f>
        <v>ccs.html#ccs</v>
      </c>
      <c r="R438" s="306" t="str">
        <f>IF(ISBLANK(INDEX('Policy Characteristics'!L:L,MATCH($C438,'Policy Characteristics'!$C:$C,0))),"",INDEX('Policy Characteristics'!L:L,MATCH($C438,'Policy Characteristics'!$C:$C,0)))</f>
        <v>carbon-capture-and-sequestration.html</v>
      </c>
    </row>
    <row r="439" spans="1:18" x14ac:dyDescent="0.25">
      <c r="A439" s="306" t="str">
        <f>IF(ISBLANK(INDEX('Policy Characteristics'!A:A,MATCH($C439,'Policy Characteristics'!$C:$C,0))),"",INDEX('Policy Characteristics'!A:A,MATCH($C439,'Policy Characteristics'!$C:$C,0)))</f>
        <v>Industry</v>
      </c>
      <c r="B439" s="306" t="str">
        <f>IF(ISBLANK(INDEX('Policy Characteristics'!B:B,MATCH($C439,'Policy Characteristics'!$C:$C,0))),"",INDEX('Policy Characteristics'!B:B,MATCH($C439,'Policy Characteristics'!$C:$C,0)))</f>
        <v>Carbon Capture and Sequestration</v>
      </c>
      <c r="C439" s="310" t="str">
        <f t="shared" si="30"/>
        <v>Industry Sector Fraction of Potential Additional CCS Achieved</v>
      </c>
      <c r="D439" s="563" t="s">
        <v>3205</v>
      </c>
      <c r="E439" s="563" t="s">
        <v>2616</v>
      </c>
      <c r="F439" s="7" t="s">
        <v>3168</v>
      </c>
      <c r="G439" s="414" t="s">
        <v>3157</v>
      </c>
      <c r="H439" s="416">
        <v>933</v>
      </c>
      <c r="I439" s="414" t="s">
        <v>44</v>
      </c>
      <c r="J439" s="308" t="str">
        <f>IF(ISBLANK(INDEX('Policy Characteristics'!D:D,MATCH($C439,'Policy Characteristics'!$C:$C,0))),"",INDEX('Policy Characteristics'!D:D,MATCH($C439,'Policy Characteristics'!$C:$C,0)))</f>
        <v>Industry CCS</v>
      </c>
      <c r="K439" s="306" t="str">
        <f>IF(ISBLANK(INDEX('Policy Characteristics'!E:E,MATCH($C439,'Policy Characteristics'!$C:$C,0))),"",INDEX('Policy Characteristics'!E:E,MATCH($C439,'Policy Characteristics'!$C:$C,0)))</f>
        <v>indst CCS</v>
      </c>
      <c r="L439" s="317">
        <f>IF(ISBLANK(INDEX('Policy Characteristics'!F:F,MATCH($C439,'Policy Characteristics'!$C:$C,0))),"",INDEX('Policy Characteristics'!F:F,MATCH($C439,'Policy Characteristics'!$C:$C,0)))</f>
        <v>0</v>
      </c>
      <c r="M439" s="317">
        <f>IF(ISBLANK(INDEX('Policy Characteristics'!G:G,MATCH($C439,'Policy Characteristics'!$C:$C,0))),"",INDEX('Policy Characteristics'!G:G,MATCH($C439,'Policy Characteristics'!$C:$C,0)))</f>
        <v>1</v>
      </c>
      <c r="N439" s="317">
        <f>IF(ISBLANK(INDEX('Policy Characteristics'!H:H,MATCH($C439,'Policy Characteristics'!$C:$C,0))),"",INDEX('Policy Characteristics'!H:H,MATCH($C439,'Policy Characteristics'!$C:$C,0)))</f>
        <v>0.01</v>
      </c>
      <c r="O439" s="306" t="str">
        <f>IF(ISBLANK(INDEX('Policy Characteristics'!I:I,MATCH($C439,'Policy Characteristics'!$C:$C,0))),"",INDEX('Policy Characteristics'!I:I,MATCH($C439,'Policy Characteristics'!$C:$C,0)))</f>
        <v>% of CO2 captured</v>
      </c>
      <c r="P439" s="306" t="str">
        <f>IF(ISBLANK(INDEX('Policy Characteristics'!J:J,MATCH($C439,'Policy Characteristics'!$C:$C,0))),"",INDEX('Policy Characteristics'!J:J,MATCH($C439,'Policy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39" s="306" t="str">
        <f>IF(ISBLANK(INDEX('Policy Characteristics'!K:K,MATCH($C439,'Policy Characteristics'!$C:$C,0))),"",INDEX('Policy Characteristics'!K:K,MATCH($C439,'Policy Characteristics'!$C:$C,0)))</f>
        <v>ccs.html#ccs</v>
      </c>
      <c r="R439" s="306" t="str">
        <f>IF(ISBLANK(INDEX('Policy Characteristics'!L:L,MATCH($C439,'Policy Characteristics'!$C:$C,0))),"",INDEX('Policy Characteristics'!L:L,MATCH($C439,'Policy Characteristics'!$C:$C,0)))</f>
        <v>carbon-capture-and-sequestration.html</v>
      </c>
    </row>
    <row r="440" spans="1:18" x14ac:dyDescent="0.25">
      <c r="A440" s="306" t="str">
        <f>IF(ISBLANK(INDEX('Policy Characteristics'!A:A,MATCH($C440,'Policy Characteristics'!$C:$C,0))),"",INDEX('Policy Characteristics'!A:A,MATCH($C440,'Policy Characteristics'!$C:$C,0)))</f>
        <v>Industry</v>
      </c>
      <c r="B440" s="306" t="str">
        <f>IF(ISBLANK(INDEX('Policy Characteristics'!B:B,MATCH($C440,'Policy Characteristics'!$C:$C,0))),"",INDEX('Policy Characteristics'!B:B,MATCH($C440,'Policy Characteristics'!$C:$C,0)))</f>
        <v>Carbon Capture and Sequestration</v>
      </c>
      <c r="C440" s="310" t="str">
        <f t="shared" si="30"/>
        <v>Industry Sector Fraction of Potential Additional CCS Achieved</v>
      </c>
      <c r="D440" s="563" t="s">
        <v>3206</v>
      </c>
      <c r="E440" s="563" t="s">
        <v>3155</v>
      </c>
      <c r="F440" s="7" t="s">
        <v>2665</v>
      </c>
      <c r="G440" s="414" t="s">
        <v>3156</v>
      </c>
      <c r="H440" s="416">
        <v>934</v>
      </c>
      <c r="I440" s="414" t="s">
        <v>44</v>
      </c>
      <c r="J440" s="308" t="str">
        <f>IF(ISBLANK(INDEX('Policy Characteristics'!D:D,MATCH($C440,'Policy Characteristics'!$C:$C,0))),"",INDEX('Policy Characteristics'!D:D,MATCH($C440,'Policy Characteristics'!$C:$C,0)))</f>
        <v>Industry CCS</v>
      </c>
      <c r="K440" s="306" t="str">
        <f>IF(ISBLANK(INDEX('Policy Characteristics'!E:E,MATCH($C440,'Policy Characteristics'!$C:$C,0))),"",INDEX('Policy Characteristics'!E:E,MATCH($C440,'Policy Characteristics'!$C:$C,0)))</f>
        <v>indst CCS</v>
      </c>
      <c r="L440" s="317">
        <f>IF(ISBLANK(INDEX('Policy Characteristics'!F:F,MATCH($C440,'Policy Characteristics'!$C:$C,0))),"",INDEX('Policy Characteristics'!F:F,MATCH($C440,'Policy Characteristics'!$C:$C,0)))</f>
        <v>0</v>
      </c>
      <c r="M440" s="317">
        <f>IF(ISBLANK(INDEX('Policy Characteristics'!G:G,MATCH($C440,'Policy Characteristics'!$C:$C,0))),"",INDEX('Policy Characteristics'!G:G,MATCH($C440,'Policy Characteristics'!$C:$C,0)))</f>
        <v>1</v>
      </c>
      <c r="N440" s="317">
        <f>IF(ISBLANK(INDEX('Policy Characteristics'!H:H,MATCH($C440,'Policy Characteristics'!$C:$C,0))),"",INDEX('Policy Characteristics'!H:H,MATCH($C440,'Policy Characteristics'!$C:$C,0)))</f>
        <v>0.01</v>
      </c>
      <c r="O440" s="306" t="str">
        <f>IF(ISBLANK(INDEX('Policy Characteristics'!I:I,MATCH($C440,'Policy Characteristics'!$C:$C,0))),"",INDEX('Policy Characteristics'!I:I,MATCH($C440,'Policy Characteristics'!$C:$C,0)))</f>
        <v>% of CO2 captured</v>
      </c>
      <c r="P440" s="306" t="str">
        <f>IF(ISBLANK(INDEX('Policy Characteristics'!J:J,MATCH($C440,'Policy Characteristics'!$C:$C,0))),"",INDEX('Policy Characteristics'!J:J,MATCH($C440,'Policy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0" s="306" t="str">
        <f>IF(ISBLANK(INDEX('Policy Characteristics'!K:K,MATCH($C440,'Policy Characteristics'!$C:$C,0))),"",INDEX('Policy Characteristics'!K:K,MATCH($C440,'Policy Characteristics'!$C:$C,0)))</f>
        <v>ccs.html#ccs</v>
      </c>
      <c r="R440" s="306" t="str">
        <f>IF(ISBLANK(INDEX('Policy Characteristics'!L:L,MATCH($C440,'Policy Characteristics'!$C:$C,0))),"",INDEX('Policy Characteristics'!L:L,MATCH($C440,'Policy Characteristics'!$C:$C,0)))</f>
        <v>carbon-capture-and-sequestration.html</v>
      </c>
    </row>
    <row r="441" spans="1:18" x14ac:dyDescent="0.25">
      <c r="A441" s="306" t="str">
        <f>IF(ISBLANK(INDEX('Policy Characteristics'!A:A,MATCH($C441,'Policy Characteristics'!$C:$C,0))),"",INDEX('Policy Characteristics'!A:A,MATCH($C441,'Policy Characteristics'!$C:$C,0)))</f>
        <v>Industry</v>
      </c>
      <c r="B441" s="306" t="str">
        <f>IF(ISBLANK(INDEX('Policy Characteristics'!B:B,MATCH($C441,'Policy Characteristics'!$C:$C,0))),"",INDEX('Policy Characteristics'!B:B,MATCH($C441,'Policy Characteristics'!$C:$C,0)))</f>
        <v>Carbon Capture and Sequestration</v>
      </c>
      <c r="C441" s="310" t="str">
        <f t="shared" si="30"/>
        <v>Industry Sector Fraction of Potential Additional CCS Achieved</v>
      </c>
      <c r="D441" s="563" t="s">
        <v>3206</v>
      </c>
      <c r="E441" s="563" t="s">
        <v>2616</v>
      </c>
      <c r="F441" s="7" t="s">
        <v>2665</v>
      </c>
      <c r="G441" s="414" t="s">
        <v>3157</v>
      </c>
      <c r="H441" s="416">
        <v>935</v>
      </c>
      <c r="I441" s="414" t="s">
        <v>44</v>
      </c>
      <c r="J441" s="308" t="str">
        <f>IF(ISBLANK(INDEX('Policy Characteristics'!D:D,MATCH($C441,'Policy Characteristics'!$C:$C,0))),"",INDEX('Policy Characteristics'!D:D,MATCH($C441,'Policy Characteristics'!$C:$C,0)))</f>
        <v>Industry CCS</v>
      </c>
      <c r="K441" s="306" t="str">
        <f>IF(ISBLANK(INDEX('Policy Characteristics'!E:E,MATCH($C441,'Policy Characteristics'!$C:$C,0))),"",INDEX('Policy Characteristics'!E:E,MATCH($C441,'Policy Characteristics'!$C:$C,0)))</f>
        <v>indst CCS</v>
      </c>
      <c r="L441" s="317">
        <f>IF(ISBLANK(INDEX('Policy Characteristics'!F:F,MATCH($C441,'Policy Characteristics'!$C:$C,0))),"",INDEX('Policy Characteristics'!F:F,MATCH($C441,'Policy Characteristics'!$C:$C,0)))</f>
        <v>0</v>
      </c>
      <c r="M441" s="317">
        <f>IF(ISBLANK(INDEX('Policy Characteristics'!G:G,MATCH($C441,'Policy Characteristics'!$C:$C,0))),"",INDEX('Policy Characteristics'!G:G,MATCH($C441,'Policy Characteristics'!$C:$C,0)))</f>
        <v>1</v>
      </c>
      <c r="N441" s="317">
        <f>IF(ISBLANK(INDEX('Policy Characteristics'!H:H,MATCH($C441,'Policy Characteristics'!$C:$C,0))),"",INDEX('Policy Characteristics'!H:H,MATCH($C441,'Policy Characteristics'!$C:$C,0)))</f>
        <v>0.01</v>
      </c>
      <c r="O441" s="306" t="str">
        <f>IF(ISBLANK(INDEX('Policy Characteristics'!I:I,MATCH($C441,'Policy Characteristics'!$C:$C,0))),"",INDEX('Policy Characteristics'!I:I,MATCH($C441,'Policy Characteristics'!$C:$C,0)))</f>
        <v>% of CO2 captured</v>
      </c>
      <c r="P441" s="306" t="str">
        <f>IF(ISBLANK(INDEX('Policy Characteristics'!J:J,MATCH($C441,'Policy Characteristics'!$C:$C,0))),"",INDEX('Policy Characteristics'!J:J,MATCH($C441,'Policy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1" s="306" t="str">
        <f>IF(ISBLANK(INDEX('Policy Characteristics'!K:K,MATCH($C441,'Policy Characteristics'!$C:$C,0))),"",INDEX('Policy Characteristics'!K:K,MATCH($C441,'Policy Characteristics'!$C:$C,0)))</f>
        <v>ccs.html#ccs</v>
      </c>
      <c r="R441" s="306" t="str">
        <f>IF(ISBLANK(INDEX('Policy Characteristics'!L:L,MATCH($C441,'Policy Characteristics'!$C:$C,0))),"",INDEX('Policy Characteristics'!L:L,MATCH($C441,'Policy Characteristics'!$C:$C,0)))</f>
        <v>carbon-capture-and-sequestration.html</v>
      </c>
    </row>
    <row r="442" spans="1:18" x14ac:dyDescent="0.25">
      <c r="A442" s="306" t="str">
        <f>IF(ISBLANK(INDEX('Policy Characteristics'!A:A,MATCH($C442,'Policy Characteristics'!$C:$C,0))),"",INDEX('Policy Characteristics'!A:A,MATCH($C442,'Policy Characteristics'!$C:$C,0)))</f>
        <v>Industry</v>
      </c>
      <c r="B442" s="306" t="str">
        <f>IF(ISBLANK(INDEX('Policy Characteristics'!B:B,MATCH($C442,'Policy Characteristics'!$C:$C,0))),"",INDEX('Policy Characteristics'!B:B,MATCH($C442,'Policy Characteristics'!$C:$C,0)))</f>
        <v>Carbon Capture and Sequestration</v>
      </c>
      <c r="C442" s="310" t="str">
        <f t="shared" si="30"/>
        <v>Industry Sector Fraction of Potential Additional CCS Achieved</v>
      </c>
      <c r="D442" s="563" t="s">
        <v>3207</v>
      </c>
      <c r="E442" s="563" t="s">
        <v>3155</v>
      </c>
      <c r="F442" s="7" t="s">
        <v>3169</v>
      </c>
      <c r="G442" s="414" t="s">
        <v>3156</v>
      </c>
      <c r="H442" s="416">
        <v>936</v>
      </c>
      <c r="I442" s="414" t="s">
        <v>44</v>
      </c>
      <c r="J442" s="308" t="str">
        <f>IF(ISBLANK(INDEX('Policy Characteristics'!D:D,MATCH($C442,'Policy Characteristics'!$C:$C,0))),"",INDEX('Policy Characteristics'!D:D,MATCH($C442,'Policy Characteristics'!$C:$C,0)))</f>
        <v>Industry CCS</v>
      </c>
      <c r="K442" s="306" t="str">
        <f>IF(ISBLANK(INDEX('Policy Characteristics'!E:E,MATCH($C442,'Policy Characteristics'!$C:$C,0))),"",INDEX('Policy Characteristics'!E:E,MATCH($C442,'Policy Characteristics'!$C:$C,0)))</f>
        <v>indst CCS</v>
      </c>
      <c r="L442" s="317">
        <f>IF(ISBLANK(INDEX('Policy Characteristics'!F:F,MATCH($C442,'Policy Characteristics'!$C:$C,0))),"",INDEX('Policy Characteristics'!F:F,MATCH($C442,'Policy Characteristics'!$C:$C,0)))</f>
        <v>0</v>
      </c>
      <c r="M442" s="317">
        <f>IF(ISBLANK(INDEX('Policy Characteristics'!G:G,MATCH($C442,'Policy Characteristics'!$C:$C,0))),"",INDEX('Policy Characteristics'!G:G,MATCH($C442,'Policy Characteristics'!$C:$C,0)))</f>
        <v>1</v>
      </c>
      <c r="N442" s="317">
        <f>IF(ISBLANK(INDEX('Policy Characteristics'!H:H,MATCH($C442,'Policy Characteristics'!$C:$C,0))),"",INDEX('Policy Characteristics'!H:H,MATCH($C442,'Policy Characteristics'!$C:$C,0)))</f>
        <v>0.01</v>
      </c>
      <c r="O442" s="306" t="str">
        <f>IF(ISBLANK(INDEX('Policy Characteristics'!I:I,MATCH($C442,'Policy Characteristics'!$C:$C,0))),"",INDEX('Policy Characteristics'!I:I,MATCH($C442,'Policy Characteristics'!$C:$C,0)))</f>
        <v>% of CO2 captured</v>
      </c>
      <c r="P442" s="306" t="str">
        <f>IF(ISBLANK(INDEX('Policy Characteristics'!J:J,MATCH($C442,'Policy Characteristics'!$C:$C,0))),"",INDEX('Policy Characteristics'!J:J,MATCH($C442,'Policy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2" s="306" t="str">
        <f>IF(ISBLANK(INDEX('Policy Characteristics'!K:K,MATCH($C442,'Policy Characteristics'!$C:$C,0))),"",INDEX('Policy Characteristics'!K:K,MATCH($C442,'Policy Characteristics'!$C:$C,0)))</f>
        <v>ccs.html#ccs</v>
      </c>
      <c r="R442" s="306" t="str">
        <f>IF(ISBLANK(INDEX('Policy Characteristics'!L:L,MATCH($C442,'Policy Characteristics'!$C:$C,0))),"",INDEX('Policy Characteristics'!L:L,MATCH($C442,'Policy Characteristics'!$C:$C,0)))</f>
        <v>carbon-capture-and-sequestration.html</v>
      </c>
    </row>
    <row r="443" spans="1:18" x14ac:dyDescent="0.25">
      <c r="A443" s="306" t="str">
        <f>IF(ISBLANK(INDEX('Policy Characteristics'!A:A,MATCH($C443,'Policy Characteristics'!$C:$C,0))),"",INDEX('Policy Characteristics'!A:A,MATCH($C443,'Policy Characteristics'!$C:$C,0)))</f>
        <v>Industry</v>
      </c>
      <c r="B443" s="306" t="str">
        <f>IF(ISBLANK(INDEX('Policy Characteristics'!B:B,MATCH($C443,'Policy Characteristics'!$C:$C,0))),"",INDEX('Policy Characteristics'!B:B,MATCH($C443,'Policy Characteristics'!$C:$C,0)))</f>
        <v>Carbon Capture and Sequestration</v>
      </c>
      <c r="C443" s="310" t="str">
        <f t="shared" si="30"/>
        <v>Industry Sector Fraction of Potential Additional CCS Achieved</v>
      </c>
      <c r="D443" s="563" t="s">
        <v>3207</v>
      </c>
      <c r="E443" s="563" t="s">
        <v>2616</v>
      </c>
      <c r="F443" s="7" t="s">
        <v>3169</v>
      </c>
      <c r="G443" s="414" t="s">
        <v>3157</v>
      </c>
      <c r="H443" s="416">
        <v>937</v>
      </c>
      <c r="I443" s="394" t="s">
        <v>45</v>
      </c>
      <c r="J443" s="308" t="str">
        <f>IF(ISBLANK(INDEX('Policy Characteristics'!D:D,MATCH($C443,'Policy Characteristics'!$C:$C,0))),"",INDEX('Policy Characteristics'!D:D,MATCH($C443,'Policy Characteristics'!$C:$C,0)))</f>
        <v>Industry CCS</v>
      </c>
      <c r="K443" s="306" t="str">
        <f>IF(ISBLANK(INDEX('Policy Characteristics'!E:E,MATCH($C443,'Policy Characteristics'!$C:$C,0))),"",INDEX('Policy Characteristics'!E:E,MATCH($C443,'Policy Characteristics'!$C:$C,0)))</f>
        <v>indst CCS</v>
      </c>
      <c r="L443" s="317">
        <f>IF(ISBLANK(INDEX('Policy Characteristics'!F:F,MATCH($C443,'Policy Characteristics'!$C:$C,0))),"",INDEX('Policy Characteristics'!F:F,MATCH($C443,'Policy Characteristics'!$C:$C,0)))</f>
        <v>0</v>
      </c>
      <c r="M443" s="317">
        <f>IF(ISBLANK(INDEX('Policy Characteristics'!G:G,MATCH($C443,'Policy Characteristics'!$C:$C,0))),"",INDEX('Policy Characteristics'!G:G,MATCH($C443,'Policy Characteristics'!$C:$C,0)))</f>
        <v>1</v>
      </c>
      <c r="N443" s="317">
        <f>IF(ISBLANK(INDEX('Policy Characteristics'!H:H,MATCH($C443,'Policy Characteristics'!$C:$C,0))),"",INDEX('Policy Characteristics'!H:H,MATCH($C443,'Policy Characteristics'!$C:$C,0)))</f>
        <v>0.01</v>
      </c>
      <c r="O443" s="306" t="str">
        <f>IF(ISBLANK(INDEX('Policy Characteristics'!I:I,MATCH($C443,'Policy Characteristics'!$C:$C,0))),"",INDEX('Policy Characteristics'!I:I,MATCH($C443,'Policy Characteristics'!$C:$C,0)))</f>
        <v>% of CO2 captured</v>
      </c>
      <c r="P443" s="306" t="str">
        <f>IF(ISBLANK(INDEX('Policy Characteristics'!J:J,MATCH($C443,'Policy Characteristics'!$C:$C,0))),"",INDEX('Policy Characteristics'!J:J,MATCH($C443,'Policy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3" s="306" t="str">
        <f>IF(ISBLANK(INDEX('Policy Characteristics'!K:K,MATCH($C443,'Policy Characteristics'!$C:$C,0))),"",INDEX('Policy Characteristics'!K:K,MATCH($C443,'Policy Characteristics'!$C:$C,0)))</f>
        <v>ccs.html#ccs</v>
      </c>
      <c r="R443" s="306" t="str">
        <f>IF(ISBLANK(INDEX('Policy Characteristics'!L:L,MATCH($C443,'Policy Characteristics'!$C:$C,0))),"",INDEX('Policy Characteristics'!L:L,MATCH($C443,'Policy Characteristics'!$C:$C,0)))</f>
        <v>carbon-capture-and-sequestration.html</v>
      </c>
    </row>
    <row r="444" spans="1:18" x14ac:dyDescent="0.25">
      <c r="A444" s="306" t="str">
        <f>IF(ISBLANK(INDEX('Policy Characteristics'!A:A,MATCH($C444,'Policy Characteristics'!$C:$C,0))),"",INDEX('Policy Characteristics'!A:A,MATCH($C444,'Policy Characteristics'!$C:$C,0)))</f>
        <v>Industry</v>
      </c>
      <c r="B444" s="306" t="str">
        <f>IF(ISBLANK(INDEX('Policy Characteristics'!B:B,MATCH($C444,'Policy Characteristics'!$C:$C,0))),"",INDEX('Policy Characteristics'!B:B,MATCH($C444,'Policy Characteristics'!$C:$C,0)))</f>
        <v>Carbon Capture and Sequestration</v>
      </c>
      <c r="C444" s="310" t="str">
        <f t="shared" si="30"/>
        <v>Industry Sector Fraction of Potential Additional CCS Achieved</v>
      </c>
      <c r="D444" s="563" t="s">
        <v>3208</v>
      </c>
      <c r="E444" s="563" t="s">
        <v>3155</v>
      </c>
      <c r="F444" s="7" t="s">
        <v>3170</v>
      </c>
      <c r="G444" s="414" t="s">
        <v>3156</v>
      </c>
      <c r="H444" s="416">
        <v>938</v>
      </c>
      <c r="I444" s="414" t="s">
        <v>44</v>
      </c>
      <c r="J444" s="308" t="str">
        <f>IF(ISBLANK(INDEX('Policy Characteristics'!D:D,MATCH($C444,'Policy Characteristics'!$C:$C,0))),"",INDEX('Policy Characteristics'!D:D,MATCH($C444,'Policy Characteristics'!$C:$C,0)))</f>
        <v>Industry CCS</v>
      </c>
      <c r="K444" s="306" t="str">
        <f>IF(ISBLANK(INDEX('Policy Characteristics'!E:E,MATCH($C444,'Policy Characteristics'!$C:$C,0))),"",INDEX('Policy Characteristics'!E:E,MATCH($C444,'Policy Characteristics'!$C:$C,0)))</f>
        <v>indst CCS</v>
      </c>
      <c r="L444" s="317">
        <f>IF(ISBLANK(INDEX('Policy Characteristics'!F:F,MATCH($C444,'Policy Characteristics'!$C:$C,0))),"",INDEX('Policy Characteristics'!F:F,MATCH($C444,'Policy Characteristics'!$C:$C,0)))</f>
        <v>0</v>
      </c>
      <c r="M444" s="317">
        <f>IF(ISBLANK(INDEX('Policy Characteristics'!G:G,MATCH($C444,'Policy Characteristics'!$C:$C,0))),"",INDEX('Policy Characteristics'!G:G,MATCH($C444,'Policy Characteristics'!$C:$C,0)))</f>
        <v>1</v>
      </c>
      <c r="N444" s="317">
        <f>IF(ISBLANK(INDEX('Policy Characteristics'!H:H,MATCH($C444,'Policy Characteristics'!$C:$C,0))),"",INDEX('Policy Characteristics'!H:H,MATCH($C444,'Policy Characteristics'!$C:$C,0)))</f>
        <v>0.01</v>
      </c>
      <c r="O444" s="306" t="str">
        <f>IF(ISBLANK(INDEX('Policy Characteristics'!I:I,MATCH($C444,'Policy Characteristics'!$C:$C,0))),"",INDEX('Policy Characteristics'!I:I,MATCH($C444,'Policy Characteristics'!$C:$C,0)))</f>
        <v>% of CO2 captured</v>
      </c>
      <c r="P444" s="306" t="str">
        <f>IF(ISBLANK(INDEX('Policy Characteristics'!J:J,MATCH($C444,'Policy Characteristics'!$C:$C,0))),"",INDEX('Policy Characteristics'!J:J,MATCH($C444,'Policy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4" s="306" t="str">
        <f>IF(ISBLANK(INDEX('Policy Characteristics'!K:K,MATCH($C444,'Policy Characteristics'!$C:$C,0))),"",INDEX('Policy Characteristics'!K:K,MATCH($C444,'Policy Characteristics'!$C:$C,0)))</f>
        <v>ccs.html#ccs</v>
      </c>
      <c r="R444" s="306" t="str">
        <f>IF(ISBLANK(INDEX('Policy Characteristics'!L:L,MATCH($C444,'Policy Characteristics'!$C:$C,0))),"",INDEX('Policy Characteristics'!L:L,MATCH($C444,'Policy Characteristics'!$C:$C,0)))</f>
        <v>carbon-capture-and-sequestration.html</v>
      </c>
    </row>
    <row r="445" spans="1:18" x14ac:dyDescent="0.25">
      <c r="A445" s="306" t="str">
        <f>IF(ISBLANK(INDEX('Policy Characteristics'!A:A,MATCH($C445,'Policy Characteristics'!$C:$C,0))),"",INDEX('Policy Characteristics'!A:A,MATCH($C445,'Policy Characteristics'!$C:$C,0)))</f>
        <v>Industry</v>
      </c>
      <c r="B445" s="306" t="str">
        <f>IF(ISBLANK(INDEX('Policy Characteristics'!B:B,MATCH($C445,'Policy Characteristics'!$C:$C,0))),"",INDEX('Policy Characteristics'!B:B,MATCH($C445,'Policy Characteristics'!$C:$C,0)))</f>
        <v>Carbon Capture and Sequestration</v>
      </c>
      <c r="C445" s="310" t="str">
        <f t="shared" si="30"/>
        <v>Industry Sector Fraction of Potential Additional CCS Achieved</v>
      </c>
      <c r="D445" s="563" t="s">
        <v>3208</v>
      </c>
      <c r="E445" s="563" t="s">
        <v>2616</v>
      </c>
      <c r="F445" s="7" t="s">
        <v>3170</v>
      </c>
      <c r="G445" s="414" t="s">
        <v>3157</v>
      </c>
      <c r="H445" s="416">
        <v>939</v>
      </c>
      <c r="I445" s="394" t="s">
        <v>45</v>
      </c>
      <c r="J445" s="308" t="str">
        <f>IF(ISBLANK(INDEX('Policy Characteristics'!D:D,MATCH($C445,'Policy Characteristics'!$C:$C,0))),"",INDEX('Policy Characteristics'!D:D,MATCH($C445,'Policy Characteristics'!$C:$C,0)))</f>
        <v>Industry CCS</v>
      </c>
      <c r="K445" s="306" t="str">
        <f>IF(ISBLANK(INDEX('Policy Characteristics'!E:E,MATCH($C445,'Policy Characteristics'!$C:$C,0))),"",INDEX('Policy Characteristics'!E:E,MATCH($C445,'Policy Characteristics'!$C:$C,0)))</f>
        <v>indst CCS</v>
      </c>
      <c r="L445" s="317">
        <f>IF(ISBLANK(INDEX('Policy Characteristics'!F:F,MATCH($C445,'Policy Characteristics'!$C:$C,0))),"",INDEX('Policy Characteristics'!F:F,MATCH($C445,'Policy Characteristics'!$C:$C,0)))</f>
        <v>0</v>
      </c>
      <c r="M445" s="317">
        <f>IF(ISBLANK(INDEX('Policy Characteristics'!G:G,MATCH($C445,'Policy Characteristics'!$C:$C,0))),"",INDEX('Policy Characteristics'!G:G,MATCH($C445,'Policy Characteristics'!$C:$C,0)))</f>
        <v>1</v>
      </c>
      <c r="N445" s="317">
        <f>IF(ISBLANK(INDEX('Policy Characteristics'!H:H,MATCH($C445,'Policy Characteristics'!$C:$C,0))),"",INDEX('Policy Characteristics'!H:H,MATCH($C445,'Policy Characteristics'!$C:$C,0)))</f>
        <v>0.01</v>
      </c>
      <c r="O445" s="306" t="str">
        <f>IF(ISBLANK(INDEX('Policy Characteristics'!I:I,MATCH($C445,'Policy Characteristics'!$C:$C,0))),"",INDEX('Policy Characteristics'!I:I,MATCH($C445,'Policy Characteristics'!$C:$C,0)))</f>
        <v>% of CO2 captured</v>
      </c>
      <c r="P445" s="306" t="str">
        <f>IF(ISBLANK(INDEX('Policy Characteristics'!J:J,MATCH($C445,'Policy Characteristics'!$C:$C,0))),"",INDEX('Policy Characteristics'!J:J,MATCH($C445,'Policy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5" s="306" t="str">
        <f>IF(ISBLANK(INDEX('Policy Characteristics'!K:K,MATCH($C445,'Policy Characteristics'!$C:$C,0))),"",INDEX('Policy Characteristics'!K:K,MATCH($C445,'Policy Characteristics'!$C:$C,0)))</f>
        <v>ccs.html#ccs</v>
      </c>
      <c r="R445" s="306" t="str">
        <f>IF(ISBLANK(INDEX('Policy Characteristics'!L:L,MATCH($C445,'Policy Characteristics'!$C:$C,0))),"",INDEX('Policy Characteristics'!L:L,MATCH($C445,'Policy Characteristics'!$C:$C,0)))</f>
        <v>carbon-capture-and-sequestration.html</v>
      </c>
    </row>
    <row r="446" spans="1:18" x14ac:dyDescent="0.25">
      <c r="A446" s="306" t="str">
        <f>IF(ISBLANK(INDEX('Policy Characteristics'!A:A,MATCH($C446,'Policy Characteristics'!$C:$C,0))),"",INDEX('Policy Characteristics'!A:A,MATCH($C446,'Policy Characteristics'!$C:$C,0)))</f>
        <v>Industry</v>
      </c>
      <c r="B446" s="306" t="str">
        <f>IF(ISBLANK(INDEX('Policy Characteristics'!B:B,MATCH($C446,'Policy Characteristics'!$C:$C,0))),"",INDEX('Policy Characteristics'!B:B,MATCH($C446,'Policy Characteristics'!$C:$C,0)))</f>
        <v>Carbon Capture and Sequestration</v>
      </c>
      <c r="C446" s="310" t="str">
        <f t="shared" si="30"/>
        <v>Industry Sector Fraction of Potential Additional CCS Achieved</v>
      </c>
      <c r="D446" s="563" t="s">
        <v>3209</v>
      </c>
      <c r="E446" s="563" t="s">
        <v>3155</v>
      </c>
      <c r="F446" s="7" t="s">
        <v>3171</v>
      </c>
      <c r="G446" s="414" t="s">
        <v>3156</v>
      </c>
      <c r="H446" s="416">
        <v>940</v>
      </c>
      <c r="I446" s="414" t="s">
        <v>44</v>
      </c>
      <c r="J446" s="308" t="str">
        <f>IF(ISBLANK(INDEX('Policy Characteristics'!D:D,MATCH($C446,'Policy Characteristics'!$C:$C,0))),"",INDEX('Policy Characteristics'!D:D,MATCH($C446,'Policy Characteristics'!$C:$C,0)))</f>
        <v>Industry CCS</v>
      </c>
      <c r="K446" s="306" t="str">
        <f>IF(ISBLANK(INDEX('Policy Characteristics'!E:E,MATCH($C446,'Policy Characteristics'!$C:$C,0))),"",INDEX('Policy Characteristics'!E:E,MATCH($C446,'Policy Characteristics'!$C:$C,0)))</f>
        <v>indst CCS</v>
      </c>
      <c r="L446" s="317">
        <f>IF(ISBLANK(INDEX('Policy Characteristics'!F:F,MATCH($C446,'Policy Characteristics'!$C:$C,0))),"",INDEX('Policy Characteristics'!F:F,MATCH($C446,'Policy Characteristics'!$C:$C,0)))</f>
        <v>0</v>
      </c>
      <c r="M446" s="317">
        <f>IF(ISBLANK(INDEX('Policy Characteristics'!G:G,MATCH($C446,'Policy Characteristics'!$C:$C,0))),"",INDEX('Policy Characteristics'!G:G,MATCH($C446,'Policy Characteristics'!$C:$C,0)))</f>
        <v>1</v>
      </c>
      <c r="N446" s="317">
        <f>IF(ISBLANK(INDEX('Policy Characteristics'!H:H,MATCH($C446,'Policy Characteristics'!$C:$C,0))),"",INDEX('Policy Characteristics'!H:H,MATCH($C446,'Policy Characteristics'!$C:$C,0)))</f>
        <v>0.01</v>
      </c>
      <c r="O446" s="306" t="str">
        <f>IF(ISBLANK(INDEX('Policy Characteristics'!I:I,MATCH($C446,'Policy Characteristics'!$C:$C,0))),"",INDEX('Policy Characteristics'!I:I,MATCH($C446,'Policy Characteristics'!$C:$C,0)))</f>
        <v>% of CO2 captured</v>
      </c>
      <c r="P446" s="306" t="str">
        <f>IF(ISBLANK(INDEX('Policy Characteristics'!J:J,MATCH($C446,'Policy Characteristics'!$C:$C,0))),"",INDEX('Policy Characteristics'!J:J,MATCH($C446,'Policy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6" s="306" t="str">
        <f>IF(ISBLANK(INDEX('Policy Characteristics'!K:K,MATCH($C446,'Policy Characteristics'!$C:$C,0))),"",INDEX('Policy Characteristics'!K:K,MATCH($C446,'Policy Characteristics'!$C:$C,0)))</f>
        <v>ccs.html#ccs</v>
      </c>
      <c r="R446" s="306" t="str">
        <f>IF(ISBLANK(INDEX('Policy Characteristics'!L:L,MATCH($C446,'Policy Characteristics'!$C:$C,0))),"",INDEX('Policy Characteristics'!L:L,MATCH($C446,'Policy Characteristics'!$C:$C,0)))</f>
        <v>carbon-capture-and-sequestration.html</v>
      </c>
    </row>
    <row r="447" spans="1:18" x14ac:dyDescent="0.25">
      <c r="A447" s="306" t="str">
        <f>IF(ISBLANK(INDEX('Policy Characteristics'!A:A,MATCH($C447,'Policy Characteristics'!$C:$C,0))),"",INDEX('Policy Characteristics'!A:A,MATCH($C447,'Policy Characteristics'!$C:$C,0)))</f>
        <v>Industry</v>
      </c>
      <c r="B447" s="306" t="str">
        <f>IF(ISBLANK(INDEX('Policy Characteristics'!B:B,MATCH($C447,'Policy Characteristics'!$C:$C,0))),"",INDEX('Policy Characteristics'!B:B,MATCH($C447,'Policy Characteristics'!$C:$C,0)))</f>
        <v>Carbon Capture and Sequestration</v>
      </c>
      <c r="C447" s="310" t="str">
        <f t="shared" si="30"/>
        <v>Industry Sector Fraction of Potential Additional CCS Achieved</v>
      </c>
      <c r="D447" s="563" t="s">
        <v>3209</v>
      </c>
      <c r="E447" s="563" t="s">
        <v>2616</v>
      </c>
      <c r="F447" s="7" t="s">
        <v>3171</v>
      </c>
      <c r="G447" s="414" t="s">
        <v>3157</v>
      </c>
      <c r="H447" s="416">
        <v>941</v>
      </c>
      <c r="I447" s="394" t="s">
        <v>45</v>
      </c>
      <c r="J447" s="308" t="str">
        <f>IF(ISBLANK(INDEX('Policy Characteristics'!D:D,MATCH($C447,'Policy Characteristics'!$C:$C,0))),"",INDEX('Policy Characteristics'!D:D,MATCH($C447,'Policy Characteristics'!$C:$C,0)))</f>
        <v>Industry CCS</v>
      </c>
      <c r="K447" s="306" t="str">
        <f>IF(ISBLANK(INDEX('Policy Characteristics'!E:E,MATCH($C447,'Policy Characteristics'!$C:$C,0))),"",INDEX('Policy Characteristics'!E:E,MATCH($C447,'Policy Characteristics'!$C:$C,0)))</f>
        <v>indst CCS</v>
      </c>
      <c r="L447" s="317">
        <f>IF(ISBLANK(INDEX('Policy Characteristics'!F:F,MATCH($C447,'Policy Characteristics'!$C:$C,0))),"",INDEX('Policy Characteristics'!F:F,MATCH($C447,'Policy Characteristics'!$C:$C,0)))</f>
        <v>0</v>
      </c>
      <c r="M447" s="317">
        <f>IF(ISBLANK(INDEX('Policy Characteristics'!G:G,MATCH($C447,'Policy Characteristics'!$C:$C,0))),"",INDEX('Policy Characteristics'!G:G,MATCH($C447,'Policy Characteristics'!$C:$C,0)))</f>
        <v>1</v>
      </c>
      <c r="N447" s="317">
        <f>IF(ISBLANK(INDEX('Policy Characteristics'!H:H,MATCH($C447,'Policy Characteristics'!$C:$C,0))),"",INDEX('Policy Characteristics'!H:H,MATCH($C447,'Policy Characteristics'!$C:$C,0)))</f>
        <v>0.01</v>
      </c>
      <c r="O447" s="306" t="str">
        <f>IF(ISBLANK(INDEX('Policy Characteristics'!I:I,MATCH($C447,'Policy Characteristics'!$C:$C,0))),"",INDEX('Policy Characteristics'!I:I,MATCH($C447,'Policy Characteristics'!$C:$C,0)))</f>
        <v>% of CO2 captured</v>
      </c>
      <c r="P447" s="306" t="str">
        <f>IF(ISBLANK(INDEX('Policy Characteristics'!J:J,MATCH($C447,'Policy Characteristics'!$C:$C,0))),"",INDEX('Policy Characteristics'!J:J,MATCH($C447,'Policy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7" s="306" t="str">
        <f>IF(ISBLANK(INDEX('Policy Characteristics'!K:K,MATCH($C447,'Policy Characteristics'!$C:$C,0))),"",INDEX('Policy Characteristics'!K:K,MATCH($C447,'Policy Characteristics'!$C:$C,0)))</f>
        <v>ccs.html#ccs</v>
      </c>
      <c r="R447" s="306" t="str">
        <f>IF(ISBLANK(INDEX('Policy Characteristics'!L:L,MATCH($C447,'Policy Characteristics'!$C:$C,0))),"",INDEX('Policy Characteristics'!L:L,MATCH($C447,'Policy Characteristics'!$C:$C,0)))</f>
        <v>carbon-capture-and-sequestration.html</v>
      </c>
    </row>
    <row r="448" spans="1:18" x14ac:dyDescent="0.25">
      <c r="A448" s="306" t="str">
        <f>IF(ISBLANK(INDEX('Policy Characteristics'!A:A,MATCH($C448,'Policy Characteristics'!$C:$C,0))),"",INDEX('Policy Characteristics'!A:A,MATCH($C448,'Policy Characteristics'!$C:$C,0)))</f>
        <v>Industry</v>
      </c>
      <c r="B448" s="306" t="str">
        <f>IF(ISBLANK(INDEX('Policy Characteristics'!B:B,MATCH($C448,'Policy Characteristics'!$C:$C,0))),"",INDEX('Policy Characteristics'!B:B,MATCH($C448,'Policy Characteristics'!$C:$C,0)))</f>
        <v>Carbon Capture and Sequestration</v>
      </c>
      <c r="C448" s="310" t="str">
        <f t="shared" si="30"/>
        <v>Industry Sector Fraction of Potential Additional CCS Achieved</v>
      </c>
      <c r="D448" s="563" t="s">
        <v>3210</v>
      </c>
      <c r="E448" s="563" t="s">
        <v>3155</v>
      </c>
      <c r="F448" s="7" t="s">
        <v>3172</v>
      </c>
      <c r="G448" s="414" t="s">
        <v>3156</v>
      </c>
      <c r="H448" s="416">
        <v>942</v>
      </c>
      <c r="I448" s="414" t="s">
        <v>44</v>
      </c>
      <c r="J448" s="308" t="str">
        <f>IF(ISBLANK(INDEX('Policy Characteristics'!D:D,MATCH($C448,'Policy Characteristics'!$C:$C,0))),"",INDEX('Policy Characteristics'!D:D,MATCH($C448,'Policy Characteristics'!$C:$C,0)))</f>
        <v>Industry CCS</v>
      </c>
      <c r="K448" s="306" t="str">
        <f>IF(ISBLANK(INDEX('Policy Characteristics'!E:E,MATCH($C448,'Policy Characteristics'!$C:$C,0))),"",INDEX('Policy Characteristics'!E:E,MATCH($C448,'Policy Characteristics'!$C:$C,0)))</f>
        <v>indst CCS</v>
      </c>
      <c r="L448" s="317">
        <f>IF(ISBLANK(INDEX('Policy Characteristics'!F:F,MATCH($C448,'Policy Characteristics'!$C:$C,0))),"",INDEX('Policy Characteristics'!F:F,MATCH($C448,'Policy Characteristics'!$C:$C,0)))</f>
        <v>0</v>
      </c>
      <c r="M448" s="317">
        <f>IF(ISBLANK(INDEX('Policy Characteristics'!G:G,MATCH($C448,'Policy Characteristics'!$C:$C,0))),"",INDEX('Policy Characteristics'!G:G,MATCH($C448,'Policy Characteristics'!$C:$C,0)))</f>
        <v>1</v>
      </c>
      <c r="N448" s="317">
        <f>IF(ISBLANK(INDEX('Policy Characteristics'!H:H,MATCH($C448,'Policy Characteristics'!$C:$C,0))),"",INDEX('Policy Characteristics'!H:H,MATCH($C448,'Policy Characteristics'!$C:$C,0)))</f>
        <v>0.01</v>
      </c>
      <c r="O448" s="306" t="str">
        <f>IF(ISBLANK(INDEX('Policy Characteristics'!I:I,MATCH($C448,'Policy Characteristics'!$C:$C,0))),"",INDEX('Policy Characteristics'!I:I,MATCH($C448,'Policy Characteristics'!$C:$C,0)))</f>
        <v>% of CO2 captured</v>
      </c>
      <c r="P448" s="306" t="str">
        <f>IF(ISBLANK(INDEX('Policy Characteristics'!J:J,MATCH($C448,'Policy Characteristics'!$C:$C,0))),"",INDEX('Policy Characteristics'!J:J,MATCH($C448,'Policy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8" s="306" t="str">
        <f>IF(ISBLANK(INDEX('Policy Characteristics'!K:K,MATCH($C448,'Policy Characteristics'!$C:$C,0))),"",INDEX('Policy Characteristics'!K:K,MATCH($C448,'Policy Characteristics'!$C:$C,0)))</f>
        <v>ccs.html#ccs</v>
      </c>
      <c r="R448" s="306" t="str">
        <f>IF(ISBLANK(INDEX('Policy Characteristics'!L:L,MATCH($C448,'Policy Characteristics'!$C:$C,0))),"",INDEX('Policy Characteristics'!L:L,MATCH($C448,'Policy Characteristics'!$C:$C,0)))</f>
        <v>carbon-capture-and-sequestration.html</v>
      </c>
    </row>
    <row r="449" spans="1:18" x14ac:dyDescent="0.25">
      <c r="A449" s="306" t="str">
        <f>IF(ISBLANK(INDEX('Policy Characteristics'!A:A,MATCH($C449,'Policy Characteristics'!$C:$C,0))),"",INDEX('Policy Characteristics'!A:A,MATCH($C449,'Policy Characteristics'!$C:$C,0)))</f>
        <v>Industry</v>
      </c>
      <c r="B449" s="306" t="str">
        <f>IF(ISBLANK(INDEX('Policy Characteristics'!B:B,MATCH($C449,'Policy Characteristics'!$C:$C,0))),"",INDEX('Policy Characteristics'!B:B,MATCH($C449,'Policy Characteristics'!$C:$C,0)))</f>
        <v>Carbon Capture and Sequestration</v>
      </c>
      <c r="C449" s="310" t="str">
        <f t="shared" si="30"/>
        <v>Industry Sector Fraction of Potential Additional CCS Achieved</v>
      </c>
      <c r="D449" s="563" t="s">
        <v>3210</v>
      </c>
      <c r="E449" s="563" t="s">
        <v>2616</v>
      </c>
      <c r="F449" s="7" t="s">
        <v>3172</v>
      </c>
      <c r="G449" s="414" t="s">
        <v>3157</v>
      </c>
      <c r="H449" s="416">
        <v>943</v>
      </c>
      <c r="I449" s="394" t="s">
        <v>45</v>
      </c>
      <c r="J449" s="308" t="str">
        <f>IF(ISBLANK(INDEX('Policy Characteristics'!D:D,MATCH($C449,'Policy Characteristics'!$C:$C,0))),"",INDEX('Policy Characteristics'!D:D,MATCH($C449,'Policy Characteristics'!$C:$C,0)))</f>
        <v>Industry CCS</v>
      </c>
      <c r="K449" s="306" t="str">
        <f>IF(ISBLANK(INDEX('Policy Characteristics'!E:E,MATCH($C449,'Policy Characteristics'!$C:$C,0))),"",INDEX('Policy Characteristics'!E:E,MATCH($C449,'Policy Characteristics'!$C:$C,0)))</f>
        <v>indst CCS</v>
      </c>
      <c r="L449" s="317">
        <f>IF(ISBLANK(INDEX('Policy Characteristics'!F:F,MATCH($C449,'Policy Characteristics'!$C:$C,0))),"",INDEX('Policy Characteristics'!F:F,MATCH($C449,'Policy Characteristics'!$C:$C,0)))</f>
        <v>0</v>
      </c>
      <c r="M449" s="317">
        <f>IF(ISBLANK(INDEX('Policy Characteristics'!G:G,MATCH($C449,'Policy Characteristics'!$C:$C,0))),"",INDEX('Policy Characteristics'!G:G,MATCH($C449,'Policy Characteristics'!$C:$C,0)))</f>
        <v>1</v>
      </c>
      <c r="N449" s="317">
        <f>IF(ISBLANK(INDEX('Policy Characteristics'!H:H,MATCH($C449,'Policy Characteristics'!$C:$C,0))),"",INDEX('Policy Characteristics'!H:H,MATCH($C449,'Policy Characteristics'!$C:$C,0)))</f>
        <v>0.01</v>
      </c>
      <c r="O449" s="306" t="str">
        <f>IF(ISBLANK(INDEX('Policy Characteristics'!I:I,MATCH($C449,'Policy Characteristics'!$C:$C,0))),"",INDEX('Policy Characteristics'!I:I,MATCH($C449,'Policy Characteristics'!$C:$C,0)))</f>
        <v>% of CO2 captured</v>
      </c>
      <c r="P449" s="306" t="str">
        <f>IF(ISBLANK(INDEX('Policy Characteristics'!J:J,MATCH($C449,'Policy Characteristics'!$C:$C,0))),"",INDEX('Policy Characteristics'!J:J,MATCH($C449,'Policy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49" s="306" t="str">
        <f>IF(ISBLANK(INDEX('Policy Characteristics'!K:K,MATCH($C449,'Policy Characteristics'!$C:$C,0))),"",INDEX('Policy Characteristics'!K:K,MATCH($C449,'Policy Characteristics'!$C:$C,0)))</f>
        <v>ccs.html#ccs</v>
      </c>
      <c r="R449" s="306" t="str">
        <f>IF(ISBLANK(INDEX('Policy Characteristics'!L:L,MATCH($C449,'Policy Characteristics'!$C:$C,0))),"",INDEX('Policy Characteristics'!L:L,MATCH($C449,'Policy Characteristics'!$C:$C,0)))</f>
        <v>carbon-capture-and-sequestration.html</v>
      </c>
    </row>
    <row r="450" spans="1:18" x14ac:dyDescent="0.25">
      <c r="A450" s="306" t="str">
        <f>IF(ISBLANK(INDEX('Policy Characteristics'!A:A,MATCH($C450,'Policy Characteristics'!$C:$C,0))),"",INDEX('Policy Characteristics'!A:A,MATCH($C450,'Policy Characteristics'!$C:$C,0)))</f>
        <v>Industry</v>
      </c>
      <c r="B450" s="306" t="str">
        <f>IF(ISBLANK(INDEX('Policy Characteristics'!B:B,MATCH($C450,'Policy Characteristics'!$C:$C,0))),"",INDEX('Policy Characteristics'!B:B,MATCH($C450,'Policy Characteristics'!$C:$C,0)))</f>
        <v>Carbon Capture and Sequestration</v>
      </c>
      <c r="C450" s="310" t="str">
        <f t="shared" si="30"/>
        <v>Industry Sector Fraction of Potential Additional CCS Achieved</v>
      </c>
      <c r="D450" s="563" t="s">
        <v>3211</v>
      </c>
      <c r="E450" s="563" t="s">
        <v>3155</v>
      </c>
      <c r="F450" s="7" t="s">
        <v>3173</v>
      </c>
      <c r="G450" s="414" t="s">
        <v>3156</v>
      </c>
      <c r="H450" s="416">
        <v>944</v>
      </c>
      <c r="I450" s="414" t="s">
        <v>44</v>
      </c>
      <c r="J450" s="308" t="str">
        <f>IF(ISBLANK(INDEX('Policy Characteristics'!D:D,MATCH($C450,'Policy Characteristics'!$C:$C,0))),"",INDEX('Policy Characteristics'!D:D,MATCH($C450,'Policy Characteristics'!$C:$C,0)))</f>
        <v>Industry CCS</v>
      </c>
      <c r="K450" s="306" t="str">
        <f>IF(ISBLANK(INDEX('Policy Characteristics'!E:E,MATCH($C450,'Policy Characteristics'!$C:$C,0))),"",INDEX('Policy Characteristics'!E:E,MATCH($C450,'Policy Characteristics'!$C:$C,0)))</f>
        <v>indst CCS</v>
      </c>
      <c r="L450" s="317">
        <f>IF(ISBLANK(INDEX('Policy Characteristics'!F:F,MATCH($C450,'Policy Characteristics'!$C:$C,0))),"",INDEX('Policy Characteristics'!F:F,MATCH($C450,'Policy Characteristics'!$C:$C,0)))</f>
        <v>0</v>
      </c>
      <c r="M450" s="317">
        <f>IF(ISBLANK(INDEX('Policy Characteristics'!G:G,MATCH($C450,'Policy Characteristics'!$C:$C,0))),"",INDEX('Policy Characteristics'!G:G,MATCH($C450,'Policy Characteristics'!$C:$C,0)))</f>
        <v>1</v>
      </c>
      <c r="N450" s="317">
        <f>IF(ISBLANK(INDEX('Policy Characteristics'!H:H,MATCH($C450,'Policy Characteristics'!$C:$C,0))),"",INDEX('Policy Characteristics'!H:H,MATCH($C450,'Policy Characteristics'!$C:$C,0)))</f>
        <v>0.01</v>
      </c>
      <c r="O450" s="306" t="str">
        <f>IF(ISBLANK(INDEX('Policy Characteristics'!I:I,MATCH($C450,'Policy Characteristics'!$C:$C,0))),"",INDEX('Policy Characteristics'!I:I,MATCH($C450,'Policy Characteristics'!$C:$C,0)))</f>
        <v>% of CO2 captured</v>
      </c>
      <c r="P450" s="306" t="str">
        <f>IF(ISBLANK(INDEX('Policy Characteristics'!J:J,MATCH($C450,'Policy Characteristics'!$C:$C,0))),"",INDEX('Policy Characteristics'!J:J,MATCH($C450,'Policy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0" s="306" t="str">
        <f>IF(ISBLANK(INDEX('Policy Characteristics'!K:K,MATCH($C450,'Policy Characteristics'!$C:$C,0))),"",INDEX('Policy Characteristics'!K:K,MATCH($C450,'Policy Characteristics'!$C:$C,0)))</f>
        <v>ccs.html#ccs</v>
      </c>
      <c r="R450" s="306" t="str">
        <f>IF(ISBLANK(INDEX('Policy Characteristics'!L:L,MATCH($C450,'Policy Characteristics'!$C:$C,0))),"",INDEX('Policy Characteristics'!L:L,MATCH($C450,'Policy Characteristics'!$C:$C,0)))</f>
        <v>carbon-capture-and-sequestration.html</v>
      </c>
    </row>
    <row r="451" spans="1:18" x14ac:dyDescent="0.25">
      <c r="A451" s="306" t="str">
        <f>IF(ISBLANK(INDEX('Policy Characteristics'!A:A,MATCH($C451,'Policy Characteristics'!$C:$C,0))),"",INDEX('Policy Characteristics'!A:A,MATCH($C451,'Policy Characteristics'!$C:$C,0)))</f>
        <v>Industry</v>
      </c>
      <c r="B451" s="306" t="str">
        <f>IF(ISBLANK(INDEX('Policy Characteristics'!B:B,MATCH($C451,'Policy Characteristics'!$C:$C,0))),"",INDEX('Policy Characteristics'!B:B,MATCH($C451,'Policy Characteristics'!$C:$C,0)))</f>
        <v>Carbon Capture and Sequestration</v>
      </c>
      <c r="C451" s="310" t="str">
        <f t="shared" si="30"/>
        <v>Industry Sector Fraction of Potential Additional CCS Achieved</v>
      </c>
      <c r="D451" s="563" t="s">
        <v>3211</v>
      </c>
      <c r="E451" s="563" t="s">
        <v>2616</v>
      </c>
      <c r="F451" s="7" t="s">
        <v>3173</v>
      </c>
      <c r="G451" s="414" t="s">
        <v>3157</v>
      </c>
      <c r="H451" s="416">
        <v>945</v>
      </c>
      <c r="I451" s="394" t="s">
        <v>45</v>
      </c>
      <c r="J451" s="308" t="str">
        <f>IF(ISBLANK(INDEX('Policy Characteristics'!D:D,MATCH($C451,'Policy Characteristics'!$C:$C,0))),"",INDEX('Policy Characteristics'!D:D,MATCH($C451,'Policy Characteristics'!$C:$C,0)))</f>
        <v>Industry CCS</v>
      </c>
      <c r="K451" s="306" t="str">
        <f>IF(ISBLANK(INDEX('Policy Characteristics'!E:E,MATCH($C451,'Policy Characteristics'!$C:$C,0))),"",INDEX('Policy Characteristics'!E:E,MATCH($C451,'Policy Characteristics'!$C:$C,0)))</f>
        <v>indst CCS</v>
      </c>
      <c r="L451" s="317">
        <f>IF(ISBLANK(INDEX('Policy Characteristics'!F:F,MATCH($C451,'Policy Characteristics'!$C:$C,0))),"",INDEX('Policy Characteristics'!F:F,MATCH($C451,'Policy Characteristics'!$C:$C,0)))</f>
        <v>0</v>
      </c>
      <c r="M451" s="317">
        <f>IF(ISBLANK(INDEX('Policy Characteristics'!G:G,MATCH($C451,'Policy Characteristics'!$C:$C,0))),"",INDEX('Policy Characteristics'!G:G,MATCH($C451,'Policy Characteristics'!$C:$C,0)))</f>
        <v>1</v>
      </c>
      <c r="N451" s="317">
        <f>IF(ISBLANK(INDEX('Policy Characteristics'!H:H,MATCH($C451,'Policy Characteristics'!$C:$C,0))),"",INDEX('Policy Characteristics'!H:H,MATCH($C451,'Policy Characteristics'!$C:$C,0)))</f>
        <v>0.01</v>
      </c>
      <c r="O451" s="306" t="str">
        <f>IF(ISBLANK(INDEX('Policy Characteristics'!I:I,MATCH($C451,'Policy Characteristics'!$C:$C,0))),"",INDEX('Policy Characteristics'!I:I,MATCH($C451,'Policy Characteristics'!$C:$C,0)))</f>
        <v>% of CO2 captured</v>
      </c>
      <c r="P451" s="306" t="str">
        <f>IF(ISBLANK(INDEX('Policy Characteristics'!J:J,MATCH($C451,'Policy Characteristics'!$C:$C,0))),"",INDEX('Policy Characteristics'!J:J,MATCH($C451,'Policy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1" s="306" t="str">
        <f>IF(ISBLANK(INDEX('Policy Characteristics'!K:K,MATCH($C451,'Policy Characteristics'!$C:$C,0))),"",INDEX('Policy Characteristics'!K:K,MATCH($C451,'Policy Characteristics'!$C:$C,0)))</f>
        <v>ccs.html#ccs</v>
      </c>
      <c r="R451" s="306" t="str">
        <f>IF(ISBLANK(INDEX('Policy Characteristics'!L:L,MATCH($C451,'Policy Characteristics'!$C:$C,0))),"",INDEX('Policy Characteristics'!L:L,MATCH($C451,'Policy Characteristics'!$C:$C,0)))</f>
        <v>carbon-capture-and-sequestration.html</v>
      </c>
    </row>
    <row r="452" spans="1:18" x14ac:dyDescent="0.25">
      <c r="A452" s="306" t="str">
        <f>IF(ISBLANK(INDEX('Policy Characteristics'!A:A,MATCH($C452,'Policy Characteristics'!$C:$C,0))),"",INDEX('Policy Characteristics'!A:A,MATCH($C452,'Policy Characteristics'!$C:$C,0)))</f>
        <v>Industry</v>
      </c>
      <c r="B452" s="306" t="str">
        <f>IF(ISBLANK(INDEX('Policy Characteristics'!B:B,MATCH($C452,'Policy Characteristics'!$C:$C,0))),"",INDEX('Policy Characteristics'!B:B,MATCH($C452,'Policy Characteristics'!$C:$C,0)))</f>
        <v>Carbon Capture and Sequestration</v>
      </c>
      <c r="C452" s="310" t="str">
        <f t="shared" si="30"/>
        <v>Industry Sector Fraction of Potential Additional CCS Achieved</v>
      </c>
      <c r="D452" s="563" t="s">
        <v>3212</v>
      </c>
      <c r="E452" s="563" t="s">
        <v>3155</v>
      </c>
      <c r="F452" s="7" t="s">
        <v>3174</v>
      </c>
      <c r="G452" s="414" t="s">
        <v>3156</v>
      </c>
      <c r="H452" s="416">
        <v>946</v>
      </c>
      <c r="I452" s="414" t="s">
        <v>44</v>
      </c>
      <c r="J452" s="308" t="str">
        <f>IF(ISBLANK(INDEX('Policy Characteristics'!D:D,MATCH($C452,'Policy Characteristics'!$C:$C,0))),"",INDEX('Policy Characteristics'!D:D,MATCH($C452,'Policy Characteristics'!$C:$C,0)))</f>
        <v>Industry CCS</v>
      </c>
      <c r="K452" s="306" t="str">
        <f>IF(ISBLANK(INDEX('Policy Characteristics'!E:E,MATCH($C452,'Policy Characteristics'!$C:$C,0))),"",INDEX('Policy Characteristics'!E:E,MATCH($C452,'Policy Characteristics'!$C:$C,0)))</f>
        <v>indst CCS</v>
      </c>
      <c r="L452" s="317">
        <f>IF(ISBLANK(INDEX('Policy Characteristics'!F:F,MATCH($C452,'Policy Characteristics'!$C:$C,0))),"",INDEX('Policy Characteristics'!F:F,MATCH($C452,'Policy Characteristics'!$C:$C,0)))</f>
        <v>0</v>
      </c>
      <c r="M452" s="317">
        <f>IF(ISBLANK(INDEX('Policy Characteristics'!G:G,MATCH($C452,'Policy Characteristics'!$C:$C,0))),"",INDEX('Policy Characteristics'!G:G,MATCH($C452,'Policy Characteristics'!$C:$C,0)))</f>
        <v>1</v>
      </c>
      <c r="N452" s="317">
        <f>IF(ISBLANK(INDEX('Policy Characteristics'!H:H,MATCH($C452,'Policy Characteristics'!$C:$C,0))),"",INDEX('Policy Characteristics'!H:H,MATCH($C452,'Policy Characteristics'!$C:$C,0)))</f>
        <v>0.01</v>
      </c>
      <c r="O452" s="306" t="str">
        <f>IF(ISBLANK(INDEX('Policy Characteristics'!I:I,MATCH($C452,'Policy Characteristics'!$C:$C,0))),"",INDEX('Policy Characteristics'!I:I,MATCH($C452,'Policy Characteristics'!$C:$C,0)))</f>
        <v>% of CO2 captured</v>
      </c>
      <c r="P452" s="306" t="str">
        <f>IF(ISBLANK(INDEX('Policy Characteristics'!J:J,MATCH($C452,'Policy Characteristics'!$C:$C,0))),"",INDEX('Policy Characteristics'!J:J,MATCH($C452,'Policy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2" s="306" t="str">
        <f>IF(ISBLANK(INDEX('Policy Characteristics'!K:K,MATCH($C452,'Policy Characteristics'!$C:$C,0))),"",INDEX('Policy Characteristics'!K:K,MATCH($C452,'Policy Characteristics'!$C:$C,0)))</f>
        <v>ccs.html#ccs</v>
      </c>
      <c r="R452" s="306" t="str">
        <f>IF(ISBLANK(INDEX('Policy Characteristics'!L:L,MATCH($C452,'Policy Characteristics'!$C:$C,0))),"",INDEX('Policy Characteristics'!L:L,MATCH($C452,'Policy Characteristics'!$C:$C,0)))</f>
        <v>carbon-capture-and-sequestration.html</v>
      </c>
    </row>
    <row r="453" spans="1:18" x14ac:dyDescent="0.25">
      <c r="A453" s="306" t="str">
        <f>IF(ISBLANK(INDEX('Policy Characteristics'!A:A,MATCH($C453,'Policy Characteristics'!$C:$C,0))),"",INDEX('Policy Characteristics'!A:A,MATCH($C453,'Policy Characteristics'!$C:$C,0)))</f>
        <v>Industry</v>
      </c>
      <c r="B453" s="306" t="str">
        <f>IF(ISBLANK(INDEX('Policy Characteristics'!B:B,MATCH($C453,'Policy Characteristics'!$C:$C,0))),"",INDEX('Policy Characteristics'!B:B,MATCH($C453,'Policy Characteristics'!$C:$C,0)))</f>
        <v>Carbon Capture and Sequestration</v>
      </c>
      <c r="C453" s="310" t="str">
        <f t="shared" si="30"/>
        <v>Industry Sector Fraction of Potential Additional CCS Achieved</v>
      </c>
      <c r="D453" s="563" t="s">
        <v>3212</v>
      </c>
      <c r="E453" s="563" t="s">
        <v>2616</v>
      </c>
      <c r="F453" s="7" t="s">
        <v>3174</v>
      </c>
      <c r="G453" s="414" t="s">
        <v>3157</v>
      </c>
      <c r="H453" s="416">
        <v>947</v>
      </c>
      <c r="I453" s="394" t="s">
        <v>45</v>
      </c>
      <c r="J453" s="308" t="str">
        <f>IF(ISBLANK(INDEX('Policy Characteristics'!D:D,MATCH($C453,'Policy Characteristics'!$C:$C,0))),"",INDEX('Policy Characteristics'!D:D,MATCH($C453,'Policy Characteristics'!$C:$C,0)))</f>
        <v>Industry CCS</v>
      </c>
      <c r="K453" s="306" t="str">
        <f>IF(ISBLANK(INDEX('Policy Characteristics'!E:E,MATCH($C453,'Policy Characteristics'!$C:$C,0))),"",INDEX('Policy Characteristics'!E:E,MATCH($C453,'Policy Characteristics'!$C:$C,0)))</f>
        <v>indst CCS</v>
      </c>
      <c r="L453" s="317">
        <f>IF(ISBLANK(INDEX('Policy Characteristics'!F:F,MATCH($C453,'Policy Characteristics'!$C:$C,0))),"",INDEX('Policy Characteristics'!F:F,MATCH($C453,'Policy Characteristics'!$C:$C,0)))</f>
        <v>0</v>
      </c>
      <c r="M453" s="317">
        <f>IF(ISBLANK(INDEX('Policy Characteristics'!G:G,MATCH($C453,'Policy Characteristics'!$C:$C,0))),"",INDEX('Policy Characteristics'!G:G,MATCH($C453,'Policy Characteristics'!$C:$C,0)))</f>
        <v>1</v>
      </c>
      <c r="N453" s="317">
        <f>IF(ISBLANK(INDEX('Policy Characteristics'!H:H,MATCH($C453,'Policy Characteristics'!$C:$C,0))),"",INDEX('Policy Characteristics'!H:H,MATCH($C453,'Policy Characteristics'!$C:$C,0)))</f>
        <v>0.01</v>
      </c>
      <c r="O453" s="306" t="str">
        <f>IF(ISBLANK(INDEX('Policy Characteristics'!I:I,MATCH($C453,'Policy Characteristics'!$C:$C,0))),"",INDEX('Policy Characteristics'!I:I,MATCH($C453,'Policy Characteristics'!$C:$C,0)))</f>
        <v>% of CO2 captured</v>
      </c>
      <c r="P453" s="306" t="str">
        <f>IF(ISBLANK(INDEX('Policy Characteristics'!J:J,MATCH($C453,'Policy Characteristics'!$C:$C,0))),"",INDEX('Policy Characteristics'!J:J,MATCH($C453,'Policy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3" s="306" t="str">
        <f>IF(ISBLANK(INDEX('Policy Characteristics'!K:K,MATCH($C453,'Policy Characteristics'!$C:$C,0))),"",INDEX('Policy Characteristics'!K:K,MATCH($C453,'Policy Characteristics'!$C:$C,0)))</f>
        <v>ccs.html#ccs</v>
      </c>
      <c r="R453" s="306" t="str">
        <f>IF(ISBLANK(INDEX('Policy Characteristics'!L:L,MATCH($C453,'Policy Characteristics'!$C:$C,0))),"",INDEX('Policy Characteristics'!L:L,MATCH($C453,'Policy Characteristics'!$C:$C,0)))</f>
        <v>carbon-capture-and-sequestration.html</v>
      </c>
    </row>
    <row r="454" spans="1:18" x14ac:dyDescent="0.25">
      <c r="A454" s="306" t="str">
        <f>IF(ISBLANK(INDEX('Policy Characteristics'!A:A,MATCH($C454,'Policy Characteristics'!$C:$C,0))),"",INDEX('Policy Characteristics'!A:A,MATCH($C454,'Policy Characteristics'!$C:$C,0)))</f>
        <v>Industry</v>
      </c>
      <c r="B454" s="306" t="str">
        <f>IF(ISBLANK(INDEX('Policy Characteristics'!B:B,MATCH($C454,'Policy Characteristics'!$C:$C,0))),"",INDEX('Policy Characteristics'!B:B,MATCH($C454,'Policy Characteristics'!$C:$C,0)))</f>
        <v>Carbon Capture and Sequestration</v>
      </c>
      <c r="C454" s="310" t="str">
        <f t="shared" si="30"/>
        <v>Industry Sector Fraction of Potential Additional CCS Achieved</v>
      </c>
      <c r="D454" s="563" t="s">
        <v>3213</v>
      </c>
      <c r="E454" s="563" t="s">
        <v>3155</v>
      </c>
      <c r="F454" s="7" t="s">
        <v>3175</v>
      </c>
      <c r="G454" s="414" t="s">
        <v>3156</v>
      </c>
      <c r="H454" s="416">
        <v>948</v>
      </c>
      <c r="I454" s="414" t="s">
        <v>44</v>
      </c>
      <c r="J454" s="308" t="str">
        <f>IF(ISBLANK(INDEX('Policy Characteristics'!D:D,MATCH($C454,'Policy Characteristics'!$C:$C,0))),"",INDEX('Policy Characteristics'!D:D,MATCH($C454,'Policy Characteristics'!$C:$C,0)))</f>
        <v>Industry CCS</v>
      </c>
      <c r="K454" s="306" t="str">
        <f>IF(ISBLANK(INDEX('Policy Characteristics'!E:E,MATCH($C454,'Policy Characteristics'!$C:$C,0))),"",INDEX('Policy Characteristics'!E:E,MATCH($C454,'Policy Characteristics'!$C:$C,0)))</f>
        <v>indst CCS</v>
      </c>
      <c r="L454" s="317">
        <f>IF(ISBLANK(INDEX('Policy Characteristics'!F:F,MATCH($C454,'Policy Characteristics'!$C:$C,0))),"",INDEX('Policy Characteristics'!F:F,MATCH($C454,'Policy Characteristics'!$C:$C,0)))</f>
        <v>0</v>
      </c>
      <c r="M454" s="317">
        <f>IF(ISBLANK(INDEX('Policy Characteristics'!G:G,MATCH($C454,'Policy Characteristics'!$C:$C,0))),"",INDEX('Policy Characteristics'!G:G,MATCH($C454,'Policy Characteristics'!$C:$C,0)))</f>
        <v>1</v>
      </c>
      <c r="N454" s="317">
        <f>IF(ISBLANK(INDEX('Policy Characteristics'!H:H,MATCH($C454,'Policy Characteristics'!$C:$C,0))),"",INDEX('Policy Characteristics'!H:H,MATCH($C454,'Policy Characteristics'!$C:$C,0)))</f>
        <v>0.01</v>
      </c>
      <c r="O454" s="306" t="str">
        <f>IF(ISBLANK(INDEX('Policy Characteristics'!I:I,MATCH($C454,'Policy Characteristics'!$C:$C,0))),"",INDEX('Policy Characteristics'!I:I,MATCH($C454,'Policy Characteristics'!$C:$C,0)))</f>
        <v>% of CO2 captured</v>
      </c>
      <c r="P454" s="306" t="str">
        <f>IF(ISBLANK(INDEX('Policy Characteristics'!J:J,MATCH($C454,'Policy Characteristics'!$C:$C,0))),"",INDEX('Policy Characteristics'!J:J,MATCH($C454,'Policy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4" s="306" t="str">
        <f>IF(ISBLANK(INDEX('Policy Characteristics'!K:K,MATCH($C454,'Policy Characteristics'!$C:$C,0))),"",INDEX('Policy Characteristics'!K:K,MATCH($C454,'Policy Characteristics'!$C:$C,0)))</f>
        <v>ccs.html#ccs</v>
      </c>
      <c r="R454" s="306" t="str">
        <f>IF(ISBLANK(INDEX('Policy Characteristics'!L:L,MATCH($C454,'Policy Characteristics'!$C:$C,0))),"",INDEX('Policy Characteristics'!L:L,MATCH($C454,'Policy Characteristics'!$C:$C,0)))</f>
        <v>carbon-capture-and-sequestration.html</v>
      </c>
    </row>
    <row r="455" spans="1:18" x14ac:dyDescent="0.25">
      <c r="A455" s="306" t="str">
        <f>IF(ISBLANK(INDEX('Policy Characteristics'!A:A,MATCH($C455,'Policy Characteristics'!$C:$C,0))),"",INDEX('Policy Characteristics'!A:A,MATCH($C455,'Policy Characteristics'!$C:$C,0)))</f>
        <v>Industry</v>
      </c>
      <c r="B455" s="306" t="str">
        <f>IF(ISBLANK(INDEX('Policy Characteristics'!B:B,MATCH($C455,'Policy Characteristics'!$C:$C,0))),"",INDEX('Policy Characteristics'!B:B,MATCH($C455,'Policy Characteristics'!$C:$C,0)))</f>
        <v>Carbon Capture and Sequestration</v>
      </c>
      <c r="C455" s="310" t="str">
        <f t="shared" si="30"/>
        <v>Industry Sector Fraction of Potential Additional CCS Achieved</v>
      </c>
      <c r="D455" s="563" t="s">
        <v>3213</v>
      </c>
      <c r="E455" s="563" t="s">
        <v>2616</v>
      </c>
      <c r="F455" s="7" t="s">
        <v>3175</v>
      </c>
      <c r="G455" s="414" t="s">
        <v>3157</v>
      </c>
      <c r="H455" s="416">
        <v>949</v>
      </c>
      <c r="I455" s="394" t="s">
        <v>45</v>
      </c>
      <c r="J455" s="308" t="str">
        <f>IF(ISBLANK(INDEX('Policy Characteristics'!D:D,MATCH($C455,'Policy Characteristics'!$C:$C,0))),"",INDEX('Policy Characteristics'!D:D,MATCH($C455,'Policy Characteristics'!$C:$C,0)))</f>
        <v>Industry CCS</v>
      </c>
      <c r="K455" s="306" t="str">
        <f>IF(ISBLANK(INDEX('Policy Characteristics'!E:E,MATCH($C455,'Policy Characteristics'!$C:$C,0))),"",INDEX('Policy Characteristics'!E:E,MATCH($C455,'Policy Characteristics'!$C:$C,0)))</f>
        <v>indst CCS</v>
      </c>
      <c r="L455" s="317">
        <f>IF(ISBLANK(INDEX('Policy Characteristics'!F:F,MATCH($C455,'Policy Characteristics'!$C:$C,0))),"",INDEX('Policy Characteristics'!F:F,MATCH($C455,'Policy Characteristics'!$C:$C,0)))</f>
        <v>0</v>
      </c>
      <c r="M455" s="317">
        <f>IF(ISBLANK(INDEX('Policy Characteristics'!G:G,MATCH($C455,'Policy Characteristics'!$C:$C,0))),"",INDEX('Policy Characteristics'!G:G,MATCH($C455,'Policy Characteristics'!$C:$C,0)))</f>
        <v>1</v>
      </c>
      <c r="N455" s="317">
        <f>IF(ISBLANK(INDEX('Policy Characteristics'!H:H,MATCH($C455,'Policy Characteristics'!$C:$C,0))),"",INDEX('Policy Characteristics'!H:H,MATCH($C455,'Policy Characteristics'!$C:$C,0)))</f>
        <v>0.01</v>
      </c>
      <c r="O455" s="306" t="str">
        <f>IF(ISBLANK(INDEX('Policy Characteristics'!I:I,MATCH($C455,'Policy Characteristics'!$C:$C,0))),"",INDEX('Policy Characteristics'!I:I,MATCH($C455,'Policy Characteristics'!$C:$C,0)))</f>
        <v>% of CO2 captured</v>
      </c>
      <c r="P455" s="306" t="str">
        <f>IF(ISBLANK(INDEX('Policy Characteristics'!J:J,MATCH($C455,'Policy Characteristics'!$C:$C,0))),"",INDEX('Policy Characteristics'!J:J,MATCH($C455,'Policy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5" s="306" t="str">
        <f>IF(ISBLANK(INDEX('Policy Characteristics'!K:K,MATCH($C455,'Policy Characteristics'!$C:$C,0))),"",INDEX('Policy Characteristics'!K:K,MATCH($C455,'Policy Characteristics'!$C:$C,0)))</f>
        <v>ccs.html#ccs</v>
      </c>
      <c r="R455" s="306" t="str">
        <f>IF(ISBLANK(INDEX('Policy Characteristics'!L:L,MATCH($C455,'Policy Characteristics'!$C:$C,0))),"",INDEX('Policy Characteristics'!L:L,MATCH($C455,'Policy Characteristics'!$C:$C,0)))</f>
        <v>carbon-capture-and-sequestration.html</v>
      </c>
    </row>
    <row r="456" spans="1:18" x14ac:dyDescent="0.25">
      <c r="A456" s="306" t="str">
        <f>IF(ISBLANK(INDEX('Policy Characteristics'!A:A,MATCH($C456,'Policy Characteristics'!$C:$C,0))),"",INDEX('Policy Characteristics'!A:A,MATCH($C456,'Policy Characteristics'!$C:$C,0)))</f>
        <v>Industry</v>
      </c>
      <c r="B456" s="306" t="str">
        <f>IF(ISBLANK(INDEX('Policy Characteristics'!B:B,MATCH($C456,'Policy Characteristics'!$C:$C,0))),"",INDEX('Policy Characteristics'!B:B,MATCH($C456,'Policy Characteristics'!$C:$C,0)))</f>
        <v>Carbon Capture and Sequestration</v>
      </c>
      <c r="C456" s="310" t="str">
        <f t="shared" si="30"/>
        <v>Industry Sector Fraction of Potential Additional CCS Achieved</v>
      </c>
      <c r="D456" s="563" t="s">
        <v>3214</v>
      </c>
      <c r="E456" s="563" t="s">
        <v>3155</v>
      </c>
      <c r="F456" s="7" t="s">
        <v>3176</v>
      </c>
      <c r="G456" s="414" t="s">
        <v>3156</v>
      </c>
      <c r="H456" s="416">
        <v>950</v>
      </c>
      <c r="I456" s="414" t="s">
        <v>44</v>
      </c>
      <c r="J456" s="308" t="str">
        <f>IF(ISBLANK(INDEX('Policy Characteristics'!D:D,MATCH($C456,'Policy Characteristics'!$C:$C,0))),"",INDEX('Policy Characteristics'!D:D,MATCH($C456,'Policy Characteristics'!$C:$C,0)))</f>
        <v>Industry CCS</v>
      </c>
      <c r="K456" s="306" t="str">
        <f>IF(ISBLANK(INDEX('Policy Characteristics'!E:E,MATCH($C456,'Policy Characteristics'!$C:$C,0))),"",INDEX('Policy Characteristics'!E:E,MATCH($C456,'Policy Characteristics'!$C:$C,0)))</f>
        <v>indst CCS</v>
      </c>
      <c r="L456" s="317">
        <f>IF(ISBLANK(INDEX('Policy Characteristics'!F:F,MATCH($C456,'Policy Characteristics'!$C:$C,0))),"",INDEX('Policy Characteristics'!F:F,MATCH($C456,'Policy Characteristics'!$C:$C,0)))</f>
        <v>0</v>
      </c>
      <c r="M456" s="317">
        <f>IF(ISBLANK(INDEX('Policy Characteristics'!G:G,MATCH($C456,'Policy Characteristics'!$C:$C,0))),"",INDEX('Policy Characteristics'!G:G,MATCH($C456,'Policy Characteristics'!$C:$C,0)))</f>
        <v>1</v>
      </c>
      <c r="N456" s="317">
        <f>IF(ISBLANK(INDEX('Policy Characteristics'!H:H,MATCH($C456,'Policy Characteristics'!$C:$C,0))),"",INDEX('Policy Characteristics'!H:H,MATCH($C456,'Policy Characteristics'!$C:$C,0)))</f>
        <v>0.01</v>
      </c>
      <c r="O456" s="306" t="str">
        <f>IF(ISBLANK(INDEX('Policy Characteristics'!I:I,MATCH($C456,'Policy Characteristics'!$C:$C,0))),"",INDEX('Policy Characteristics'!I:I,MATCH($C456,'Policy Characteristics'!$C:$C,0)))</f>
        <v>% of CO2 captured</v>
      </c>
      <c r="P456" s="306" t="str">
        <f>IF(ISBLANK(INDEX('Policy Characteristics'!J:J,MATCH($C456,'Policy Characteristics'!$C:$C,0))),"",INDEX('Policy Characteristics'!J:J,MATCH($C456,'Policy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6" s="306" t="str">
        <f>IF(ISBLANK(INDEX('Policy Characteristics'!K:K,MATCH($C456,'Policy Characteristics'!$C:$C,0))),"",INDEX('Policy Characteristics'!K:K,MATCH($C456,'Policy Characteristics'!$C:$C,0)))</f>
        <v>ccs.html#ccs</v>
      </c>
      <c r="R456" s="306" t="str">
        <f>IF(ISBLANK(INDEX('Policy Characteristics'!L:L,MATCH($C456,'Policy Characteristics'!$C:$C,0))),"",INDEX('Policy Characteristics'!L:L,MATCH($C456,'Policy Characteristics'!$C:$C,0)))</f>
        <v>carbon-capture-and-sequestration.html</v>
      </c>
    </row>
    <row r="457" spans="1:18" x14ac:dyDescent="0.25">
      <c r="A457" s="306" t="str">
        <f>IF(ISBLANK(INDEX('Policy Characteristics'!A:A,MATCH($C457,'Policy Characteristics'!$C:$C,0))),"",INDEX('Policy Characteristics'!A:A,MATCH($C457,'Policy Characteristics'!$C:$C,0)))</f>
        <v>Industry</v>
      </c>
      <c r="B457" s="306" t="str">
        <f>IF(ISBLANK(INDEX('Policy Characteristics'!B:B,MATCH($C457,'Policy Characteristics'!$C:$C,0))),"",INDEX('Policy Characteristics'!B:B,MATCH($C457,'Policy Characteristics'!$C:$C,0)))</f>
        <v>Carbon Capture and Sequestration</v>
      </c>
      <c r="C457" s="310" t="str">
        <f t="shared" si="30"/>
        <v>Industry Sector Fraction of Potential Additional CCS Achieved</v>
      </c>
      <c r="D457" s="563" t="s">
        <v>3214</v>
      </c>
      <c r="E457" s="563" t="s">
        <v>2616</v>
      </c>
      <c r="F457" s="7" t="s">
        <v>3176</v>
      </c>
      <c r="G457" s="414" t="s">
        <v>3157</v>
      </c>
      <c r="H457" s="416">
        <v>951</v>
      </c>
      <c r="I457" s="394" t="s">
        <v>45</v>
      </c>
      <c r="J457" s="308" t="str">
        <f>IF(ISBLANK(INDEX('Policy Characteristics'!D:D,MATCH($C457,'Policy Characteristics'!$C:$C,0))),"",INDEX('Policy Characteristics'!D:D,MATCH($C457,'Policy Characteristics'!$C:$C,0)))</f>
        <v>Industry CCS</v>
      </c>
      <c r="K457" s="306" t="str">
        <f>IF(ISBLANK(INDEX('Policy Characteristics'!E:E,MATCH($C457,'Policy Characteristics'!$C:$C,0))),"",INDEX('Policy Characteristics'!E:E,MATCH($C457,'Policy Characteristics'!$C:$C,0)))</f>
        <v>indst CCS</v>
      </c>
      <c r="L457" s="317">
        <f>IF(ISBLANK(INDEX('Policy Characteristics'!F:F,MATCH($C457,'Policy Characteristics'!$C:$C,0))),"",INDEX('Policy Characteristics'!F:F,MATCH($C457,'Policy Characteristics'!$C:$C,0)))</f>
        <v>0</v>
      </c>
      <c r="M457" s="317">
        <f>IF(ISBLANK(INDEX('Policy Characteristics'!G:G,MATCH($C457,'Policy Characteristics'!$C:$C,0))),"",INDEX('Policy Characteristics'!G:G,MATCH($C457,'Policy Characteristics'!$C:$C,0)))</f>
        <v>1</v>
      </c>
      <c r="N457" s="317">
        <f>IF(ISBLANK(INDEX('Policy Characteristics'!H:H,MATCH($C457,'Policy Characteristics'!$C:$C,0))),"",INDEX('Policy Characteristics'!H:H,MATCH($C457,'Policy Characteristics'!$C:$C,0)))</f>
        <v>0.01</v>
      </c>
      <c r="O457" s="306" t="str">
        <f>IF(ISBLANK(INDEX('Policy Characteristics'!I:I,MATCH($C457,'Policy Characteristics'!$C:$C,0))),"",INDEX('Policy Characteristics'!I:I,MATCH($C457,'Policy Characteristics'!$C:$C,0)))</f>
        <v>% of CO2 captured</v>
      </c>
      <c r="P457" s="306" t="str">
        <f>IF(ISBLANK(INDEX('Policy Characteristics'!J:J,MATCH($C457,'Policy Characteristics'!$C:$C,0))),"",INDEX('Policy Characteristics'!J:J,MATCH($C457,'Policy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7" s="306" t="str">
        <f>IF(ISBLANK(INDEX('Policy Characteristics'!K:K,MATCH($C457,'Policy Characteristics'!$C:$C,0))),"",INDEX('Policy Characteristics'!K:K,MATCH($C457,'Policy Characteristics'!$C:$C,0)))</f>
        <v>ccs.html#ccs</v>
      </c>
      <c r="R457" s="306" t="str">
        <f>IF(ISBLANK(INDEX('Policy Characteristics'!L:L,MATCH($C457,'Policy Characteristics'!$C:$C,0))),"",INDEX('Policy Characteristics'!L:L,MATCH($C457,'Policy Characteristics'!$C:$C,0)))</f>
        <v>carbon-capture-and-sequestration.html</v>
      </c>
    </row>
    <row r="458" spans="1:18" x14ac:dyDescent="0.25">
      <c r="A458" s="306" t="str">
        <f>IF(ISBLANK(INDEX('Policy Characteristics'!A:A,MATCH($C458,'Policy Characteristics'!$C:$C,0))),"",INDEX('Policy Characteristics'!A:A,MATCH($C458,'Policy Characteristics'!$C:$C,0)))</f>
        <v>Industry</v>
      </c>
      <c r="B458" s="306" t="str">
        <f>IF(ISBLANK(INDEX('Policy Characteristics'!B:B,MATCH($C458,'Policy Characteristics'!$C:$C,0))),"",INDEX('Policy Characteristics'!B:B,MATCH($C458,'Policy Characteristics'!$C:$C,0)))</f>
        <v>Carbon Capture and Sequestration</v>
      </c>
      <c r="C458" s="310" t="str">
        <f t="shared" si="30"/>
        <v>Industry Sector Fraction of Potential Additional CCS Achieved</v>
      </c>
      <c r="D458" s="563" t="s">
        <v>3215</v>
      </c>
      <c r="E458" s="563" t="s">
        <v>3155</v>
      </c>
      <c r="F458" s="7" t="s">
        <v>3177</v>
      </c>
      <c r="G458" s="414" t="s">
        <v>3156</v>
      </c>
      <c r="H458" s="416">
        <v>952</v>
      </c>
      <c r="I458" s="414" t="s">
        <v>44</v>
      </c>
      <c r="J458" s="308" t="str">
        <f>IF(ISBLANK(INDEX('Policy Characteristics'!D:D,MATCH($C458,'Policy Characteristics'!$C:$C,0))),"",INDEX('Policy Characteristics'!D:D,MATCH($C458,'Policy Characteristics'!$C:$C,0)))</f>
        <v>Industry CCS</v>
      </c>
      <c r="K458" s="306" t="str">
        <f>IF(ISBLANK(INDEX('Policy Characteristics'!E:E,MATCH($C458,'Policy Characteristics'!$C:$C,0))),"",INDEX('Policy Characteristics'!E:E,MATCH($C458,'Policy Characteristics'!$C:$C,0)))</f>
        <v>indst CCS</v>
      </c>
      <c r="L458" s="317">
        <f>IF(ISBLANK(INDEX('Policy Characteristics'!F:F,MATCH($C458,'Policy Characteristics'!$C:$C,0))),"",INDEX('Policy Characteristics'!F:F,MATCH($C458,'Policy Characteristics'!$C:$C,0)))</f>
        <v>0</v>
      </c>
      <c r="M458" s="317">
        <f>IF(ISBLANK(INDEX('Policy Characteristics'!G:G,MATCH($C458,'Policy Characteristics'!$C:$C,0))),"",INDEX('Policy Characteristics'!G:G,MATCH($C458,'Policy Characteristics'!$C:$C,0)))</f>
        <v>1</v>
      </c>
      <c r="N458" s="317">
        <f>IF(ISBLANK(INDEX('Policy Characteristics'!H:H,MATCH($C458,'Policy Characteristics'!$C:$C,0))),"",INDEX('Policy Characteristics'!H:H,MATCH($C458,'Policy Characteristics'!$C:$C,0)))</f>
        <v>0.01</v>
      </c>
      <c r="O458" s="306" t="str">
        <f>IF(ISBLANK(INDEX('Policy Characteristics'!I:I,MATCH($C458,'Policy Characteristics'!$C:$C,0))),"",INDEX('Policy Characteristics'!I:I,MATCH($C458,'Policy Characteristics'!$C:$C,0)))</f>
        <v>% of CO2 captured</v>
      </c>
      <c r="P458" s="306" t="str">
        <f>IF(ISBLANK(INDEX('Policy Characteristics'!J:J,MATCH($C458,'Policy Characteristics'!$C:$C,0))),"",INDEX('Policy Characteristics'!J:J,MATCH($C458,'Policy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8" s="306" t="str">
        <f>IF(ISBLANK(INDEX('Policy Characteristics'!K:K,MATCH($C458,'Policy Characteristics'!$C:$C,0))),"",INDEX('Policy Characteristics'!K:K,MATCH($C458,'Policy Characteristics'!$C:$C,0)))</f>
        <v>ccs.html#ccs</v>
      </c>
      <c r="R458" s="306" t="str">
        <f>IF(ISBLANK(INDEX('Policy Characteristics'!L:L,MATCH($C458,'Policy Characteristics'!$C:$C,0))),"",INDEX('Policy Characteristics'!L:L,MATCH($C458,'Policy Characteristics'!$C:$C,0)))</f>
        <v>carbon-capture-and-sequestration.html</v>
      </c>
    </row>
    <row r="459" spans="1:18" x14ac:dyDescent="0.25">
      <c r="A459" s="306" t="str">
        <f>IF(ISBLANK(INDEX('Policy Characteristics'!A:A,MATCH($C459,'Policy Characteristics'!$C:$C,0))),"",INDEX('Policy Characteristics'!A:A,MATCH($C459,'Policy Characteristics'!$C:$C,0)))</f>
        <v>Industry</v>
      </c>
      <c r="B459" s="306" t="str">
        <f>IF(ISBLANK(INDEX('Policy Characteristics'!B:B,MATCH($C459,'Policy Characteristics'!$C:$C,0))),"",INDEX('Policy Characteristics'!B:B,MATCH($C459,'Policy Characteristics'!$C:$C,0)))</f>
        <v>Carbon Capture and Sequestration</v>
      </c>
      <c r="C459" s="310" t="str">
        <f t="shared" si="30"/>
        <v>Industry Sector Fraction of Potential Additional CCS Achieved</v>
      </c>
      <c r="D459" s="563" t="s">
        <v>3215</v>
      </c>
      <c r="E459" s="563" t="s">
        <v>2616</v>
      </c>
      <c r="F459" s="7" t="s">
        <v>3177</v>
      </c>
      <c r="G459" s="414" t="s">
        <v>3157</v>
      </c>
      <c r="H459" s="416">
        <v>953</v>
      </c>
      <c r="I459" s="394" t="s">
        <v>45</v>
      </c>
      <c r="J459" s="308" t="str">
        <f>IF(ISBLANK(INDEX('Policy Characteristics'!D:D,MATCH($C459,'Policy Characteristics'!$C:$C,0))),"",INDEX('Policy Characteristics'!D:D,MATCH($C459,'Policy Characteristics'!$C:$C,0)))</f>
        <v>Industry CCS</v>
      </c>
      <c r="K459" s="306" t="str">
        <f>IF(ISBLANK(INDEX('Policy Characteristics'!E:E,MATCH($C459,'Policy Characteristics'!$C:$C,0))),"",INDEX('Policy Characteristics'!E:E,MATCH($C459,'Policy Characteristics'!$C:$C,0)))</f>
        <v>indst CCS</v>
      </c>
      <c r="L459" s="317">
        <f>IF(ISBLANK(INDEX('Policy Characteristics'!F:F,MATCH($C459,'Policy Characteristics'!$C:$C,0))),"",INDEX('Policy Characteristics'!F:F,MATCH($C459,'Policy Characteristics'!$C:$C,0)))</f>
        <v>0</v>
      </c>
      <c r="M459" s="317">
        <f>IF(ISBLANK(INDEX('Policy Characteristics'!G:G,MATCH($C459,'Policy Characteristics'!$C:$C,0))),"",INDEX('Policy Characteristics'!G:G,MATCH($C459,'Policy Characteristics'!$C:$C,0)))</f>
        <v>1</v>
      </c>
      <c r="N459" s="317">
        <f>IF(ISBLANK(INDEX('Policy Characteristics'!H:H,MATCH($C459,'Policy Characteristics'!$C:$C,0))),"",INDEX('Policy Characteristics'!H:H,MATCH($C459,'Policy Characteristics'!$C:$C,0)))</f>
        <v>0.01</v>
      </c>
      <c r="O459" s="306" t="str">
        <f>IF(ISBLANK(INDEX('Policy Characteristics'!I:I,MATCH($C459,'Policy Characteristics'!$C:$C,0))),"",INDEX('Policy Characteristics'!I:I,MATCH($C459,'Policy Characteristics'!$C:$C,0)))</f>
        <v>% of CO2 captured</v>
      </c>
      <c r="P459" s="306" t="str">
        <f>IF(ISBLANK(INDEX('Policy Characteristics'!J:J,MATCH($C459,'Policy Characteristics'!$C:$C,0))),"",INDEX('Policy Characteristics'!J:J,MATCH($C459,'Policy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59" s="306" t="str">
        <f>IF(ISBLANK(INDEX('Policy Characteristics'!K:K,MATCH($C459,'Policy Characteristics'!$C:$C,0))),"",INDEX('Policy Characteristics'!K:K,MATCH($C459,'Policy Characteristics'!$C:$C,0)))</f>
        <v>ccs.html#ccs</v>
      </c>
      <c r="R459" s="306" t="str">
        <f>IF(ISBLANK(INDEX('Policy Characteristics'!L:L,MATCH($C459,'Policy Characteristics'!$C:$C,0))),"",INDEX('Policy Characteristics'!L:L,MATCH($C459,'Policy Characteristics'!$C:$C,0)))</f>
        <v>carbon-capture-and-sequestration.html</v>
      </c>
    </row>
    <row r="460" spans="1:18" x14ac:dyDescent="0.25">
      <c r="A460" s="306" t="str">
        <f>IF(ISBLANK(INDEX('Policy Characteristics'!A:A,MATCH($C460,'Policy Characteristics'!$C:$C,0))),"",INDEX('Policy Characteristics'!A:A,MATCH($C460,'Policy Characteristics'!$C:$C,0)))</f>
        <v>Industry</v>
      </c>
      <c r="B460" s="306" t="str">
        <f>IF(ISBLANK(INDEX('Policy Characteristics'!B:B,MATCH($C460,'Policy Characteristics'!$C:$C,0))),"",INDEX('Policy Characteristics'!B:B,MATCH($C460,'Policy Characteristics'!$C:$C,0)))</f>
        <v>Carbon Capture and Sequestration</v>
      </c>
      <c r="C460" s="310" t="str">
        <f t="shared" si="30"/>
        <v>Industry Sector Fraction of Potential Additional CCS Achieved</v>
      </c>
      <c r="D460" s="563" t="s">
        <v>3216</v>
      </c>
      <c r="E460" s="563" t="s">
        <v>3155</v>
      </c>
      <c r="F460" s="7" t="s">
        <v>3219</v>
      </c>
      <c r="G460" s="414" t="s">
        <v>3156</v>
      </c>
      <c r="H460" s="416">
        <v>954</v>
      </c>
      <c r="I460" s="394" t="s">
        <v>45</v>
      </c>
      <c r="J460" s="308" t="str">
        <f>IF(ISBLANK(INDEX('Policy Characteristics'!D:D,MATCH($C460,'Policy Characteristics'!$C:$C,0))),"",INDEX('Policy Characteristics'!D:D,MATCH($C460,'Policy Characteristics'!$C:$C,0)))</f>
        <v>Industry CCS</v>
      </c>
      <c r="K460" s="306" t="str">
        <f>IF(ISBLANK(INDEX('Policy Characteristics'!E:E,MATCH($C460,'Policy Characteristics'!$C:$C,0))),"",INDEX('Policy Characteristics'!E:E,MATCH($C460,'Policy Characteristics'!$C:$C,0)))</f>
        <v>indst CCS</v>
      </c>
      <c r="L460" s="317">
        <f>IF(ISBLANK(INDEX('Policy Characteristics'!F:F,MATCH($C460,'Policy Characteristics'!$C:$C,0))),"",INDEX('Policy Characteristics'!F:F,MATCH($C460,'Policy Characteristics'!$C:$C,0)))</f>
        <v>0</v>
      </c>
      <c r="M460" s="317">
        <f>IF(ISBLANK(INDEX('Policy Characteristics'!G:G,MATCH($C460,'Policy Characteristics'!$C:$C,0))),"",INDEX('Policy Characteristics'!G:G,MATCH($C460,'Policy Characteristics'!$C:$C,0)))</f>
        <v>1</v>
      </c>
      <c r="N460" s="317">
        <f>IF(ISBLANK(INDEX('Policy Characteristics'!H:H,MATCH($C460,'Policy Characteristics'!$C:$C,0))),"",INDEX('Policy Characteristics'!H:H,MATCH($C460,'Policy Characteristics'!$C:$C,0)))</f>
        <v>0.01</v>
      </c>
      <c r="O460" s="306" t="str">
        <f>IF(ISBLANK(INDEX('Policy Characteristics'!I:I,MATCH($C460,'Policy Characteristics'!$C:$C,0))),"",INDEX('Policy Characteristics'!I:I,MATCH($C460,'Policy Characteristics'!$C:$C,0)))</f>
        <v>% of CO2 captured</v>
      </c>
      <c r="P460" s="306" t="str">
        <f>IF(ISBLANK(INDEX('Policy Characteristics'!J:J,MATCH($C460,'Policy Characteristics'!$C:$C,0))),"",INDEX('Policy Characteristics'!J:J,MATCH($C460,'Policy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0" s="306" t="str">
        <f>IF(ISBLANK(INDEX('Policy Characteristics'!K:K,MATCH($C460,'Policy Characteristics'!$C:$C,0))),"",INDEX('Policy Characteristics'!K:K,MATCH($C460,'Policy Characteristics'!$C:$C,0)))</f>
        <v>ccs.html#ccs</v>
      </c>
      <c r="R460" s="306" t="str">
        <f>IF(ISBLANK(INDEX('Policy Characteristics'!L:L,MATCH($C460,'Policy Characteristics'!$C:$C,0))),"",INDEX('Policy Characteristics'!L:L,MATCH($C460,'Policy Characteristics'!$C:$C,0)))</f>
        <v>carbon-capture-and-sequestration.html</v>
      </c>
    </row>
    <row r="461" spans="1:18" x14ac:dyDescent="0.25">
      <c r="A461" s="306" t="str">
        <f>IF(ISBLANK(INDEX('Policy Characteristics'!A:A,MATCH($C461,'Policy Characteristics'!$C:$C,0))),"",INDEX('Policy Characteristics'!A:A,MATCH($C461,'Policy Characteristics'!$C:$C,0)))</f>
        <v>Industry</v>
      </c>
      <c r="B461" s="306" t="str">
        <f>IF(ISBLANK(INDEX('Policy Characteristics'!B:B,MATCH($C461,'Policy Characteristics'!$C:$C,0))),"",INDEX('Policy Characteristics'!B:B,MATCH($C461,'Policy Characteristics'!$C:$C,0)))</f>
        <v>Carbon Capture and Sequestration</v>
      </c>
      <c r="C461" s="310" t="str">
        <f t="shared" si="30"/>
        <v>Industry Sector Fraction of Potential Additional CCS Achieved</v>
      </c>
      <c r="D461" s="563" t="s">
        <v>3216</v>
      </c>
      <c r="E461" s="563" t="s">
        <v>2616</v>
      </c>
      <c r="F461" s="7" t="s">
        <v>3219</v>
      </c>
      <c r="G461" s="414" t="s">
        <v>3157</v>
      </c>
      <c r="H461" s="416">
        <v>955</v>
      </c>
      <c r="I461" s="394" t="s">
        <v>45</v>
      </c>
      <c r="J461" s="308" t="str">
        <f>IF(ISBLANK(INDEX('Policy Characteristics'!D:D,MATCH($C461,'Policy Characteristics'!$C:$C,0))),"",INDEX('Policy Characteristics'!D:D,MATCH($C461,'Policy Characteristics'!$C:$C,0)))</f>
        <v>Industry CCS</v>
      </c>
      <c r="K461" s="306" t="str">
        <f>IF(ISBLANK(INDEX('Policy Characteristics'!E:E,MATCH($C461,'Policy Characteristics'!$C:$C,0))),"",INDEX('Policy Characteristics'!E:E,MATCH($C461,'Policy Characteristics'!$C:$C,0)))</f>
        <v>indst CCS</v>
      </c>
      <c r="L461" s="317">
        <f>IF(ISBLANK(INDEX('Policy Characteristics'!F:F,MATCH($C461,'Policy Characteristics'!$C:$C,0))),"",INDEX('Policy Characteristics'!F:F,MATCH($C461,'Policy Characteristics'!$C:$C,0)))</f>
        <v>0</v>
      </c>
      <c r="M461" s="317">
        <f>IF(ISBLANK(INDEX('Policy Characteristics'!G:G,MATCH($C461,'Policy Characteristics'!$C:$C,0))),"",INDEX('Policy Characteristics'!G:G,MATCH($C461,'Policy Characteristics'!$C:$C,0)))</f>
        <v>1</v>
      </c>
      <c r="N461" s="317">
        <f>IF(ISBLANK(INDEX('Policy Characteristics'!H:H,MATCH($C461,'Policy Characteristics'!$C:$C,0))),"",INDEX('Policy Characteristics'!H:H,MATCH($C461,'Policy Characteristics'!$C:$C,0)))</f>
        <v>0.01</v>
      </c>
      <c r="O461" s="306" t="str">
        <f>IF(ISBLANK(INDEX('Policy Characteristics'!I:I,MATCH($C461,'Policy Characteristics'!$C:$C,0))),"",INDEX('Policy Characteristics'!I:I,MATCH($C461,'Policy Characteristics'!$C:$C,0)))</f>
        <v>% of CO2 captured</v>
      </c>
      <c r="P461" s="306" t="str">
        <f>IF(ISBLANK(INDEX('Policy Characteristics'!J:J,MATCH($C461,'Policy Characteristics'!$C:$C,0))),"",INDEX('Policy Characteristics'!J:J,MATCH($C461,'Policy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1" s="306" t="str">
        <f>IF(ISBLANK(INDEX('Policy Characteristics'!K:K,MATCH($C461,'Policy Characteristics'!$C:$C,0))),"",INDEX('Policy Characteristics'!K:K,MATCH($C461,'Policy Characteristics'!$C:$C,0)))</f>
        <v>ccs.html#ccs</v>
      </c>
      <c r="R461" s="306" t="str">
        <f>IF(ISBLANK(INDEX('Policy Characteristics'!L:L,MATCH($C461,'Policy Characteristics'!$C:$C,0))),"",INDEX('Policy Characteristics'!L:L,MATCH($C461,'Policy Characteristics'!$C:$C,0)))</f>
        <v>carbon-capture-and-sequestration.html</v>
      </c>
    </row>
    <row r="462" spans="1:18" x14ac:dyDescent="0.25">
      <c r="A462" s="306" t="str">
        <f>IF(ISBLANK(INDEX('Policy Characteristics'!A:A,MATCH($C462,'Policy Characteristics'!$C:$C,0))),"",INDEX('Policy Characteristics'!A:A,MATCH($C462,'Policy Characteristics'!$C:$C,0)))</f>
        <v>Industry</v>
      </c>
      <c r="B462" s="306" t="str">
        <f>IF(ISBLANK(INDEX('Policy Characteristics'!B:B,MATCH($C462,'Policy Characteristics'!$C:$C,0))),"",INDEX('Policy Characteristics'!B:B,MATCH($C462,'Policy Characteristics'!$C:$C,0)))</f>
        <v>Carbon Capture and Sequestration</v>
      </c>
      <c r="C462" s="310" t="str">
        <f t="shared" si="30"/>
        <v>Industry Sector Fraction of Potential Additional CCS Achieved</v>
      </c>
      <c r="D462" s="563" t="s">
        <v>3217</v>
      </c>
      <c r="E462" s="563" t="s">
        <v>3155</v>
      </c>
      <c r="F462" s="7" t="s">
        <v>3178</v>
      </c>
      <c r="G462" s="414" t="s">
        <v>3156</v>
      </c>
      <c r="H462" s="416">
        <v>956</v>
      </c>
      <c r="I462" s="394" t="s">
        <v>45</v>
      </c>
      <c r="J462" s="308" t="str">
        <f>IF(ISBLANK(INDEX('Policy Characteristics'!D:D,MATCH($C462,'Policy Characteristics'!$C:$C,0))),"",INDEX('Policy Characteristics'!D:D,MATCH($C462,'Policy Characteristics'!$C:$C,0)))</f>
        <v>Industry CCS</v>
      </c>
      <c r="K462" s="306" t="str">
        <f>IF(ISBLANK(INDEX('Policy Characteristics'!E:E,MATCH($C462,'Policy Characteristics'!$C:$C,0))),"",INDEX('Policy Characteristics'!E:E,MATCH($C462,'Policy Characteristics'!$C:$C,0)))</f>
        <v>indst CCS</v>
      </c>
      <c r="L462" s="317">
        <f>IF(ISBLANK(INDEX('Policy Characteristics'!F:F,MATCH($C462,'Policy Characteristics'!$C:$C,0))),"",INDEX('Policy Characteristics'!F:F,MATCH($C462,'Policy Characteristics'!$C:$C,0)))</f>
        <v>0</v>
      </c>
      <c r="M462" s="317">
        <f>IF(ISBLANK(INDEX('Policy Characteristics'!G:G,MATCH($C462,'Policy Characteristics'!$C:$C,0))),"",INDEX('Policy Characteristics'!G:G,MATCH($C462,'Policy Characteristics'!$C:$C,0)))</f>
        <v>1</v>
      </c>
      <c r="N462" s="317">
        <f>IF(ISBLANK(INDEX('Policy Characteristics'!H:H,MATCH($C462,'Policy Characteristics'!$C:$C,0))),"",INDEX('Policy Characteristics'!H:H,MATCH($C462,'Policy Characteristics'!$C:$C,0)))</f>
        <v>0.01</v>
      </c>
      <c r="O462" s="306" t="str">
        <f>IF(ISBLANK(INDEX('Policy Characteristics'!I:I,MATCH($C462,'Policy Characteristics'!$C:$C,0))),"",INDEX('Policy Characteristics'!I:I,MATCH($C462,'Policy Characteristics'!$C:$C,0)))</f>
        <v>% of CO2 captured</v>
      </c>
      <c r="P462" s="306" t="str">
        <f>IF(ISBLANK(INDEX('Policy Characteristics'!J:J,MATCH($C462,'Policy Characteristics'!$C:$C,0))),"",INDEX('Policy Characteristics'!J:J,MATCH($C462,'Policy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2" s="306" t="str">
        <f>IF(ISBLANK(INDEX('Policy Characteristics'!K:K,MATCH($C462,'Policy Characteristics'!$C:$C,0))),"",INDEX('Policy Characteristics'!K:K,MATCH($C462,'Policy Characteristics'!$C:$C,0)))</f>
        <v>ccs.html#ccs</v>
      </c>
      <c r="R462" s="306" t="str">
        <f>IF(ISBLANK(INDEX('Policy Characteristics'!L:L,MATCH($C462,'Policy Characteristics'!$C:$C,0))),"",INDEX('Policy Characteristics'!L:L,MATCH($C462,'Policy Characteristics'!$C:$C,0)))</f>
        <v>carbon-capture-and-sequestration.html</v>
      </c>
    </row>
    <row r="463" spans="1:18" x14ac:dyDescent="0.25">
      <c r="A463" s="306" t="str">
        <f>IF(ISBLANK(INDEX('Policy Characteristics'!A:A,MATCH($C463,'Policy Characteristics'!$C:$C,0))),"",INDEX('Policy Characteristics'!A:A,MATCH($C463,'Policy Characteristics'!$C:$C,0)))</f>
        <v>Industry</v>
      </c>
      <c r="B463" s="306" t="str">
        <f>IF(ISBLANK(INDEX('Policy Characteristics'!B:B,MATCH($C463,'Policy Characteristics'!$C:$C,0))),"",INDEX('Policy Characteristics'!B:B,MATCH($C463,'Policy Characteristics'!$C:$C,0)))</f>
        <v>Carbon Capture and Sequestration</v>
      </c>
      <c r="C463" s="310" t="str">
        <f t="shared" si="30"/>
        <v>Industry Sector Fraction of Potential Additional CCS Achieved</v>
      </c>
      <c r="D463" s="563" t="s">
        <v>3217</v>
      </c>
      <c r="E463" s="563" t="s">
        <v>2616</v>
      </c>
      <c r="F463" s="7" t="s">
        <v>3178</v>
      </c>
      <c r="G463" s="414" t="s">
        <v>3157</v>
      </c>
      <c r="H463" s="416">
        <v>957</v>
      </c>
      <c r="I463" s="394" t="s">
        <v>45</v>
      </c>
      <c r="J463" s="308" t="str">
        <f>IF(ISBLANK(INDEX('Policy Characteristics'!D:D,MATCH($C463,'Policy Characteristics'!$C:$C,0))),"",INDEX('Policy Characteristics'!D:D,MATCH($C463,'Policy Characteristics'!$C:$C,0)))</f>
        <v>Industry CCS</v>
      </c>
      <c r="K463" s="306" t="str">
        <f>IF(ISBLANK(INDEX('Policy Characteristics'!E:E,MATCH($C463,'Policy Characteristics'!$C:$C,0))),"",INDEX('Policy Characteristics'!E:E,MATCH($C463,'Policy Characteristics'!$C:$C,0)))</f>
        <v>indst CCS</v>
      </c>
      <c r="L463" s="317">
        <f>IF(ISBLANK(INDEX('Policy Characteristics'!F:F,MATCH($C463,'Policy Characteristics'!$C:$C,0))),"",INDEX('Policy Characteristics'!F:F,MATCH($C463,'Policy Characteristics'!$C:$C,0)))</f>
        <v>0</v>
      </c>
      <c r="M463" s="317">
        <f>IF(ISBLANK(INDEX('Policy Characteristics'!G:G,MATCH($C463,'Policy Characteristics'!$C:$C,0))),"",INDEX('Policy Characteristics'!G:G,MATCH($C463,'Policy Characteristics'!$C:$C,0)))</f>
        <v>1</v>
      </c>
      <c r="N463" s="317">
        <f>IF(ISBLANK(INDEX('Policy Characteristics'!H:H,MATCH($C463,'Policy Characteristics'!$C:$C,0))),"",INDEX('Policy Characteristics'!H:H,MATCH($C463,'Policy Characteristics'!$C:$C,0)))</f>
        <v>0.01</v>
      </c>
      <c r="O463" s="306" t="str">
        <f>IF(ISBLANK(INDEX('Policy Characteristics'!I:I,MATCH($C463,'Policy Characteristics'!$C:$C,0))),"",INDEX('Policy Characteristics'!I:I,MATCH($C463,'Policy Characteristics'!$C:$C,0)))</f>
        <v>% of CO2 captured</v>
      </c>
      <c r="P463" s="306" t="str">
        <f>IF(ISBLANK(INDEX('Policy Characteristics'!J:J,MATCH($C463,'Policy Characteristics'!$C:$C,0))),"",INDEX('Policy Characteristics'!J:J,MATCH($C463,'Policy Characteristics'!$C:$C,0)))</f>
        <v>**Description:** This policy specifies the fraction of CO2 emissions from industry that is captured and stored, above the amount predicted in the business-as-usual scenario. // **Guidance for setting values:** Very few CCS-equipped industrial facilities exist today, so in a scenario where industry does not transition to clean energy, a value over 20% is likely very optimistic.  However, in scenarios in which industry mostly or entirely transitions to clean energy (i.e. due to other policies, such as industrial fuel switching and industrial energy efficiency), CCS settings as high as 100% (to capture the small amount of residual CO2 emissions, such as process CO2 from the cement industry) may be very feasible.</v>
      </c>
      <c r="Q463" s="306" t="str">
        <f>IF(ISBLANK(INDEX('Policy Characteristics'!K:K,MATCH($C463,'Policy Characteristics'!$C:$C,0))),"",INDEX('Policy Characteristics'!K:K,MATCH($C463,'Policy Characteristics'!$C:$C,0)))</f>
        <v>ccs.html#ccs</v>
      </c>
      <c r="R463" s="306" t="str">
        <f>IF(ISBLANK(INDEX('Policy Characteristics'!L:L,MATCH($C463,'Policy Characteristics'!$C:$C,0))),"",INDEX('Policy Characteristics'!L:L,MATCH($C463,'Policy Characteristics'!$C:$C,0)))</f>
        <v>carbon-capture-and-sequestration.html</v>
      </c>
    </row>
    <row r="464" spans="1:18" x14ac:dyDescent="0.25">
      <c r="A464" s="306" t="str">
        <f>IF(ISBLANK(INDEX('Policy Characteristics'!A:A,MATCH($C464,'Policy Characteristics'!$C:$C,0))),"",INDEX('Policy Characteristics'!A:A,MATCH($C464,'Policy Characteristics'!$C:$C,0)))</f>
        <v>Industry</v>
      </c>
      <c r="B464" s="306" t="str">
        <f>IF(ISBLANK(INDEX('Policy Characteristics'!B:B,MATCH($C464,'Policy Characteristics'!$C:$C,0))),"",INDEX('Policy Characteristics'!B:B,MATCH($C464,'Policy Characteristics'!$C:$C,0)))</f>
        <v>Cement Clinker Substitution</v>
      </c>
      <c r="C464" s="311" t="s">
        <v>2868</v>
      </c>
      <c r="D464" s="414"/>
      <c r="E464" s="414"/>
      <c r="F464" s="414"/>
      <c r="G464" s="414"/>
      <c r="H464" s="416">
        <v>43</v>
      </c>
      <c r="I464" s="414" t="s">
        <v>44</v>
      </c>
      <c r="J464" s="308" t="str">
        <f>IF(ISBLANK(INDEX('Policy Characteristics'!D:D,MATCH($C464,'Policy Characteristics'!$C:$C,0))),"",INDEX('Policy Characteristics'!D:D,MATCH($C464,'Policy Characteristics'!$C:$C,0)))</f>
        <v>Cement Clinker Substitution</v>
      </c>
      <c r="K464" s="306" t="str">
        <f>IF(ISBLANK(INDEX('Policy Characteristics'!E:E,MATCH($C464,'Policy Characteristics'!$C:$C,0))),"",INDEX('Policy Characteristics'!E:E,MATCH($C464,'Policy Characteristics'!$C:$C,0)))</f>
        <v>indst cement measures</v>
      </c>
      <c r="L464" s="317">
        <f>IF(ISBLANK(INDEX('Policy Characteristics'!F:F,MATCH($C464,'Policy Characteristics'!$C:$C,0))),"",INDEX('Policy Characteristics'!F:F,MATCH($C464,'Policy Characteristics'!$C:$C,0)))</f>
        <v>0</v>
      </c>
      <c r="M464" s="317">
        <f>IF(ISBLANK(INDEX('Policy Characteristics'!G:G,MATCH($C464,'Policy Characteristics'!$C:$C,0))),"",INDEX('Policy Characteristics'!G:G,MATCH($C464,'Policy Characteristics'!$C:$C,0)))</f>
        <v>1</v>
      </c>
      <c r="N464" s="317">
        <f>IF(ISBLANK(INDEX('Policy Characteristics'!H:H,MATCH($C464,'Policy Characteristics'!$C:$C,0))),"",INDEX('Policy Characteristics'!H:H,MATCH($C464,'Policy Characteristics'!$C:$C,0)))</f>
        <v>0.01</v>
      </c>
      <c r="O464" s="306" t="str">
        <f>IF(ISBLANK(INDEX('Policy Characteristics'!I:I,MATCH($C464,'Policy Characteristics'!$C:$C,0))),"",INDEX('Policy Characteristics'!I:I,MATCH($C464,'Policy Characteristics'!$C:$C,0)))</f>
        <v>% of potential achieved</v>
      </c>
      <c r="P464" s="306" t="str">
        <f>IF(ISBLANK(INDEX('Policy Characteristics'!J:J,MATCH($C464,'Policy Characteristics'!$C:$C,0))),"",INDEX('Policy Characteristics'!J:J,MATCH($C464,'Policy Characteristics'!$C:$C,0)))</f>
        <v>**Description:** This policy reduces CO2 emissions from the cement industry by substituting other inputs, such as fly ash, for a portion of the clinker in cement. // **Guidance for setting values:**  If this policy is fully implemented, the share of clinker in cement is reduced to 60%.</v>
      </c>
      <c r="Q464" s="306" t="str">
        <f>IF(ISBLANK(INDEX('Policy Characteristics'!K:K,MATCH($C464,'Policy Characteristics'!$C:$C,0))),"",INDEX('Policy Characteristics'!K:K,MATCH($C464,'Policy Characteristics'!$C:$C,0)))</f>
        <v>industry-ag-main.html#clinker</v>
      </c>
      <c r="R464" s="306" t="str">
        <f>IF(ISBLANK(INDEX('Policy Characteristics'!L:L,MATCH($C464,'Policy Characteristics'!$C:$C,0))),"",INDEX('Policy Characteristics'!L:L,MATCH($C464,'Policy Characteristics'!$C:$C,0)))</f>
        <v>cement-clinker-substitution.html</v>
      </c>
    </row>
    <row r="465" spans="1:18" s="435" customFormat="1" x14ac:dyDescent="0.25">
      <c r="A465" s="306" t="str">
        <f>IF(ISBLANK(INDEX('Policy Characteristics'!A:A,MATCH($C465,'Policy Characteristics'!$C:$C,0))),"",INDEX('Policy Characteristics'!A:A,MATCH($C465,'Policy Characteristics'!$C:$C,0)))</f>
        <v>Industry</v>
      </c>
      <c r="B465" s="306" t="str">
        <f>IF(ISBLANK(INDEX('Policy Characteristics'!B:B,MATCH($C465,'Policy Characteristics'!$C:$C,0))),"",INDEX('Policy Characteristics'!B:B,MATCH($C465,'Policy Characteristics'!$C:$C,0)))</f>
        <v>Cogeneration and Waste Heat Recovery</v>
      </c>
      <c r="C465" s="311" t="s">
        <v>299</v>
      </c>
      <c r="D465" s="414"/>
      <c r="E465" s="414"/>
      <c r="F465" s="414"/>
      <c r="G465" s="414"/>
      <c r="H465" s="416">
        <v>44</v>
      </c>
      <c r="I465" s="414" t="s">
        <v>44</v>
      </c>
      <c r="J465" s="308" t="str">
        <f>IF(ISBLANK(INDEX('Policy Characteristics'!D:D,MATCH($C465,'Policy Characteristics'!$C:$C,0))),"",INDEX('Policy Characteristics'!D:D,MATCH($C465,'Policy Characteristics'!$C:$C,0)))</f>
        <v>Cogeneration and Waste Heat Recovery</v>
      </c>
      <c r="K465" s="306" t="str">
        <f>IF(ISBLANK(INDEX('Policy Characteristics'!E:E,MATCH($C465,'Policy Characteristics'!$C:$C,0))),"",INDEX('Policy Characteristics'!E:E,MATCH($C465,'Policy Characteristics'!$C:$C,0)))</f>
        <v>indst CHP</v>
      </c>
      <c r="L465" s="317">
        <f>IF(ISBLANK(INDEX('Policy Characteristics'!F:F,MATCH($C465,'Policy Characteristics'!$C:$C,0))),"",INDEX('Policy Characteristics'!F:F,MATCH($C465,'Policy Characteristics'!$C:$C,0)))</f>
        <v>0</v>
      </c>
      <c r="M465" s="317">
        <f>IF(ISBLANK(INDEX('Policy Characteristics'!G:G,MATCH($C465,'Policy Characteristics'!$C:$C,0))),"",INDEX('Policy Characteristics'!G:G,MATCH($C465,'Policy Characteristics'!$C:$C,0)))</f>
        <v>1</v>
      </c>
      <c r="N465" s="317">
        <f>IF(ISBLANK(INDEX('Policy Characteristics'!H:H,MATCH($C465,'Policy Characteristics'!$C:$C,0))),"",INDEX('Policy Characteristics'!H:H,MATCH($C465,'Policy Characteristics'!$C:$C,0)))</f>
        <v>0.01</v>
      </c>
      <c r="O465" s="306" t="str">
        <f>IF(ISBLANK(INDEX('Policy Characteristics'!I:I,MATCH($C465,'Policy Characteristics'!$C:$C,0))),"",INDEX('Policy Characteristics'!I:I,MATCH($C465,'Policy Characteristics'!$C:$C,0)))</f>
        <v>% of potential achieved</v>
      </c>
      <c r="P465" s="306" t="str">
        <f>IF(ISBLANK(INDEX('Policy Characteristics'!J:J,MATCH($C465,'Policy Characteristics'!$C:$C,0))),"",INDEX('Policy Characteristics'!J:J,MATCH($C465,'Policy Characteristics'!$C:$C,0)))</f>
        <v>**Description:** This policy reduces fuel consumption in the industry sector by increasing the use of cogeneration (also known as combined heat and power) and recovery of waste heat (to perform useful work). // **Guidance for setting values:** If this policy is fully implemented, fuel use is reduced by 7.9% for most industries in 2050.</v>
      </c>
      <c r="Q465" s="306" t="str">
        <f>IF(ISBLANK(INDEX('Policy Characteristics'!K:K,MATCH($C465,'Policy Characteristics'!$C:$C,0))),"",INDEX('Policy Characteristics'!K:K,MATCH($C465,'Policy Characteristics'!$C:$C,0)))</f>
        <v>industry-ag-main.html#cogen</v>
      </c>
      <c r="R465" s="306" t="str">
        <f>IF(ISBLANK(INDEX('Policy Characteristics'!L:L,MATCH($C465,'Policy Characteristics'!$C:$C,0))),"",INDEX('Policy Characteristics'!L:L,MATCH($C465,'Policy Characteristics'!$C:$C,0)))</f>
        <v>cogeneration-and-waste-heat-recovery.html</v>
      </c>
    </row>
    <row r="466" spans="1:18" s="435" customFormat="1" x14ac:dyDescent="0.25">
      <c r="A466" s="306" t="str">
        <f>IF(ISBLANK(INDEX('Policy Characteristics'!A:A,MATCH($C466,'Policy Characteristics'!$C:$C,0))),"",INDEX('Policy Characteristics'!A:A,MATCH($C466,'Policy Characteristics'!$C:$C,0)))</f>
        <v>Industry</v>
      </c>
      <c r="B466" s="306" t="str">
        <f>IF(ISBLANK(INDEX('Policy Characteristics'!B:B,MATCH($C466,'Policy Characteristics'!$C:$C,0))),"",INDEX('Policy Characteristics'!B:B,MATCH($C466,'Policy Characteristics'!$C:$C,0)))</f>
        <v>Early Retirement of Industrial Facilities</v>
      </c>
      <c r="C466" s="311" t="s">
        <v>59</v>
      </c>
      <c r="D466" s="414"/>
      <c r="E466" s="414"/>
      <c r="F466" s="414"/>
      <c r="G466" s="414"/>
      <c r="H466" s="416">
        <v>45</v>
      </c>
      <c r="I466" s="414" t="s">
        <v>44</v>
      </c>
      <c r="J466" s="308" t="str">
        <f>IF(ISBLANK(INDEX('Policy Characteristics'!D:D,MATCH($C466,'Policy Characteristics'!$C:$C,0))),"",INDEX('Policy Characteristics'!D:D,MATCH($C466,'Policy Characteristics'!$C:$C,0)))</f>
        <v>Early Retirement of Industrial Facilities</v>
      </c>
      <c r="K466" s="306" t="str">
        <f>IF(ISBLANK(INDEX('Policy Characteristics'!E:E,MATCH($C466,'Policy Characteristics'!$C:$C,0))),"",INDEX('Policy Characteristics'!E:E,MATCH($C466,'Policy Characteristics'!$C:$C,0)))</f>
        <v>indst early retirement</v>
      </c>
      <c r="L466" s="317">
        <f>IF(ISBLANK(INDEX('Policy Characteristics'!F:F,MATCH($C466,'Policy Characteristics'!$C:$C,0))),"",INDEX('Policy Characteristics'!F:F,MATCH($C466,'Policy Characteristics'!$C:$C,0)))</f>
        <v>0</v>
      </c>
      <c r="M466" s="317">
        <f>IF(ISBLANK(INDEX('Policy Characteristics'!G:G,MATCH($C466,'Policy Characteristics'!$C:$C,0))),"",INDEX('Policy Characteristics'!G:G,MATCH($C466,'Policy Characteristics'!$C:$C,0)))</f>
        <v>1</v>
      </c>
      <c r="N466" s="317">
        <f>IF(ISBLANK(INDEX('Policy Characteristics'!H:H,MATCH($C466,'Policy Characteristics'!$C:$C,0))),"",INDEX('Policy Characteristics'!H:H,MATCH($C466,'Policy Characteristics'!$C:$C,0)))</f>
        <v>0.01</v>
      </c>
      <c r="O466" s="306" t="str">
        <f>IF(ISBLANK(INDEX('Policy Characteristics'!I:I,MATCH($C466,'Policy Characteristics'!$C:$C,0))),"",INDEX('Policy Characteristics'!I:I,MATCH($C466,'Policy Characteristics'!$C:$C,0)))</f>
        <v>% of potential achieved</v>
      </c>
      <c r="P466" s="306" t="str">
        <f>IF(ISBLANK(INDEX('Policy Characteristics'!J:J,MATCH($C466,'Policy Characteristics'!$C:$C,0))),"",INDEX('Policy Characteristics'!J:J,MATCH($C466,'Policy Characteristics'!$C:$C,0)))</f>
        <v>**Description:** This policy reduces fuel consumption in the industry sector by retiring older, inefficient industrial facilities sooner than they otherwise would retire.  This policy does not affect demand for industrial products, so it is assumed that any facilities retired under this policy are replaced by new facilities or increased output from existing facilities in the same year. // **Guidance for setting values:** If this policy is fully implemented, fuel use is reduced for most industries between 1% and 9% in 2050.</v>
      </c>
      <c r="Q466" s="306" t="str">
        <f>IF(ISBLANK(INDEX('Policy Characteristics'!K:K,MATCH($C466,'Policy Characteristics'!$C:$C,0))),"",INDEX('Policy Characteristics'!K:K,MATCH($C466,'Policy Characteristics'!$C:$C,0)))</f>
        <v>industry-ag-main.html#early-ret</v>
      </c>
      <c r="R466" s="306" t="str">
        <f>IF(ISBLANK(INDEX('Policy Characteristics'!L:L,MATCH($C466,'Policy Characteristics'!$C:$C,0))),"",INDEX('Policy Characteristics'!L:L,MATCH($C466,'Policy Characteristics'!$C:$C,0)))</f>
        <v>early-retirement-of-industrial-facilities.html</v>
      </c>
    </row>
    <row r="467" spans="1:18" x14ac:dyDescent="0.25">
      <c r="A467" s="306" t="str">
        <f>IF(ISBLANK(INDEX('Policy Characteristics'!A:A,MATCH($C467,'Policy Characteristics'!$C:$C,0))),"",INDEX('Policy Characteristics'!A:A,MATCH($C467,'Policy Characteristics'!$C:$C,0)))</f>
        <v>Industry</v>
      </c>
      <c r="B467" s="306" t="str">
        <f>IF(ISBLANK(INDEX('Policy Characteristics'!B:B,MATCH($C467,'Policy Characteristics'!$C:$C,0))),"",INDEX('Policy Characteristics'!B:B,MATCH($C467,'Policy Characteristics'!$C:$C,0)))</f>
        <v>Electrification + Hydrogen</v>
      </c>
      <c r="C467" s="311" t="s">
        <v>2448</v>
      </c>
      <c r="D467" s="414" t="s">
        <v>3193</v>
      </c>
      <c r="E467" s="414" t="s">
        <v>2449</v>
      </c>
      <c r="F467" s="7" t="s">
        <v>3218</v>
      </c>
      <c r="G467" s="414" t="s">
        <v>3220</v>
      </c>
      <c r="H467" s="416">
        <v>1208</v>
      </c>
      <c r="I467" s="414" t="s">
        <v>44</v>
      </c>
      <c r="J467" s="308" t="str">
        <f>IF(ISBLANK(INDEX('Policy Characteristics'!D:D,MATCH($C467,'Policy Characteristics'!$C:$C,0))),"",INDEX('Policy Characteristics'!D:D,MATCH($C467,'Policy Characteristics'!$C:$C,0)))</f>
        <v>Electrification + Hydrogen</v>
      </c>
      <c r="K467" s="306" t="str">
        <f>IF(ISBLANK(INDEX('Policy Characteristics'!E:E,MATCH($C467,'Policy Characteristics'!$C:$C,0))),"",INDEX('Policy Characteristics'!E:E,MATCH($C467,'Policy Characteristics'!$C:$C,0)))</f>
        <v>indst fuel type shifting</v>
      </c>
      <c r="L467" s="317">
        <f>IF(ISBLANK(INDEX('Policy Characteristics'!F:F,MATCH($C467,'Policy Characteristics'!$C:$C,0))),"",INDEX('Policy Characteristics'!F:F,MATCH($C467,'Policy Characteristics'!$C:$C,0)))</f>
        <v>0</v>
      </c>
      <c r="M467" s="317">
        <f>IF(ISBLANK(INDEX('Policy Characteristics'!G:G,MATCH($C467,'Policy Characteristics'!$C:$C,0))),"",INDEX('Policy Characteristics'!G:G,MATCH($C467,'Policy Characteristics'!$C:$C,0)))</f>
        <v>1</v>
      </c>
      <c r="N467" s="317">
        <f>IF(ISBLANK(INDEX('Policy Characteristics'!H:H,MATCH($C467,'Policy Characteristics'!$C:$C,0))),"",INDEX('Policy Characteristics'!H:H,MATCH($C467,'Policy Characteristics'!$C:$C,0)))</f>
        <v>0.01</v>
      </c>
      <c r="O467" s="306" t="str">
        <f>IF(ISBLANK(INDEX('Policy Characteristics'!I:I,MATCH($C467,'Policy Characteristics'!$C:$C,0))),"",INDEX('Policy Characteristics'!I:I,MATCH($C467,'Policy Characteristics'!$C:$C,0)))</f>
        <v>% of fuel shifted</v>
      </c>
      <c r="P467" s="306" t="str">
        <f>IF(ISBLANK(INDEX('Policy Characteristics'!J:J,MATCH($C467,'Policy Characteristics'!$C:$C,0))),"",INDEX('Policy Characteristics'!J:J,MATCH($C467,'Policy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7" s="306" t="str">
        <f>IF(ISBLANK(INDEX('Policy Characteristics'!K:K,MATCH($C467,'Policy Characteristics'!$C:$C,0))),"",INDEX('Policy Characteristics'!K:K,MATCH($C467,'Policy Characteristics'!$C:$C,0)))</f>
        <v>industry-ag-main.html#fuel-switching</v>
      </c>
      <c r="R467" s="306" t="str">
        <f>IF(ISBLANK(INDEX('Policy Characteristics'!L:L,MATCH($C467,'Policy Characteristics'!$C:$C,0))),"",INDEX('Policy Characteristics'!L:L,MATCH($C467,'Policy Characteristics'!$C:$C,0)))</f>
        <v>industry-elec-and-hydrogen.html</v>
      </c>
    </row>
    <row r="468" spans="1:18" x14ac:dyDescent="0.25">
      <c r="A468" s="306" t="str">
        <f>IF(ISBLANK(INDEX('Policy Characteristics'!A:A,MATCH($C468,'Policy Characteristics'!$C:$C,0))),"",INDEX('Policy Characteristics'!A:A,MATCH($C468,'Policy Characteristics'!$C:$C,0)))</f>
        <v>Industry</v>
      </c>
      <c r="B468" s="306" t="str">
        <f>IF(ISBLANK(INDEX('Policy Characteristics'!B:B,MATCH($C468,'Policy Characteristics'!$C:$C,0))),"",INDEX('Policy Characteristics'!B:B,MATCH($C468,'Policy Characteristics'!$C:$C,0)))</f>
        <v>Electrification + Hydrogen</v>
      </c>
      <c r="C468" s="310" t="str">
        <f t="shared" ref="C468:C499" si="31">C$467</f>
        <v>Fraction of Industrial Fuel Use Shifted to Other Fuels</v>
      </c>
      <c r="D468" s="414" t="s">
        <v>3193</v>
      </c>
      <c r="E468" s="414" t="s">
        <v>2450</v>
      </c>
      <c r="F468" s="7" t="s">
        <v>3218</v>
      </c>
      <c r="G468" s="414" t="s">
        <v>3221</v>
      </c>
      <c r="H468" s="416">
        <v>1209</v>
      </c>
      <c r="I468" s="414" t="s">
        <v>45</v>
      </c>
      <c r="J468" s="308" t="str">
        <f>IF(ISBLANK(INDEX('Policy Characteristics'!D:D,MATCH($C468,'Policy Characteristics'!$C:$C,0))),"",INDEX('Policy Characteristics'!D:D,MATCH($C468,'Policy Characteristics'!$C:$C,0)))</f>
        <v>Electrification + Hydrogen</v>
      </c>
      <c r="K468" s="306" t="str">
        <f>IF(ISBLANK(INDEX('Policy Characteristics'!E:E,MATCH($C468,'Policy Characteristics'!$C:$C,0))),"",INDEX('Policy Characteristics'!E:E,MATCH($C468,'Policy Characteristics'!$C:$C,0)))</f>
        <v>indst fuel type shifting</v>
      </c>
      <c r="L468" s="317">
        <f>IF(ISBLANK(INDEX('Policy Characteristics'!F:F,MATCH($C468,'Policy Characteristics'!$C:$C,0))),"",INDEX('Policy Characteristics'!F:F,MATCH($C468,'Policy Characteristics'!$C:$C,0)))</f>
        <v>0</v>
      </c>
      <c r="M468" s="317">
        <f>IF(ISBLANK(INDEX('Policy Characteristics'!G:G,MATCH($C468,'Policy Characteristics'!$C:$C,0))),"",INDEX('Policy Characteristics'!G:G,MATCH($C468,'Policy Characteristics'!$C:$C,0)))</f>
        <v>1</v>
      </c>
      <c r="N468" s="317">
        <f>IF(ISBLANK(INDEX('Policy Characteristics'!H:H,MATCH($C468,'Policy Characteristics'!$C:$C,0))),"",INDEX('Policy Characteristics'!H:H,MATCH($C468,'Policy Characteristics'!$C:$C,0)))</f>
        <v>0.01</v>
      </c>
      <c r="O468" s="306" t="str">
        <f>IF(ISBLANK(INDEX('Policy Characteristics'!I:I,MATCH($C468,'Policy Characteristics'!$C:$C,0))),"",INDEX('Policy Characteristics'!I:I,MATCH($C468,'Policy Characteristics'!$C:$C,0)))</f>
        <v>% of fuel shifted</v>
      </c>
      <c r="P468" s="306" t="str">
        <f>IF(ISBLANK(INDEX('Policy Characteristics'!J:J,MATCH($C468,'Policy Characteristics'!$C:$C,0))),"",INDEX('Policy Characteristics'!J:J,MATCH($C468,'Policy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8" s="306" t="str">
        <f>IF(ISBLANK(INDEX('Policy Characteristics'!K:K,MATCH($C468,'Policy Characteristics'!$C:$C,0))),"",INDEX('Policy Characteristics'!K:K,MATCH($C468,'Policy Characteristics'!$C:$C,0)))</f>
        <v>industry-ag-main.html#fuel-switching</v>
      </c>
      <c r="R468" s="306" t="str">
        <f>IF(ISBLANK(INDEX('Policy Characteristics'!L:L,MATCH($C468,'Policy Characteristics'!$C:$C,0))),"",INDEX('Policy Characteristics'!L:L,MATCH($C468,'Policy Characteristics'!$C:$C,0)))</f>
        <v>industry-elec-and-hydrogen.html</v>
      </c>
    </row>
    <row r="469" spans="1:18" x14ac:dyDescent="0.25">
      <c r="A469" s="306" t="str">
        <f>IF(ISBLANK(INDEX('Policy Characteristics'!A:A,MATCH($C469,'Policy Characteristics'!$C:$C,0))),"",INDEX('Policy Characteristics'!A:A,MATCH($C469,'Policy Characteristics'!$C:$C,0)))</f>
        <v>Industry</v>
      </c>
      <c r="B469" s="306" t="str">
        <f>IF(ISBLANK(INDEX('Policy Characteristics'!B:B,MATCH($C469,'Policy Characteristics'!$C:$C,0))),"",INDEX('Policy Characteristics'!B:B,MATCH($C469,'Policy Characteristics'!$C:$C,0)))</f>
        <v>Electrification + Hydrogen</v>
      </c>
      <c r="C469" s="310" t="str">
        <f t="shared" si="31"/>
        <v>Fraction of Industrial Fuel Use Shifted to Other Fuels</v>
      </c>
      <c r="D469" s="414" t="s">
        <v>3193</v>
      </c>
      <c r="E469" s="414" t="s">
        <v>2451</v>
      </c>
      <c r="F469" s="7" t="s">
        <v>3218</v>
      </c>
      <c r="G469" s="414" t="s">
        <v>3222</v>
      </c>
      <c r="H469" s="416">
        <v>1210</v>
      </c>
      <c r="I469" s="414" t="s">
        <v>45</v>
      </c>
      <c r="J469" s="308" t="str">
        <f>IF(ISBLANK(INDEX('Policy Characteristics'!D:D,MATCH($C469,'Policy Characteristics'!$C:$C,0))),"",INDEX('Policy Characteristics'!D:D,MATCH($C469,'Policy Characteristics'!$C:$C,0)))</f>
        <v>Electrification + Hydrogen</v>
      </c>
      <c r="K469" s="306" t="str">
        <f>IF(ISBLANK(INDEX('Policy Characteristics'!E:E,MATCH($C469,'Policy Characteristics'!$C:$C,0))),"",INDEX('Policy Characteristics'!E:E,MATCH($C469,'Policy Characteristics'!$C:$C,0)))</f>
        <v>indst fuel type shifting</v>
      </c>
      <c r="L469" s="317">
        <f>IF(ISBLANK(INDEX('Policy Characteristics'!F:F,MATCH($C469,'Policy Characteristics'!$C:$C,0))),"",INDEX('Policy Characteristics'!F:F,MATCH($C469,'Policy Characteristics'!$C:$C,0)))</f>
        <v>0</v>
      </c>
      <c r="M469" s="317">
        <f>IF(ISBLANK(INDEX('Policy Characteristics'!G:G,MATCH($C469,'Policy Characteristics'!$C:$C,0))),"",INDEX('Policy Characteristics'!G:G,MATCH($C469,'Policy Characteristics'!$C:$C,0)))</f>
        <v>1</v>
      </c>
      <c r="N469" s="317">
        <f>IF(ISBLANK(INDEX('Policy Characteristics'!H:H,MATCH($C469,'Policy Characteristics'!$C:$C,0))),"",INDEX('Policy Characteristics'!H:H,MATCH($C469,'Policy Characteristics'!$C:$C,0)))</f>
        <v>0.01</v>
      </c>
      <c r="O469" s="306" t="str">
        <f>IF(ISBLANK(INDEX('Policy Characteristics'!I:I,MATCH($C469,'Policy Characteristics'!$C:$C,0))),"",INDEX('Policy Characteristics'!I:I,MATCH($C469,'Policy Characteristics'!$C:$C,0)))</f>
        <v>% of fuel shifted</v>
      </c>
      <c r="P469" s="306" t="str">
        <f>IF(ISBLANK(INDEX('Policy Characteristics'!J:J,MATCH($C469,'Policy Characteristics'!$C:$C,0))),"",INDEX('Policy Characteristics'!J:J,MATCH($C469,'Policy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69" s="306" t="str">
        <f>IF(ISBLANK(INDEX('Policy Characteristics'!K:K,MATCH($C469,'Policy Characteristics'!$C:$C,0))),"",INDEX('Policy Characteristics'!K:K,MATCH($C469,'Policy Characteristics'!$C:$C,0)))</f>
        <v>industry-ag-main.html#fuel-switching</v>
      </c>
      <c r="R469" s="306" t="str">
        <f>IF(ISBLANK(INDEX('Policy Characteristics'!L:L,MATCH($C469,'Policy Characteristics'!$C:$C,0))),"",INDEX('Policy Characteristics'!L:L,MATCH($C469,'Policy Characteristics'!$C:$C,0)))</f>
        <v>industry-elec-and-hydrogen.html</v>
      </c>
    </row>
    <row r="470" spans="1:18" x14ac:dyDescent="0.25">
      <c r="A470" s="306" t="str">
        <f>IF(ISBLANK(INDEX('Policy Characteristics'!A:A,MATCH($C470,'Policy Characteristics'!$C:$C,0))),"",INDEX('Policy Characteristics'!A:A,MATCH($C470,'Policy Characteristics'!$C:$C,0)))</f>
        <v>Industry</v>
      </c>
      <c r="B470" s="306" t="str">
        <f>IF(ISBLANK(INDEX('Policy Characteristics'!B:B,MATCH($C470,'Policy Characteristics'!$C:$C,0))),"",INDEX('Policy Characteristics'!B:B,MATCH($C470,'Policy Characteristics'!$C:$C,0)))</f>
        <v>Electrification + Hydrogen</v>
      </c>
      <c r="C470" s="310" t="str">
        <f t="shared" si="31"/>
        <v>Fraction of Industrial Fuel Use Shifted to Other Fuels</v>
      </c>
      <c r="D470" s="414" t="s">
        <v>3193</v>
      </c>
      <c r="E470" s="414" t="s">
        <v>2452</v>
      </c>
      <c r="F470" s="7" t="s">
        <v>3218</v>
      </c>
      <c r="G470" s="414" t="s">
        <v>3223</v>
      </c>
      <c r="H470" s="416">
        <v>1211</v>
      </c>
      <c r="I470" s="414" t="s">
        <v>45</v>
      </c>
      <c r="J470" s="308" t="str">
        <f>IF(ISBLANK(INDEX('Policy Characteristics'!D:D,MATCH($C470,'Policy Characteristics'!$C:$C,0))),"",INDEX('Policy Characteristics'!D:D,MATCH($C470,'Policy Characteristics'!$C:$C,0)))</f>
        <v>Electrification + Hydrogen</v>
      </c>
      <c r="K470" s="306" t="str">
        <f>IF(ISBLANK(INDEX('Policy Characteristics'!E:E,MATCH($C470,'Policy Characteristics'!$C:$C,0))),"",INDEX('Policy Characteristics'!E:E,MATCH($C470,'Policy Characteristics'!$C:$C,0)))</f>
        <v>indst fuel type shifting</v>
      </c>
      <c r="L470" s="317">
        <f>IF(ISBLANK(INDEX('Policy Characteristics'!F:F,MATCH($C470,'Policy Characteristics'!$C:$C,0))),"",INDEX('Policy Characteristics'!F:F,MATCH($C470,'Policy Characteristics'!$C:$C,0)))</f>
        <v>0</v>
      </c>
      <c r="M470" s="317">
        <f>IF(ISBLANK(INDEX('Policy Characteristics'!G:G,MATCH($C470,'Policy Characteristics'!$C:$C,0))),"",INDEX('Policy Characteristics'!G:G,MATCH($C470,'Policy Characteristics'!$C:$C,0)))</f>
        <v>1</v>
      </c>
      <c r="N470" s="317">
        <f>IF(ISBLANK(INDEX('Policy Characteristics'!H:H,MATCH($C470,'Policy Characteristics'!$C:$C,0))),"",INDEX('Policy Characteristics'!H:H,MATCH($C470,'Policy Characteristics'!$C:$C,0)))</f>
        <v>0.01</v>
      </c>
      <c r="O470" s="306" t="str">
        <f>IF(ISBLANK(INDEX('Policy Characteristics'!I:I,MATCH($C470,'Policy Characteristics'!$C:$C,0))),"",INDEX('Policy Characteristics'!I:I,MATCH($C470,'Policy Characteristics'!$C:$C,0)))</f>
        <v>% of fuel shifted</v>
      </c>
      <c r="P470" s="306" t="str">
        <f>IF(ISBLANK(INDEX('Policy Characteristics'!J:J,MATCH($C470,'Policy Characteristics'!$C:$C,0))),"",INDEX('Policy Characteristics'!J:J,MATCH($C470,'Policy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0" s="306" t="str">
        <f>IF(ISBLANK(INDEX('Policy Characteristics'!K:K,MATCH($C470,'Policy Characteristics'!$C:$C,0))),"",INDEX('Policy Characteristics'!K:K,MATCH($C470,'Policy Characteristics'!$C:$C,0)))</f>
        <v>industry-ag-main.html#fuel-switching</v>
      </c>
      <c r="R470" s="306" t="str">
        <f>IF(ISBLANK(INDEX('Policy Characteristics'!L:L,MATCH($C470,'Policy Characteristics'!$C:$C,0))),"",INDEX('Policy Characteristics'!L:L,MATCH($C470,'Policy Characteristics'!$C:$C,0)))</f>
        <v>industry-elec-and-hydrogen.html</v>
      </c>
    </row>
    <row r="471" spans="1:18" x14ac:dyDescent="0.25">
      <c r="A471" s="306" t="str">
        <f>IF(ISBLANK(INDEX('Policy Characteristics'!A:A,MATCH($C471,'Policy Characteristics'!$C:$C,0))),"",INDEX('Policy Characteristics'!A:A,MATCH($C471,'Policy Characteristics'!$C:$C,0)))</f>
        <v>Industry</v>
      </c>
      <c r="B471" s="306" t="str">
        <f>IF(ISBLANK(INDEX('Policy Characteristics'!B:B,MATCH($C471,'Policy Characteristics'!$C:$C,0))),"",INDEX('Policy Characteristics'!B:B,MATCH($C471,'Policy Characteristics'!$C:$C,0)))</f>
        <v>Electrification + Hydrogen</v>
      </c>
      <c r="C471" s="310" t="str">
        <f t="shared" si="31"/>
        <v>Fraction of Industrial Fuel Use Shifted to Other Fuels</v>
      </c>
      <c r="D471" s="414" t="s">
        <v>3193</v>
      </c>
      <c r="E471" s="414" t="s">
        <v>2453</v>
      </c>
      <c r="F471" s="7" t="s">
        <v>3218</v>
      </c>
      <c r="G471" s="414" t="s">
        <v>3224</v>
      </c>
      <c r="H471" s="416">
        <v>1212</v>
      </c>
      <c r="I471" s="414" t="s">
        <v>45</v>
      </c>
      <c r="J471" s="308" t="str">
        <f>IF(ISBLANK(INDEX('Policy Characteristics'!D:D,MATCH($C471,'Policy Characteristics'!$C:$C,0))),"",INDEX('Policy Characteristics'!D:D,MATCH($C471,'Policy Characteristics'!$C:$C,0)))</f>
        <v>Electrification + Hydrogen</v>
      </c>
      <c r="K471" s="306" t="str">
        <f>IF(ISBLANK(INDEX('Policy Characteristics'!E:E,MATCH($C471,'Policy Characteristics'!$C:$C,0))),"",INDEX('Policy Characteristics'!E:E,MATCH($C471,'Policy Characteristics'!$C:$C,0)))</f>
        <v>indst fuel type shifting</v>
      </c>
      <c r="L471" s="317">
        <f>IF(ISBLANK(INDEX('Policy Characteristics'!F:F,MATCH($C471,'Policy Characteristics'!$C:$C,0))),"",INDEX('Policy Characteristics'!F:F,MATCH($C471,'Policy Characteristics'!$C:$C,0)))</f>
        <v>0</v>
      </c>
      <c r="M471" s="317">
        <f>IF(ISBLANK(INDEX('Policy Characteristics'!G:G,MATCH($C471,'Policy Characteristics'!$C:$C,0))),"",INDEX('Policy Characteristics'!G:G,MATCH($C471,'Policy Characteristics'!$C:$C,0)))</f>
        <v>1</v>
      </c>
      <c r="N471" s="317">
        <f>IF(ISBLANK(INDEX('Policy Characteristics'!H:H,MATCH($C471,'Policy Characteristics'!$C:$C,0))),"",INDEX('Policy Characteristics'!H:H,MATCH($C471,'Policy Characteristics'!$C:$C,0)))</f>
        <v>0.01</v>
      </c>
      <c r="O471" s="306" t="str">
        <f>IF(ISBLANK(INDEX('Policy Characteristics'!I:I,MATCH($C471,'Policy Characteristics'!$C:$C,0))),"",INDEX('Policy Characteristics'!I:I,MATCH($C471,'Policy Characteristics'!$C:$C,0)))</f>
        <v>% of fuel shifted</v>
      </c>
      <c r="P471" s="306" t="str">
        <f>IF(ISBLANK(INDEX('Policy Characteristics'!J:J,MATCH($C471,'Policy Characteristics'!$C:$C,0))),"",INDEX('Policy Characteristics'!J:J,MATCH($C471,'Policy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1" s="306" t="str">
        <f>IF(ISBLANK(INDEX('Policy Characteristics'!K:K,MATCH($C471,'Policy Characteristics'!$C:$C,0))),"",INDEX('Policy Characteristics'!K:K,MATCH($C471,'Policy Characteristics'!$C:$C,0)))</f>
        <v>industry-ag-main.html#fuel-switching</v>
      </c>
      <c r="R471" s="306" t="str">
        <f>IF(ISBLANK(INDEX('Policy Characteristics'!L:L,MATCH($C471,'Policy Characteristics'!$C:$C,0))),"",INDEX('Policy Characteristics'!L:L,MATCH($C471,'Policy Characteristics'!$C:$C,0)))</f>
        <v>industry-elec-and-hydrogen.html</v>
      </c>
    </row>
    <row r="472" spans="1:18" x14ac:dyDescent="0.25">
      <c r="A472" s="306" t="str">
        <f>IF(ISBLANK(INDEX('Policy Characteristics'!A:A,MATCH($C472,'Policy Characteristics'!$C:$C,0))),"",INDEX('Policy Characteristics'!A:A,MATCH($C472,'Policy Characteristics'!$C:$C,0)))</f>
        <v>Industry</v>
      </c>
      <c r="B472" s="306" t="str">
        <f>IF(ISBLANK(INDEX('Policy Characteristics'!B:B,MATCH($C472,'Policy Characteristics'!$C:$C,0))),"",INDEX('Policy Characteristics'!B:B,MATCH($C472,'Policy Characteristics'!$C:$C,0)))</f>
        <v>Electrification + Hydrogen</v>
      </c>
      <c r="C472" s="310" t="str">
        <f t="shared" si="31"/>
        <v>Fraction of Industrial Fuel Use Shifted to Other Fuels</v>
      </c>
      <c r="D472" s="414" t="s">
        <v>3193</v>
      </c>
      <c r="E472" s="414" t="s">
        <v>2454</v>
      </c>
      <c r="F472" s="7" t="s">
        <v>3218</v>
      </c>
      <c r="G472" s="414" t="s">
        <v>3225</v>
      </c>
      <c r="H472" s="416">
        <v>1213</v>
      </c>
      <c r="I472" s="414" t="s">
        <v>45</v>
      </c>
      <c r="J472" s="308" t="str">
        <f>IF(ISBLANK(INDEX('Policy Characteristics'!D:D,MATCH($C472,'Policy Characteristics'!$C:$C,0))),"",INDEX('Policy Characteristics'!D:D,MATCH($C472,'Policy Characteristics'!$C:$C,0)))</f>
        <v>Electrification + Hydrogen</v>
      </c>
      <c r="K472" s="306" t="str">
        <f>IF(ISBLANK(INDEX('Policy Characteristics'!E:E,MATCH($C472,'Policy Characteristics'!$C:$C,0))),"",INDEX('Policy Characteristics'!E:E,MATCH($C472,'Policy Characteristics'!$C:$C,0)))</f>
        <v>indst fuel type shifting</v>
      </c>
      <c r="L472" s="317">
        <f>IF(ISBLANK(INDEX('Policy Characteristics'!F:F,MATCH($C472,'Policy Characteristics'!$C:$C,0))),"",INDEX('Policy Characteristics'!F:F,MATCH($C472,'Policy Characteristics'!$C:$C,0)))</f>
        <v>0</v>
      </c>
      <c r="M472" s="317">
        <f>IF(ISBLANK(INDEX('Policy Characteristics'!G:G,MATCH($C472,'Policy Characteristics'!$C:$C,0))),"",INDEX('Policy Characteristics'!G:G,MATCH($C472,'Policy Characteristics'!$C:$C,0)))</f>
        <v>1</v>
      </c>
      <c r="N472" s="317">
        <f>IF(ISBLANK(INDEX('Policy Characteristics'!H:H,MATCH($C472,'Policy Characteristics'!$C:$C,0))),"",INDEX('Policy Characteristics'!H:H,MATCH($C472,'Policy Characteristics'!$C:$C,0)))</f>
        <v>0.01</v>
      </c>
      <c r="O472" s="306" t="str">
        <f>IF(ISBLANK(INDEX('Policy Characteristics'!I:I,MATCH($C472,'Policy Characteristics'!$C:$C,0))),"",INDEX('Policy Characteristics'!I:I,MATCH($C472,'Policy Characteristics'!$C:$C,0)))</f>
        <v>% of fuel shifted</v>
      </c>
      <c r="P472" s="306" t="str">
        <f>IF(ISBLANK(INDEX('Policy Characteristics'!J:J,MATCH($C472,'Policy Characteristics'!$C:$C,0))),"",INDEX('Policy Characteristics'!J:J,MATCH($C472,'Policy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2" s="306" t="str">
        <f>IF(ISBLANK(INDEX('Policy Characteristics'!K:K,MATCH($C472,'Policy Characteristics'!$C:$C,0))),"",INDEX('Policy Characteristics'!K:K,MATCH($C472,'Policy Characteristics'!$C:$C,0)))</f>
        <v>industry-ag-main.html#fuel-switching</v>
      </c>
      <c r="R472" s="306" t="str">
        <f>IF(ISBLANK(INDEX('Policy Characteristics'!L:L,MATCH($C472,'Policy Characteristics'!$C:$C,0))),"",INDEX('Policy Characteristics'!L:L,MATCH($C472,'Policy Characteristics'!$C:$C,0)))</f>
        <v>industry-elec-and-hydrogen.html</v>
      </c>
    </row>
    <row r="473" spans="1:18" x14ac:dyDescent="0.25">
      <c r="A473" s="306" t="str">
        <f>IF(ISBLANK(INDEX('Policy Characteristics'!A:A,MATCH($C473,'Policy Characteristics'!$C:$C,0))),"",INDEX('Policy Characteristics'!A:A,MATCH($C473,'Policy Characteristics'!$C:$C,0)))</f>
        <v>Industry</v>
      </c>
      <c r="B473" s="306" t="str">
        <f>IF(ISBLANK(INDEX('Policy Characteristics'!B:B,MATCH($C473,'Policy Characteristics'!$C:$C,0))),"",INDEX('Policy Characteristics'!B:B,MATCH($C473,'Policy Characteristics'!$C:$C,0)))</f>
        <v>Electrification + Hydrogen</v>
      </c>
      <c r="C473" s="310" t="str">
        <f t="shared" si="31"/>
        <v>Fraction of Industrial Fuel Use Shifted to Other Fuels</v>
      </c>
      <c r="D473" s="414" t="s">
        <v>3193</v>
      </c>
      <c r="E473" s="414" t="s">
        <v>2800</v>
      </c>
      <c r="F473" s="7" t="s">
        <v>3218</v>
      </c>
      <c r="G473" s="414" t="s">
        <v>3226</v>
      </c>
      <c r="H473" s="416">
        <v>1214</v>
      </c>
      <c r="I473" s="414" t="s">
        <v>45</v>
      </c>
      <c r="J473" s="308" t="str">
        <f>IF(ISBLANK(INDEX('Policy Characteristics'!D:D,MATCH($C473,'Policy Characteristics'!$C:$C,0))),"",INDEX('Policy Characteristics'!D:D,MATCH($C473,'Policy Characteristics'!$C:$C,0)))</f>
        <v>Electrification + Hydrogen</v>
      </c>
      <c r="K473" s="306" t="str">
        <f>IF(ISBLANK(INDEX('Policy Characteristics'!E:E,MATCH($C473,'Policy Characteristics'!$C:$C,0))),"",INDEX('Policy Characteristics'!E:E,MATCH($C473,'Policy Characteristics'!$C:$C,0)))</f>
        <v>indst fuel type shifting</v>
      </c>
      <c r="L473" s="317">
        <f>IF(ISBLANK(INDEX('Policy Characteristics'!F:F,MATCH($C473,'Policy Characteristics'!$C:$C,0))),"",INDEX('Policy Characteristics'!F:F,MATCH($C473,'Policy Characteristics'!$C:$C,0)))</f>
        <v>0</v>
      </c>
      <c r="M473" s="317">
        <f>IF(ISBLANK(INDEX('Policy Characteristics'!G:G,MATCH($C473,'Policy Characteristics'!$C:$C,0))),"",INDEX('Policy Characteristics'!G:G,MATCH($C473,'Policy Characteristics'!$C:$C,0)))</f>
        <v>1</v>
      </c>
      <c r="N473" s="317">
        <f>IF(ISBLANK(INDEX('Policy Characteristics'!H:H,MATCH($C473,'Policy Characteristics'!$C:$C,0))),"",INDEX('Policy Characteristics'!H:H,MATCH($C473,'Policy Characteristics'!$C:$C,0)))</f>
        <v>0.01</v>
      </c>
      <c r="O473" s="306" t="str">
        <f>IF(ISBLANK(INDEX('Policy Characteristics'!I:I,MATCH($C473,'Policy Characteristics'!$C:$C,0))),"",INDEX('Policy Characteristics'!I:I,MATCH($C473,'Policy Characteristics'!$C:$C,0)))</f>
        <v>% of fuel shifted</v>
      </c>
      <c r="P473" s="306" t="str">
        <f>IF(ISBLANK(INDEX('Policy Characteristics'!J:J,MATCH($C473,'Policy Characteristics'!$C:$C,0))),"",INDEX('Policy Characteristics'!J:J,MATCH($C473,'Policy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3" s="306" t="str">
        <f>IF(ISBLANK(INDEX('Policy Characteristics'!K:K,MATCH($C473,'Policy Characteristics'!$C:$C,0))),"",INDEX('Policy Characteristics'!K:K,MATCH($C473,'Policy Characteristics'!$C:$C,0)))</f>
        <v>industry-ag-main.html#fuel-switching</v>
      </c>
      <c r="R473" s="306" t="str">
        <f>IF(ISBLANK(INDEX('Policy Characteristics'!L:L,MATCH($C473,'Policy Characteristics'!$C:$C,0))),"",INDEX('Policy Characteristics'!L:L,MATCH($C473,'Policy Characteristics'!$C:$C,0)))</f>
        <v>industry-elec-and-hydrogen.html</v>
      </c>
    </row>
    <row r="474" spans="1:18" x14ac:dyDescent="0.25">
      <c r="A474" s="306" t="str">
        <f>IF(ISBLANK(INDEX('Policy Characteristics'!A:A,MATCH($C474,'Policy Characteristics'!$C:$C,0))),"",INDEX('Policy Characteristics'!A:A,MATCH($C474,'Policy Characteristics'!$C:$C,0)))</f>
        <v>Industry</v>
      </c>
      <c r="B474" s="306" t="str">
        <f>IF(ISBLANK(INDEX('Policy Characteristics'!B:B,MATCH($C474,'Policy Characteristics'!$C:$C,0))),"",INDEX('Policy Characteristics'!B:B,MATCH($C474,'Policy Characteristics'!$C:$C,0)))</f>
        <v>Electrification + Hydrogen</v>
      </c>
      <c r="C474" s="310" t="str">
        <f t="shared" si="31"/>
        <v>Fraction of Industrial Fuel Use Shifted to Other Fuels</v>
      </c>
      <c r="D474" s="414" t="s">
        <v>3193</v>
      </c>
      <c r="E474" s="414" t="s">
        <v>2801</v>
      </c>
      <c r="F474" s="7" t="s">
        <v>3218</v>
      </c>
      <c r="G474" s="414" t="s">
        <v>3227</v>
      </c>
      <c r="H474" s="416">
        <v>1215</v>
      </c>
      <c r="I474" s="414" t="s">
        <v>45</v>
      </c>
      <c r="J474" s="308" t="str">
        <f>IF(ISBLANK(INDEX('Policy Characteristics'!D:D,MATCH($C474,'Policy Characteristics'!$C:$C,0))),"",INDEX('Policy Characteristics'!D:D,MATCH($C474,'Policy Characteristics'!$C:$C,0)))</f>
        <v>Electrification + Hydrogen</v>
      </c>
      <c r="K474" s="306" t="str">
        <f>IF(ISBLANK(INDEX('Policy Characteristics'!E:E,MATCH($C474,'Policy Characteristics'!$C:$C,0))),"",INDEX('Policy Characteristics'!E:E,MATCH($C474,'Policy Characteristics'!$C:$C,0)))</f>
        <v>indst fuel type shifting</v>
      </c>
      <c r="L474" s="317">
        <f>IF(ISBLANK(INDEX('Policy Characteristics'!F:F,MATCH($C474,'Policy Characteristics'!$C:$C,0))),"",INDEX('Policy Characteristics'!F:F,MATCH($C474,'Policy Characteristics'!$C:$C,0)))</f>
        <v>0</v>
      </c>
      <c r="M474" s="317">
        <f>IF(ISBLANK(INDEX('Policy Characteristics'!G:G,MATCH($C474,'Policy Characteristics'!$C:$C,0))),"",INDEX('Policy Characteristics'!G:G,MATCH($C474,'Policy Characteristics'!$C:$C,0)))</f>
        <v>1</v>
      </c>
      <c r="N474" s="317">
        <f>IF(ISBLANK(INDEX('Policy Characteristics'!H:H,MATCH($C474,'Policy Characteristics'!$C:$C,0))),"",INDEX('Policy Characteristics'!H:H,MATCH($C474,'Policy Characteristics'!$C:$C,0)))</f>
        <v>0.01</v>
      </c>
      <c r="O474" s="306" t="str">
        <f>IF(ISBLANK(INDEX('Policy Characteristics'!I:I,MATCH($C474,'Policy Characteristics'!$C:$C,0))),"",INDEX('Policy Characteristics'!I:I,MATCH($C474,'Policy Characteristics'!$C:$C,0)))</f>
        <v>% of fuel shifted</v>
      </c>
      <c r="P474" s="306" t="str">
        <f>IF(ISBLANK(INDEX('Policy Characteristics'!J:J,MATCH($C474,'Policy Characteristics'!$C:$C,0))),"",INDEX('Policy Characteristics'!J:J,MATCH($C474,'Policy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4" s="306" t="str">
        <f>IF(ISBLANK(INDEX('Policy Characteristics'!K:K,MATCH($C474,'Policy Characteristics'!$C:$C,0))),"",INDEX('Policy Characteristics'!K:K,MATCH($C474,'Policy Characteristics'!$C:$C,0)))</f>
        <v>industry-ag-main.html#fuel-switching</v>
      </c>
      <c r="R474" s="306" t="str">
        <f>IF(ISBLANK(INDEX('Policy Characteristics'!L:L,MATCH($C474,'Policy Characteristics'!$C:$C,0))),"",INDEX('Policy Characteristics'!L:L,MATCH($C474,'Policy Characteristics'!$C:$C,0)))</f>
        <v>industry-elec-and-hydrogen.html</v>
      </c>
    </row>
    <row r="475" spans="1:18" x14ac:dyDescent="0.25">
      <c r="A475" s="306" t="str">
        <f>IF(ISBLANK(INDEX('Policy Characteristics'!A:A,MATCH($C475,'Policy Characteristics'!$C:$C,0))),"",INDEX('Policy Characteristics'!A:A,MATCH($C475,'Policy Characteristics'!$C:$C,0)))</f>
        <v>Industry</v>
      </c>
      <c r="B475" s="306" t="str">
        <f>IF(ISBLANK(INDEX('Policy Characteristics'!B:B,MATCH($C475,'Policy Characteristics'!$C:$C,0))),"",INDEX('Policy Characteristics'!B:B,MATCH($C475,'Policy Characteristics'!$C:$C,0)))</f>
        <v>Electrification + Hydrogen</v>
      </c>
      <c r="C475" s="310" t="str">
        <f t="shared" si="31"/>
        <v>Fraction of Industrial Fuel Use Shifted to Other Fuels</v>
      </c>
      <c r="D475" s="414" t="s">
        <v>3193</v>
      </c>
      <c r="E475" s="414" t="s">
        <v>2802</v>
      </c>
      <c r="F475" s="7" t="s">
        <v>3218</v>
      </c>
      <c r="G475" s="414" t="s">
        <v>3228</v>
      </c>
      <c r="H475" s="416">
        <v>1216</v>
      </c>
      <c r="I475" s="414" t="s">
        <v>45</v>
      </c>
      <c r="J475" s="308" t="str">
        <f>IF(ISBLANK(INDEX('Policy Characteristics'!D:D,MATCH($C475,'Policy Characteristics'!$C:$C,0))),"",INDEX('Policy Characteristics'!D:D,MATCH($C475,'Policy Characteristics'!$C:$C,0)))</f>
        <v>Electrification + Hydrogen</v>
      </c>
      <c r="K475" s="306" t="str">
        <f>IF(ISBLANK(INDEX('Policy Characteristics'!E:E,MATCH($C475,'Policy Characteristics'!$C:$C,0))),"",INDEX('Policy Characteristics'!E:E,MATCH($C475,'Policy Characteristics'!$C:$C,0)))</f>
        <v>indst fuel type shifting</v>
      </c>
      <c r="L475" s="317">
        <f>IF(ISBLANK(INDEX('Policy Characteristics'!F:F,MATCH($C475,'Policy Characteristics'!$C:$C,0))),"",INDEX('Policy Characteristics'!F:F,MATCH($C475,'Policy Characteristics'!$C:$C,0)))</f>
        <v>0</v>
      </c>
      <c r="M475" s="317">
        <f>IF(ISBLANK(INDEX('Policy Characteristics'!G:G,MATCH($C475,'Policy Characteristics'!$C:$C,0))),"",INDEX('Policy Characteristics'!G:G,MATCH($C475,'Policy Characteristics'!$C:$C,0)))</f>
        <v>1</v>
      </c>
      <c r="N475" s="317">
        <f>IF(ISBLANK(INDEX('Policy Characteristics'!H:H,MATCH($C475,'Policy Characteristics'!$C:$C,0))),"",INDEX('Policy Characteristics'!H:H,MATCH($C475,'Policy Characteristics'!$C:$C,0)))</f>
        <v>0.01</v>
      </c>
      <c r="O475" s="306" t="str">
        <f>IF(ISBLANK(INDEX('Policy Characteristics'!I:I,MATCH($C475,'Policy Characteristics'!$C:$C,0))),"",INDEX('Policy Characteristics'!I:I,MATCH($C475,'Policy Characteristics'!$C:$C,0)))</f>
        <v>% of fuel shifted</v>
      </c>
      <c r="P475" s="306" t="str">
        <f>IF(ISBLANK(INDEX('Policy Characteristics'!J:J,MATCH($C475,'Policy Characteristics'!$C:$C,0))),"",INDEX('Policy Characteristics'!J:J,MATCH($C475,'Policy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5" s="306" t="str">
        <f>IF(ISBLANK(INDEX('Policy Characteristics'!K:K,MATCH($C475,'Policy Characteristics'!$C:$C,0))),"",INDEX('Policy Characteristics'!K:K,MATCH($C475,'Policy Characteristics'!$C:$C,0)))</f>
        <v>industry-ag-main.html#fuel-switching</v>
      </c>
      <c r="R475" s="306" t="str">
        <f>IF(ISBLANK(INDEX('Policy Characteristics'!L:L,MATCH($C475,'Policy Characteristics'!$C:$C,0))),"",INDEX('Policy Characteristics'!L:L,MATCH($C475,'Policy Characteristics'!$C:$C,0)))</f>
        <v>industry-elec-and-hydrogen.html</v>
      </c>
    </row>
    <row r="476" spans="1:18" x14ac:dyDescent="0.25">
      <c r="A476" s="306" t="str">
        <f>IF(ISBLANK(INDEX('Policy Characteristics'!A:A,MATCH($C476,'Policy Characteristics'!$C:$C,0))),"",INDEX('Policy Characteristics'!A:A,MATCH($C476,'Policy Characteristics'!$C:$C,0)))</f>
        <v>Industry</v>
      </c>
      <c r="B476" s="306" t="str">
        <f>IF(ISBLANK(INDEX('Policy Characteristics'!B:B,MATCH($C476,'Policy Characteristics'!$C:$C,0))),"",INDEX('Policy Characteristics'!B:B,MATCH($C476,'Policy Characteristics'!$C:$C,0)))</f>
        <v>Electrification + Hydrogen</v>
      </c>
      <c r="C476" s="310" t="str">
        <f t="shared" si="31"/>
        <v>Fraction of Industrial Fuel Use Shifted to Other Fuels</v>
      </c>
      <c r="D476" s="414" t="s">
        <v>3193</v>
      </c>
      <c r="E476" s="414" t="s">
        <v>2799</v>
      </c>
      <c r="F476" s="7" t="s">
        <v>3218</v>
      </c>
      <c r="G476" s="414" t="s">
        <v>3229</v>
      </c>
      <c r="H476" s="416">
        <v>1217</v>
      </c>
      <c r="I476" s="414" t="s">
        <v>44</v>
      </c>
      <c r="J476" s="308" t="str">
        <f>IF(ISBLANK(INDEX('Policy Characteristics'!D:D,MATCH($C476,'Policy Characteristics'!$C:$C,0))),"",INDEX('Policy Characteristics'!D:D,MATCH($C476,'Policy Characteristics'!$C:$C,0)))</f>
        <v>Electrification + Hydrogen</v>
      </c>
      <c r="K476" s="306" t="str">
        <f>IF(ISBLANK(INDEX('Policy Characteristics'!E:E,MATCH($C476,'Policy Characteristics'!$C:$C,0))),"",INDEX('Policy Characteristics'!E:E,MATCH($C476,'Policy Characteristics'!$C:$C,0)))</f>
        <v>indst fuel type shifting</v>
      </c>
      <c r="L476" s="317">
        <f>IF(ISBLANK(INDEX('Policy Characteristics'!F:F,MATCH($C476,'Policy Characteristics'!$C:$C,0))),"",INDEX('Policy Characteristics'!F:F,MATCH($C476,'Policy Characteristics'!$C:$C,0)))</f>
        <v>0</v>
      </c>
      <c r="M476" s="317">
        <f>IF(ISBLANK(INDEX('Policy Characteristics'!G:G,MATCH($C476,'Policy Characteristics'!$C:$C,0))),"",INDEX('Policy Characteristics'!G:G,MATCH($C476,'Policy Characteristics'!$C:$C,0)))</f>
        <v>1</v>
      </c>
      <c r="N476" s="317">
        <f>IF(ISBLANK(INDEX('Policy Characteristics'!H:H,MATCH($C476,'Policy Characteristics'!$C:$C,0))),"",INDEX('Policy Characteristics'!H:H,MATCH($C476,'Policy Characteristics'!$C:$C,0)))</f>
        <v>0.01</v>
      </c>
      <c r="O476" s="306" t="str">
        <f>IF(ISBLANK(INDEX('Policy Characteristics'!I:I,MATCH($C476,'Policy Characteristics'!$C:$C,0))),"",INDEX('Policy Characteristics'!I:I,MATCH($C476,'Policy Characteristics'!$C:$C,0)))</f>
        <v>% of fuel shifted</v>
      </c>
      <c r="P476" s="306" t="str">
        <f>IF(ISBLANK(INDEX('Policy Characteristics'!J:J,MATCH($C476,'Policy Characteristics'!$C:$C,0))),"",INDEX('Policy Characteristics'!J:J,MATCH($C476,'Policy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6" s="306" t="str">
        <f>IF(ISBLANK(INDEX('Policy Characteristics'!K:K,MATCH($C476,'Policy Characteristics'!$C:$C,0))),"",INDEX('Policy Characteristics'!K:K,MATCH($C476,'Policy Characteristics'!$C:$C,0)))</f>
        <v>industry-ag-main.html#fuel-switching</v>
      </c>
      <c r="R476" s="306" t="str">
        <f>IF(ISBLANK(INDEX('Policy Characteristics'!L:L,MATCH($C476,'Policy Characteristics'!$C:$C,0))),"",INDEX('Policy Characteristics'!L:L,MATCH($C476,'Policy Characteristics'!$C:$C,0)))</f>
        <v>industry-elec-and-hydrogen.html</v>
      </c>
    </row>
    <row r="477" spans="1:18" x14ac:dyDescent="0.25">
      <c r="A477" s="306" t="str">
        <f>IF(ISBLANK(INDEX('Policy Characteristics'!A:A,MATCH($C477,'Policy Characteristics'!$C:$C,0))),"",INDEX('Policy Characteristics'!A:A,MATCH($C477,'Policy Characteristics'!$C:$C,0)))</f>
        <v>Industry</v>
      </c>
      <c r="B477" s="306" t="str">
        <f>IF(ISBLANK(INDEX('Policy Characteristics'!B:B,MATCH($C477,'Policy Characteristics'!$C:$C,0))),"",INDEX('Policy Characteristics'!B:B,MATCH($C477,'Policy Characteristics'!$C:$C,0)))</f>
        <v>Electrification + Hydrogen</v>
      </c>
      <c r="C477" s="310" t="str">
        <f t="shared" si="31"/>
        <v>Fraction of Industrial Fuel Use Shifted to Other Fuels</v>
      </c>
      <c r="D477" s="394" t="s">
        <v>3194</v>
      </c>
      <c r="E477" s="414" t="s">
        <v>2449</v>
      </c>
      <c r="F477" s="7" t="s">
        <v>2859</v>
      </c>
      <c r="G477" s="414" t="s">
        <v>3220</v>
      </c>
      <c r="H477" s="416">
        <v>1218</v>
      </c>
      <c r="I477" s="414" t="s">
        <v>44</v>
      </c>
      <c r="J477" s="308" t="str">
        <f>IF(ISBLANK(INDEX('Policy Characteristics'!D:D,MATCH($C477,'Policy Characteristics'!$C:$C,0))),"",INDEX('Policy Characteristics'!D:D,MATCH($C477,'Policy Characteristics'!$C:$C,0)))</f>
        <v>Electrification + Hydrogen</v>
      </c>
      <c r="K477" s="306" t="str">
        <f>IF(ISBLANK(INDEX('Policy Characteristics'!E:E,MATCH($C477,'Policy Characteristics'!$C:$C,0))),"",INDEX('Policy Characteristics'!E:E,MATCH($C477,'Policy Characteristics'!$C:$C,0)))</f>
        <v>indst fuel type shifting</v>
      </c>
      <c r="L477" s="317">
        <f>IF(ISBLANK(INDEX('Policy Characteristics'!F:F,MATCH($C477,'Policy Characteristics'!$C:$C,0))),"",INDEX('Policy Characteristics'!F:F,MATCH($C477,'Policy Characteristics'!$C:$C,0)))</f>
        <v>0</v>
      </c>
      <c r="M477" s="317">
        <f>IF(ISBLANK(INDEX('Policy Characteristics'!G:G,MATCH($C477,'Policy Characteristics'!$C:$C,0))),"",INDEX('Policy Characteristics'!G:G,MATCH($C477,'Policy Characteristics'!$C:$C,0)))</f>
        <v>1</v>
      </c>
      <c r="N477" s="317">
        <f>IF(ISBLANK(INDEX('Policy Characteristics'!H:H,MATCH($C477,'Policy Characteristics'!$C:$C,0))),"",INDEX('Policy Characteristics'!H:H,MATCH($C477,'Policy Characteristics'!$C:$C,0)))</f>
        <v>0.01</v>
      </c>
      <c r="O477" s="306" t="str">
        <f>IF(ISBLANK(INDEX('Policy Characteristics'!I:I,MATCH($C477,'Policy Characteristics'!$C:$C,0))),"",INDEX('Policy Characteristics'!I:I,MATCH($C477,'Policy Characteristics'!$C:$C,0)))</f>
        <v>% of fuel shifted</v>
      </c>
      <c r="P477" s="306" t="str">
        <f>IF(ISBLANK(INDEX('Policy Characteristics'!J:J,MATCH($C477,'Policy Characteristics'!$C:$C,0))),"",INDEX('Policy Characteristics'!J:J,MATCH($C477,'Policy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7" s="306" t="str">
        <f>IF(ISBLANK(INDEX('Policy Characteristics'!K:K,MATCH($C477,'Policy Characteristics'!$C:$C,0))),"",INDEX('Policy Characteristics'!K:K,MATCH($C477,'Policy Characteristics'!$C:$C,0)))</f>
        <v>industry-ag-main.html#fuel-switching</v>
      </c>
      <c r="R477" s="306" t="str">
        <f>IF(ISBLANK(INDEX('Policy Characteristics'!L:L,MATCH($C477,'Policy Characteristics'!$C:$C,0))),"",INDEX('Policy Characteristics'!L:L,MATCH($C477,'Policy Characteristics'!$C:$C,0)))</f>
        <v>industry-elec-and-hydrogen.html</v>
      </c>
    </row>
    <row r="478" spans="1:18" x14ac:dyDescent="0.25">
      <c r="A478" s="306" t="str">
        <f>IF(ISBLANK(INDEX('Policy Characteristics'!A:A,MATCH($C478,'Policy Characteristics'!$C:$C,0))),"",INDEX('Policy Characteristics'!A:A,MATCH($C478,'Policy Characteristics'!$C:$C,0)))</f>
        <v>Industry</v>
      </c>
      <c r="B478" s="306" t="str">
        <f>IF(ISBLANK(INDEX('Policy Characteristics'!B:B,MATCH($C478,'Policy Characteristics'!$C:$C,0))),"",INDEX('Policy Characteristics'!B:B,MATCH($C478,'Policy Characteristics'!$C:$C,0)))</f>
        <v>Electrification + Hydrogen</v>
      </c>
      <c r="C478" s="310" t="str">
        <f t="shared" si="31"/>
        <v>Fraction of Industrial Fuel Use Shifted to Other Fuels</v>
      </c>
      <c r="D478" s="394" t="s">
        <v>3194</v>
      </c>
      <c r="E478" s="414" t="s">
        <v>2450</v>
      </c>
      <c r="F478" s="7" t="s">
        <v>2859</v>
      </c>
      <c r="G478" s="414" t="s">
        <v>3221</v>
      </c>
      <c r="H478" s="416">
        <v>1219</v>
      </c>
      <c r="I478" s="414" t="s">
        <v>45</v>
      </c>
      <c r="J478" s="308" t="str">
        <f>IF(ISBLANK(INDEX('Policy Characteristics'!D:D,MATCH($C478,'Policy Characteristics'!$C:$C,0))),"",INDEX('Policy Characteristics'!D:D,MATCH($C478,'Policy Characteristics'!$C:$C,0)))</f>
        <v>Electrification + Hydrogen</v>
      </c>
      <c r="K478" s="306" t="str">
        <f>IF(ISBLANK(INDEX('Policy Characteristics'!E:E,MATCH($C478,'Policy Characteristics'!$C:$C,0))),"",INDEX('Policy Characteristics'!E:E,MATCH($C478,'Policy Characteristics'!$C:$C,0)))</f>
        <v>indst fuel type shifting</v>
      </c>
      <c r="L478" s="317">
        <f>IF(ISBLANK(INDEX('Policy Characteristics'!F:F,MATCH($C478,'Policy Characteristics'!$C:$C,0))),"",INDEX('Policy Characteristics'!F:F,MATCH($C478,'Policy Characteristics'!$C:$C,0)))</f>
        <v>0</v>
      </c>
      <c r="M478" s="317">
        <f>IF(ISBLANK(INDEX('Policy Characteristics'!G:G,MATCH($C478,'Policy Characteristics'!$C:$C,0))),"",INDEX('Policy Characteristics'!G:G,MATCH($C478,'Policy Characteristics'!$C:$C,0)))</f>
        <v>1</v>
      </c>
      <c r="N478" s="317">
        <f>IF(ISBLANK(INDEX('Policy Characteristics'!H:H,MATCH($C478,'Policy Characteristics'!$C:$C,0))),"",INDEX('Policy Characteristics'!H:H,MATCH($C478,'Policy Characteristics'!$C:$C,0)))</f>
        <v>0.01</v>
      </c>
      <c r="O478" s="306" t="str">
        <f>IF(ISBLANK(INDEX('Policy Characteristics'!I:I,MATCH($C478,'Policy Characteristics'!$C:$C,0))),"",INDEX('Policy Characteristics'!I:I,MATCH($C478,'Policy Characteristics'!$C:$C,0)))</f>
        <v>% of fuel shifted</v>
      </c>
      <c r="P478" s="306" t="str">
        <f>IF(ISBLANK(INDEX('Policy Characteristics'!J:J,MATCH($C478,'Policy Characteristics'!$C:$C,0))),"",INDEX('Policy Characteristics'!J:J,MATCH($C478,'Policy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8" s="306" t="str">
        <f>IF(ISBLANK(INDEX('Policy Characteristics'!K:K,MATCH($C478,'Policy Characteristics'!$C:$C,0))),"",INDEX('Policy Characteristics'!K:K,MATCH($C478,'Policy Characteristics'!$C:$C,0)))</f>
        <v>industry-ag-main.html#fuel-switching</v>
      </c>
      <c r="R478" s="306" t="str">
        <f>IF(ISBLANK(INDEX('Policy Characteristics'!L:L,MATCH($C478,'Policy Characteristics'!$C:$C,0))),"",INDEX('Policy Characteristics'!L:L,MATCH($C478,'Policy Characteristics'!$C:$C,0)))</f>
        <v>industry-elec-and-hydrogen.html</v>
      </c>
    </row>
    <row r="479" spans="1:18" x14ac:dyDescent="0.25">
      <c r="A479" s="306" t="str">
        <f>IF(ISBLANK(INDEX('Policy Characteristics'!A:A,MATCH($C479,'Policy Characteristics'!$C:$C,0))),"",INDEX('Policy Characteristics'!A:A,MATCH($C479,'Policy Characteristics'!$C:$C,0)))</f>
        <v>Industry</v>
      </c>
      <c r="B479" s="306" t="str">
        <f>IF(ISBLANK(INDEX('Policy Characteristics'!B:B,MATCH($C479,'Policy Characteristics'!$C:$C,0))),"",INDEX('Policy Characteristics'!B:B,MATCH($C479,'Policy Characteristics'!$C:$C,0)))</f>
        <v>Electrification + Hydrogen</v>
      </c>
      <c r="C479" s="310" t="str">
        <f t="shared" si="31"/>
        <v>Fraction of Industrial Fuel Use Shifted to Other Fuels</v>
      </c>
      <c r="D479" s="394" t="s">
        <v>3194</v>
      </c>
      <c r="E479" s="414" t="s">
        <v>2451</v>
      </c>
      <c r="F479" s="7" t="s">
        <v>2859</v>
      </c>
      <c r="G479" s="414" t="s">
        <v>3222</v>
      </c>
      <c r="H479" s="416">
        <v>1220</v>
      </c>
      <c r="I479" s="414" t="s">
        <v>45</v>
      </c>
      <c r="J479" s="308" t="str">
        <f>IF(ISBLANK(INDEX('Policy Characteristics'!D:D,MATCH($C479,'Policy Characteristics'!$C:$C,0))),"",INDEX('Policy Characteristics'!D:D,MATCH($C479,'Policy Characteristics'!$C:$C,0)))</f>
        <v>Electrification + Hydrogen</v>
      </c>
      <c r="K479" s="306" t="str">
        <f>IF(ISBLANK(INDEX('Policy Characteristics'!E:E,MATCH($C479,'Policy Characteristics'!$C:$C,0))),"",INDEX('Policy Characteristics'!E:E,MATCH($C479,'Policy Characteristics'!$C:$C,0)))</f>
        <v>indst fuel type shifting</v>
      </c>
      <c r="L479" s="317">
        <f>IF(ISBLANK(INDEX('Policy Characteristics'!F:F,MATCH($C479,'Policy Characteristics'!$C:$C,0))),"",INDEX('Policy Characteristics'!F:F,MATCH($C479,'Policy Characteristics'!$C:$C,0)))</f>
        <v>0</v>
      </c>
      <c r="M479" s="317">
        <f>IF(ISBLANK(INDEX('Policy Characteristics'!G:G,MATCH($C479,'Policy Characteristics'!$C:$C,0))),"",INDEX('Policy Characteristics'!G:G,MATCH($C479,'Policy Characteristics'!$C:$C,0)))</f>
        <v>1</v>
      </c>
      <c r="N479" s="317">
        <f>IF(ISBLANK(INDEX('Policy Characteristics'!H:H,MATCH($C479,'Policy Characteristics'!$C:$C,0))),"",INDEX('Policy Characteristics'!H:H,MATCH($C479,'Policy Characteristics'!$C:$C,0)))</f>
        <v>0.01</v>
      </c>
      <c r="O479" s="306" t="str">
        <f>IF(ISBLANK(INDEX('Policy Characteristics'!I:I,MATCH($C479,'Policy Characteristics'!$C:$C,0))),"",INDEX('Policy Characteristics'!I:I,MATCH($C479,'Policy Characteristics'!$C:$C,0)))</f>
        <v>% of fuel shifted</v>
      </c>
      <c r="P479" s="306" t="str">
        <f>IF(ISBLANK(INDEX('Policy Characteristics'!J:J,MATCH($C479,'Policy Characteristics'!$C:$C,0))),"",INDEX('Policy Characteristics'!J:J,MATCH($C479,'Policy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79" s="306" t="str">
        <f>IF(ISBLANK(INDEX('Policy Characteristics'!K:K,MATCH($C479,'Policy Characteristics'!$C:$C,0))),"",INDEX('Policy Characteristics'!K:K,MATCH($C479,'Policy Characteristics'!$C:$C,0)))</f>
        <v>industry-ag-main.html#fuel-switching</v>
      </c>
      <c r="R479" s="306" t="str">
        <f>IF(ISBLANK(INDEX('Policy Characteristics'!L:L,MATCH($C479,'Policy Characteristics'!$C:$C,0))),"",INDEX('Policy Characteristics'!L:L,MATCH($C479,'Policy Characteristics'!$C:$C,0)))</f>
        <v>industry-elec-and-hydrogen.html</v>
      </c>
    </row>
    <row r="480" spans="1:18" x14ac:dyDescent="0.25">
      <c r="A480" s="306" t="str">
        <f>IF(ISBLANK(INDEX('Policy Characteristics'!A:A,MATCH($C480,'Policy Characteristics'!$C:$C,0))),"",INDEX('Policy Characteristics'!A:A,MATCH($C480,'Policy Characteristics'!$C:$C,0)))</f>
        <v>Industry</v>
      </c>
      <c r="B480" s="306" t="str">
        <f>IF(ISBLANK(INDEX('Policy Characteristics'!B:B,MATCH($C480,'Policy Characteristics'!$C:$C,0))),"",INDEX('Policy Characteristics'!B:B,MATCH($C480,'Policy Characteristics'!$C:$C,0)))</f>
        <v>Electrification + Hydrogen</v>
      </c>
      <c r="C480" s="310" t="str">
        <f t="shared" si="31"/>
        <v>Fraction of Industrial Fuel Use Shifted to Other Fuels</v>
      </c>
      <c r="D480" s="394" t="s">
        <v>3194</v>
      </c>
      <c r="E480" s="414" t="s">
        <v>2452</v>
      </c>
      <c r="F480" s="7" t="s">
        <v>2859</v>
      </c>
      <c r="G480" s="414" t="s">
        <v>3223</v>
      </c>
      <c r="H480" s="416">
        <v>1221</v>
      </c>
      <c r="I480" s="414" t="s">
        <v>45</v>
      </c>
      <c r="J480" s="308" t="str">
        <f>IF(ISBLANK(INDEX('Policy Characteristics'!D:D,MATCH($C480,'Policy Characteristics'!$C:$C,0))),"",INDEX('Policy Characteristics'!D:D,MATCH($C480,'Policy Characteristics'!$C:$C,0)))</f>
        <v>Electrification + Hydrogen</v>
      </c>
      <c r="K480" s="306" t="str">
        <f>IF(ISBLANK(INDEX('Policy Characteristics'!E:E,MATCH($C480,'Policy Characteristics'!$C:$C,0))),"",INDEX('Policy Characteristics'!E:E,MATCH($C480,'Policy Characteristics'!$C:$C,0)))</f>
        <v>indst fuel type shifting</v>
      </c>
      <c r="L480" s="317">
        <f>IF(ISBLANK(INDEX('Policy Characteristics'!F:F,MATCH($C480,'Policy Characteristics'!$C:$C,0))),"",INDEX('Policy Characteristics'!F:F,MATCH($C480,'Policy Characteristics'!$C:$C,0)))</f>
        <v>0</v>
      </c>
      <c r="M480" s="317">
        <f>IF(ISBLANK(INDEX('Policy Characteristics'!G:G,MATCH($C480,'Policy Characteristics'!$C:$C,0))),"",INDEX('Policy Characteristics'!G:G,MATCH($C480,'Policy Characteristics'!$C:$C,0)))</f>
        <v>1</v>
      </c>
      <c r="N480" s="317">
        <f>IF(ISBLANK(INDEX('Policy Characteristics'!H:H,MATCH($C480,'Policy Characteristics'!$C:$C,0))),"",INDEX('Policy Characteristics'!H:H,MATCH($C480,'Policy Characteristics'!$C:$C,0)))</f>
        <v>0.01</v>
      </c>
      <c r="O480" s="306" t="str">
        <f>IF(ISBLANK(INDEX('Policy Characteristics'!I:I,MATCH($C480,'Policy Characteristics'!$C:$C,0))),"",INDEX('Policy Characteristics'!I:I,MATCH($C480,'Policy Characteristics'!$C:$C,0)))</f>
        <v>% of fuel shifted</v>
      </c>
      <c r="P480" s="306" t="str">
        <f>IF(ISBLANK(INDEX('Policy Characteristics'!J:J,MATCH($C480,'Policy Characteristics'!$C:$C,0))),"",INDEX('Policy Characteristics'!J:J,MATCH($C480,'Policy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0" s="306" t="str">
        <f>IF(ISBLANK(INDEX('Policy Characteristics'!K:K,MATCH($C480,'Policy Characteristics'!$C:$C,0))),"",INDEX('Policy Characteristics'!K:K,MATCH($C480,'Policy Characteristics'!$C:$C,0)))</f>
        <v>industry-ag-main.html#fuel-switching</v>
      </c>
      <c r="R480" s="306" t="str">
        <f>IF(ISBLANK(INDEX('Policy Characteristics'!L:L,MATCH($C480,'Policy Characteristics'!$C:$C,0))),"",INDEX('Policy Characteristics'!L:L,MATCH($C480,'Policy Characteristics'!$C:$C,0)))</f>
        <v>industry-elec-and-hydrogen.html</v>
      </c>
    </row>
    <row r="481" spans="1:18" x14ac:dyDescent="0.25">
      <c r="A481" s="306" t="str">
        <f>IF(ISBLANK(INDEX('Policy Characteristics'!A:A,MATCH($C481,'Policy Characteristics'!$C:$C,0))),"",INDEX('Policy Characteristics'!A:A,MATCH($C481,'Policy Characteristics'!$C:$C,0)))</f>
        <v>Industry</v>
      </c>
      <c r="B481" s="306" t="str">
        <f>IF(ISBLANK(INDEX('Policy Characteristics'!B:B,MATCH($C481,'Policy Characteristics'!$C:$C,0))),"",INDEX('Policy Characteristics'!B:B,MATCH($C481,'Policy Characteristics'!$C:$C,0)))</f>
        <v>Electrification + Hydrogen</v>
      </c>
      <c r="C481" s="310" t="str">
        <f t="shared" si="31"/>
        <v>Fraction of Industrial Fuel Use Shifted to Other Fuels</v>
      </c>
      <c r="D481" s="394" t="s">
        <v>3194</v>
      </c>
      <c r="E481" s="414" t="s">
        <v>2453</v>
      </c>
      <c r="F481" s="7" t="s">
        <v>2859</v>
      </c>
      <c r="G481" s="414" t="s">
        <v>3224</v>
      </c>
      <c r="H481" s="416">
        <v>1222</v>
      </c>
      <c r="I481" s="414" t="s">
        <v>45</v>
      </c>
      <c r="J481" s="308" t="str">
        <f>IF(ISBLANK(INDEX('Policy Characteristics'!D:D,MATCH($C481,'Policy Characteristics'!$C:$C,0))),"",INDEX('Policy Characteristics'!D:D,MATCH($C481,'Policy Characteristics'!$C:$C,0)))</f>
        <v>Electrification + Hydrogen</v>
      </c>
      <c r="K481" s="306" t="str">
        <f>IF(ISBLANK(INDEX('Policy Characteristics'!E:E,MATCH($C481,'Policy Characteristics'!$C:$C,0))),"",INDEX('Policy Characteristics'!E:E,MATCH($C481,'Policy Characteristics'!$C:$C,0)))</f>
        <v>indst fuel type shifting</v>
      </c>
      <c r="L481" s="317">
        <f>IF(ISBLANK(INDEX('Policy Characteristics'!F:F,MATCH($C481,'Policy Characteristics'!$C:$C,0))),"",INDEX('Policy Characteristics'!F:F,MATCH($C481,'Policy Characteristics'!$C:$C,0)))</f>
        <v>0</v>
      </c>
      <c r="M481" s="317">
        <f>IF(ISBLANK(INDEX('Policy Characteristics'!G:G,MATCH($C481,'Policy Characteristics'!$C:$C,0))),"",INDEX('Policy Characteristics'!G:G,MATCH($C481,'Policy Characteristics'!$C:$C,0)))</f>
        <v>1</v>
      </c>
      <c r="N481" s="317">
        <f>IF(ISBLANK(INDEX('Policy Characteristics'!H:H,MATCH($C481,'Policy Characteristics'!$C:$C,0))),"",INDEX('Policy Characteristics'!H:H,MATCH($C481,'Policy Characteristics'!$C:$C,0)))</f>
        <v>0.01</v>
      </c>
      <c r="O481" s="306" t="str">
        <f>IF(ISBLANK(INDEX('Policy Characteristics'!I:I,MATCH($C481,'Policy Characteristics'!$C:$C,0))),"",INDEX('Policy Characteristics'!I:I,MATCH($C481,'Policy Characteristics'!$C:$C,0)))</f>
        <v>% of fuel shifted</v>
      </c>
      <c r="P481" s="306" t="str">
        <f>IF(ISBLANK(INDEX('Policy Characteristics'!J:J,MATCH($C481,'Policy Characteristics'!$C:$C,0))),"",INDEX('Policy Characteristics'!J:J,MATCH($C481,'Policy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1" s="306" t="str">
        <f>IF(ISBLANK(INDEX('Policy Characteristics'!K:K,MATCH($C481,'Policy Characteristics'!$C:$C,0))),"",INDEX('Policy Characteristics'!K:K,MATCH($C481,'Policy Characteristics'!$C:$C,0)))</f>
        <v>industry-ag-main.html#fuel-switching</v>
      </c>
      <c r="R481" s="306" t="str">
        <f>IF(ISBLANK(INDEX('Policy Characteristics'!L:L,MATCH($C481,'Policy Characteristics'!$C:$C,0))),"",INDEX('Policy Characteristics'!L:L,MATCH($C481,'Policy Characteristics'!$C:$C,0)))</f>
        <v>industry-elec-and-hydrogen.html</v>
      </c>
    </row>
    <row r="482" spans="1:18" x14ac:dyDescent="0.25">
      <c r="A482" s="306" t="str">
        <f>IF(ISBLANK(INDEX('Policy Characteristics'!A:A,MATCH($C482,'Policy Characteristics'!$C:$C,0))),"",INDEX('Policy Characteristics'!A:A,MATCH($C482,'Policy Characteristics'!$C:$C,0)))</f>
        <v>Industry</v>
      </c>
      <c r="B482" s="306" t="str">
        <f>IF(ISBLANK(INDEX('Policy Characteristics'!B:B,MATCH($C482,'Policy Characteristics'!$C:$C,0))),"",INDEX('Policy Characteristics'!B:B,MATCH($C482,'Policy Characteristics'!$C:$C,0)))</f>
        <v>Electrification + Hydrogen</v>
      </c>
      <c r="C482" s="310" t="str">
        <f t="shared" si="31"/>
        <v>Fraction of Industrial Fuel Use Shifted to Other Fuels</v>
      </c>
      <c r="D482" s="394" t="s">
        <v>3194</v>
      </c>
      <c r="E482" s="414" t="s">
        <v>2454</v>
      </c>
      <c r="F482" s="7" t="s">
        <v>2859</v>
      </c>
      <c r="G482" s="414" t="s">
        <v>3225</v>
      </c>
      <c r="H482" s="416">
        <v>1223</v>
      </c>
      <c r="I482" s="414" t="s">
        <v>45</v>
      </c>
      <c r="J482" s="308" t="str">
        <f>IF(ISBLANK(INDEX('Policy Characteristics'!D:D,MATCH($C482,'Policy Characteristics'!$C:$C,0))),"",INDEX('Policy Characteristics'!D:D,MATCH($C482,'Policy Characteristics'!$C:$C,0)))</f>
        <v>Electrification + Hydrogen</v>
      </c>
      <c r="K482" s="306" t="str">
        <f>IF(ISBLANK(INDEX('Policy Characteristics'!E:E,MATCH($C482,'Policy Characteristics'!$C:$C,0))),"",INDEX('Policy Characteristics'!E:E,MATCH($C482,'Policy Characteristics'!$C:$C,0)))</f>
        <v>indst fuel type shifting</v>
      </c>
      <c r="L482" s="317">
        <f>IF(ISBLANK(INDEX('Policy Characteristics'!F:F,MATCH($C482,'Policy Characteristics'!$C:$C,0))),"",INDEX('Policy Characteristics'!F:F,MATCH($C482,'Policy Characteristics'!$C:$C,0)))</f>
        <v>0</v>
      </c>
      <c r="M482" s="317">
        <f>IF(ISBLANK(INDEX('Policy Characteristics'!G:G,MATCH($C482,'Policy Characteristics'!$C:$C,0))),"",INDEX('Policy Characteristics'!G:G,MATCH($C482,'Policy Characteristics'!$C:$C,0)))</f>
        <v>1</v>
      </c>
      <c r="N482" s="317">
        <f>IF(ISBLANK(INDEX('Policy Characteristics'!H:H,MATCH($C482,'Policy Characteristics'!$C:$C,0))),"",INDEX('Policy Characteristics'!H:H,MATCH($C482,'Policy Characteristics'!$C:$C,0)))</f>
        <v>0.01</v>
      </c>
      <c r="O482" s="306" t="str">
        <f>IF(ISBLANK(INDEX('Policy Characteristics'!I:I,MATCH($C482,'Policy Characteristics'!$C:$C,0))),"",INDEX('Policy Characteristics'!I:I,MATCH($C482,'Policy Characteristics'!$C:$C,0)))</f>
        <v>% of fuel shifted</v>
      </c>
      <c r="P482" s="306" t="str">
        <f>IF(ISBLANK(INDEX('Policy Characteristics'!J:J,MATCH($C482,'Policy Characteristics'!$C:$C,0))),"",INDEX('Policy Characteristics'!J:J,MATCH($C482,'Policy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2" s="306" t="str">
        <f>IF(ISBLANK(INDEX('Policy Characteristics'!K:K,MATCH($C482,'Policy Characteristics'!$C:$C,0))),"",INDEX('Policy Characteristics'!K:K,MATCH($C482,'Policy Characteristics'!$C:$C,0)))</f>
        <v>industry-ag-main.html#fuel-switching</v>
      </c>
      <c r="R482" s="306" t="str">
        <f>IF(ISBLANK(INDEX('Policy Characteristics'!L:L,MATCH($C482,'Policy Characteristics'!$C:$C,0))),"",INDEX('Policy Characteristics'!L:L,MATCH($C482,'Policy Characteristics'!$C:$C,0)))</f>
        <v>industry-elec-and-hydrogen.html</v>
      </c>
    </row>
    <row r="483" spans="1:18" x14ac:dyDescent="0.25">
      <c r="A483" s="306" t="str">
        <f>IF(ISBLANK(INDEX('Policy Characteristics'!A:A,MATCH($C483,'Policy Characteristics'!$C:$C,0))),"",INDEX('Policy Characteristics'!A:A,MATCH($C483,'Policy Characteristics'!$C:$C,0)))</f>
        <v>Industry</v>
      </c>
      <c r="B483" s="306" t="str">
        <f>IF(ISBLANK(INDEX('Policy Characteristics'!B:B,MATCH($C483,'Policy Characteristics'!$C:$C,0))),"",INDEX('Policy Characteristics'!B:B,MATCH($C483,'Policy Characteristics'!$C:$C,0)))</f>
        <v>Electrification + Hydrogen</v>
      </c>
      <c r="C483" s="310" t="str">
        <f t="shared" si="31"/>
        <v>Fraction of Industrial Fuel Use Shifted to Other Fuels</v>
      </c>
      <c r="D483" s="394" t="s">
        <v>3194</v>
      </c>
      <c r="E483" s="414" t="s">
        <v>2800</v>
      </c>
      <c r="F483" s="7" t="s">
        <v>2859</v>
      </c>
      <c r="G483" s="414" t="s">
        <v>3226</v>
      </c>
      <c r="H483" s="416">
        <v>1224</v>
      </c>
      <c r="I483" s="414" t="s">
        <v>45</v>
      </c>
      <c r="J483" s="308" t="str">
        <f>IF(ISBLANK(INDEX('Policy Characteristics'!D:D,MATCH($C483,'Policy Characteristics'!$C:$C,0))),"",INDEX('Policy Characteristics'!D:D,MATCH($C483,'Policy Characteristics'!$C:$C,0)))</f>
        <v>Electrification + Hydrogen</v>
      </c>
      <c r="K483" s="306" t="str">
        <f>IF(ISBLANK(INDEX('Policy Characteristics'!E:E,MATCH($C483,'Policy Characteristics'!$C:$C,0))),"",INDEX('Policy Characteristics'!E:E,MATCH($C483,'Policy Characteristics'!$C:$C,0)))</f>
        <v>indst fuel type shifting</v>
      </c>
      <c r="L483" s="317">
        <f>IF(ISBLANK(INDEX('Policy Characteristics'!F:F,MATCH($C483,'Policy Characteristics'!$C:$C,0))),"",INDEX('Policy Characteristics'!F:F,MATCH($C483,'Policy Characteristics'!$C:$C,0)))</f>
        <v>0</v>
      </c>
      <c r="M483" s="317">
        <f>IF(ISBLANK(INDEX('Policy Characteristics'!G:G,MATCH($C483,'Policy Characteristics'!$C:$C,0))),"",INDEX('Policy Characteristics'!G:G,MATCH($C483,'Policy Characteristics'!$C:$C,0)))</f>
        <v>1</v>
      </c>
      <c r="N483" s="317">
        <f>IF(ISBLANK(INDEX('Policy Characteristics'!H:H,MATCH($C483,'Policy Characteristics'!$C:$C,0))),"",INDEX('Policy Characteristics'!H:H,MATCH($C483,'Policy Characteristics'!$C:$C,0)))</f>
        <v>0.01</v>
      </c>
      <c r="O483" s="306" t="str">
        <f>IF(ISBLANK(INDEX('Policy Characteristics'!I:I,MATCH($C483,'Policy Characteristics'!$C:$C,0))),"",INDEX('Policy Characteristics'!I:I,MATCH($C483,'Policy Characteristics'!$C:$C,0)))</f>
        <v>% of fuel shifted</v>
      </c>
      <c r="P483" s="306" t="str">
        <f>IF(ISBLANK(INDEX('Policy Characteristics'!J:J,MATCH($C483,'Policy Characteristics'!$C:$C,0))),"",INDEX('Policy Characteristics'!J:J,MATCH($C483,'Policy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3" s="306" t="str">
        <f>IF(ISBLANK(INDEX('Policy Characteristics'!K:K,MATCH($C483,'Policy Characteristics'!$C:$C,0))),"",INDEX('Policy Characteristics'!K:K,MATCH($C483,'Policy Characteristics'!$C:$C,0)))</f>
        <v>industry-ag-main.html#fuel-switching</v>
      </c>
      <c r="R483" s="306" t="str">
        <f>IF(ISBLANK(INDEX('Policy Characteristics'!L:L,MATCH($C483,'Policy Characteristics'!$C:$C,0))),"",INDEX('Policy Characteristics'!L:L,MATCH($C483,'Policy Characteristics'!$C:$C,0)))</f>
        <v>industry-elec-and-hydrogen.html</v>
      </c>
    </row>
    <row r="484" spans="1:18" x14ac:dyDescent="0.25">
      <c r="A484" s="306" t="str">
        <f>IF(ISBLANK(INDEX('Policy Characteristics'!A:A,MATCH($C484,'Policy Characteristics'!$C:$C,0))),"",INDEX('Policy Characteristics'!A:A,MATCH($C484,'Policy Characteristics'!$C:$C,0)))</f>
        <v>Industry</v>
      </c>
      <c r="B484" s="306" t="str">
        <f>IF(ISBLANK(INDEX('Policy Characteristics'!B:B,MATCH($C484,'Policy Characteristics'!$C:$C,0))),"",INDEX('Policy Characteristics'!B:B,MATCH($C484,'Policy Characteristics'!$C:$C,0)))</f>
        <v>Electrification + Hydrogen</v>
      </c>
      <c r="C484" s="310" t="str">
        <f t="shared" si="31"/>
        <v>Fraction of Industrial Fuel Use Shifted to Other Fuels</v>
      </c>
      <c r="D484" s="394" t="s">
        <v>3194</v>
      </c>
      <c r="E484" s="414" t="s">
        <v>2801</v>
      </c>
      <c r="F484" s="7" t="s">
        <v>2859</v>
      </c>
      <c r="G484" s="414" t="s">
        <v>3227</v>
      </c>
      <c r="H484" s="416">
        <v>1225</v>
      </c>
      <c r="I484" s="414" t="s">
        <v>45</v>
      </c>
      <c r="J484" s="308" t="str">
        <f>IF(ISBLANK(INDEX('Policy Characteristics'!D:D,MATCH($C484,'Policy Characteristics'!$C:$C,0))),"",INDEX('Policy Characteristics'!D:D,MATCH($C484,'Policy Characteristics'!$C:$C,0)))</f>
        <v>Electrification + Hydrogen</v>
      </c>
      <c r="K484" s="306" t="str">
        <f>IF(ISBLANK(INDEX('Policy Characteristics'!E:E,MATCH($C484,'Policy Characteristics'!$C:$C,0))),"",INDEX('Policy Characteristics'!E:E,MATCH($C484,'Policy Characteristics'!$C:$C,0)))</f>
        <v>indst fuel type shifting</v>
      </c>
      <c r="L484" s="317">
        <f>IF(ISBLANK(INDEX('Policy Characteristics'!F:F,MATCH($C484,'Policy Characteristics'!$C:$C,0))),"",INDEX('Policy Characteristics'!F:F,MATCH($C484,'Policy Characteristics'!$C:$C,0)))</f>
        <v>0</v>
      </c>
      <c r="M484" s="317">
        <f>IF(ISBLANK(INDEX('Policy Characteristics'!G:G,MATCH($C484,'Policy Characteristics'!$C:$C,0))),"",INDEX('Policy Characteristics'!G:G,MATCH($C484,'Policy Characteristics'!$C:$C,0)))</f>
        <v>1</v>
      </c>
      <c r="N484" s="317">
        <f>IF(ISBLANK(INDEX('Policy Characteristics'!H:H,MATCH($C484,'Policy Characteristics'!$C:$C,0))),"",INDEX('Policy Characteristics'!H:H,MATCH($C484,'Policy Characteristics'!$C:$C,0)))</f>
        <v>0.01</v>
      </c>
      <c r="O484" s="306" t="str">
        <f>IF(ISBLANK(INDEX('Policy Characteristics'!I:I,MATCH($C484,'Policy Characteristics'!$C:$C,0))),"",INDEX('Policy Characteristics'!I:I,MATCH($C484,'Policy Characteristics'!$C:$C,0)))</f>
        <v>% of fuel shifted</v>
      </c>
      <c r="P484" s="306" t="str">
        <f>IF(ISBLANK(INDEX('Policy Characteristics'!J:J,MATCH($C484,'Policy Characteristics'!$C:$C,0))),"",INDEX('Policy Characteristics'!J:J,MATCH($C484,'Policy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4" s="306" t="str">
        <f>IF(ISBLANK(INDEX('Policy Characteristics'!K:K,MATCH($C484,'Policy Characteristics'!$C:$C,0))),"",INDEX('Policy Characteristics'!K:K,MATCH($C484,'Policy Characteristics'!$C:$C,0)))</f>
        <v>industry-ag-main.html#fuel-switching</v>
      </c>
      <c r="R484" s="306" t="str">
        <f>IF(ISBLANK(INDEX('Policy Characteristics'!L:L,MATCH($C484,'Policy Characteristics'!$C:$C,0))),"",INDEX('Policy Characteristics'!L:L,MATCH($C484,'Policy Characteristics'!$C:$C,0)))</f>
        <v>industry-elec-and-hydrogen.html</v>
      </c>
    </row>
    <row r="485" spans="1:18" x14ac:dyDescent="0.25">
      <c r="A485" s="306" t="str">
        <f>IF(ISBLANK(INDEX('Policy Characteristics'!A:A,MATCH($C485,'Policy Characteristics'!$C:$C,0))),"",INDEX('Policy Characteristics'!A:A,MATCH($C485,'Policy Characteristics'!$C:$C,0)))</f>
        <v>Industry</v>
      </c>
      <c r="B485" s="306" t="str">
        <f>IF(ISBLANK(INDEX('Policy Characteristics'!B:B,MATCH($C485,'Policy Characteristics'!$C:$C,0))),"",INDEX('Policy Characteristics'!B:B,MATCH($C485,'Policy Characteristics'!$C:$C,0)))</f>
        <v>Electrification + Hydrogen</v>
      </c>
      <c r="C485" s="310" t="str">
        <f t="shared" si="31"/>
        <v>Fraction of Industrial Fuel Use Shifted to Other Fuels</v>
      </c>
      <c r="D485" s="394" t="s">
        <v>3194</v>
      </c>
      <c r="E485" s="414" t="s">
        <v>2802</v>
      </c>
      <c r="F485" s="7" t="s">
        <v>2859</v>
      </c>
      <c r="G485" s="414" t="s">
        <v>3228</v>
      </c>
      <c r="H485" s="416">
        <v>1226</v>
      </c>
      <c r="I485" s="414" t="s">
        <v>45</v>
      </c>
      <c r="J485" s="308" t="str">
        <f>IF(ISBLANK(INDEX('Policy Characteristics'!D:D,MATCH($C485,'Policy Characteristics'!$C:$C,0))),"",INDEX('Policy Characteristics'!D:D,MATCH($C485,'Policy Characteristics'!$C:$C,0)))</f>
        <v>Electrification + Hydrogen</v>
      </c>
      <c r="K485" s="306" t="str">
        <f>IF(ISBLANK(INDEX('Policy Characteristics'!E:E,MATCH($C485,'Policy Characteristics'!$C:$C,0))),"",INDEX('Policy Characteristics'!E:E,MATCH($C485,'Policy Characteristics'!$C:$C,0)))</f>
        <v>indst fuel type shifting</v>
      </c>
      <c r="L485" s="317">
        <f>IF(ISBLANK(INDEX('Policy Characteristics'!F:F,MATCH($C485,'Policy Characteristics'!$C:$C,0))),"",INDEX('Policy Characteristics'!F:F,MATCH($C485,'Policy Characteristics'!$C:$C,0)))</f>
        <v>0</v>
      </c>
      <c r="M485" s="317">
        <f>IF(ISBLANK(INDEX('Policy Characteristics'!G:G,MATCH($C485,'Policy Characteristics'!$C:$C,0))),"",INDEX('Policy Characteristics'!G:G,MATCH($C485,'Policy Characteristics'!$C:$C,0)))</f>
        <v>1</v>
      </c>
      <c r="N485" s="317">
        <f>IF(ISBLANK(INDEX('Policy Characteristics'!H:H,MATCH($C485,'Policy Characteristics'!$C:$C,0))),"",INDEX('Policy Characteristics'!H:H,MATCH($C485,'Policy Characteristics'!$C:$C,0)))</f>
        <v>0.01</v>
      </c>
      <c r="O485" s="306" t="str">
        <f>IF(ISBLANK(INDEX('Policy Characteristics'!I:I,MATCH($C485,'Policy Characteristics'!$C:$C,0))),"",INDEX('Policy Characteristics'!I:I,MATCH($C485,'Policy Characteristics'!$C:$C,0)))</f>
        <v>% of fuel shifted</v>
      </c>
      <c r="P485" s="306" t="str">
        <f>IF(ISBLANK(INDEX('Policy Characteristics'!J:J,MATCH($C485,'Policy Characteristics'!$C:$C,0))),"",INDEX('Policy Characteristics'!J:J,MATCH($C485,'Policy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5" s="306" t="str">
        <f>IF(ISBLANK(INDEX('Policy Characteristics'!K:K,MATCH($C485,'Policy Characteristics'!$C:$C,0))),"",INDEX('Policy Characteristics'!K:K,MATCH($C485,'Policy Characteristics'!$C:$C,0)))</f>
        <v>industry-ag-main.html#fuel-switching</v>
      </c>
      <c r="R485" s="306" t="str">
        <f>IF(ISBLANK(INDEX('Policy Characteristics'!L:L,MATCH($C485,'Policy Characteristics'!$C:$C,0))),"",INDEX('Policy Characteristics'!L:L,MATCH($C485,'Policy Characteristics'!$C:$C,0)))</f>
        <v>industry-elec-and-hydrogen.html</v>
      </c>
    </row>
    <row r="486" spans="1:18" x14ac:dyDescent="0.25">
      <c r="A486" s="306" t="str">
        <f>IF(ISBLANK(INDEX('Policy Characteristics'!A:A,MATCH($C486,'Policy Characteristics'!$C:$C,0))),"",INDEX('Policy Characteristics'!A:A,MATCH($C486,'Policy Characteristics'!$C:$C,0)))</f>
        <v>Industry</v>
      </c>
      <c r="B486" s="306" t="str">
        <f>IF(ISBLANK(INDEX('Policy Characteristics'!B:B,MATCH($C486,'Policy Characteristics'!$C:$C,0))),"",INDEX('Policy Characteristics'!B:B,MATCH($C486,'Policy Characteristics'!$C:$C,0)))</f>
        <v>Electrification + Hydrogen</v>
      </c>
      <c r="C486" s="310" t="str">
        <f t="shared" si="31"/>
        <v>Fraction of Industrial Fuel Use Shifted to Other Fuels</v>
      </c>
      <c r="D486" s="394" t="s">
        <v>3194</v>
      </c>
      <c r="E486" s="414" t="s">
        <v>2799</v>
      </c>
      <c r="F486" s="7" t="s">
        <v>2859</v>
      </c>
      <c r="G486" s="414" t="s">
        <v>3229</v>
      </c>
      <c r="H486" s="416">
        <v>1227</v>
      </c>
      <c r="I486" s="414" t="s">
        <v>44</v>
      </c>
      <c r="J486" s="308" t="str">
        <f>IF(ISBLANK(INDEX('Policy Characteristics'!D:D,MATCH($C486,'Policy Characteristics'!$C:$C,0))),"",INDEX('Policy Characteristics'!D:D,MATCH($C486,'Policy Characteristics'!$C:$C,0)))</f>
        <v>Electrification + Hydrogen</v>
      </c>
      <c r="K486" s="306" t="str">
        <f>IF(ISBLANK(INDEX('Policy Characteristics'!E:E,MATCH($C486,'Policy Characteristics'!$C:$C,0))),"",INDEX('Policy Characteristics'!E:E,MATCH($C486,'Policy Characteristics'!$C:$C,0)))</f>
        <v>indst fuel type shifting</v>
      </c>
      <c r="L486" s="317">
        <f>IF(ISBLANK(INDEX('Policy Characteristics'!F:F,MATCH($C486,'Policy Characteristics'!$C:$C,0))),"",INDEX('Policy Characteristics'!F:F,MATCH($C486,'Policy Characteristics'!$C:$C,0)))</f>
        <v>0</v>
      </c>
      <c r="M486" s="317">
        <f>IF(ISBLANK(INDEX('Policy Characteristics'!G:G,MATCH($C486,'Policy Characteristics'!$C:$C,0))),"",INDEX('Policy Characteristics'!G:G,MATCH($C486,'Policy Characteristics'!$C:$C,0)))</f>
        <v>1</v>
      </c>
      <c r="N486" s="317">
        <f>IF(ISBLANK(INDEX('Policy Characteristics'!H:H,MATCH($C486,'Policy Characteristics'!$C:$C,0))),"",INDEX('Policy Characteristics'!H:H,MATCH($C486,'Policy Characteristics'!$C:$C,0)))</f>
        <v>0.01</v>
      </c>
      <c r="O486" s="306" t="str">
        <f>IF(ISBLANK(INDEX('Policy Characteristics'!I:I,MATCH($C486,'Policy Characteristics'!$C:$C,0))),"",INDEX('Policy Characteristics'!I:I,MATCH($C486,'Policy Characteristics'!$C:$C,0)))</f>
        <v>% of fuel shifted</v>
      </c>
      <c r="P486" s="306" t="str">
        <f>IF(ISBLANK(INDEX('Policy Characteristics'!J:J,MATCH($C486,'Policy Characteristics'!$C:$C,0))),"",INDEX('Policy Characteristics'!J:J,MATCH($C486,'Policy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6" s="306" t="str">
        <f>IF(ISBLANK(INDEX('Policy Characteristics'!K:K,MATCH($C486,'Policy Characteristics'!$C:$C,0))),"",INDEX('Policy Characteristics'!K:K,MATCH($C486,'Policy Characteristics'!$C:$C,0)))</f>
        <v>industry-ag-main.html#fuel-switching</v>
      </c>
      <c r="R486" s="306" t="str">
        <f>IF(ISBLANK(INDEX('Policy Characteristics'!L:L,MATCH($C486,'Policy Characteristics'!$C:$C,0))),"",INDEX('Policy Characteristics'!L:L,MATCH($C486,'Policy Characteristics'!$C:$C,0)))</f>
        <v>industry-elec-and-hydrogen.html</v>
      </c>
    </row>
    <row r="487" spans="1:18" x14ac:dyDescent="0.25">
      <c r="A487" s="306" t="str">
        <f>IF(ISBLANK(INDEX('Policy Characteristics'!A:A,MATCH($C487,'Policy Characteristics'!$C:$C,0))),"",INDEX('Policy Characteristics'!A:A,MATCH($C487,'Policy Characteristics'!$C:$C,0)))</f>
        <v>Industry</v>
      </c>
      <c r="B487" s="306" t="str">
        <f>IF(ISBLANK(INDEX('Policy Characteristics'!B:B,MATCH($C487,'Policy Characteristics'!$C:$C,0))),"",INDEX('Policy Characteristics'!B:B,MATCH($C487,'Policy Characteristics'!$C:$C,0)))</f>
        <v>Electrification + Hydrogen</v>
      </c>
      <c r="C487" s="310" t="str">
        <f t="shared" si="31"/>
        <v>Fraction of Industrial Fuel Use Shifted to Other Fuels</v>
      </c>
      <c r="D487" s="394" t="s">
        <v>3195</v>
      </c>
      <c r="E487" s="414" t="s">
        <v>2449</v>
      </c>
      <c r="F487" s="7" t="s">
        <v>3159</v>
      </c>
      <c r="G487" s="414" t="s">
        <v>3220</v>
      </c>
      <c r="H487" s="416">
        <v>1228</v>
      </c>
      <c r="I487" s="414" t="s">
        <v>44</v>
      </c>
      <c r="J487" s="308" t="str">
        <f>IF(ISBLANK(INDEX('Policy Characteristics'!D:D,MATCH($C487,'Policy Characteristics'!$C:$C,0))),"",INDEX('Policy Characteristics'!D:D,MATCH($C487,'Policy Characteristics'!$C:$C,0)))</f>
        <v>Electrification + Hydrogen</v>
      </c>
      <c r="K487" s="306" t="str">
        <f>IF(ISBLANK(INDEX('Policy Characteristics'!E:E,MATCH($C487,'Policy Characteristics'!$C:$C,0))),"",INDEX('Policy Characteristics'!E:E,MATCH($C487,'Policy Characteristics'!$C:$C,0)))</f>
        <v>indst fuel type shifting</v>
      </c>
      <c r="L487" s="317">
        <f>IF(ISBLANK(INDEX('Policy Characteristics'!F:F,MATCH($C487,'Policy Characteristics'!$C:$C,0))),"",INDEX('Policy Characteristics'!F:F,MATCH($C487,'Policy Characteristics'!$C:$C,0)))</f>
        <v>0</v>
      </c>
      <c r="M487" s="317">
        <f>IF(ISBLANK(INDEX('Policy Characteristics'!G:G,MATCH($C487,'Policy Characteristics'!$C:$C,0))),"",INDEX('Policy Characteristics'!G:G,MATCH($C487,'Policy Characteristics'!$C:$C,0)))</f>
        <v>1</v>
      </c>
      <c r="N487" s="317">
        <f>IF(ISBLANK(INDEX('Policy Characteristics'!H:H,MATCH($C487,'Policy Characteristics'!$C:$C,0))),"",INDEX('Policy Characteristics'!H:H,MATCH($C487,'Policy Characteristics'!$C:$C,0)))</f>
        <v>0.01</v>
      </c>
      <c r="O487" s="306" t="str">
        <f>IF(ISBLANK(INDEX('Policy Characteristics'!I:I,MATCH($C487,'Policy Characteristics'!$C:$C,0))),"",INDEX('Policy Characteristics'!I:I,MATCH($C487,'Policy Characteristics'!$C:$C,0)))</f>
        <v>% of fuel shifted</v>
      </c>
      <c r="P487" s="306" t="str">
        <f>IF(ISBLANK(INDEX('Policy Characteristics'!J:J,MATCH($C487,'Policy Characteristics'!$C:$C,0))),"",INDEX('Policy Characteristics'!J:J,MATCH($C487,'Policy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7" s="306" t="str">
        <f>IF(ISBLANK(INDEX('Policy Characteristics'!K:K,MATCH($C487,'Policy Characteristics'!$C:$C,0))),"",INDEX('Policy Characteristics'!K:K,MATCH($C487,'Policy Characteristics'!$C:$C,0)))</f>
        <v>industry-ag-main.html#fuel-switching</v>
      </c>
      <c r="R487" s="306" t="str">
        <f>IF(ISBLANK(INDEX('Policy Characteristics'!L:L,MATCH($C487,'Policy Characteristics'!$C:$C,0))),"",INDEX('Policy Characteristics'!L:L,MATCH($C487,'Policy Characteristics'!$C:$C,0)))</f>
        <v>industry-elec-and-hydrogen.html</v>
      </c>
    </row>
    <row r="488" spans="1:18" x14ac:dyDescent="0.25">
      <c r="A488" s="306" t="str">
        <f>IF(ISBLANK(INDEX('Policy Characteristics'!A:A,MATCH($C488,'Policy Characteristics'!$C:$C,0))),"",INDEX('Policy Characteristics'!A:A,MATCH($C488,'Policy Characteristics'!$C:$C,0)))</f>
        <v>Industry</v>
      </c>
      <c r="B488" s="306" t="str">
        <f>IF(ISBLANK(INDEX('Policy Characteristics'!B:B,MATCH($C488,'Policy Characteristics'!$C:$C,0))),"",INDEX('Policy Characteristics'!B:B,MATCH($C488,'Policy Characteristics'!$C:$C,0)))</f>
        <v>Electrification + Hydrogen</v>
      </c>
      <c r="C488" s="310" t="str">
        <f t="shared" si="31"/>
        <v>Fraction of Industrial Fuel Use Shifted to Other Fuels</v>
      </c>
      <c r="D488" s="394" t="s">
        <v>3195</v>
      </c>
      <c r="E488" s="414" t="s">
        <v>2450</v>
      </c>
      <c r="F488" s="7" t="s">
        <v>3159</v>
      </c>
      <c r="G488" s="414" t="s">
        <v>3221</v>
      </c>
      <c r="H488" s="416">
        <v>1229</v>
      </c>
      <c r="I488" s="414" t="s">
        <v>45</v>
      </c>
      <c r="J488" s="308" t="str">
        <f>IF(ISBLANK(INDEX('Policy Characteristics'!D:D,MATCH($C488,'Policy Characteristics'!$C:$C,0))),"",INDEX('Policy Characteristics'!D:D,MATCH($C488,'Policy Characteristics'!$C:$C,0)))</f>
        <v>Electrification + Hydrogen</v>
      </c>
      <c r="K488" s="306" t="str">
        <f>IF(ISBLANK(INDEX('Policy Characteristics'!E:E,MATCH($C488,'Policy Characteristics'!$C:$C,0))),"",INDEX('Policy Characteristics'!E:E,MATCH($C488,'Policy Characteristics'!$C:$C,0)))</f>
        <v>indst fuel type shifting</v>
      </c>
      <c r="L488" s="317">
        <f>IF(ISBLANK(INDEX('Policy Characteristics'!F:F,MATCH($C488,'Policy Characteristics'!$C:$C,0))),"",INDEX('Policy Characteristics'!F:F,MATCH($C488,'Policy Characteristics'!$C:$C,0)))</f>
        <v>0</v>
      </c>
      <c r="M488" s="317">
        <f>IF(ISBLANK(INDEX('Policy Characteristics'!G:G,MATCH($C488,'Policy Characteristics'!$C:$C,0))),"",INDEX('Policy Characteristics'!G:G,MATCH($C488,'Policy Characteristics'!$C:$C,0)))</f>
        <v>1</v>
      </c>
      <c r="N488" s="317">
        <f>IF(ISBLANK(INDEX('Policy Characteristics'!H:H,MATCH($C488,'Policy Characteristics'!$C:$C,0))),"",INDEX('Policy Characteristics'!H:H,MATCH($C488,'Policy Characteristics'!$C:$C,0)))</f>
        <v>0.01</v>
      </c>
      <c r="O488" s="306" t="str">
        <f>IF(ISBLANK(INDEX('Policy Characteristics'!I:I,MATCH($C488,'Policy Characteristics'!$C:$C,0))),"",INDEX('Policy Characteristics'!I:I,MATCH($C488,'Policy Characteristics'!$C:$C,0)))</f>
        <v>% of fuel shifted</v>
      </c>
      <c r="P488" s="306" t="str">
        <f>IF(ISBLANK(INDEX('Policy Characteristics'!J:J,MATCH($C488,'Policy Characteristics'!$C:$C,0))),"",INDEX('Policy Characteristics'!J:J,MATCH($C488,'Policy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8" s="306" t="str">
        <f>IF(ISBLANK(INDEX('Policy Characteristics'!K:K,MATCH($C488,'Policy Characteristics'!$C:$C,0))),"",INDEX('Policy Characteristics'!K:K,MATCH($C488,'Policy Characteristics'!$C:$C,0)))</f>
        <v>industry-ag-main.html#fuel-switching</v>
      </c>
      <c r="R488" s="306" t="str">
        <f>IF(ISBLANK(INDEX('Policy Characteristics'!L:L,MATCH($C488,'Policy Characteristics'!$C:$C,0))),"",INDEX('Policy Characteristics'!L:L,MATCH($C488,'Policy Characteristics'!$C:$C,0)))</f>
        <v>industry-elec-and-hydrogen.html</v>
      </c>
    </row>
    <row r="489" spans="1:18" x14ac:dyDescent="0.25">
      <c r="A489" s="306" t="str">
        <f>IF(ISBLANK(INDEX('Policy Characteristics'!A:A,MATCH($C489,'Policy Characteristics'!$C:$C,0))),"",INDEX('Policy Characteristics'!A:A,MATCH($C489,'Policy Characteristics'!$C:$C,0)))</f>
        <v>Industry</v>
      </c>
      <c r="B489" s="306" t="str">
        <f>IF(ISBLANK(INDEX('Policy Characteristics'!B:B,MATCH($C489,'Policy Characteristics'!$C:$C,0))),"",INDEX('Policy Characteristics'!B:B,MATCH($C489,'Policy Characteristics'!$C:$C,0)))</f>
        <v>Electrification + Hydrogen</v>
      </c>
      <c r="C489" s="310" t="str">
        <f t="shared" si="31"/>
        <v>Fraction of Industrial Fuel Use Shifted to Other Fuels</v>
      </c>
      <c r="D489" s="394" t="s">
        <v>3195</v>
      </c>
      <c r="E489" s="414" t="s">
        <v>2451</v>
      </c>
      <c r="F489" s="7" t="s">
        <v>3159</v>
      </c>
      <c r="G489" s="414" t="s">
        <v>3222</v>
      </c>
      <c r="H489" s="416">
        <v>1230</v>
      </c>
      <c r="I489" s="414" t="s">
        <v>45</v>
      </c>
      <c r="J489" s="308" t="str">
        <f>IF(ISBLANK(INDEX('Policy Characteristics'!D:D,MATCH($C489,'Policy Characteristics'!$C:$C,0))),"",INDEX('Policy Characteristics'!D:D,MATCH($C489,'Policy Characteristics'!$C:$C,0)))</f>
        <v>Electrification + Hydrogen</v>
      </c>
      <c r="K489" s="306" t="str">
        <f>IF(ISBLANK(INDEX('Policy Characteristics'!E:E,MATCH($C489,'Policy Characteristics'!$C:$C,0))),"",INDEX('Policy Characteristics'!E:E,MATCH($C489,'Policy Characteristics'!$C:$C,0)))</f>
        <v>indst fuel type shifting</v>
      </c>
      <c r="L489" s="317">
        <f>IF(ISBLANK(INDEX('Policy Characteristics'!F:F,MATCH($C489,'Policy Characteristics'!$C:$C,0))),"",INDEX('Policy Characteristics'!F:F,MATCH($C489,'Policy Characteristics'!$C:$C,0)))</f>
        <v>0</v>
      </c>
      <c r="M489" s="317">
        <f>IF(ISBLANK(INDEX('Policy Characteristics'!G:G,MATCH($C489,'Policy Characteristics'!$C:$C,0))),"",INDEX('Policy Characteristics'!G:G,MATCH($C489,'Policy Characteristics'!$C:$C,0)))</f>
        <v>1</v>
      </c>
      <c r="N489" s="317">
        <f>IF(ISBLANK(INDEX('Policy Characteristics'!H:H,MATCH($C489,'Policy Characteristics'!$C:$C,0))),"",INDEX('Policy Characteristics'!H:H,MATCH($C489,'Policy Characteristics'!$C:$C,0)))</f>
        <v>0.01</v>
      </c>
      <c r="O489" s="306" t="str">
        <f>IF(ISBLANK(INDEX('Policy Characteristics'!I:I,MATCH($C489,'Policy Characteristics'!$C:$C,0))),"",INDEX('Policy Characteristics'!I:I,MATCH($C489,'Policy Characteristics'!$C:$C,0)))</f>
        <v>% of fuel shifted</v>
      </c>
      <c r="P489" s="306" t="str">
        <f>IF(ISBLANK(INDEX('Policy Characteristics'!J:J,MATCH($C489,'Policy Characteristics'!$C:$C,0))),"",INDEX('Policy Characteristics'!J:J,MATCH($C489,'Policy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89" s="306" t="str">
        <f>IF(ISBLANK(INDEX('Policy Characteristics'!K:K,MATCH($C489,'Policy Characteristics'!$C:$C,0))),"",INDEX('Policy Characteristics'!K:K,MATCH($C489,'Policy Characteristics'!$C:$C,0)))</f>
        <v>industry-ag-main.html#fuel-switching</v>
      </c>
      <c r="R489" s="306" t="str">
        <f>IF(ISBLANK(INDEX('Policy Characteristics'!L:L,MATCH($C489,'Policy Characteristics'!$C:$C,0))),"",INDEX('Policy Characteristics'!L:L,MATCH($C489,'Policy Characteristics'!$C:$C,0)))</f>
        <v>industry-elec-and-hydrogen.html</v>
      </c>
    </row>
    <row r="490" spans="1:18" x14ac:dyDescent="0.25">
      <c r="A490" s="306" t="str">
        <f>IF(ISBLANK(INDEX('Policy Characteristics'!A:A,MATCH($C490,'Policy Characteristics'!$C:$C,0))),"",INDEX('Policy Characteristics'!A:A,MATCH($C490,'Policy Characteristics'!$C:$C,0)))</f>
        <v>Industry</v>
      </c>
      <c r="B490" s="306" t="str">
        <f>IF(ISBLANK(INDEX('Policy Characteristics'!B:B,MATCH($C490,'Policy Characteristics'!$C:$C,0))),"",INDEX('Policy Characteristics'!B:B,MATCH($C490,'Policy Characteristics'!$C:$C,0)))</f>
        <v>Electrification + Hydrogen</v>
      </c>
      <c r="C490" s="310" t="str">
        <f t="shared" si="31"/>
        <v>Fraction of Industrial Fuel Use Shifted to Other Fuels</v>
      </c>
      <c r="D490" s="394" t="s">
        <v>3195</v>
      </c>
      <c r="E490" s="414" t="s">
        <v>2452</v>
      </c>
      <c r="F490" s="7" t="s">
        <v>3159</v>
      </c>
      <c r="G490" s="414" t="s">
        <v>3223</v>
      </c>
      <c r="H490" s="416">
        <v>1231</v>
      </c>
      <c r="I490" s="414" t="s">
        <v>45</v>
      </c>
      <c r="J490" s="308" t="str">
        <f>IF(ISBLANK(INDEX('Policy Characteristics'!D:D,MATCH($C490,'Policy Characteristics'!$C:$C,0))),"",INDEX('Policy Characteristics'!D:D,MATCH($C490,'Policy Characteristics'!$C:$C,0)))</f>
        <v>Electrification + Hydrogen</v>
      </c>
      <c r="K490" s="306" t="str">
        <f>IF(ISBLANK(INDEX('Policy Characteristics'!E:E,MATCH($C490,'Policy Characteristics'!$C:$C,0))),"",INDEX('Policy Characteristics'!E:E,MATCH($C490,'Policy Characteristics'!$C:$C,0)))</f>
        <v>indst fuel type shifting</v>
      </c>
      <c r="L490" s="317">
        <f>IF(ISBLANK(INDEX('Policy Characteristics'!F:F,MATCH($C490,'Policy Characteristics'!$C:$C,0))),"",INDEX('Policy Characteristics'!F:F,MATCH($C490,'Policy Characteristics'!$C:$C,0)))</f>
        <v>0</v>
      </c>
      <c r="M490" s="317">
        <f>IF(ISBLANK(INDEX('Policy Characteristics'!G:G,MATCH($C490,'Policy Characteristics'!$C:$C,0))),"",INDEX('Policy Characteristics'!G:G,MATCH($C490,'Policy Characteristics'!$C:$C,0)))</f>
        <v>1</v>
      </c>
      <c r="N490" s="317">
        <f>IF(ISBLANK(INDEX('Policy Characteristics'!H:H,MATCH($C490,'Policy Characteristics'!$C:$C,0))),"",INDEX('Policy Characteristics'!H:H,MATCH($C490,'Policy Characteristics'!$C:$C,0)))</f>
        <v>0.01</v>
      </c>
      <c r="O490" s="306" t="str">
        <f>IF(ISBLANK(INDEX('Policy Characteristics'!I:I,MATCH($C490,'Policy Characteristics'!$C:$C,0))),"",INDEX('Policy Characteristics'!I:I,MATCH($C490,'Policy Characteristics'!$C:$C,0)))</f>
        <v>% of fuel shifted</v>
      </c>
      <c r="P490" s="306" t="str">
        <f>IF(ISBLANK(INDEX('Policy Characteristics'!J:J,MATCH($C490,'Policy Characteristics'!$C:$C,0))),"",INDEX('Policy Characteristics'!J:J,MATCH($C490,'Policy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0" s="306" t="str">
        <f>IF(ISBLANK(INDEX('Policy Characteristics'!K:K,MATCH($C490,'Policy Characteristics'!$C:$C,0))),"",INDEX('Policy Characteristics'!K:K,MATCH($C490,'Policy Characteristics'!$C:$C,0)))</f>
        <v>industry-ag-main.html#fuel-switching</v>
      </c>
      <c r="R490" s="306" t="str">
        <f>IF(ISBLANK(INDEX('Policy Characteristics'!L:L,MATCH($C490,'Policy Characteristics'!$C:$C,0))),"",INDEX('Policy Characteristics'!L:L,MATCH($C490,'Policy Characteristics'!$C:$C,0)))</f>
        <v>industry-elec-and-hydrogen.html</v>
      </c>
    </row>
    <row r="491" spans="1:18" x14ac:dyDescent="0.25">
      <c r="A491" s="306" t="str">
        <f>IF(ISBLANK(INDEX('Policy Characteristics'!A:A,MATCH($C491,'Policy Characteristics'!$C:$C,0))),"",INDEX('Policy Characteristics'!A:A,MATCH($C491,'Policy Characteristics'!$C:$C,0)))</f>
        <v>Industry</v>
      </c>
      <c r="B491" s="306" t="str">
        <f>IF(ISBLANK(INDEX('Policy Characteristics'!B:B,MATCH($C491,'Policy Characteristics'!$C:$C,0))),"",INDEX('Policy Characteristics'!B:B,MATCH($C491,'Policy Characteristics'!$C:$C,0)))</f>
        <v>Electrification + Hydrogen</v>
      </c>
      <c r="C491" s="310" t="str">
        <f t="shared" si="31"/>
        <v>Fraction of Industrial Fuel Use Shifted to Other Fuels</v>
      </c>
      <c r="D491" s="394" t="s">
        <v>3195</v>
      </c>
      <c r="E491" s="414" t="s">
        <v>2453</v>
      </c>
      <c r="F491" s="7" t="s">
        <v>3159</v>
      </c>
      <c r="G491" s="414" t="s">
        <v>3224</v>
      </c>
      <c r="H491" s="416">
        <v>1232</v>
      </c>
      <c r="I491" s="414" t="s">
        <v>45</v>
      </c>
      <c r="J491" s="308" t="str">
        <f>IF(ISBLANK(INDEX('Policy Characteristics'!D:D,MATCH($C491,'Policy Characteristics'!$C:$C,0))),"",INDEX('Policy Characteristics'!D:D,MATCH($C491,'Policy Characteristics'!$C:$C,0)))</f>
        <v>Electrification + Hydrogen</v>
      </c>
      <c r="K491" s="306" t="str">
        <f>IF(ISBLANK(INDEX('Policy Characteristics'!E:E,MATCH($C491,'Policy Characteristics'!$C:$C,0))),"",INDEX('Policy Characteristics'!E:E,MATCH($C491,'Policy Characteristics'!$C:$C,0)))</f>
        <v>indst fuel type shifting</v>
      </c>
      <c r="L491" s="317">
        <f>IF(ISBLANK(INDEX('Policy Characteristics'!F:F,MATCH($C491,'Policy Characteristics'!$C:$C,0))),"",INDEX('Policy Characteristics'!F:F,MATCH($C491,'Policy Characteristics'!$C:$C,0)))</f>
        <v>0</v>
      </c>
      <c r="M491" s="317">
        <f>IF(ISBLANK(INDEX('Policy Characteristics'!G:G,MATCH($C491,'Policy Characteristics'!$C:$C,0))),"",INDEX('Policy Characteristics'!G:G,MATCH($C491,'Policy Characteristics'!$C:$C,0)))</f>
        <v>1</v>
      </c>
      <c r="N491" s="317">
        <f>IF(ISBLANK(INDEX('Policy Characteristics'!H:H,MATCH($C491,'Policy Characteristics'!$C:$C,0))),"",INDEX('Policy Characteristics'!H:H,MATCH($C491,'Policy Characteristics'!$C:$C,0)))</f>
        <v>0.01</v>
      </c>
      <c r="O491" s="306" t="str">
        <f>IF(ISBLANK(INDEX('Policy Characteristics'!I:I,MATCH($C491,'Policy Characteristics'!$C:$C,0))),"",INDEX('Policy Characteristics'!I:I,MATCH($C491,'Policy Characteristics'!$C:$C,0)))</f>
        <v>% of fuel shifted</v>
      </c>
      <c r="P491" s="306" t="str">
        <f>IF(ISBLANK(INDEX('Policy Characteristics'!J:J,MATCH($C491,'Policy Characteristics'!$C:$C,0))),"",INDEX('Policy Characteristics'!J:J,MATCH($C491,'Policy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1" s="306" t="str">
        <f>IF(ISBLANK(INDEX('Policy Characteristics'!K:K,MATCH($C491,'Policy Characteristics'!$C:$C,0))),"",INDEX('Policy Characteristics'!K:K,MATCH($C491,'Policy Characteristics'!$C:$C,0)))</f>
        <v>industry-ag-main.html#fuel-switching</v>
      </c>
      <c r="R491" s="306" t="str">
        <f>IF(ISBLANK(INDEX('Policy Characteristics'!L:L,MATCH($C491,'Policy Characteristics'!$C:$C,0))),"",INDEX('Policy Characteristics'!L:L,MATCH($C491,'Policy Characteristics'!$C:$C,0)))</f>
        <v>industry-elec-and-hydrogen.html</v>
      </c>
    </row>
    <row r="492" spans="1:18" x14ac:dyDescent="0.25">
      <c r="A492" s="306" t="str">
        <f>IF(ISBLANK(INDEX('Policy Characteristics'!A:A,MATCH($C492,'Policy Characteristics'!$C:$C,0))),"",INDEX('Policy Characteristics'!A:A,MATCH($C492,'Policy Characteristics'!$C:$C,0)))</f>
        <v>Industry</v>
      </c>
      <c r="B492" s="306" t="str">
        <f>IF(ISBLANK(INDEX('Policy Characteristics'!B:B,MATCH($C492,'Policy Characteristics'!$C:$C,0))),"",INDEX('Policy Characteristics'!B:B,MATCH($C492,'Policy Characteristics'!$C:$C,0)))</f>
        <v>Electrification + Hydrogen</v>
      </c>
      <c r="C492" s="310" t="str">
        <f t="shared" si="31"/>
        <v>Fraction of Industrial Fuel Use Shifted to Other Fuels</v>
      </c>
      <c r="D492" s="394" t="s">
        <v>3195</v>
      </c>
      <c r="E492" s="414" t="s">
        <v>2454</v>
      </c>
      <c r="F492" s="7" t="s">
        <v>3159</v>
      </c>
      <c r="G492" s="414" t="s">
        <v>3225</v>
      </c>
      <c r="H492" s="416">
        <v>1233</v>
      </c>
      <c r="I492" s="414" t="s">
        <v>45</v>
      </c>
      <c r="J492" s="308" t="str">
        <f>IF(ISBLANK(INDEX('Policy Characteristics'!D:D,MATCH($C492,'Policy Characteristics'!$C:$C,0))),"",INDEX('Policy Characteristics'!D:D,MATCH($C492,'Policy Characteristics'!$C:$C,0)))</f>
        <v>Electrification + Hydrogen</v>
      </c>
      <c r="K492" s="306" t="str">
        <f>IF(ISBLANK(INDEX('Policy Characteristics'!E:E,MATCH($C492,'Policy Characteristics'!$C:$C,0))),"",INDEX('Policy Characteristics'!E:E,MATCH($C492,'Policy Characteristics'!$C:$C,0)))</f>
        <v>indst fuel type shifting</v>
      </c>
      <c r="L492" s="317">
        <f>IF(ISBLANK(INDEX('Policy Characteristics'!F:F,MATCH($C492,'Policy Characteristics'!$C:$C,0))),"",INDEX('Policy Characteristics'!F:F,MATCH($C492,'Policy Characteristics'!$C:$C,0)))</f>
        <v>0</v>
      </c>
      <c r="M492" s="317">
        <f>IF(ISBLANK(INDEX('Policy Characteristics'!G:G,MATCH($C492,'Policy Characteristics'!$C:$C,0))),"",INDEX('Policy Characteristics'!G:G,MATCH($C492,'Policy Characteristics'!$C:$C,0)))</f>
        <v>1</v>
      </c>
      <c r="N492" s="317">
        <f>IF(ISBLANK(INDEX('Policy Characteristics'!H:H,MATCH($C492,'Policy Characteristics'!$C:$C,0))),"",INDEX('Policy Characteristics'!H:H,MATCH($C492,'Policy Characteristics'!$C:$C,0)))</f>
        <v>0.01</v>
      </c>
      <c r="O492" s="306" t="str">
        <f>IF(ISBLANK(INDEX('Policy Characteristics'!I:I,MATCH($C492,'Policy Characteristics'!$C:$C,0))),"",INDEX('Policy Characteristics'!I:I,MATCH($C492,'Policy Characteristics'!$C:$C,0)))</f>
        <v>% of fuel shifted</v>
      </c>
      <c r="P492" s="306" t="str">
        <f>IF(ISBLANK(INDEX('Policy Characteristics'!J:J,MATCH($C492,'Policy Characteristics'!$C:$C,0))),"",INDEX('Policy Characteristics'!J:J,MATCH($C492,'Policy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2" s="306" t="str">
        <f>IF(ISBLANK(INDEX('Policy Characteristics'!K:K,MATCH($C492,'Policy Characteristics'!$C:$C,0))),"",INDEX('Policy Characteristics'!K:K,MATCH($C492,'Policy Characteristics'!$C:$C,0)))</f>
        <v>industry-ag-main.html#fuel-switching</v>
      </c>
      <c r="R492" s="306" t="str">
        <f>IF(ISBLANK(INDEX('Policy Characteristics'!L:L,MATCH($C492,'Policy Characteristics'!$C:$C,0))),"",INDEX('Policy Characteristics'!L:L,MATCH($C492,'Policy Characteristics'!$C:$C,0)))</f>
        <v>industry-elec-and-hydrogen.html</v>
      </c>
    </row>
    <row r="493" spans="1:18" x14ac:dyDescent="0.25">
      <c r="A493" s="306" t="str">
        <f>IF(ISBLANK(INDEX('Policy Characteristics'!A:A,MATCH($C493,'Policy Characteristics'!$C:$C,0))),"",INDEX('Policy Characteristics'!A:A,MATCH($C493,'Policy Characteristics'!$C:$C,0)))</f>
        <v>Industry</v>
      </c>
      <c r="B493" s="306" t="str">
        <f>IF(ISBLANK(INDEX('Policy Characteristics'!B:B,MATCH($C493,'Policy Characteristics'!$C:$C,0))),"",INDEX('Policy Characteristics'!B:B,MATCH($C493,'Policy Characteristics'!$C:$C,0)))</f>
        <v>Electrification + Hydrogen</v>
      </c>
      <c r="C493" s="310" t="str">
        <f t="shared" si="31"/>
        <v>Fraction of Industrial Fuel Use Shifted to Other Fuels</v>
      </c>
      <c r="D493" s="394" t="s">
        <v>3195</v>
      </c>
      <c r="E493" s="414" t="s">
        <v>2800</v>
      </c>
      <c r="F493" s="7" t="s">
        <v>3159</v>
      </c>
      <c r="G493" s="414" t="s">
        <v>3226</v>
      </c>
      <c r="H493" s="416">
        <v>1234</v>
      </c>
      <c r="I493" s="414" t="s">
        <v>45</v>
      </c>
      <c r="J493" s="308" t="str">
        <f>IF(ISBLANK(INDEX('Policy Characteristics'!D:D,MATCH($C493,'Policy Characteristics'!$C:$C,0))),"",INDEX('Policy Characteristics'!D:D,MATCH($C493,'Policy Characteristics'!$C:$C,0)))</f>
        <v>Electrification + Hydrogen</v>
      </c>
      <c r="K493" s="306" t="str">
        <f>IF(ISBLANK(INDEX('Policy Characteristics'!E:E,MATCH($C493,'Policy Characteristics'!$C:$C,0))),"",INDEX('Policy Characteristics'!E:E,MATCH($C493,'Policy Characteristics'!$C:$C,0)))</f>
        <v>indst fuel type shifting</v>
      </c>
      <c r="L493" s="317">
        <f>IF(ISBLANK(INDEX('Policy Characteristics'!F:F,MATCH($C493,'Policy Characteristics'!$C:$C,0))),"",INDEX('Policy Characteristics'!F:F,MATCH($C493,'Policy Characteristics'!$C:$C,0)))</f>
        <v>0</v>
      </c>
      <c r="M493" s="317">
        <f>IF(ISBLANK(INDEX('Policy Characteristics'!G:G,MATCH($C493,'Policy Characteristics'!$C:$C,0))),"",INDEX('Policy Characteristics'!G:G,MATCH($C493,'Policy Characteristics'!$C:$C,0)))</f>
        <v>1</v>
      </c>
      <c r="N493" s="317">
        <f>IF(ISBLANK(INDEX('Policy Characteristics'!H:H,MATCH($C493,'Policy Characteristics'!$C:$C,0))),"",INDEX('Policy Characteristics'!H:H,MATCH($C493,'Policy Characteristics'!$C:$C,0)))</f>
        <v>0.01</v>
      </c>
      <c r="O493" s="306" t="str">
        <f>IF(ISBLANK(INDEX('Policy Characteristics'!I:I,MATCH($C493,'Policy Characteristics'!$C:$C,0))),"",INDEX('Policy Characteristics'!I:I,MATCH($C493,'Policy Characteristics'!$C:$C,0)))</f>
        <v>% of fuel shifted</v>
      </c>
      <c r="P493" s="306" t="str">
        <f>IF(ISBLANK(INDEX('Policy Characteristics'!J:J,MATCH($C493,'Policy Characteristics'!$C:$C,0))),"",INDEX('Policy Characteristics'!J:J,MATCH($C493,'Policy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3" s="306" t="str">
        <f>IF(ISBLANK(INDEX('Policy Characteristics'!K:K,MATCH($C493,'Policy Characteristics'!$C:$C,0))),"",INDEX('Policy Characteristics'!K:K,MATCH($C493,'Policy Characteristics'!$C:$C,0)))</f>
        <v>industry-ag-main.html#fuel-switching</v>
      </c>
      <c r="R493" s="306" t="str">
        <f>IF(ISBLANK(INDEX('Policy Characteristics'!L:L,MATCH($C493,'Policy Characteristics'!$C:$C,0))),"",INDEX('Policy Characteristics'!L:L,MATCH($C493,'Policy Characteristics'!$C:$C,0)))</f>
        <v>industry-elec-and-hydrogen.html</v>
      </c>
    </row>
    <row r="494" spans="1:18" x14ac:dyDescent="0.25">
      <c r="A494" s="306" t="str">
        <f>IF(ISBLANK(INDEX('Policy Characteristics'!A:A,MATCH($C494,'Policy Characteristics'!$C:$C,0))),"",INDEX('Policy Characteristics'!A:A,MATCH($C494,'Policy Characteristics'!$C:$C,0)))</f>
        <v>Industry</v>
      </c>
      <c r="B494" s="306" t="str">
        <f>IF(ISBLANK(INDEX('Policy Characteristics'!B:B,MATCH($C494,'Policy Characteristics'!$C:$C,0))),"",INDEX('Policy Characteristics'!B:B,MATCH($C494,'Policy Characteristics'!$C:$C,0)))</f>
        <v>Electrification + Hydrogen</v>
      </c>
      <c r="C494" s="310" t="str">
        <f t="shared" si="31"/>
        <v>Fraction of Industrial Fuel Use Shifted to Other Fuels</v>
      </c>
      <c r="D494" s="394" t="s">
        <v>3195</v>
      </c>
      <c r="E494" s="414" t="s">
        <v>2801</v>
      </c>
      <c r="F494" s="7" t="s">
        <v>3159</v>
      </c>
      <c r="G494" s="414" t="s">
        <v>3227</v>
      </c>
      <c r="H494" s="416">
        <v>1235</v>
      </c>
      <c r="I494" s="414" t="s">
        <v>45</v>
      </c>
      <c r="J494" s="308" t="str">
        <f>IF(ISBLANK(INDEX('Policy Characteristics'!D:D,MATCH($C494,'Policy Characteristics'!$C:$C,0))),"",INDEX('Policy Characteristics'!D:D,MATCH($C494,'Policy Characteristics'!$C:$C,0)))</f>
        <v>Electrification + Hydrogen</v>
      </c>
      <c r="K494" s="306" t="str">
        <f>IF(ISBLANK(INDEX('Policy Characteristics'!E:E,MATCH($C494,'Policy Characteristics'!$C:$C,0))),"",INDEX('Policy Characteristics'!E:E,MATCH($C494,'Policy Characteristics'!$C:$C,0)))</f>
        <v>indst fuel type shifting</v>
      </c>
      <c r="L494" s="317">
        <f>IF(ISBLANK(INDEX('Policy Characteristics'!F:F,MATCH($C494,'Policy Characteristics'!$C:$C,0))),"",INDEX('Policy Characteristics'!F:F,MATCH($C494,'Policy Characteristics'!$C:$C,0)))</f>
        <v>0</v>
      </c>
      <c r="M494" s="317">
        <f>IF(ISBLANK(INDEX('Policy Characteristics'!G:G,MATCH($C494,'Policy Characteristics'!$C:$C,0))),"",INDEX('Policy Characteristics'!G:G,MATCH($C494,'Policy Characteristics'!$C:$C,0)))</f>
        <v>1</v>
      </c>
      <c r="N494" s="317">
        <f>IF(ISBLANK(INDEX('Policy Characteristics'!H:H,MATCH($C494,'Policy Characteristics'!$C:$C,0))),"",INDEX('Policy Characteristics'!H:H,MATCH($C494,'Policy Characteristics'!$C:$C,0)))</f>
        <v>0.01</v>
      </c>
      <c r="O494" s="306" t="str">
        <f>IF(ISBLANK(INDEX('Policy Characteristics'!I:I,MATCH($C494,'Policy Characteristics'!$C:$C,0))),"",INDEX('Policy Characteristics'!I:I,MATCH($C494,'Policy Characteristics'!$C:$C,0)))</f>
        <v>% of fuel shifted</v>
      </c>
      <c r="P494" s="306" t="str">
        <f>IF(ISBLANK(INDEX('Policy Characteristics'!J:J,MATCH($C494,'Policy Characteristics'!$C:$C,0))),"",INDEX('Policy Characteristics'!J:J,MATCH($C494,'Policy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4" s="306" t="str">
        <f>IF(ISBLANK(INDEX('Policy Characteristics'!K:K,MATCH($C494,'Policy Characteristics'!$C:$C,0))),"",INDEX('Policy Characteristics'!K:K,MATCH($C494,'Policy Characteristics'!$C:$C,0)))</f>
        <v>industry-ag-main.html#fuel-switching</v>
      </c>
      <c r="R494" s="306" t="str">
        <f>IF(ISBLANK(INDEX('Policy Characteristics'!L:L,MATCH($C494,'Policy Characteristics'!$C:$C,0))),"",INDEX('Policy Characteristics'!L:L,MATCH($C494,'Policy Characteristics'!$C:$C,0)))</f>
        <v>industry-elec-and-hydrogen.html</v>
      </c>
    </row>
    <row r="495" spans="1:18" x14ac:dyDescent="0.25">
      <c r="A495" s="306" t="str">
        <f>IF(ISBLANK(INDEX('Policy Characteristics'!A:A,MATCH($C495,'Policy Characteristics'!$C:$C,0))),"",INDEX('Policy Characteristics'!A:A,MATCH($C495,'Policy Characteristics'!$C:$C,0)))</f>
        <v>Industry</v>
      </c>
      <c r="B495" s="306" t="str">
        <f>IF(ISBLANK(INDEX('Policy Characteristics'!B:B,MATCH($C495,'Policy Characteristics'!$C:$C,0))),"",INDEX('Policy Characteristics'!B:B,MATCH($C495,'Policy Characteristics'!$C:$C,0)))</f>
        <v>Electrification + Hydrogen</v>
      </c>
      <c r="C495" s="310" t="str">
        <f t="shared" si="31"/>
        <v>Fraction of Industrial Fuel Use Shifted to Other Fuels</v>
      </c>
      <c r="D495" s="394" t="s">
        <v>3195</v>
      </c>
      <c r="E495" s="414" t="s">
        <v>2802</v>
      </c>
      <c r="F495" s="7" t="s">
        <v>3159</v>
      </c>
      <c r="G495" s="414" t="s">
        <v>3228</v>
      </c>
      <c r="H495" s="416">
        <v>1236</v>
      </c>
      <c r="I495" s="414" t="s">
        <v>45</v>
      </c>
      <c r="J495" s="308" t="str">
        <f>IF(ISBLANK(INDEX('Policy Characteristics'!D:D,MATCH($C495,'Policy Characteristics'!$C:$C,0))),"",INDEX('Policy Characteristics'!D:D,MATCH($C495,'Policy Characteristics'!$C:$C,0)))</f>
        <v>Electrification + Hydrogen</v>
      </c>
      <c r="K495" s="306" t="str">
        <f>IF(ISBLANK(INDEX('Policy Characteristics'!E:E,MATCH($C495,'Policy Characteristics'!$C:$C,0))),"",INDEX('Policy Characteristics'!E:E,MATCH($C495,'Policy Characteristics'!$C:$C,0)))</f>
        <v>indst fuel type shifting</v>
      </c>
      <c r="L495" s="317">
        <f>IF(ISBLANK(INDEX('Policy Characteristics'!F:F,MATCH($C495,'Policy Characteristics'!$C:$C,0))),"",INDEX('Policy Characteristics'!F:F,MATCH($C495,'Policy Characteristics'!$C:$C,0)))</f>
        <v>0</v>
      </c>
      <c r="M495" s="317">
        <f>IF(ISBLANK(INDEX('Policy Characteristics'!G:G,MATCH($C495,'Policy Characteristics'!$C:$C,0))),"",INDEX('Policy Characteristics'!G:G,MATCH($C495,'Policy Characteristics'!$C:$C,0)))</f>
        <v>1</v>
      </c>
      <c r="N495" s="317">
        <f>IF(ISBLANK(INDEX('Policy Characteristics'!H:H,MATCH($C495,'Policy Characteristics'!$C:$C,0))),"",INDEX('Policy Characteristics'!H:H,MATCH($C495,'Policy Characteristics'!$C:$C,0)))</f>
        <v>0.01</v>
      </c>
      <c r="O495" s="306" t="str">
        <f>IF(ISBLANK(INDEX('Policy Characteristics'!I:I,MATCH($C495,'Policy Characteristics'!$C:$C,0))),"",INDEX('Policy Characteristics'!I:I,MATCH($C495,'Policy Characteristics'!$C:$C,0)))</f>
        <v>% of fuel shifted</v>
      </c>
      <c r="P495" s="306" t="str">
        <f>IF(ISBLANK(INDEX('Policy Characteristics'!J:J,MATCH($C495,'Policy Characteristics'!$C:$C,0))),"",INDEX('Policy Characteristics'!J:J,MATCH($C495,'Policy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5" s="306" t="str">
        <f>IF(ISBLANK(INDEX('Policy Characteristics'!K:K,MATCH($C495,'Policy Characteristics'!$C:$C,0))),"",INDEX('Policy Characteristics'!K:K,MATCH($C495,'Policy Characteristics'!$C:$C,0)))</f>
        <v>industry-ag-main.html#fuel-switching</v>
      </c>
      <c r="R495" s="306" t="str">
        <f>IF(ISBLANK(INDEX('Policy Characteristics'!L:L,MATCH($C495,'Policy Characteristics'!$C:$C,0))),"",INDEX('Policy Characteristics'!L:L,MATCH($C495,'Policy Characteristics'!$C:$C,0)))</f>
        <v>industry-elec-and-hydrogen.html</v>
      </c>
    </row>
    <row r="496" spans="1:18" x14ac:dyDescent="0.25">
      <c r="A496" s="306" t="str">
        <f>IF(ISBLANK(INDEX('Policy Characteristics'!A:A,MATCH($C496,'Policy Characteristics'!$C:$C,0))),"",INDEX('Policy Characteristics'!A:A,MATCH($C496,'Policy Characteristics'!$C:$C,0)))</f>
        <v>Industry</v>
      </c>
      <c r="B496" s="306" t="str">
        <f>IF(ISBLANK(INDEX('Policy Characteristics'!B:B,MATCH($C496,'Policy Characteristics'!$C:$C,0))),"",INDEX('Policy Characteristics'!B:B,MATCH($C496,'Policy Characteristics'!$C:$C,0)))</f>
        <v>Electrification + Hydrogen</v>
      </c>
      <c r="C496" s="310" t="str">
        <f t="shared" si="31"/>
        <v>Fraction of Industrial Fuel Use Shifted to Other Fuels</v>
      </c>
      <c r="D496" s="394" t="s">
        <v>3195</v>
      </c>
      <c r="E496" s="414" t="s">
        <v>2799</v>
      </c>
      <c r="F496" s="7" t="s">
        <v>3159</v>
      </c>
      <c r="G496" s="414" t="s">
        <v>3229</v>
      </c>
      <c r="H496" s="416">
        <v>1237</v>
      </c>
      <c r="I496" s="414" t="s">
        <v>44</v>
      </c>
      <c r="J496" s="308" t="str">
        <f>IF(ISBLANK(INDEX('Policy Characteristics'!D:D,MATCH($C496,'Policy Characteristics'!$C:$C,0))),"",INDEX('Policy Characteristics'!D:D,MATCH($C496,'Policy Characteristics'!$C:$C,0)))</f>
        <v>Electrification + Hydrogen</v>
      </c>
      <c r="K496" s="306" t="str">
        <f>IF(ISBLANK(INDEX('Policy Characteristics'!E:E,MATCH($C496,'Policy Characteristics'!$C:$C,0))),"",INDEX('Policy Characteristics'!E:E,MATCH($C496,'Policy Characteristics'!$C:$C,0)))</f>
        <v>indst fuel type shifting</v>
      </c>
      <c r="L496" s="317">
        <f>IF(ISBLANK(INDEX('Policy Characteristics'!F:F,MATCH($C496,'Policy Characteristics'!$C:$C,0))),"",INDEX('Policy Characteristics'!F:F,MATCH($C496,'Policy Characteristics'!$C:$C,0)))</f>
        <v>0</v>
      </c>
      <c r="M496" s="317">
        <f>IF(ISBLANK(INDEX('Policy Characteristics'!G:G,MATCH($C496,'Policy Characteristics'!$C:$C,0))),"",INDEX('Policy Characteristics'!G:G,MATCH($C496,'Policy Characteristics'!$C:$C,0)))</f>
        <v>1</v>
      </c>
      <c r="N496" s="317">
        <f>IF(ISBLANK(INDEX('Policy Characteristics'!H:H,MATCH($C496,'Policy Characteristics'!$C:$C,0))),"",INDEX('Policy Characteristics'!H:H,MATCH($C496,'Policy Characteristics'!$C:$C,0)))</f>
        <v>0.01</v>
      </c>
      <c r="O496" s="306" t="str">
        <f>IF(ISBLANK(INDEX('Policy Characteristics'!I:I,MATCH($C496,'Policy Characteristics'!$C:$C,0))),"",INDEX('Policy Characteristics'!I:I,MATCH($C496,'Policy Characteristics'!$C:$C,0)))</f>
        <v>% of fuel shifted</v>
      </c>
      <c r="P496" s="306" t="str">
        <f>IF(ISBLANK(INDEX('Policy Characteristics'!J:J,MATCH($C496,'Policy Characteristics'!$C:$C,0))),"",INDEX('Policy Characteristics'!J:J,MATCH($C496,'Policy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6" s="306" t="str">
        <f>IF(ISBLANK(INDEX('Policy Characteristics'!K:K,MATCH($C496,'Policy Characteristics'!$C:$C,0))),"",INDEX('Policy Characteristics'!K:K,MATCH($C496,'Policy Characteristics'!$C:$C,0)))</f>
        <v>industry-ag-main.html#fuel-switching</v>
      </c>
      <c r="R496" s="306" t="str">
        <f>IF(ISBLANK(INDEX('Policy Characteristics'!L:L,MATCH($C496,'Policy Characteristics'!$C:$C,0))),"",INDEX('Policy Characteristics'!L:L,MATCH($C496,'Policy Characteristics'!$C:$C,0)))</f>
        <v>industry-elec-and-hydrogen.html</v>
      </c>
    </row>
    <row r="497" spans="1:18" x14ac:dyDescent="0.25">
      <c r="A497" s="306" t="str">
        <f>IF(ISBLANK(INDEX('Policy Characteristics'!A:A,MATCH($C497,'Policy Characteristics'!$C:$C,0))),"",INDEX('Policy Characteristics'!A:A,MATCH($C497,'Policy Characteristics'!$C:$C,0)))</f>
        <v>Industry</v>
      </c>
      <c r="B497" s="306" t="str">
        <f>IF(ISBLANK(INDEX('Policy Characteristics'!B:B,MATCH($C497,'Policy Characteristics'!$C:$C,0))),"",INDEX('Policy Characteristics'!B:B,MATCH($C497,'Policy Characteristics'!$C:$C,0)))</f>
        <v>Electrification + Hydrogen</v>
      </c>
      <c r="C497" s="310" t="str">
        <f t="shared" si="31"/>
        <v>Fraction of Industrial Fuel Use Shifted to Other Fuels</v>
      </c>
      <c r="D497" s="394" t="s">
        <v>3196</v>
      </c>
      <c r="E497" s="414" t="s">
        <v>2449</v>
      </c>
      <c r="F497" s="7" t="s">
        <v>3160</v>
      </c>
      <c r="G497" s="414" t="s">
        <v>3220</v>
      </c>
      <c r="H497" s="416">
        <v>1238</v>
      </c>
      <c r="I497" s="414" t="s">
        <v>44</v>
      </c>
      <c r="J497" s="308" t="str">
        <f>IF(ISBLANK(INDEX('Policy Characteristics'!D:D,MATCH($C497,'Policy Characteristics'!$C:$C,0))),"",INDEX('Policy Characteristics'!D:D,MATCH($C497,'Policy Characteristics'!$C:$C,0)))</f>
        <v>Electrification + Hydrogen</v>
      </c>
      <c r="K497" s="306" t="str">
        <f>IF(ISBLANK(INDEX('Policy Characteristics'!E:E,MATCH($C497,'Policy Characteristics'!$C:$C,0))),"",INDEX('Policy Characteristics'!E:E,MATCH($C497,'Policy Characteristics'!$C:$C,0)))</f>
        <v>indst fuel type shifting</v>
      </c>
      <c r="L497" s="317">
        <f>IF(ISBLANK(INDEX('Policy Characteristics'!F:F,MATCH($C497,'Policy Characteristics'!$C:$C,0))),"",INDEX('Policy Characteristics'!F:F,MATCH($C497,'Policy Characteristics'!$C:$C,0)))</f>
        <v>0</v>
      </c>
      <c r="M497" s="317">
        <f>IF(ISBLANK(INDEX('Policy Characteristics'!G:G,MATCH($C497,'Policy Characteristics'!$C:$C,0))),"",INDEX('Policy Characteristics'!G:G,MATCH($C497,'Policy Characteristics'!$C:$C,0)))</f>
        <v>1</v>
      </c>
      <c r="N497" s="317">
        <f>IF(ISBLANK(INDEX('Policy Characteristics'!H:H,MATCH($C497,'Policy Characteristics'!$C:$C,0))),"",INDEX('Policy Characteristics'!H:H,MATCH($C497,'Policy Characteristics'!$C:$C,0)))</f>
        <v>0.01</v>
      </c>
      <c r="O497" s="306" t="str">
        <f>IF(ISBLANK(INDEX('Policy Characteristics'!I:I,MATCH($C497,'Policy Characteristics'!$C:$C,0))),"",INDEX('Policy Characteristics'!I:I,MATCH($C497,'Policy Characteristics'!$C:$C,0)))</f>
        <v>% of fuel shifted</v>
      </c>
      <c r="P497" s="306" t="str">
        <f>IF(ISBLANK(INDEX('Policy Characteristics'!J:J,MATCH($C497,'Policy Characteristics'!$C:$C,0))),"",INDEX('Policy Characteristics'!J:J,MATCH($C497,'Policy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7" s="306" t="str">
        <f>IF(ISBLANK(INDEX('Policy Characteristics'!K:K,MATCH($C497,'Policy Characteristics'!$C:$C,0))),"",INDEX('Policy Characteristics'!K:K,MATCH($C497,'Policy Characteristics'!$C:$C,0)))</f>
        <v>industry-ag-main.html#fuel-switching</v>
      </c>
      <c r="R497" s="306" t="str">
        <f>IF(ISBLANK(INDEX('Policy Characteristics'!L:L,MATCH($C497,'Policy Characteristics'!$C:$C,0))),"",INDEX('Policy Characteristics'!L:L,MATCH($C497,'Policy Characteristics'!$C:$C,0)))</f>
        <v>industry-elec-and-hydrogen.html</v>
      </c>
    </row>
    <row r="498" spans="1:18" x14ac:dyDescent="0.25">
      <c r="A498" s="306" t="str">
        <f>IF(ISBLANK(INDEX('Policy Characteristics'!A:A,MATCH($C498,'Policy Characteristics'!$C:$C,0))),"",INDEX('Policy Characteristics'!A:A,MATCH($C498,'Policy Characteristics'!$C:$C,0)))</f>
        <v>Industry</v>
      </c>
      <c r="B498" s="306" t="str">
        <f>IF(ISBLANK(INDEX('Policy Characteristics'!B:B,MATCH($C498,'Policy Characteristics'!$C:$C,0))),"",INDEX('Policy Characteristics'!B:B,MATCH($C498,'Policy Characteristics'!$C:$C,0)))</f>
        <v>Electrification + Hydrogen</v>
      </c>
      <c r="C498" s="310" t="str">
        <f t="shared" si="31"/>
        <v>Fraction of Industrial Fuel Use Shifted to Other Fuels</v>
      </c>
      <c r="D498" s="394" t="s">
        <v>3196</v>
      </c>
      <c r="E498" s="414" t="s">
        <v>2450</v>
      </c>
      <c r="F498" s="7" t="s">
        <v>3160</v>
      </c>
      <c r="G498" s="414" t="s">
        <v>3221</v>
      </c>
      <c r="H498" s="416">
        <v>1239</v>
      </c>
      <c r="I498" s="414" t="s">
        <v>45</v>
      </c>
      <c r="J498" s="308" t="str">
        <f>IF(ISBLANK(INDEX('Policy Characteristics'!D:D,MATCH($C498,'Policy Characteristics'!$C:$C,0))),"",INDEX('Policy Characteristics'!D:D,MATCH($C498,'Policy Characteristics'!$C:$C,0)))</f>
        <v>Electrification + Hydrogen</v>
      </c>
      <c r="K498" s="306" t="str">
        <f>IF(ISBLANK(INDEX('Policy Characteristics'!E:E,MATCH($C498,'Policy Characteristics'!$C:$C,0))),"",INDEX('Policy Characteristics'!E:E,MATCH($C498,'Policy Characteristics'!$C:$C,0)))</f>
        <v>indst fuel type shifting</v>
      </c>
      <c r="L498" s="317">
        <f>IF(ISBLANK(INDEX('Policy Characteristics'!F:F,MATCH($C498,'Policy Characteristics'!$C:$C,0))),"",INDEX('Policy Characteristics'!F:F,MATCH($C498,'Policy Characteristics'!$C:$C,0)))</f>
        <v>0</v>
      </c>
      <c r="M498" s="317">
        <f>IF(ISBLANK(INDEX('Policy Characteristics'!G:G,MATCH($C498,'Policy Characteristics'!$C:$C,0))),"",INDEX('Policy Characteristics'!G:G,MATCH($C498,'Policy Characteristics'!$C:$C,0)))</f>
        <v>1</v>
      </c>
      <c r="N498" s="317">
        <f>IF(ISBLANK(INDEX('Policy Characteristics'!H:H,MATCH($C498,'Policy Characteristics'!$C:$C,0))),"",INDEX('Policy Characteristics'!H:H,MATCH($C498,'Policy Characteristics'!$C:$C,0)))</f>
        <v>0.01</v>
      </c>
      <c r="O498" s="306" t="str">
        <f>IF(ISBLANK(INDEX('Policy Characteristics'!I:I,MATCH($C498,'Policy Characteristics'!$C:$C,0))),"",INDEX('Policy Characteristics'!I:I,MATCH($C498,'Policy Characteristics'!$C:$C,0)))</f>
        <v>% of fuel shifted</v>
      </c>
      <c r="P498" s="306" t="str">
        <f>IF(ISBLANK(INDEX('Policy Characteristics'!J:J,MATCH($C498,'Policy Characteristics'!$C:$C,0))),"",INDEX('Policy Characteristics'!J:J,MATCH($C498,'Policy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8" s="306" t="str">
        <f>IF(ISBLANK(INDEX('Policy Characteristics'!K:K,MATCH($C498,'Policy Characteristics'!$C:$C,0))),"",INDEX('Policy Characteristics'!K:K,MATCH($C498,'Policy Characteristics'!$C:$C,0)))</f>
        <v>industry-ag-main.html#fuel-switching</v>
      </c>
      <c r="R498" s="306" t="str">
        <f>IF(ISBLANK(INDEX('Policy Characteristics'!L:L,MATCH($C498,'Policy Characteristics'!$C:$C,0))),"",INDEX('Policy Characteristics'!L:L,MATCH($C498,'Policy Characteristics'!$C:$C,0)))</f>
        <v>industry-elec-and-hydrogen.html</v>
      </c>
    </row>
    <row r="499" spans="1:18" x14ac:dyDescent="0.25">
      <c r="A499" s="306" t="str">
        <f>IF(ISBLANK(INDEX('Policy Characteristics'!A:A,MATCH($C499,'Policy Characteristics'!$C:$C,0))),"",INDEX('Policy Characteristics'!A:A,MATCH($C499,'Policy Characteristics'!$C:$C,0)))</f>
        <v>Industry</v>
      </c>
      <c r="B499" s="306" t="str">
        <f>IF(ISBLANK(INDEX('Policy Characteristics'!B:B,MATCH($C499,'Policy Characteristics'!$C:$C,0))),"",INDEX('Policy Characteristics'!B:B,MATCH($C499,'Policy Characteristics'!$C:$C,0)))</f>
        <v>Electrification + Hydrogen</v>
      </c>
      <c r="C499" s="310" t="str">
        <f t="shared" si="31"/>
        <v>Fraction of Industrial Fuel Use Shifted to Other Fuels</v>
      </c>
      <c r="D499" s="394" t="s">
        <v>3196</v>
      </c>
      <c r="E499" s="414" t="s">
        <v>2451</v>
      </c>
      <c r="F499" s="7" t="s">
        <v>3160</v>
      </c>
      <c r="G499" s="414" t="s">
        <v>3222</v>
      </c>
      <c r="H499" s="416">
        <v>1240</v>
      </c>
      <c r="I499" s="414" t="s">
        <v>45</v>
      </c>
      <c r="J499" s="308" t="str">
        <f>IF(ISBLANK(INDEX('Policy Characteristics'!D:D,MATCH($C499,'Policy Characteristics'!$C:$C,0))),"",INDEX('Policy Characteristics'!D:D,MATCH($C499,'Policy Characteristics'!$C:$C,0)))</f>
        <v>Electrification + Hydrogen</v>
      </c>
      <c r="K499" s="306" t="str">
        <f>IF(ISBLANK(INDEX('Policy Characteristics'!E:E,MATCH($C499,'Policy Characteristics'!$C:$C,0))),"",INDEX('Policy Characteristics'!E:E,MATCH($C499,'Policy Characteristics'!$C:$C,0)))</f>
        <v>indst fuel type shifting</v>
      </c>
      <c r="L499" s="317">
        <f>IF(ISBLANK(INDEX('Policy Characteristics'!F:F,MATCH($C499,'Policy Characteristics'!$C:$C,0))),"",INDEX('Policy Characteristics'!F:F,MATCH($C499,'Policy Characteristics'!$C:$C,0)))</f>
        <v>0</v>
      </c>
      <c r="M499" s="317">
        <f>IF(ISBLANK(INDEX('Policy Characteristics'!G:G,MATCH($C499,'Policy Characteristics'!$C:$C,0))),"",INDEX('Policy Characteristics'!G:G,MATCH($C499,'Policy Characteristics'!$C:$C,0)))</f>
        <v>1</v>
      </c>
      <c r="N499" s="317">
        <f>IF(ISBLANK(INDEX('Policy Characteristics'!H:H,MATCH($C499,'Policy Characteristics'!$C:$C,0))),"",INDEX('Policy Characteristics'!H:H,MATCH($C499,'Policy Characteristics'!$C:$C,0)))</f>
        <v>0.01</v>
      </c>
      <c r="O499" s="306" t="str">
        <f>IF(ISBLANK(INDEX('Policy Characteristics'!I:I,MATCH($C499,'Policy Characteristics'!$C:$C,0))),"",INDEX('Policy Characteristics'!I:I,MATCH($C499,'Policy Characteristics'!$C:$C,0)))</f>
        <v>% of fuel shifted</v>
      </c>
      <c r="P499" s="306" t="str">
        <f>IF(ISBLANK(INDEX('Policy Characteristics'!J:J,MATCH($C499,'Policy Characteristics'!$C:$C,0))),"",INDEX('Policy Characteristics'!J:J,MATCH($C499,'Policy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499" s="306" t="str">
        <f>IF(ISBLANK(INDEX('Policy Characteristics'!K:K,MATCH($C499,'Policy Characteristics'!$C:$C,0))),"",INDEX('Policy Characteristics'!K:K,MATCH($C499,'Policy Characteristics'!$C:$C,0)))</f>
        <v>industry-ag-main.html#fuel-switching</v>
      </c>
      <c r="R499" s="306" t="str">
        <f>IF(ISBLANK(INDEX('Policy Characteristics'!L:L,MATCH($C499,'Policy Characteristics'!$C:$C,0))),"",INDEX('Policy Characteristics'!L:L,MATCH($C499,'Policy Characteristics'!$C:$C,0)))</f>
        <v>industry-elec-and-hydrogen.html</v>
      </c>
    </row>
    <row r="500" spans="1:18" x14ac:dyDescent="0.25">
      <c r="A500" s="306" t="str">
        <f>IF(ISBLANK(INDEX('Policy Characteristics'!A:A,MATCH($C500,'Policy Characteristics'!$C:$C,0))),"",INDEX('Policy Characteristics'!A:A,MATCH($C500,'Policy Characteristics'!$C:$C,0)))</f>
        <v>Industry</v>
      </c>
      <c r="B500" s="306" t="str">
        <f>IF(ISBLANK(INDEX('Policy Characteristics'!B:B,MATCH($C500,'Policy Characteristics'!$C:$C,0))),"",INDEX('Policy Characteristics'!B:B,MATCH($C500,'Policy Characteristics'!$C:$C,0)))</f>
        <v>Electrification + Hydrogen</v>
      </c>
      <c r="C500" s="310" t="str">
        <f t="shared" ref="C500:C501" si="32">C$467</f>
        <v>Fraction of Industrial Fuel Use Shifted to Other Fuels</v>
      </c>
      <c r="D500" s="394" t="s">
        <v>3196</v>
      </c>
      <c r="E500" s="414" t="s">
        <v>2452</v>
      </c>
      <c r="F500" s="7" t="s">
        <v>3160</v>
      </c>
      <c r="G500" s="414" t="s">
        <v>3223</v>
      </c>
      <c r="H500" s="416">
        <v>1241</v>
      </c>
      <c r="I500" s="414" t="s">
        <v>45</v>
      </c>
      <c r="J500" s="308" t="str">
        <f>IF(ISBLANK(INDEX('Policy Characteristics'!D:D,MATCH($C500,'Policy Characteristics'!$C:$C,0))),"",INDEX('Policy Characteristics'!D:D,MATCH($C500,'Policy Characteristics'!$C:$C,0)))</f>
        <v>Electrification + Hydrogen</v>
      </c>
      <c r="K500" s="306" t="str">
        <f>IF(ISBLANK(INDEX('Policy Characteristics'!E:E,MATCH($C500,'Policy Characteristics'!$C:$C,0))),"",INDEX('Policy Characteristics'!E:E,MATCH($C500,'Policy Characteristics'!$C:$C,0)))</f>
        <v>indst fuel type shifting</v>
      </c>
      <c r="L500" s="317">
        <f>IF(ISBLANK(INDEX('Policy Characteristics'!F:F,MATCH($C500,'Policy Characteristics'!$C:$C,0))),"",INDEX('Policy Characteristics'!F:F,MATCH($C500,'Policy Characteristics'!$C:$C,0)))</f>
        <v>0</v>
      </c>
      <c r="M500" s="317">
        <f>IF(ISBLANK(INDEX('Policy Characteristics'!G:G,MATCH($C500,'Policy Characteristics'!$C:$C,0))),"",INDEX('Policy Characteristics'!G:G,MATCH($C500,'Policy Characteristics'!$C:$C,0)))</f>
        <v>1</v>
      </c>
      <c r="N500" s="317">
        <f>IF(ISBLANK(INDEX('Policy Characteristics'!H:H,MATCH($C500,'Policy Characteristics'!$C:$C,0))),"",INDEX('Policy Characteristics'!H:H,MATCH($C500,'Policy Characteristics'!$C:$C,0)))</f>
        <v>0.01</v>
      </c>
      <c r="O500" s="306" t="str">
        <f>IF(ISBLANK(INDEX('Policy Characteristics'!I:I,MATCH($C500,'Policy Characteristics'!$C:$C,0))),"",INDEX('Policy Characteristics'!I:I,MATCH($C500,'Policy Characteristics'!$C:$C,0)))</f>
        <v>% of fuel shifted</v>
      </c>
      <c r="P500" s="306" t="str">
        <f>IF(ISBLANK(INDEX('Policy Characteristics'!J:J,MATCH($C500,'Policy Characteristics'!$C:$C,0))),"",INDEX('Policy Characteristics'!J:J,MATCH($C500,'Policy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0" s="306" t="str">
        <f>IF(ISBLANK(INDEX('Policy Characteristics'!K:K,MATCH($C500,'Policy Characteristics'!$C:$C,0))),"",INDEX('Policy Characteristics'!K:K,MATCH($C500,'Policy Characteristics'!$C:$C,0)))</f>
        <v>industry-ag-main.html#fuel-switching</v>
      </c>
      <c r="R500" s="306" t="str">
        <f>IF(ISBLANK(INDEX('Policy Characteristics'!L:L,MATCH($C500,'Policy Characteristics'!$C:$C,0))),"",INDEX('Policy Characteristics'!L:L,MATCH($C500,'Policy Characteristics'!$C:$C,0)))</f>
        <v>industry-elec-and-hydrogen.html</v>
      </c>
    </row>
    <row r="501" spans="1:18" x14ac:dyDescent="0.25">
      <c r="A501" s="306" t="str">
        <f>IF(ISBLANK(INDEX('Policy Characteristics'!A:A,MATCH($C501,'Policy Characteristics'!$C:$C,0))),"",INDEX('Policy Characteristics'!A:A,MATCH($C501,'Policy Characteristics'!$C:$C,0)))</f>
        <v>Industry</v>
      </c>
      <c r="B501" s="306" t="str">
        <f>IF(ISBLANK(INDEX('Policy Characteristics'!B:B,MATCH($C501,'Policy Characteristics'!$C:$C,0))),"",INDEX('Policy Characteristics'!B:B,MATCH($C501,'Policy Characteristics'!$C:$C,0)))</f>
        <v>Electrification + Hydrogen</v>
      </c>
      <c r="C501" s="310" t="str">
        <f t="shared" si="32"/>
        <v>Fraction of Industrial Fuel Use Shifted to Other Fuels</v>
      </c>
      <c r="D501" s="394" t="s">
        <v>3196</v>
      </c>
      <c r="E501" s="414" t="s">
        <v>2453</v>
      </c>
      <c r="F501" s="7" t="s">
        <v>3160</v>
      </c>
      <c r="G501" s="414" t="s">
        <v>3224</v>
      </c>
      <c r="H501" s="416">
        <v>1242</v>
      </c>
      <c r="I501" s="414" t="s">
        <v>45</v>
      </c>
      <c r="J501" s="308" t="str">
        <f>IF(ISBLANK(INDEX('Policy Characteristics'!D:D,MATCH($C501,'Policy Characteristics'!$C:$C,0))),"",INDEX('Policy Characteristics'!D:D,MATCH($C501,'Policy Characteristics'!$C:$C,0)))</f>
        <v>Electrification + Hydrogen</v>
      </c>
      <c r="K501" s="306" t="str">
        <f>IF(ISBLANK(INDEX('Policy Characteristics'!E:E,MATCH($C501,'Policy Characteristics'!$C:$C,0))),"",INDEX('Policy Characteristics'!E:E,MATCH($C501,'Policy Characteristics'!$C:$C,0)))</f>
        <v>indst fuel type shifting</v>
      </c>
      <c r="L501" s="317">
        <f>IF(ISBLANK(INDEX('Policy Characteristics'!F:F,MATCH($C501,'Policy Characteristics'!$C:$C,0))),"",INDEX('Policy Characteristics'!F:F,MATCH($C501,'Policy Characteristics'!$C:$C,0)))</f>
        <v>0</v>
      </c>
      <c r="M501" s="317">
        <f>IF(ISBLANK(INDEX('Policy Characteristics'!G:G,MATCH($C501,'Policy Characteristics'!$C:$C,0))),"",INDEX('Policy Characteristics'!G:G,MATCH($C501,'Policy Characteristics'!$C:$C,0)))</f>
        <v>1</v>
      </c>
      <c r="N501" s="317">
        <f>IF(ISBLANK(INDEX('Policy Characteristics'!H:H,MATCH($C501,'Policy Characteristics'!$C:$C,0))),"",INDEX('Policy Characteristics'!H:H,MATCH($C501,'Policy Characteristics'!$C:$C,0)))</f>
        <v>0.01</v>
      </c>
      <c r="O501" s="306" t="str">
        <f>IF(ISBLANK(INDEX('Policy Characteristics'!I:I,MATCH($C501,'Policy Characteristics'!$C:$C,0))),"",INDEX('Policy Characteristics'!I:I,MATCH($C501,'Policy Characteristics'!$C:$C,0)))</f>
        <v>% of fuel shifted</v>
      </c>
      <c r="P501" s="306" t="str">
        <f>IF(ISBLANK(INDEX('Policy Characteristics'!J:J,MATCH($C501,'Policy Characteristics'!$C:$C,0))),"",INDEX('Policy Characteristics'!J:J,MATCH($C501,'Policy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1" s="306" t="str">
        <f>IF(ISBLANK(INDEX('Policy Characteristics'!K:K,MATCH($C501,'Policy Characteristics'!$C:$C,0))),"",INDEX('Policy Characteristics'!K:K,MATCH($C501,'Policy Characteristics'!$C:$C,0)))</f>
        <v>industry-ag-main.html#fuel-switching</v>
      </c>
      <c r="R501" s="306" t="str">
        <f>IF(ISBLANK(INDEX('Policy Characteristics'!L:L,MATCH($C501,'Policy Characteristics'!$C:$C,0))),"",INDEX('Policy Characteristics'!L:L,MATCH($C501,'Policy Characteristics'!$C:$C,0)))</f>
        <v>industry-elec-and-hydrogen.html</v>
      </c>
    </row>
    <row r="502" spans="1:18" x14ac:dyDescent="0.25">
      <c r="A502" s="306" t="str">
        <f>IF(ISBLANK(INDEX('Policy Characteristics'!A:A,MATCH($C502,'Policy Characteristics'!$C:$C,0))),"",INDEX('Policy Characteristics'!A:A,MATCH($C502,'Policy Characteristics'!$C:$C,0)))</f>
        <v>Industry</v>
      </c>
      <c r="B502" s="306" t="str">
        <f>IF(ISBLANK(INDEX('Policy Characteristics'!B:B,MATCH($C502,'Policy Characteristics'!$C:$C,0))),"",INDEX('Policy Characteristics'!B:B,MATCH($C502,'Policy Characteristics'!$C:$C,0)))</f>
        <v>Electrification + Hydrogen</v>
      </c>
      <c r="C502" s="310" t="str">
        <f t="shared" ref="C502:C547" si="33">C$467</f>
        <v>Fraction of Industrial Fuel Use Shifted to Other Fuels</v>
      </c>
      <c r="D502" s="394" t="s">
        <v>3196</v>
      </c>
      <c r="E502" s="414" t="s">
        <v>2454</v>
      </c>
      <c r="F502" s="7" t="s">
        <v>3160</v>
      </c>
      <c r="G502" s="414" t="s">
        <v>3225</v>
      </c>
      <c r="H502" s="416">
        <v>1243</v>
      </c>
      <c r="I502" s="414" t="s">
        <v>45</v>
      </c>
      <c r="J502" s="308" t="str">
        <f>IF(ISBLANK(INDEX('Policy Characteristics'!D:D,MATCH($C502,'Policy Characteristics'!$C:$C,0))),"",INDEX('Policy Characteristics'!D:D,MATCH($C502,'Policy Characteristics'!$C:$C,0)))</f>
        <v>Electrification + Hydrogen</v>
      </c>
      <c r="K502" s="306" t="str">
        <f>IF(ISBLANK(INDEX('Policy Characteristics'!E:E,MATCH($C502,'Policy Characteristics'!$C:$C,0))),"",INDEX('Policy Characteristics'!E:E,MATCH($C502,'Policy Characteristics'!$C:$C,0)))</f>
        <v>indst fuel type shifting</v>
      </c>
      <c r="L502" s="317">
        <f>IF(ISBLANK(INDEX('Policy Characteristics'!F:F,MATCH($C502,'Policy Characteristics'!$C:$C,0))),"",INDEX('Policy Characteristics'!F:F,MATCH($C502,'Policy Characteristics'!$C:$C,0)))</f>
        <v>0</v>
      </c>
      <c r="M502" s="317">
        <f>IF(ISBLANK(INDEX('Policy Characteristics'!G:G,MATCH($C502,'Policy Characteristics'!$C:$C,0))),"",INDEX('Policy Characteristics'!G:G,MATCH($C502,'Policy Characteristics'!$C:$C,0)))</f>
        <v>1</v>
      </c>
      <c r="N502" s="317">
        <f>IF(ISBLANK(INDEX('Policy Characteristics'!H:H,MATCH($C502,'Policy Characteristics'!$C:$C,0))),"",INDEX('Policy Characteristics'!H:H,MATCH($C502,'Policy Characteristics'!$C:$C,0)))</f>
        <v>0.01</v>
      </c>
      <c r="O502" s="306" t="str">
        <f>IF(ISBLANK(INDEX('Policy Characteristics'!I:I,MATCH($C502,'Policy Characteristics'!$C:$C,0))),"",INDEX('Policy Characteristics'!I:I,MATCH($C502,'Policy Characteristics'!$C:$C,0)))</f>
        <v>% of fuel shifted</v>
      </c>
      <c r="P502" s="306" t="str">
        <f>IF(ISBLANK(INDEX('Policy Characteristics'!J:J,MATCH($C502,'Policy Characteristics'!$C:$C,0))),"",INDEX('Policy Characteristics'!J:J,MATCH($C502,'Policy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2" s="306" t="str">
        <f>IF(ISBLANK(INDEX('Policy Characteristics'!K:K,MATCH($C502,'Policy Characteristics'!$C:$C,0))),"",INDEX('Policy Characteristics'!K:K,MATCH($C502,'Policy Characteristics'!$C:$C,0)))</f>
        <v>industry-ag-main.html#fuel-switching</v>
      </c>
      <c r="R502" s="306" t="str">
        <f>IF(ISBLANK(INDEX('Policy Characteristics'!L:L,MATCH($C502,'Policy Characteristics'!$C:$C,0))),"",INDEX('Policy Characteristics'!L:L,MATCH($C502,'Policy Characteristics'!$C:$C,0)))</f>
        <v>industry-elec-and-hydrogen.html</v>
      </c>
    </row>
    <row r="503" spans="1:18" x14ac:dyDescent="0.25">
      <c r="A503" s="306" t="str">
        <f>IF(ISBLANK(INDEX('Policy Characteristics'!A:A,MATCH($C503,'Policy Characteristics'!$C:$C,0))),"",INDEX('Policy Characteristics'!A:A,MATCH($C503,'Policy Characteristics'!$C:$C,0)))</f>
        <v>Industry</v>
      </c>
      <c r="B503" s="306" t="str">
        <f>IF(ISBLANK(INDEX('Policy Characteristics'!B:B,MATCH($C503,'Policy Characteristics'!$C:$C,0))),"",INDEX('Policy Characteristics'!B:B,MATCH($C503,'Policy Characteristics'!$C:$C,0)))</f>
        <v>Electrification + Hydrogen</v>
      </c>
      <c r="C503" s="310" t="str">
        <f t="shared" si="33"/>
        <v>Fraction of Industrial Fuel Use Shifted to Other Fuels</v>
      </c>
      <c r="D503" s="394" t="s">
        <v>3196</v>
      </c>
      <c r="E503" s="414" t="s">
        <v>2800</v>
      </c>
      <c r="F503" s="7" t="s">
        <v>3160</v>
      </c>
      <c r="G503" s="414" t="s">
        <v>3226</v>
      </c>
      <c r="H503" s="416">
        <v>1244</v>
      </c>
      <c r="I503" s="414" t="s">
        <v>45</v>
      </c>
      <c r="J503" s="308" t="str">
        <f>IF(ISBLANK(INDEX('Policy Characteristics'!D:D,MATCH($C503,'Policy Characteristics'!$C:$C,0))),"",INDEX('Policy Characteristics'!D:D,MATCH($C503,'Policy Characteristics'!$C:$C,0)))</f>
        <v>Electrification + Hydrogen</v>
      </c>
      <c r="K503" s="306" t="str">
        <f>IF(ISBLANK(INDEX('Policy Characteristics'!E:E,MATCH($C503,'Policy Characteristics'!$C:$C,0))),"",INDEX('Policy Characteristics'!E:E,MATCH($C503,'Policy Characteristics'!$C:$C,0)))</f>
        <v>indst fuel type shifting</v>
      </c>
      <c r="L503" s="317">
        <f>IF(ISBLANK(INDEX('Policy Characteristics'!F:F,MATCH($C503,'Policy Characteristics'!$C:$C,0))),"",INDEX('Policy Characteristics'!F:F,MATCH($C503,'Policy Characteristics'!$C:$C,0)))</f>
        <v>0</v>
      </c>
      <c r="M503" s="317">
        <f>IF(ISBLANK(INDEX('Policy Characteristics'!G:G,MATCH($C503,'Policy Characteristics'!$C:$C,0))),"",INDEX('Policy Characteristics'!G:G,MATCH($C503,'Policy Characteristics'!$C:$C,0)))</f>
        <v>1</v>
      </c>
      <c r="N503" s="317">
        <f>IF(ISBLANK(INDEX('Policy Characteristics'!H:H,MATCH($C503,'Policy Characteristics'!$C:$C,0))),"",INDEX('Policy Characteristics'!H:H,MATCH($C503,'Policy Characteristics'!$C:$C,0)))</f>
        <v>0.01</v>
      </c>
      <c r="O503" s="306" t="str">
        <f>IF(ISBLANK(INDEX('Policy Characteristics'!I:I,MATCH($C503,'Policy Characteristics'!$C:$C,0))),"",INDEX('Policy Characteristics'!I:I,MATCH($C503,'Policy Characteristics'!$C:$C,0)))</f>
        <v>% of fuel shifted</v>
      </c>
      <c r="P503" s="306" t="str">
        <f>IF(ISBLANK(INDEX('Policy Characteristics'!J:J,MATCH($C503,'Policy Characteristics'!$C:$C,0))),"",INDEX('Policy Characteristics'!J:J,MATCH($C503,'Policy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3" s="306" t="str">
        <f>IF(ISBLANK(INDEX('Policy Characteristics'!K:K,MATCH($C503,'Policy Characteristics'!$C:$C,0))),"",INDEX('Policy Characteristics'!K:K,MATCH($C503,'Policy Characteristics'!$C:$C,0)))</f>
        <v>industry-ag-main.html#fuel-switching</v>
      </c>
      <c r="R503" s="306" t="str">
        <f>IF(ISBLANK(INDEX('Policy Characteristics'!L:L,MATCH($C503,'Policy Characteristics'!$C:$C,0))),"",INDEX('Policy Characteristics'!L:L,MATCH($C503,'Policy Characteristics'!$C:$C,0)))</f>
        <v>industry-elec-and-hydrogen.html</v>
      </c>
    </row>
    <row r="504" spans="1:18" x14ac:dyDescent="0.25">
      <c r="A504" s="306" t="str">
        <f>IF(ISBLANK(INDEX('Policy Characteristics'!A:A,MATCH($C504,'Policy Characteristics'!$C:$C,0))),"",INDEX('Policy Characteristics'!A:A,MATCH($C504,'Policy Characteristics'!$C:$C,0)))</f>
        <v>Industry</v>
      </c>
      <c r="B504" s="306" t="str">
        <f>IF(ISBLANK(INDEX('Policy Characteristics'!B:B,MATCH($C504,'Policy Characteristics'!$C:$C,0))),"",INDEX('Policy Characteristics'!B:B,MATCH($C504,'Policy Characteristics'!$C:$C,0)))</f>
        <v>Electrification + Hydrogen</v>
      </c>
      <c r="C504" s="310" t="str">
        <f t="shared" si="33"/>
        <v>Fraction of Industrial Fuel Use Shifted to Other Fuels</v>
      </c>
      <c r="D504" s="394" t="s">
        <v>3196</v>
      </c>
      <c r="E504" s="414" t="s">
        <v>2801</v>
      </c>
      <c r="F504" s="7" t="s">
        <v>3160</v>
      </c>
      <c r="G504" s="414" t="s">
        <v>3227</v>
      </c>
      <c r="H504" s="416">
        <v>1245</v>
      </c>
      <c r="I504" s="414" t="s">
        <v>45</v>
      </c>
      <c r="J504" s="308" t="str">
        <f>IF(ISBLANK(INDEX('Policy Characteristics'!D:D,MATCH($C504,'Policy Characteristics'!$C:$C,0))),"",INDEX('Policy Characteristics'!D:D,MATCH($C504,'Policy Characteristics'!$C:$C,0)))</f>
        <v>Electrification + Hydrogen</v>
      </c>
      <c r="K504" s="306" t="str">
        <f>IF(ISBLANK(INDEX('Policy Characteristics'!E:E,MATCH($C504,'Policy Characteristics'!$C:$C,0))),"",INDEX('Policy Characteristics'!E:E,MATCH($C504,'Policy Characteristics'!$C:$C,0)))</f>
        <v>indst fuel type shifting</v>
      </c>
      <c r="L504" s="317">
        <f>IF(ISBLANK(INDEX('Policy Characteristics'!F:F,MATCH($C504,'Policy Characteristics'!$C:$C,0))),"",INDEX('Policy Characteristics'!F:F,MATCH($C504,'Policy Characteristics'!$C:$C,0)))</f>
        <v>0</v>
      </c>
      <c r="M504" s="317">
        <f>IF(ISBLANK(INDEX('Policy Characteristics'!G:G,MATCH($C504,'Policy Characteristics'!$C:$C,0))),"",INDEX('Policy Characteristics'!G:G,MATCH($C504,'Policy Characteristics'!$C:$C,0)))</f>
        <v>1</v>
      </c>
      <c r="N504" s="317">
        <f>IF(ISBLANK(INDEX('Policy Characteristics'!H:H,MATCH($C504,'Policy Characteristics'!$C:$C,0))),"",INDEX('Policy Characteristics'!H:H,MATCH($C504,'Policy Characteristics'!$C:$C,0)))</f>
        <v>0.01</v>
      </c>
      <c r="O504" s="306" t="str">
        <f>IF(ISBLANK(INDEX('Policy Characteristics'!I:I,MATCH($C504,'Policy Characteristics'!$C:$C,0))),"",INDEX('Policy Characteristics'!I:I,MATCH($C504,'Policy Characteristics'!$C:$C,0)))</f>
        <v>% of fuel shifted</v>
      </c>
      <c r="P504" s="306" t="str">
        <f>IF(ISBLANK(INDEX('Policy Characteristics'!J:J,MATCH($C504,'Policy Characteristics'!$C:$C,0))),"",INDEX('Policy Characteristics'!J:J,MATCH($C504,'Policy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4" s="306" t="str">
        <f>IF(ISBLANK(INDEX('Policy Characteristics'!K:K,MATCH($C504,'Policy Characteristics'!$C:$C,0))),"",INDEX('Policy Characteristics'!K:K,MATCH($C504,'Policy Characteristics'!$C:$C,0)))</f>
        <v>industry-ag-main.html#fuel-switching</v>
      </c>
      <c r="R504" s="306" t="str">
        <f>IF(ISBLANK(INDEX('Policy Characteristics'!L:L,MATCH($C504,'Policy Characteristics'!$C:$C,0))),"",INDEX('Policy Characteristics'!L:L,MATCH($C504,'Policy Characteristics'!$C:$C,0)))</f>
        <v>industry-elec-and-hydrogen.html</v>
      </c>
    </row>
    <row r="505" spans="1:18" x14ac:dyDescent="0.25">
      <c r="A505" s="306" t="str">
        <f>IF(ISBLANK(INDEX('Policy Characteristics'!A:A,MATCH($C505,'Policy Characteristics'!$C:$C,0))),"",INDEX('Policy Characteristics'!A:A,MATCH($C505,'Policy Characteristics'!$C:$C,0)))</f>
        <v>Industry</v>
      </c>
      <c r="B505" s="306" t="str">
        <f>IF(ISBLANK(INDEX('Policy Characteristics'!B:B,MATCH($C505,'Policy Characteristics'!$C:$C,0))),"",INDEX('Policy Characteristics'!B:B,MATCH($C505,'Policy Characteristics'!$C:$C,0)))</f>
        <v>Electrification + Hydrogen</v>
      </c>
      <c r="C505" s="310" t="str">
        <f t="shared" si="33"/>
        <v>Fraction of Industrial Fuel Use Shifted to Other Fuels</v>
      </c>
      <c r="D505" s="394" t="s">
        <v>3196</v>
      </c>
      <c r="E505" s="414" t="s">
        <v>2802</v>
      </c>
      <c r="F505" s="7" t="s">
        <v>3160</v>
      </c>
      <c r="G505" s="414" t="s">
        <v>3228</v>
      </c>
      <c r="H505" s="416">
        <v>1246</v>
      </c>
      <c r="I505" s="414" t="s">
        <v>45</v>
      </c>
      <c r="J505" s="308" t="str">
        <f>IF(ISBLANK(INDEX('Policy Characteristics'!D:D,MATCH($C505,'Policy Characteristics'!$C:$C,0))),"",INDEX('Policy Characteristics'!D:D,MATCH($C505,'Policy Characteristics'!$C:$C,0)))</f>
        <v>Electrification + Hydrogen</v>
      </c>
      <c r="K505" s="306" t="str">
        <f>IF(ISBLANK(INDEX('Policy Characteristics'!E:E,MATCH($C505,'Policy Characteristics'!$C:$C,0))),"",INDEX('Policy Characteristics'!E:E,MATCH($C505,'Policy Characteristics'!$C:$C,0)))</f>
        <v>indst fuel type shifting</v>
      </c>
      <c r="L505" s="317">
        <f>IF(ISBLANK(INDEX('Policy Characteristics'!F:F,MATCH($C505,'Policy Characteristics'!$C:$C,0))),"",INDEX('Policy Characteristics'!F:F,MATCH($C505,'Policy Characteristics'!$C:$C,0)))</f>
        <v>0</v>
      </c>
      <c r="M505" s="317">
        <f>IF(ISBLANK(INDEX('Policy Characteristics'!G:G,MATCH($C505,'Policy Characteristics'!$C:$C,0))),"",INDEX('Policy Characteristics'!G:G,MATCH($C505,'Policy Characteristics'!$C:$C,0)))</f>
        <v>1</v>
      </c>
      <c r="N505" s="317">
        <f>IF(ISBLANK(INDEX('Policy Characteristics'!H:H,MATCH($C505,'Policy Characteristics'!$C:$C,0))),"",INDEX('Policy Characteristics'!H:H,MATCH($C505,'Policy Characteristics'!$C:$C,0)))</f>
        <v>0.01</v>
      </c>
      <c r="O505" s="306" t="str">
        <f>IF(ISBLANK(INDEX('Policy Characteristics'!I:I,MATCH($C505,'Policy Characteristics'!$C:$C,0))),"",INDEX('Policy Characteristics'!I:I,MATCH($C505,'Policy Characteristics'!$C:$C,0)))</f>
        <v>% of fuel shifted</v>
      </c>
      <c r="P505" s="306" t="str">
        <f>IF(ISBLANK(INDEX('Policy Characteristics'!J:J,MATCH($C505,'Policy Characteristics'!$C:$C,0))),"",INDEX('Policy Characteristics'!J:J,MATCH($C505,'Policy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5" s="306" t="str">
        <f>IF(ISBLANK(INDEX('Policy Characteristics'!K:K,MATCH($C505,'Policy Characteristics'!$C:$C,0))),"",INDEX('Policy Characteristics'!K:K,MATCH($C505,'Policy Characteristics'!$C:$C,0)))</f>
        <v>industry-ag-main.html#fuel-switching</v>
      </c>
      <c r="R505" s="306" t="str">
        <f>IF(ISBLANK(INDEX('Policy Characteristics'!L:L,MATCH($C505,'Policy Characteristics'!$C:$C,0))),"",INDEX('Policy Characteristics'!L:L,MATCH($C505,'Policy Characteristics'!$C:$C,0)))</f>
        <v>industry-elec-and-hydrogen.html</v>
      </c>
    </row>
    <row r="506" spans="1:18" x14ac:dyDescent="0.25">
      <c r="A506" s="306" t="str">
        <f>IF(ISBLANK(INDEX('Policy Characteristics'!A:A,MATCH($C506,'Policy Characteristics'!$C:$C,0))),"",INDEX('Policy Characteristics'!A:A,MATCH($C506,'Policy Characteristics'!$C:$C,0)))</f>
        <v>Industry</v>
      </c>
      <c r="B506" s="306" t="str">
        <f>IF(ISBLANK(INDEX('Policy Characteristics'!B:B,MATCH($C506,'Policy Characteristics'!$C:$C,0))),"",INDEX('Policy Characteristics'!B:B,MATCH($C506,'Policy Characteristics'!$C:$C,0)))</f>
        <v>Electrification + Hydrogen</v>
      </c>
      <c r="C506" s="310" t="str">
        <f t="shared" si="33"/>
        <v>Fraction of Industrial Fuel Use Shifted to Other Fuels</v>
      </c>
      <c r="D506" s="394" t="s">
        <v>3196</v>
      </c>
      <c r="E506" s="414" t="s">
        <v>2799</v>
      </c>
      <c r="F506" s="7" t="s">
        <v>3160</v>
      </c>
      <c r="G506" s="414" t="s">
        <v>3229</v>
      </c>
      <c r="H506" s="416">
        <v>1247</v>
      </c>
      <c r="I506" s="414" t="s">
        <v>44</v>
      </c>
      <c r="J506" s="308" t="str">
        <f>IF(ISBLANK(INDEX('Policy Characteristics'!D:D,MATCH($C506,'Policy Characteristics'!$C:$C,0))),"",INDEX('Policy Characteristics'!D:D,MATCH($C506,'Policy Characteristics'!$C:$C,0)))</f>
        <v>Electrification + Hydrogen</v>
      </c>
      <c r="K506" s="306" t="str">
        <f>IF(ISBLANK(INDEX('Policy Characteristics'!E:E,MATCH($C506,'Policy Characteristics'!$C:$C,0))),"",INDEX('Policy Characteristics'!E:E,MATCH($C506,'Policy Characteristics'!$C:$C,0)))</f>
        <v>indst fuel type shifting</v>
      </c>
      <c r="L506" s="317">
        <f>IF(ISBLANK(INDEX('Policy Characteristics'!F:F,MATCH($C506,'Policy Characteristics'!$C:$C,0))),"",INDEX('Policy Characteristics'!F:F,MATCH($C506,'Policy Characteristics'!$C:$C,0)))</f>
        <v>0</v>
      </c>
      <c r="M506" s="317">
        <f>IF(ISBLANK(INDEX('Policy Characteristics'!G:G,MATCH($C506,'Policy Characteristics'!$C:$C,0))),"",INDEX('Policy Characteristics'!G:G,MATCH($C506,'Policy Characteristics'!$C:$C,0)))</f>
        <v>1</v>
      </c>
      <c r="N506" s="317">
        <f>IF(ISBLANK(INDEX('Policy Characteristics'!H:H,MATCH($C506,'Policy Characteristics'!$C:$C,0))),"",INDEX('Policy Characteristics'!H:H,MATCH($C506,'Policy Characteristics'!$C:$C,0)))</f>
        <v>0.01</v>
      </c>
      <c r="O506" s="306" t="str">
        <f>IF(ISBLANK(INDEX('Policy Characteristics'!I:I,MATCH($C506,'Policy Characteristics'!$C:$C,0))),"",INDEX('Policy Characteristics'!I:I,MATCH($C506,'Policy Characteristics'!$C:$C,0)))</f>
        <v>% of fuel shifted</v>
      </c>
      <c r="P506" s="306" t="str">
        <f>IF(ISBLANK(INDEX('Policy Characteristics'!J:J,MATCH($C506,'Policy Characteristics'!$C:$C,0))),"",INDEX('Policy Characteristics'!J:J,MATCH($C506,'Policy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6" s="306" t="str">
        <f>IF(ISBLANK(INDEX('Policy Characteristics'!K:K,MATCH($C506,'Policy Characteristics'!$C:$C,0))),"",INDEX('Policy Characteristics'!K:K,MATCH($C506,'Policy Characteristics'!$C:$C,0)))</f>
        <v>industry-ag-main.html#fuel-switching</v>
      </c>
      <c r="R506" s="306" t="str">
        <f>IF(ISBLANK(INDEX('Policy Characteristics'!L:L,MATCH($C506,'Policy Characteristics'!$C:$C,0))),"",INDEX('Policy Characteristics'!L:L,MATCH($C506,'Policy Characteristics'!$C:$C,0)))</f>
        <v>industry-elec-and-hydrogen.html</v>
      </c>
    </row>
    <row r="507" spans="1:18" x14ac:dyDescent="0.25">
      <c r="A507" s="306" t="str">
        <f>IF(ISBLANK(INDEX('Policy Characteristics'!A:A,MATCH($C507,'Policy Characteristics'!$C:$C,0))),"",INDEX('Policy Characteristics'!A:A,MATCH($C507,'Policy Characteristics'!$C:$C,0)))</f>
        <v>Industry</v>
      </c>
      <c r="B507" s="306" t="str">
        <f>IF(ISBLANK(INDEX('Policy Characteristics'!B:B,MATCH($C507,'Policy Characteristics'!$C:$C,0))),"",INDEX('Policy Characteristics'!B:B,MATCH($C507,'Policy Characteristics'!$C:$C,0)))</f>
        <v>Electrification + Hydrogen</v>
      </c>
      <c r="C507" s="310" t="str">
        <f t="shared" si="33"/>
        <v>Fraction of Industrial Fuel Use Shifted to Other Fuels</v>
      </c>
      <c r="D507" s="394" t="s">
        <v>3197</v>
      </c>
      <c r="E507" s="414" t="s">
        <v>2449</v>
      </c>
      <c r="F507" s="7" t="s">
        <v>3161</v>
      </c>
      <c r="G507" s="414" t="s">
        <v>3220</v>
      </c>
      <c r="H507" s="416">
        <v>1248</v>
      </c>
      <c r="I507" s="414" t="s">
        <v>44</v>
      </c>
      <c r="J507" s="308" t="str">
        <f>IF(ISBLANK(INDEX('Policy Characteristics'!D:D,MATCH($C507,'Policy Characteristics'!$C:$C,0))),"",INDEX('Policy Characteristics'!D:D,MATCH($C507,'Policy Characteristics'!$C:$C,0)))</f>
        <v>Electrification + Hydrogen</v>
      </c>
      <c r="K507" s="306" t="str">
        <f>IF(ISBLANK(INDEX('Policy Characteristics'!E:E,MATCH($C507,'Policy Characteristics'!$C:$C,0))),"",INDEX('Policy Characteristics'!E:E,MATCH($C507,'Policy Characteristics'!$C:$C,0)))</f>
        <v>indst fuel type shifting</v>
      </c>
      <c r="L507" s="317">
        <f>IF(ISBLANK(INDEX('Policy Characteristics'!F:F,MATCH($C507,'Policy Characteristics'!$C:$C,0))),"",INDEX('Policy Characteristics'!F:F,MATCH($C507,'Policy Characteristics'!$C:$C,0)))</f>
        <v>0</v>
      </c>
      <c r="M507" s="317">
        <f>IF(ISBLANK(INDEX('Policy Characteristics'!G:G,MATCH($C507,'Policy Characteristics'!$C:$C,0))),"",INDEX('Policy Characteristics'!G:G,MATCH($C507,'Policy Characteristics'!$C:$C,0)))</f>
        <v>1</v>
      </c>
      <c r="N507" s="317">
        <f>IF(ISBLANK(INDEX('Policy Characteristics'!H:H,MATCH($C507,'Policy Characteristics'!$C:$C,0))),"",INDEX('Policy Characteristics'!H:H,MATCH($C507,'Policy Characteristics'!$C:$C,0)))</f>
        <v>0.01</v>
      </c>
      <c r="O507" s="306" t="str">
        <f>IF(ISBLANK(INDEX('Policy Characteristics'!I:I,MATCH($C507,'Policy Characteristics'!$C:$C,0))),"",INDEX('Policy Characteristics'!I:I,MATCH($C507,'Policy Characteristics'!$C:$C,0)))</f>
        <v>% of fuel shifted</v>
      </c>
      <c r="P507" s="306" t="str">
        <f>IF(ISBLANK(INDEX('Policy Characteristics'!J:J,MATCH($C507,'Policy Characteristics'!$C:$C,0))),"",INDEX('Policy Characteristics'!J:J,MATCH($C507,'Policy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7" s="306" t="str">
        <f>IF(ISBLANK(INDEX('Policy Characteristics'!K:K,MATCH($C507,'Policy Characteristics'!$C:$C,0))),"",INDEX('Policy Characteristics'!K:K,MATCH($C507,'Policy Characteristics'!$C:$C,0)))</f>
        <v>industry-ag-main.html#fuel-switching</v>
      </c>
      <c r="R507" s="306" t="str">
        <f>IF(ISBLANK(INDEX('Policy Characteristics'!L:L,MATCH($C507,'Policy Characteristics'!$C:$C,0))),"",INDEX('Policy Characteristics'!L:L,MATCH($C507,'Policy Characteristics'!$C:$C,0)))</f>
        <v>industry-elec-and-hydrogen.html</v>
      </c>
    </row>
    <row r="508" spans="1:18" x14ac:dyDescent="0.25">
      <c r="A508" s="306" t="str">
        <f>IF(ISBLANK(INDEX('Policy Characteristics'!A:A,MATCH($C508,'Policy Characteristics'!$C:$C,0))),"",INDEX('Policy Characteristics'!A:A,MATCH($C508,'Policy Characteristics'!$C:$C,0)))</f>
        <v>Industry</v>
      </c>
      <c r="B508" s="306" t="str">
        <f>IF(ISBLANK(INDEX('Policy Characteristics'!B:B,MATCH($C508,'Policy Characteristics'!$C:$C,0))),"",INDEX('Policy Characteristics'!B:B,MATCH($C508,'Policy Characteristics'!$C:$C,0)))</f>
        <v>Electrification + Hydrogen</v>
      </c>
      <c r="C508" s="310" t="str">
        <f t="shared" si="33"/>
        <v>Fraction of Industrial Fuel Use Shifted to Other Fuels</v>
      </c>
      <c r="D508" s="394" t="s">
        <v>3197</v>
      </c>
      <c r="E508" s="414" t="s">
        <v>2450</v>
      </c>
      <c r="F508" s="7" t="s">
        <v>3161</v>
      </c>
      <c r="G508" s="414" t="s">
        <v>3221</v>
      </c>
      <c r="H508" s="416">
        <v>1249</v>
      </c>
      <c r="I508" s="414" t="s">
        <v>45</v>
      </c>
      <c r="J508" s="308" t="str">
        <f>IF(ISBLANK(INDEX('Policy Characteristics'!D:D,MATCH($C508,'Policy Characteristics'!$C:$C,0))),"",INDEX('Policy Characteristics'!D:D,MATCH($C508,'Policy Characteristics'!$C:$C,0)))</f>
        <v>Electrification + Hydrogen</v>
      </c>
      <c r="K508" s="306" t="str">
        <f>IF(ISBLANK(INDEX('Policy Characteristics'!E:E,MATCH($C508,'Policy Characteristics'!$C:$C,0))),"",INDEX('Policy Characteristics'!E:E,MATCH($C508,'Policy Characteristics'!$C:$C,0)))</f>
        <v>indst fuel type shifting</v>
      </c>
      <c r="L508" s="317">
        <f>IF(ISBLANK(INDEX('Policy Characteristics'!F:F,MATCH($C508,'Policy Characteristics'!$C:$C,0))),"",INDEX('Policy Characteristics'!F:F,MATCH($C508,'Policy Characteristics'!$C:$C,0)))</f>
        <v>0</v>
      </c>
      <c r="M508" s="317">
        <f>IF(ISBLANK(INDEX('Policy Characteristics'!G:G,MATCH($C508,'Policy Characteristics'!$C:$C,0))),"",INDEX('Policy Characteristics'!G:G,MATCH($C508,'Policy Characteristics'!$C:$C,0)))</f>
        <v>1</v>
      </c>
      <c r="N508" s="317">
        <f>IF(ISBLANK(INDEX('Policy Characteristics'!H:H,MATCH($C508,'Policy Characteristics'!$C:$C,0))),"",INDEX('Policy Characteristics'!H:H,MATCH($C508,'Policy Characteristics'!$C:$C,0)))</f>
        <v>0.01</v>
      </c>
      <c r="O508" s="306" t="str">
        <f>IF(ISBLANK(INDEX('Policy Characteristics'!I:I,MATCH($C508,'Policy Characteristics'!$C:$C,0))),"",INDEX('Policy Characteristics'!I:I,MATCH($C508,'Policy Characteristics'!$C:$C,0)))</f>
        <v>% of fuel shifted</v>
      </c>
      <c r="P508" s="306" t="str">
        <f>IF(ISBLANK(INDEX('Policy Characteristics'!J:J,MATCH($C508,'Policy Characteristics'!$C:$C,0))),"",INDEX('Policy Characteristics'!J:J,MATCH($C508,'Policy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8" s="306" t="str">
        <f>IF(ISBLANK(INDEX('Policy Characteristics'!K:K,MATCH($C508,'Policy Characteristics'!$C:$C,0))),"",INDEX('Policy Characteristics'!K:K,MATCH($C508,'Policy Characteristics'!$C:$C,0)))</f>
        <v>industry-ag-main.html#fuel-switching</v>
      </c>
      <c r="R508" s="306" t="str">
        <f>IF(ISBLANK(INDEX('Policy Characteristics'!L:L,MATCH($C508,'Policy Characteristics'!$C:$C,0))),"",INDEX('Policy Characteristics'!L:L,MATCH($C508,'Policy Characteristics'!$C:$C,0)))</f>
        <v>industry-elec-and-hydrogen.html</v>
      </c>
    </row>
    <row r="509" spans="1:18" x14ac:dyDescent="0.25">
      <c r="A509" s="306" t="str">
        <f>IF(ISBLANK(INDEX('Policy Characteristics'!A:A,MATCH($C509,'Policy Characteristics'!$C:$C,0))),"",INDEX('Policy Characteristics'!A:A,MATCH($C509,'Policy Characteristics'!$C:$C,0)))</f>
        <v>Industry</v>
      </c>
      <c r="B509" s="306" t="str">
        <f>IF(ISBLANK(INDEX('Policy Characteristics'!B:B,MATCH($C509,'Policy Characteristics'!$C:$C,0))),"",INDEX('Policy Characteristics'!B:B,MATCH($C509,'Policy Characteristics'!$C:$C,0)))</f>
        <v>Electrification + Hydrogen</v>
      </c>
      <c r="C509" s="310" t="str">
        <f t="shared" si="33"/>
        <v>Fraction of Industrial Fuel Use Shifted to Other Fuels</v>
      </c>
      <c r="D509" s="394" t="s">
        <v>3197</v>
      </c>
      <c r="E509" s="414" t="s">
        <v>2451</v>
      </c>
      <c r="F509" s="7" t="s">
        <v>3161</v>
      </c>
      <c r="G509" s="414" t="s">
        <v>3222</v>
      </c>
      <c r="H509" s="416">
        <v>1250</v>
      </c>
      <c r="I509" s="414" t="s">
        <v>45</v>
      </c>
      <c r="J509" s="308" t="str">
        <f>IF(ISBLANK(INDEX('Policy Characteristics'!D:D,MATCH($C509,'Policy Characteristics'!$C:$C,0))),"",INDEX('Policy Characteristics'!D:D,MATCH($C509,'Policy Characteristics'!$C:$C,0)))</f>
        <v>Electrification + Hydrogen</v>
      </c>
      <c r="K509" s="306" t="str">
        <f>IF(ISBLANK(INDEX('Policy Characteristics'!E:E,MATCH($C509,'Policy Characteristics'!$C:$C,0))),"",INDEX('Policy Characteristics'!E:E,MATCH($C509,'Policy Characteristics'!$C:$C,0)))</f>
        <v>indst fuel type shifting</v>
      </c>
      <c r="L509" s="317">
        <f>IF(ISBLANK(INDEX('Policy Characteristics'!F:F,MATCH($C509,'Policy Characteristics'!$C:$C,0))),"",INDEX('Policy Characteristics'!F:F,MATCH($C509,'Policy Characteristics'!$C:$C,0)))</f>
        <v>0</v>
      </c>
      <c r="M509" s="317">
        <f>IF(ISBLANK(INDEX('Policy Characteristics'!G:G,MATCH($C509,'Policy Characteristics'!$C:$C,0))),"",INDEX('Policy Characteristics'!G:G,MATCH($C509,'Policy Characteristics'!$C:$C,0)))</f>
        <v>1</v>
      </c>
      <c r="N509" s="317">
        <f>IF(ISBLANK(INDEX('Policy Characteristics'!H:H,MATCH($C509,'Policy Characteristics'!$C:$C,0))),"",INDEX('Policy Characteristics'!H:H,MATCH($C509,'Policy Characteristics'!$C:$C,0)))</f>
        <v>0.01</v>
      </c>
      <c r="O509" s="306" t="str">
        <f>IF(ISBLANK(INDEX('Policy Characteristics'!I:I,MATCH($C509,'Policy Characteristics'!$C:$C,0))),"",INDEX('Policy Characteristics'!I:I,MATCH($C509,'Policy Characteristics'!$C:$C,0)))</f>
        <v>% of fuel shifted</v>
      </c>
      <c r="P509" s="306" t="str">
        <f>IF(ISBLANK(INDEX('Policy Characteristics'!J:J,MATCH($C509,'Policy Characteristics'!$C:$C,0))),"",INDEX('Policy Characteristics'!J:J,MATCH($C509,'Policy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09" s="306" t="str">
        <f>IF(ISBLANK(INDEX('Policy Characteristics'!K:K,MATCH($C509,'Policy Characteristics'!$C:$C,0))),"",INDEX('Policy Characteristics'!K:K,MATCH($C509,'Policy Characteristics'!$C:$C,0)))</f>
        <v>industry-ag-main.html#fuel-switching</v>
      </c>
      <c r="R509" s="306" t="str">
        <f>IF(ISBLANK(INDEX('Policy Characteristics'!L:L,MATCH($C509,'Policy Characteristics'!$C:$C,0))),"",INDEX('Policy Characteristics'!L:L,MATCH($C509,'Policy Characteristics'!$C:$C,0)))</f>
        <v>industry-elec-and-hydrogen.html</v>
      </c>
    </row>
    <row r="510" spans="1:18" x14ac:dyDescent="0.25">
      <c r="A510" s="306" t="str">
        <f>IF(ISBLANK(INDEX('Policy Characteristics'!A:A,MATCH($C510,'Policy Characteristics'!$C:$C,0))),"",INDEX('Policy Characteristics'!A:A,MATCH($C510,'Policy Characteristics'!$C:$C,0)))</f>
        <v>Industry</v>
      </c>
      <c r="B510" s="306" t="str">
        <f>IF(ISBLANK(INDEX('Policy Characteristics'!B:B,MATCH($C510,'Policy Characteristics'!$C:$C,0))),"",INDEX('Policy Characteristics'!B:B,MATCH($C510,'Policy Characteristics'!$C:$C,0)))</f>
        <v>Electrification + Hydrogen</v>
      </c>
      <c r="C510" s="310" t="str">
        <f t="shared" si="33"/>
        <v>Fraction of Industrial Fuel Use Shifted to Other Fuels</v>
      </c>
      <c r="D510" s="394" t="s">
        <v>3197</v>
      </c>
      <c r="E510" s="414" t="s">
        <v>2452</v>
      </c>
      <c r="F510" s="7" t="s">
        <v>3161</v>
      </c>
      <c r="G510" s="414" t="s">
        <v>3223</v>
      </c>
      <c r="H510" s="416">
        <v>1251</v>
      </c>
      <c r="I510" s="414" t="s">
        <v>45</v>
      </c>
      <c r="J510" s="308" t="str">
        <f>IF(ISBLANK(INDEX('Policy Characteristics'!D:D,MATCH($C510,'Policy Characteristics'!$C:$C,0))),"",INDEX('Policy Characteristics'!D:D,MATCH($C510,'Policy Characteristics'!$C:$C,0)))</f>
        <v>Electrification + Hydrogen</v>
      </c>
      <c r="K510" s="306" t="str">
        <f>IF(ISBLANK(INDEX('Policy Characteristics'!E:E,MATCH($C510,'Policy Characteristics'!$C:$C,0))),"",INDEX('Policy Characteristics'!E:E,MATCH($C510,'Policy Characteristics'!$C:$C,0)))</f>
        <v>indst fuel type shifting</v>
      </c>
      <c r="L510" s="317">
        <f>IF(ISBLANK(INDEX('Policy Characteristics'!F:F,MATCH($C510,'Policy Characteristics'!$C:$C,0))),"",INDEX('Policy Characteristics'!F:F,MATCH($C510,'Policy Characteristics'!$C:$C,0)))</f>
        <v>0</v>
      </c>
      <c r="M510" s="317">
        <f>IF(ISBLANK(INDEX('Policy Characteristics'!G:G,MATCH($C510,'Policy Characteristics'!$C:$C,0))),"",INDEX('Policy Characteristics'!G:G,MATCH($C510,'Policy Characteristics'!$C:$C,0)))</f>
        <v>1</v>
      </c>
      <c r="N510" s="317">
        <f>IF(ISBLANK(INDEX('Policy Characteristics'!H:H,MATCH($C510,'Policy Characteristics'!$C:$C,0))),"",INDEX('Policy Characteristics'!H:H,MATCH($C510,'Policy Characteristics'!$C:$C,0)))</f>
        <v>0.01</v>
      </c>
      <c r="O510" s="306" t="str">
        <f>IF(ISBLANK(INDEX('Policy Characteristics'!I:I,MATCH($C510,'Policy Characteristics'!$C:$C,0))),"",INDEX('Policy Characteristics'!I:I,MATCH($C510,'Policy Characteristics'!$C:$C,0)))</f>
        <v>% of fuel shifted</v>
      </c>
      <c r="P510" s="306" t="str">
        <f>IF(ISBLANK(INDEX('Policy Characteristics'!J:J,MATCH($C510,'Policy Characteristics'!$C:$C,0))),"",INDEX('Policy Characteristics'!J:J,MATCH($C510,'Policy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0" s="306" t="str">
        <f>IF(ISBLANK(INDEX('Policy Characteristics'!K:K,MATCH($C510,'Policy Characteristics'!$C:$C,0))),"",INDEX('Policy Characteristics'!K:K,MATCH($C510,'Policy Characteristics'!$C:$C,0)))</f>
        <v>industry-ag-main.html#fuel-switching</v>
      </c>
      <c r="R510" s="306" t="str">
        <f>IF(ISBLANK(INDEX('Policy Characteristics'!L:L,MATCH($C510,'Policy Characteristics'!$C:$C,0))),"",INDEX('Policy Characteristics'!L:L,MATCH($C510,'Policy Characteristics'!$C:$C,0)))</f>
        <v>industry-elec-and-hydrogen.html</v>
      </c>
    </row>
    <row r="511" spans="1:18" x14ac:dyDescent="0.25">
      <c r="A511" s="306" t="str">
        <f>IF(ISBLANK(INDEX('Policy Characteristics'!A:A,MATCH($C511,'Policy Characteristics'!$C:$C,0))),"",INDEX('Policy Characteristics'!A:A,MATCH($C511,'Policy Characteristics'!$C:$C,0)))</f>
        <v>Industry</v>
      </c>
      <c r="B511" s="306" t="str">
        <f>IF(ISBLANK(INDEX('Policy Characteristics'!B:B,MATCH($C511,'Policy Characteristics'!$C:$C,0))),"",INDEX('Policy Characteristics'!B:B,MATCH($C511,'Policy Characteristics'!$C:$C,0)))</f>
        <v>Electrification + Hydrogen</v>
      </c>
      <c r="C511" s="310" t="str">
        <f t="shared" si="33"/>
        <v>Fraction of Industrial Fuel Use Shifted to Other Fuels</v>
      </c>
      <c r="D511" s="394" t="s">
        <v>3197</v>
      </c>
      <c r="E511" s="414" t="s">
        <v>2453</v>
      </c>
      <c r="F511" s="7" t="s">
        <v>3161</v>
      </c>
      <c r="G511" s="414" t="s">
        <v>3224</v>
      </c>
      <c r="H511" s="416">
        <v>1252</v>
      </c>
      <c r="I511" s="414" t="s">
        <v>45</v>
      </c>
      <c r="J511" s="308" t="str">
        <f>IF(ISBLANK(INDEX('Policy Characteristics'!D:D,MATCH($C511,'Policy Characteristics'!$C:$C,0))),"",INDEX('Policy Characteristics'!D:D,MATCH($C511,'Policy Characteristics'!$C:$C,0)))</f>
        <v>Electrification + Hydrogen</v>
      </c>
      <c r="K511" s="306" t="str">
        <f>IF(ISBLANK(INDEX('Policy Characteristics'!E:E,MATCH($C511,'Policy Characteristics'!$C:$C,0))),"",INDEX('Policy Characteristics'!E:E,MATCH($C511,'Policy Characteristics'!$C:$C,0)))</f>
        <v>indst fuel type shifting</v>
      </c>
      <c r="L511" s="317">
        <f>IF(ISBLANK(INDEX('Policy Characteristics'!F:F,MATCH($C511,'Policy Characteristics'!$C:$C,0))),"",INDEX('Policy Characteristics'!F:F,MATCH($C511,'Policy Characteristics'!$C:$C,0)))</f>
        <v>0</v>
      </c>
      <c r="M511" s="317">
        <f>IF(ISBLANK(INDEX('Policy Characteristics'!G:G,MATCH($C511,'Policy Characteristics'!$C:$C,0))),"",INDEX('Policy Characteristics'!G:G,MATCH($C511,'Policy Characteristics'!$C:$C,0)))</f>
        <v>1</v>
      </c>
      <c r="N511" s="317">
        <f>IF(ISBLANK(INDEX('Policy Characteristics'!H:H,MATCH($C511,'Policy Characteristics'!$C:$C,0))),"",INDEX('Policy Characteristics'!H:H,MATCH($C511,'Policy Characteristics'!$C:$C,0)))</f>
        <v>0.01</v>
      </c>
      <c r="O511" s="306" t="str">
        <f>IF(ISBLANK(INDEX('Policy Characteristics'!I:I,MATCH($C511,'Policy Characteristics'!$C:$C,0))),"",INDEX('Policy Characteristics'!I:I,MATCH($C511,'Policy Characteristics'!$C:$C,0)))</f>
        <v>% of fuel shifted</v>
      </c>
      <c r="P511" s="306" t="str">
        <f>IF(ISBLANK(INDEX('Policy Characteristics'!J:J,MATCH($C511,'Policy Characteristics'!$C:$C,0))),"",INDEX('Policy Characteristics'!J:J,MATCH($C511,'Policy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1" s="306" t="str">
        <f>IF(ISBLANK(INDEX('Policy Characteristics'!K:K,MATCH($C511,'Policy Characteristics'!$C:$C,0))),"",INDEX('Policy Characteristics'!K:K,MATCH($C511,'Policy Characteristics'!$C:$C,0)))</f>
        <v>industry-ag-main.html#fuel-switching</v>
      </c>
      <c r="R511" s="306" t="str">
        <f>IF(ISBLANK(INDEX('Policy Characteristics'!L:L,MATCH($C511,'Policy Characteristics'!$C:$C,0))),"",INDEX('Policy Characteristics'!L:L,MATCH($C511,'Policy Characteristics'!$C:$C,0)))</f>
        <v>industry-elec-and-hydrogen.html</v>
      </c>
    </row>
    <row r="512" spans="1:18" x14ac:dyDescent="0.25">
      <c r="A512" s="306" t="str">
        <f>IF(ISBLANK(INDEX('Policy Characteristics'!A:A,MATCH($C512,'Policy Characteristics'!$C:$C,0))),"",INDEX('Policy Characteristics'!A:A,MATCH($C512,'Policy Characteristics'!$C:$C,0)))</f>
        <v>Industry</v>
      </c>
      <c r="B512" s="306" t="str">
        <f>IF(ISBLANK(INDEX('Policy Characteristics'!B:B,MATCH($C512,'Policy Characteristics'!$C:$C,0))),"",INDEX('Policy Characteristics'!B:B,MATCH($C512,'Policy Characteristics'!$C:$C,0)))</f>
        <v>Electrification + Hydrogen</v>
      </c>
      <c r="C512" s="310" t="str">
        <f t="shared" si="33"/>
        <v>Fraction of Industrial Fuel Use Shifted to Other Fuels</v>
      </c>
      <c r="D512" s="394" t="s">
        <v>3197</v>
      </c>
      <c r="E512" s="414" t="s">
        <v>2454</v>
      </c>
      <c r="F512" s="7" t="s">
        <v>3161</v>
      </c>
      <c r="G512" s="414" t="s">
        <v>3225</v>
      </c>
      <c r="H512" s="416">
        <v>1253</v>
      </c>
      <c r="I512" s="414" t="s">
        <v>45</v>
      </c>
      <c r="J512" s="308" t="str">
        <f>IF(ISBLANK(INDEX('Policy Characteristics'!D:D,MATCH($C512,'Policy Characteristics'!$C:$C,0))),"",INDEX('Policy Characteristics'!D:D,MATCH($C512,'Policy Characteristics'!$C:$C,0)))</f>
        <v>Electrification + Hydrogen</v>
      </c>
      <c r="K512" s="306" t="str">
        <f>IF(ISBLANK(INDEX('Policy Characteristics'!E:E,MATCH($C512,'Policy Characteristics'!$C:$C,0))),"",INDEX('Policy Characteristics'!E:E,MATCH($C512,'Policy Characteristics'!$C:$C,0)))</f>
        <v>indst fuel type shifting</v>
      </c>
      <c r="L512" s="317">
        <f>IF(ISBLANK(INDEX('Policy Characteristics'!F:F,MATCH($C512,'Policy Characteristics'!$C:$C,0))),"",INDEX('Policy Characteristics'!F:F,MATCH($C512,'Policy Characteristics'!$C:$C,0)))</f>
        <v>0</v>
      </c>
      <c r="M512" s="317">
        <f>IF(ISBLANK(INDEX('Policy Characteristics'!G:G,MATCH($C512,'Policy Characteristics'!$C:$C,0))),"",INDEX('Policy Characteristics'!G:G,MATCH($C512,'Policy Characteristics'!$C:$C,0)))</f>
        <v>1</v>
      </c>
      <c r="N512" s="317">
        <f>IF(ISBLANK(INDEX('Policy Characteristics'!H:H,MATCH($C512,'Policy Characteristics'!$C:$C,0))),"",INDEX('Policy Characteristics'!H:H,MATCH($C512,'Policy Characteristics'!$C:$C,0)))</f>
        <v>0.01</v>
      </c>
      <c r="O512" s="306" t="str">
        <f>IF(ISBLANK(INDEX('Policy Characteristics'!I:I,MATCH($C512,'Policy Characteristics'!$C:$C,0))),"",INDEX('Policy Characteristics'!I:I,MATCH($C512,'Policy Characteristics'!$C:$C,0)))</f>
        <v>% of fuel shifted</v>
      </c>
      <c r="P512" s="306" t="str">
        <f>IF(ISBLANK(INDEX('Policy Characteristics'!J:J,MATCH($C512,'Policy Characteristics'!$C:$C,0))),"",INDEX('Policy Characteristics'!J:J,MATCH($C512,'Policy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2" s="306" t="str">
        <f>IF(ISBLANK(INDEX('Policy Characteristics'!K:K,MATCH($C512,'Policy Characteristics'!$C:$C,0))),"",INDEX('Policy Characteristics'!K:K,MATCH($C512,'Policy Characteristics'!$C:$C,0)))</f>
        <v>industry-ag-main.html#fuel-switching</v>
      </c>
      <c r="R512" s="306" t="str">
        <f>IF(ISBLANK(INDEX('Policy Characteristics'!L:L,MATCH($C512,'Policy Characteristics'!$C:$C,0))),"",INDEX('Policy Characteristics'!L:L,MATCH($C512,'Policy Characteristics'!$C:$C,0)))</f>
        <v>industry-elec-and-hydrogen.html</v>
      </c>
    </row>
    <row r="513" spans="1:18" x14ac:dyDescent="0.25">
      <c r="A513" s="306" t="str">
        <f>IF(ISBLANK(INDEX('Policy Characteristics'!A:A,MATCH($C513,'Policy Characteristics'!$C:$C,0))),"",INDEX('Policy Characteristics'!A:A,MATCH($C513,'Policy Characteristics'!$C:$C,0)))</f>
        <v>Industry</v>
      </c>
      <c r="B513" s="306" t="str">
        <f>IF(ISBLANK(INDEX('Policy Characteristics'!B:B,MATCH($C513,'Policy Characteristics'!$C:$C,0))),"",INDEX('Policy Characteristics'!B:B,MATCH($C513,'Policy Characteristics'!$C:$C,0)))</f>
        <v>Electrification + Hydrogen</v>
      </c>
      <c r="C513" s="310" t="str">
        <f t="shared" si="33"/>
        <v>Fraction of Industrial Fuel Use Shifted to Other Fuels</v>
      </c>
      <c r="D513" s="394" t="s">
        <v>3197</v>
      </c>
      <c r="E513" s="414" t="s">
        <v>2800</v>
      </c>
      <c r="F513" s="7" t="s">
        <v>3161</v>
      </c>
      <c r="G513" s="414" t="s">
        <v>3226</v>
      </c>
      <c r="H513" s="416">
        <v>1254</v>
      </c>
      <c r="I513" s="414" t="s">
        <v>45</v>
      </c>
      <c r="J513" s="308" t="str">
        <f>IF(ISBLANK(INDEX('Policy Characteristics'!D:D,MATCH($C513,'Policy Characteristics'!$C:$C,0))),"",INDEX('Policy Characteristics'!D:D,MATCH($C513,'Policy Characteristics'!$C:$C,0)))</f>
        <v>Electrification + Hydrogen</v>
      </c>
      <c r="K513" s="306" t="str">
        <f>IF(ISBLANK(INDEX('Policy Characteristics'!E:E,MATCH($C513,'Policy Characteristics'!$C:$C,0))),"",INDEX('Policy Characteristics'!E:E,MATCH($C513,'Policy Characteristics'!$C:$C,0)))</f>
        <v>indst fuel type shifting</v>
      </c>
      <c r="L513" s="317">
        <f>IF(ISBLANK(INDEX('Policy Characteristics'!F:F,MATCH($C513,'Policy Characteristics'!$C:$C,0))),"",INDEX('Policy Characteristics'!F:F,MATCH($C513,'Policy Characteristics'!$C:$C,0)))</f>
        <v>0</v>
      </c>
      <c r="M513" s="317">
        <f>IF(ISBLANK(INDEX('Policy Characteristics'!G:G,MATCH($C513,'Policy Characteristics'!$C:$C,0))),"",INDEX('Policy Characteristics'!G:G,MATCH($C513,'Policy Characteristics'!$C:$C,0)))</f>
        <v>1</v>
      </c>
      <c r="N513" s="317">
        <f>IF(ISBLANK(INDEX('Policy Characteristics'!H:H,MATCH($C513,'Policy Characteristics'!$C:$C,0))),"",INDEX('Policy Characteristics'!H:H,MATCH($C513,'Policy Characteristics'!$C:$C,0)))</f>
        <v>0.01</v>
      </c>
      <c r="O513" s="306" t="str">
        <f>IF(ISBLANK(INDEX('Policy Characteristics'!I:I,MATCH($C513,'Policy Characteristics'!$C:$C,0))),"",INDEX('Policy Characteristics'!I:I,MATCH($C513,'Policy Characteristics'!$C:$C,0)))</f>
        <v>% of fuel shifted</v>
      </c>
      <c r="P513" s="306" t="str">
        <f>IF(ISBLANK(INDEX('Policy Characteristics'!J:J,MATCH($C513,'Policy Characteristics'!$C:$C,0))),"",INDEX('Policy Characteristics'!J:J,MATCH($C513,'Policy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3" s="306" t="str">
        <f>IF(ISBLANK(INDEX('Policy Characteristics'!K:K,MATCH($C513,'Policy Characteristics'!$C:$C,0))),"",INDEX('Policy Characteristics'!K:K,MATCH($C513,'Policy Characteristics'!$C:$C,0)))</f>
        <v>industry-ag-main.html#fuel-switching</v>
      </c>
      <c r="R513" s="306" t="str">
        <f>IF(ISBLANK(INDEX('Policy Characteristics'!L:L,MATCH($C513,'Policy Characteristics'!$C:$C,0))),"",INDEX('Policy Characteristics'!L:L,MATCH($C513,'Policy Characteristics'!$C:$C,0)))</f>
        <v>industry-elec-and-hydrogen.html</v>
      </c>
    </row>
    <row r="514" spans="1:18" x14ac:dyDescent="0.25">
      <c r="A514" s="306" t="str">
        <f>IF(ISBLANK(INDEX('Policy Characteristics'!A:A,MATCH($C514,'Policy Characteristics'!$C:$C,0))),"",INDEX('Policy Characteristics'!A:A,MATCH($C514,'Policy Characteristics'!$C:$C,0)))</f>
        <v>Industry</v>
      </c>
      <c r="B514" s="306" t="str">
        <f>IF(ISBLANK(INDEX('Policy Characteristics'!B:B,MATCH($C514,'Policy Characteristics'!$C:$C,0))),"",INDEX('Policy Characteristics'!B:B,MATCH($C514,'Policy Characteristics'!$C:$C,0)))</f>
        <v>Electrification + Hydrogen</v>
      </c>
      <c r="C514" s="310" t="str">
        <f t="shared" si="33"/>
        <v>Fraction of Industrial Fuel Use Shifted to Other Fuels</v>
      </c>
      <c r="D514" s="394" t="s">
        <v>3197</v>
      </c>
      <c r="E514" s="414" t="s">
        <v>2801</v>
      </c>
      <c r="F514" s="7" t="s">
        <v>3161</v>
      </c>
      <c r="G514" s="414" t="s">
        <v>3227</v>
      </c>
      <c r="H514" s="416">
        <v>1255</v>
      </c>
      <c r="I514" s="414" t="s">
        <v>45</v>
      </c>
      <c r="J514" s="308" t="str">
        <f>IF(ISBLANK(INDEX('Policy Characteristics'!D:D,MATCH($C514,'Policy Characteristics'!$C:$C,0))),"",INDEX('Policy Characteristics'!D:D,MATCH($C514,'Policy Characteristics'!$C:$C,0)))</f>
        <v>Electrification + Hydrogen</v>
      </c>
      <c r="K514" s="306" t="str">
        <f>IF(ISBLANK(INDEX('Policy Characteristics'!E:E,MATCH($C514,'Policy Characteristics'!$C:$C,0))),"",INDEX('Policy Characteristics'!E:E,MATCH($C514,'Policy Characteristics'!$C:$C,0)))</f>
        <v>indst fuel type shifting</v>
      </c>
      <c r="L514" s="317">
        <f>IF(ISBLANK(INDEX('Policy Characteristics'!F:F,MATCH($C514,'Policy Characteristics'!$C:$C,0))),"",INDEX('Policy Characteristics'!F:F,MATCH($C514,'Policy Characteristics'!$C:$C,0)))</f>
        <v>0</v>
      </c>
      <c r="M514" s="317">
        <f>IF(ISBLANK(INDEX('Policy Characteristics'!G:G,MATCH($C514,'Policy Characteristics'!$C:$C,0))),"",INDEX('Policy Characteristics'!G:G,MATCH($C514,'Policy Characteristics'!$C:$C,0)))</f>
        <v>1</v>
      </c>
      <c r="N514" s="317">
        <f>IF(ISBLANK(INDEX('Policy Characteristics'!H:H,MATCH($C514,'Policy Characteristics'!$C:$C,0))),"",INDEX('Policy Characteristics'!H:H,MATCH($C514,'Policy Characteristics'!$C:$C,0)))</f>
        <v>0.01</v>
      </c>
      <c r="O514" s="306" t="str">
        <f>IF(ISBLANK(INDEX('Policy Characteristics'!I:I,MATCH($C514,'Policy Characteristics'!$C:$C,0))),"",INDEX('Policy Characteristics'!I:I,MATCH($C514,'Policy Characteristics'!$C:$C,0)))</f>
        <v>% of fuel shifted</v>
      </c>
      <c r="P514" s="306" t="str">
        <f>IF(ISBLANK(INDEX('Policy Characteristics'!J:J,MATCH($C514,'Policy Characteristics'!$C:$C,0))),"",INDEX('Policy Characteristics'!J:J,MATCH($C514,'Policy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4" s="306" t="str">
        <f>IF(ISBLANK(INDEX('Policy Characteristics'!K:K,MATCH($C514,'Policy Characteristics'!$C:$C,0))),"",INDEX('Policy Characteristics'!K:K,MATCH($C514,'Policy Characteristics'!$C:$C,0)))</f>
        <v>industry-ag-main.html#fuel-switching</v>
      </c>
      <c r="R514" s="306" t="str">
        <f>IF(ISBLANK(INDEX('Policy Characteristics'!L:L,MATCH($C514,'Policy Characteristics'!$C:$C,0))),"",INDEX('Policy Characteristics'!L:L,MATCH($C514,'Policy Characteristics'!$C:$C,0)))</f>
        <v>industry-elec-and-hydrogen.html</v>
      </c>
    </row>
    <row r="515" spans="1:18" x14ac:dyDescent="0.25">
      <c r="A515" s="306" t="str">
        <f>IF(ISBLANK(INDEX('Policy Characteristics'!A:A,MATCH($C515,'Policy Characteristics'!$C:$C,0))),"",INDEX('Policy Characteristics'!A:A,MATCH($C515,'Policy Characteristics'!$C:$C,0)))</f>
        <v>Industry</v>
      </c>
      <c r="B515" s="306" t="str">
        <f>IF(ISBLANK(INDEX('Policy Characteristics'!B:B,MATCH($C515,'Policy Characteristics'!$C:$C,0))),"",INDEX('Policy Characteristics'!B:B,MATCH($C515,'Policy Characteristics'!$C:$C,0)))</f>
        <v>Electrification + Hydrogen</v>
      </c>
      <c r="C515" s="310" t="str">
        <f t="shared" si="33"/>
        <v>Fraction of Industrial Fuel Use Shifted to Other Fuels</v>
      </c>
      <c r="D515" s="394" t="s">
        <v>3197</v>
      </c>
      <c r="E515" s="414" t="s">
        <v>2802</v>
      </c>
      <c r="F515" s="7" t="s">
        <v>3161</v>
      </c>
      <c r="G515" s="414" t="s">
        <v>3228</v>
      </c>
      <c r="H515" s="416">
        <v>1256</v>
      </c>
      <c r="I515" s="414" t="s">
        <v>45</v>
      </c>
      <c r="J515" s="308" t="str">
        <f>IF(ISBLANK(INDEX('Policy Characteristics'!D:D,MATCH($C515,'Policy Characteristics'!$C:$C,0))),"",INDEX('Policy Characteristics'!D:D,MATCH($C515,'Policy Characteristics'!$C:$C,0)))</f>
        <v>Electrification + Hydrogen</v>
      </c>
      <c r="K515" s="306" t="str">
        <f>IF(ISBLANK(INDEX('Policy Characteristics'!E:E,MATCH($C515,'Policy Characteristics'!$C:$C,0))),"",INDEX('Policy Characteristics'!E:E,MATCH($C515,'Policy Characteristics'!$C:$C,0)))</f>
        <v>indst fuel type shifting</v>
      </c>
      <c r="L515" s="317">
        <f>IF(ISBLANK(INDEX('Policy Characteristics'!F:F,MATCH($C515,'Policy Characteristics'!$C:$C,0))),"",INDEX('Policy Characteristics'!F:F,MATCH($C515,'Policy Characteristics'!$C:$C,0)))</f>
        <v>0</v>
      </c>
      <c r="M515" s="317">
        <f>IF(ISBLANK(INDEX('Policy Characteristics'!G:G,MATCH($C515,'Policy Characteristics'!$C:$C,0))),"",INDEX('Policy Characteristics'!G:G,MATCH($C515,'Policy Characteristics'!$C:$C,0)))</f>
        <v>1</v>
      </c>
      <c r="N515" s="317">
        <f>IF(ISBLANK(INDEX('Policy Characteristics'!H:H,MATCH($C515,'Policy Characteristics'!$C:$C,0))),"",INDEX('Policy Characteristics'!H:H,MATCH($C515,'Policy Characteristics'!$C:$C,0)))</f>
        <v>0.01</v>
      </c>
      <c r="O515" s="306" t="str">
        <f>IF(ISBLANK(INDEX('Policy Characteristics'!I:I,MATCH($C515,'Policy Characteristics'!$C:$C,0))),"",INDEX('Policy Characteristics'!I:I,MATCH($C515,'Policy Characteristics'!$C:$C,0)))</f>
        <v>% of fuel shifted</v>
      </c>
      <c r="P515" s="306" t="str">
        <f>IF(ISBLANK(INDEX('Policy Characteristics'!J:J,MATCH($C515,'Policy Characteristics'!$C:$C,0))),"",INDEX('Policy Characteristics'!J:J,MATCH($C515,'Policy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5" s="306" t="str">
        <f>IF(ISBLANK(INDEX('Policy Characteristics'!K:K,MATCH($C515,'Policy Characteristics'!$C:$C,0))),"",INDEX('Policy Characteristics'!K:K,MATCH($C515,'Policy Characteristics'!$C:$C,0)))</f>
        <v>industry-ag-main.html#fuel-switching</v>
      </c>
      <c r="R515" s="306" t="str">
        <f>IF(ISBLANK(INDEX('Policy Characteristics'!L:L,MATCH($C515,'Policy Characteristics'!$C:$C,0))),"",INDEX('Policy Characteristics'!L:L,MATCH($C515,'Policy Characteristics'!$C:$C,0)))</f>
        <v>industry-elec-and-hydrogen.html</v>
      </c>
    </row>
    <row r="516" spans="1:18" x14ac:dyDescent="0.25">
      <c r="A516" s="306" t="str">
        <f>IF(ISBLANK(INDEX('Policy Characteristics'!A:A,MATCH($C516,'Policy Characteristics'!$C:$C,0))),"",INDEX('Policy Characteristics'!A:A,MATCH($C516,'Policy Characteristics'!$C:$C,0)))</f>
        <v>Industry</v>
      </c>
      <c r="B516" s="306" t="str">
        <f>IF(ISBLANK(INDEX('Policy Characteristics'!B:B,MATCH($C516,'Policy Characteristics'!$C:$C,0))),"",INDEX('Policy Characteristics'!B:B,MATCH($C516,'Policy Characteristics'!$C:$C,0)))</f>
        <v>Electrification + Hydrogen</v>
      </c>
      <c r="C516" s="310" t="str">
        <f t="shared" si="33"/>
        <v>Fraction of Industrial Fuel Use Shifted to Other Fuels</v>
      </c>
      <c r="D516" s="394" t="s">
        <v>3197</v>
      </c>
      <c r="E516" s="414" t="s">
        <v>2799</v>
      </c>
      <c r="F516" s="7" t="s">
        <v>3161</v>
      </c>
      <c r="G516" s="414" t="s">
        <v>3229</v>
      </c>
      <c r="H516" s="416">
        <v>1257</v>
      </c>
      <c r="I516" s="414" t="s">
        <v>44</v>
      </c>
      <c r="J516" s="308" t="str">
        <f>IF(ISBLANK(INDEX('Policy Characteristics'!D:D,MATCH($C516,'Policy Characteristics'!$C:$C,0))),"",INDEX('Policy Characteristics'!D:D,MATCH($C516,'Policy Characteristics'!$C:$C,0)))</f>
        <v>Electrification + Hydrogen</v>
      </c>
      <c r="K516" s="306" t="str">
        <f>IF(ISBLANK(INDEX('Policy Characteristics'!E:E,MATCH($C516,'Policy Characteristics'!$C:$C,0))),"",INDEX('Policy Characteristics'!E:E,MATCH($C516,'Policy Characteristics'!$C:$C,0)))</f>
        <v>indst fuel type shifting</v>
      </c>
      <c r="L516" s="317">
        <f>IF(ISBLANK(INDEX('Policy Characteristics'!F:F,MATCH($C516,'Policy Characteristics'!$C:$C,0))),"",INDEX('Policy Characteristics'!F:F,MATCH($C516,'Policy Characteristics'!$C:$C,0)))</f>
        <v>0</v>
      </c>
      <c r="M516" s="317">
        <f>IF(ISBLANK(INDEX('Policy Characteristics'!G:G,MATCH($C516,'Policy Characteristics'!$C:$C,0))),"",INDEX('Policy Characteristics'!G:G,MATCH($C516,'Policy Characteristics'!$C:$C,0)))</f>
        <v>1</v>
      </c>
      <c r="N516" s="317">
        <f>IF(ISBLANK(INDEX('Policy Characteristics'!H:H,MATCH($C516,'Policy Characteristics'!$C:$C,0))),"",INDEX('Policy Characteristics'!H:H,MATCH($C516,'Policy Characteristics'!$C:$C,0)))</f>
        <v>0.01</v>
      </c>
      <c r="O516" s="306" t="str">
        <f>IF(ISBLANK(INDEX('Policy Characteristics'!I:I,MATCH($C516,'Policy Characteristics'!$C:$C,0))),"",INDEX('Policy Characteristics'!I:I,MATCH($C516,'Policy Characteristics'!$C:$C,0)))</f>
        <v>% of fuel shifted</v>
      </c>
      <c r="P516" s="306" t="str">
        <f>IF(ISBLANK(INDEX('Policy Characteristics'!J:J,MATCH($C516,'Policy Characteristics'!$C:$C,0))),"",INDEX('Policy Characteristics'!J:J,MATCH($C516,'Policy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6" s="306" t="str">
        <f>IF(ISBLANK(INDEX('Policy Characteristics'!K:K,MATCH($C516,'Policy Characteristics'!$C:$C,0))),"",INDEX('Policy Characteristics'!K:K,MATCH($C516,'Policy Characteristics'!$C:$C,0)))</f>
        <v>industry-ag-main.html#fuel-switching</v>
      </c>
      <c r="R516" s="306" t="str">
        <f>IF(ISBLANK(INDEX('Policy Characteristics'!L:L,MATCH($C516,'Policy Characteristics'!$C:$C,0))),"",INDEX('Policy Characteristics'!L:L,MATCH($C516,'Policy Characteristics'!$C:$C,0)))</f>
        <v>industry-elec-and-hydrogen.html</v>
      </c>
    </row>
    <row r="517" spans="1:18" x14ac:dyDescent="0.25">
      <c r="A517" s="306" t="str">
        <f>IF(ISBLANK(INDEX('Policy Characteristics'!A:A,MATCH($C517,'Policy Characteristics'!$C:$C,0))),"",INDEX('Policy Characteristics'!A:A,MATCH($C517,'Policy Characteristics'!$C:$C,0)))</f>
        <v>Industry</v>
      </c>
      <c r="B517" s="306" t="str">
        <f>IF(ISBLANK(INDEX('Policy Characteristics'!B:B,MATCH($C517,'Policy Characteristics'!$C:$C,0))),"",INDEX('Policy Characteristics'!B:B,MATCH($C517,'Policy Characteristics'!$C:$C,0)))</f>
        <v>Electrification + Hydrogen</v>
      </c>
      <c r="C517" s="310" t="str">
        <f t="shared" si="33"/>
        <v>Fraction of Industrial Fuel Use Shifted to Other Fuels</v>
      </c>
      <c r="D517" s="394" t="s">
        <v>3198</v>
      </c>
      <c r="E517" s="414" t="s">
        <v>2449</v>
      </c>
      <c r="F517" s="7" t="s">
        <v>3162</v>
      </c>
      <c r="G517" s="414" t="s">
        <v>3220</v>
      </c>
      <c r="H517" s="416">
        <v>1258</v>
      </c>
      <c r="I517" s="414" t="s">
        <v>44</v>
      </c>
      <c r="J517" s="308" t="str">
        <f>IF(ISBLANK(INDEX('Policy Characteristics'!D:D,MATCH($C517,'Policy Characteristics'!$C:$C,0))),"",INDEX('Policy Characteristics'!D:D,MATCH($C517,'Policy Characteristics'!$C:$C,0)))</f>
        <v>Electrification + Hydrogen</v>
      </c>
      <c r="K517" s="306" t="str">
        <f>IF(ISBLANK(INDEX('Policy Characteristics'!E:E,MATCH($C517,'Policy Characteristics'!$C:$C,0))),"",INDEX('Policy Characteristics'!E:E,MATCH($C517,'Policy Characteristics'!$C:$C,0)))</f>
        <v>indst fuel type shifting</v>
      </c>
      <c r="L517" s="317">
        <f>IF(ISBLANK(INDEX('Policy Characteristics'!F:F,MATCH($C517,'Policy Characteristics'!$C:$C,0))),"",INDEX('Policy Characteristics'!F:F,MATCH($C517,'Policy Characteristics'!$C:$C,0)))</f>
        <v>0</v>
      </c>
      <c r="M517" s="317">
        <f>IF(ISBLANK(INDEX('Policy Characteristics'!G:G,MATCH($C517,'Policy Characteristics'!$C:$C,0))),"",INDEX('Policy Characteristics'!G:G,MATCH($C517,'Policy Characteristics'!$C:$C,0)))</f>
        <v>1</v>
      </c>
      <c r="N517" s="317">
        <f>IF(ISBLANK(INDEX('Policy Characteristics'!H:H,MATCH($C517,'Policy Characteristics'!$C:$C,0))),"",INDEX('Policy Characteristics'!H:H,MATCH($C517,'Policy Characteristics'!$C:$C,0)))</f>
        <v>0.01</v>
      </c>
      <c r="O517" s="306" t="str">
        <f>IF(ISBLANK(INDEX('Policy Characteristics'!I:I,MATCH($C517,'Policy Characteristics'!$C:$C,0))),"",INDEX('Policy Characteristics'!I:I,MATCH($C517,'Policy Characteristics'!$C:$C,0)))</f>
        <v>% of fuel shifted</v>
      </c>
      <c r="P517" s="306" t="str">
        <f>IF(ISBLANK(INDEX('Policy Characteristics'!J:J,MATCH($C517,'Policy Characteristics'!$C:$C,0))),"",INDEX('Policy Characteristics'!J:J,MATCH($C517,'Policy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7" s="306" t="str">
        <f>IF(ISBLANK(INDEX('Policy Characteristics'!K:K,MATCH($C517,'Policy Characteristics'!$C:$C,0))),"",INDEX('Policy Characteristics'!K:K,MATCH($C517,'Policy Characteristics'!$C:$C,0)))</f>
        <v>industry-ag-main.html#fuel-switching</v>
      </c>
      <c r="R517" s="306" t="str">
        <f>IF(ISBLANK(INDEX('Policy Characteristics'!L:L,MATCH($C517,'Policy Characteristics'!$C:$C,0))),"",INDEX('Policy Characteristics'!L:L,MATCH($C517,'Policy Characteristics'!$C:$C,0)))</f>
        <v>industry-elec-and-hydrogen.html</v>
      </c>
    </row>
    <row r="518" spans="1:18" x14ac:dyDescent="0.25">
      <c r="A518" s="306" t="str">
        <f>IF(ISBLANK(INDEX('Policy Characteristics'!A:A,MATCH($C518,'Policy Characteristics'!$C:$C,0))),"",INDEX('Policy Characteristics'!A:A,MATCH($C518,'Policy Characteristics'!$C:$C,0)))</f>
        <v>Industry</v>
      </c>
      <c r="B518" s="306" t="str">
        <f>IF(ISBLANK(INDEX('Policy Characteristics'!B:B,MATCH($C518,'Policy Characteristics'!$C:$C,0))),"",INDEX('Policy Characteristics'!B:B,MATCH($C518,'Policy Characteristics'!$C:$C,0)))</f>
        <v>Electrification + Hydrogen</v>
      </c>
      <c r="C518" s="310" t="str">
        <f t="shared" si="33"/>
        <v>Fraction of Industrial Fuel Use Shifted to Other Fuels</v>
      </c>
      <c r="D518" s="394" t="s">
        <v>3198</v>
      </c>
      <c r="E518" s="414" t="s">
        <v>2450</v>
      </c>
      <c r="F518" s="7" t="s">
        <v>3162</v>
      </c>
      <c r="G518" s="414" t="s">
        <v>3221</v>
      </c>
      <c r="H518" s="416">
        <v>1259</v>
      </c>
      <c r="I518" s="414" t="s">
        <v>45</v>
      </c>
      <c r="J518" s="308" t="str">
        <f>IF(ISBLANK(INDEX('Policy Characteristics'!D:D,MATCH($C518,'Policy Characteristics'!$C:$C,0))),"",INDEX('Policy Characteristics'!D:D,MATCH($C518,'Policy Characteristics'!$C:$C,0)))</f>
        <v>Electrification + Hydrogen</v>
      </c>
      <c r="K518" s="306" t="str">
        <f>IF(ISBLANK(INDEX('Policy Characteristics'!E:E,MATCH($C518,'Policy Characteristics'!$C:$C,0))),"",INDEX('Policy Characteristics'!E:E,MATCH($C518,'Policy Characteristics'!$C:$C,0)))</f>
        <v>indst fuel type shifting</v>
      </c>
      <c r="L518" s="317">
        <f>IF(ISBLANK(INDEX('Policy Characteristics'!F:F,MATCH($C518,'Policy Characteristics'!$C:$C,0))),"",INDEX('Policy Characteristics'!F:F,MATCH($C518,'Policy Characteristics'!$C:$C,0)))</f>
        <v>0</v>
      </c>
      <c r="M518" s="317">
        <f>IF(ISBLANK(INDEX('Policy Characteristics'!G:G,MATCH($C518,'Policy Characteristics'!$C:$C,0))),"",INDEX('Policy Characteristics'!G:G,MATCH($C518,'Policy Characteristics'!$C:$C,0)))</f>
        <v>1</v>
      </c>
      <c r="N518" s="317">
        <f>IF(ISBLANK(INDEX('Policy Characteristics'!H:H,MATCH($C518,'Policy Characteristics'!$C:$C,0))),"",INDEX('Policy Characteristics'!H:H,MATCH($C518,'Policy Characteristics'!$C:$C,0)))</f>
        <v>0.01</v>
      </c>
      <c r="O518" s="306" t="str">
        <f>IF(ISBLANK(INDEX('Policy Characteristics'!I:I,MATCH($C518,'Policy Characteristics'!$C:$C,0))),"",INDEX('Policy Characteristics'!I:I,MATCH($C518,'Policy Characteristics'!$C:$C,0)))</f>
        <v>% of fuel shifted</v>
      </c>
      <c r="P518" s="306" t="str">
        <f>IF(ISBLANK(INDEX('Policy Characteristics'!J:J,MATCH($C518,'Policy Characteristics'!$C:$C,0))),"",INDEX('Policy Characteristics'!J:J,MATCH($C518,'Policy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8" s="306" t="str">
        <f>IF(ISBLANK(INDEX('Policy Characteristics'!K:K,MATCH($C518,'Policy Characteristics'!$C:$C,0))),"",INDEX('Policy Characteristics'!K:K,MATCH($C518,'Policy Characteristics'!$C:$C,0)))</f>
        <v>industry-ag-main.html#fuel-switching</v>
      </c>
      <c r="R518" s="306" t="str">
        <f>IF(ISBLANK(INDEX('Policy Characteristics'!L:L,MATCH($C518,'Policy Characteristics'!$C:$C,0))),"",INDEX('Policy Characteristics'!L:L,MATCH($C518,'Policy Characteristics'!$C:$C,0)))</f>
        <v>industry-elec-and-hydrogen.html</v>
      </c>
    </row>
    <row r="519" spans="1:18" x14ac:dyDescent="0.25">
      <c r="A519" s="306" t="str">
        <f>IF(ISBLANK(INDEX('Policy Characteristics'!A:A,MATCH($C519,'Policy Characteristics'!$C:$C,0))),"",INDEX('Policy Characteristics'!A:A,MATCH($C519,'Policy Characteristics'!$C:$C,0)))</f>
        <v>Industry</v>
      </c>
      <c r="B519" s="306" t="str">
        <f>IF(ISBLANK(INDEX('Policy Characteristics'!B:B,MATCH($C519,'Policy Characteristics'!$C:$C,0))),"",INDEX('Policy Characteristics'!B:B,MATCH($C519,'Policy Characteristics'!$C:$C,0)))</f>
        <v>Electrification + Hydrogen</v>
      </c>
      <c r="C519" s="310" t="str">
        <f t="shared" si="33"/>
        <v>Fraction of Industrial Fuel Use Shifted to Other Fuels</v>
      </c>
      <c r="D519" s="394" t="s">
        <v>3198</v>
      </c>
      <c r="E519" s="414" t="s">
        <v>2451</v>
      </c>
      <c r="F519" s="7" t="s">
        <v>3162</v>
      </c>
      <c r="G519" s="414" t="s">
        <v>3222</v>
      </c>
      <c r="H519" s="416">
        <v>1260</v>
      </c>
      <c r="I519" s="414" t="s">
        <v>45</v>
      </c>
      <c r="J519" s="308" t="str">
        <f>IF(ISBLANK(INDEX('Policy Characteristics'!D:D,MATCH($C519,'Policy Characteristics'!$C:$C,0))),"",INDEX('Policy Characteristics'!D:D,MATCH($C519,'Policy Characteristics'!$C:$C,0)))</f>
        <v>Electrification + Hydrogen</v>
      </c>
      <c r="K519" s="306" t="str">
        <f>IF(ISBLANK(INDEX('Policy Characteristics'!E:E,MATCH($C519,'Policy Characteristics'!$C:$C,0))),"",INDEX('Policy Characteristics'!E:E,MATCH($C519,'Policy Characteristics'!$C:$C,0)))</f>
        <v>indst fuel type shifting</v>
      </c>
      <c r="L519" s="317">
        <f>IF(ISBLANK(INDEX('Policy Characteristics'!F:F,MATCH($C519,'Policy Characteristics'!$C:$C,0))),"",INDEX('Policy Characteristics'!F:F,MATCH($C519,'Policy Characteristics'!$C:$C,0)))</f>
        <v>0</v>
      </c>
      <c r="M519" s="317">
        <f>IF(ISBLANK(INDEX('Policy Characteristics'!G:G,MATCH($C519,'Policy Characteristics'!$C:$C,0))),"",INDEX('Policy Characteristics'!G:G,MATCH($C519,'Policy Characteristics'!$C:$C,0)))</f>
        <v>1</v>
      </c>
      <c r="N519" s="317">
        <f>IF(ISBLANK(INDEX('Policy Characteristics'!H:H,MATCH($C519,'Policy Characteristics'!$C:$C,0))),"",INDEX('Policy Characteristics'!H:H,MATCH($C519,'Policy Characteristics'!$C:$C,0)))</f>
        <v>0.01</v>
      </c>
      <c r="O519" s="306" t="str">
        <f>IF(ISBLANK(INDEX('Policy Characteristics'!I:I,MATCH($C519,'Policy Characteristics'!$C:$C,0))),"",INDEX('Policy Characteristics'!I:I,MATCH($C519,'Policy Characteristics'!$C:$C,0)))</f>
        <v>% of fuel shifted</v>
      </c>
      <c r="P519" s="306" t="str">
        <f>IF(ISBLANK(INDEX('Policy Characteristics'!J:J,MATCH($C519,'Policy Characteristics'!$C:$C,0))),"",INDEX('Policy Characteristics'!J:J,MATCH($C519,'Policy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19" s="306" t="str">
        <f>IF(ISBLANK(INDEX('Policy Characteristics'!K:K,MATCH($C519,'Policy Characteristics'!$C:$C,0))),"",INDEX('Policy Characteristics'!K:K,MATCH($C519,'Policy Characteristics'!$C:$C,0)))</f>
        <v>industry-ag-main.html#fuel-switching</v>
      </c>
      <c r="R519" s="306" t="str">
        <f>IF(ISBLANK(INDEX('Policy Characteristics'!L:L,MATCH($C519,'Policy Characteristics'!$C:$C,0))),"",INDEX('Policy Characteristics'!L:L,MATCH($C519,'Policy Characteristics'!$C:$C,0)))</f>
        <v>industry-elec-and-hydrogen.html</v>
      </c>
    </row>
    <row r="520" spans="1:18" x14ac:dyDescent="0.25">
      <c r="A520" s="306" t="str">
        <f>IF(ISBLANK(INDEX('Policy Characteristics'!A:A,MATCH($C520,'Policy Characteristics'!$C:$C,0))),"",INDEX('Policy Characteristics'!A:A,MATCH($C520,'Policy Characteristics'!$C:$C,0)))</f>
        <v>Industry</v>
      </c>
      <c r="B520" s="306" t="str">
        <f>IF(ISBLANK(INDEX('Policy Characteristics'!B:B,MATCH($C520,'Policy Characteristics'!$C:$C,0))),"",INDEX('Policy Characteristics'!B:B,MATCH($C520,'Policy Characteristics'!$C:$C,0)))</f>
        <v>Electrification + Hydrogen</v>
      </c>
      <c r="C520" s="310" t="str">
        <f t="shared" si="33"/>
        <v>Fraction of Industrial Fuel Use Shifted to Other Fuels</v>
      </c>
      <c r="D520" s="394" t="s">
        <v>3198</v>
      </c>
      <c r="E520" s="414" t="s">
        <v>2452</v>
      </c>
      <c r="F520" s="7" t="s">
        <v>3162</v>
      </c>
      <c r="G520" s="414" t="s">
        <v>3223</v>
      </c>
      <c r="H520" s="416">
        <v>1261</v>
      </c>
      <c r="I520" s="414" t="s">
        <v>45</v>
      </c>
      <c r="J520" s="308" t="str">
        <f>IF(ISBLANK(INDEX('Policy Characteristics'!D:D,MATCH($C520,'Policy Characteristics'!$C:$C,0))),"",INDEX('Policy Characteristics'!D:D,MATCH($C520,'Policy Characteristics'!$C:$C,0)))</f>
        <v>Electrification + Hydrogen</v>
      </c>
      <c r="K520" s="306" t="str">
        <f>IF(ISBLANK(INDEX('Policy Characteristics'!E:E,MATCH($C520,'Policy Characteristics'!$C:$C,0))),"",INDEX('Policy Characteristics'!E:E,MATCH($C520,'Policy Characteristics'!$C:$C,0)))</f>
        <v>indst fuel type shifting</v>
      </c>
      <c r="L520" s="317">
        <f>IF(ISBLANK(INDEX('Policy Characteristics'!F:F,MATCH($C520,'Policy Characteristics'!$C:$C,0))),"",INDEX('Policy Characteristics'!F:F,MATCH($C520,'Policy Characteristics'!$C:$C,0)))</f>
        <v>0</v>
      </c>
      <c r="M520" s="317">
        <f>IF(ISBLANK(INDEX('Policy Characteristics'!G:G,MATCH($C520,'Policy Characteristics'!$C:$C,0))),"",INDEX('Policy Characteristics'!G:G,MATCH($C520,'Policy Characteristics'!$C:$C,0)))</f>
        <v>1</v>
      </c>
      <c r="N520" s="317">
        <f>IF(ISBLANK(INDEX('Policy Characteristics'!H:H,MATCH($C520,'Policy Characteristics'!$C:$C,0))),"",INDEX('Policy Characteristics'!H:H,MATCH($C520,'Policy Characteristics'!$C:$C,0)))</f>
        <v>0.01</v>
      </c>
      <c r="O520" s="306" t="str">
        <f>IF(ISBLANK(INDEX('Policy Characteristics'!I:I,MATCH($C520,'Policy Characteristics'!$C:$C,0))),"",INDEX('Policy Characteristics'!I:I,MATCH($C520,'Policy Characteristics'!$C:$C,0)))</f>
        <v>% of fuel shifted</v>
      </c>
      <c r="P520" s="306" t="str">
        <f>IF(ISBLANK(INDEX('Policy Characteristics'!J:J,MATCH($C520,'Policy Characteristics'!$C:$C,0))),"",INDEX('Policy Characteristics'!J:J,MATCH($C520,'Policy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0" s="306" t="str">
        <f>IF(ISBLANK(INDEX('Policy Characteristics'!K:K,MATCH($C520,'Policy Characteristics'!$C:$C,0))),"",INDEX('Policy Characteristics'!K:K,MATCH($C520,'Policy Characteristics'!$C:$C,0)))</f>
        <v>industry-ag-main.html#fuel-switching</v>
      </c>
      <c r="R520" s="306" t="str">
        <f>IF(ISBLANK(INDEX('Policy Characteristics'!L:L,MATCH($C520,'Policy Characteristics'!$C:$C,0))),"",INDEX('Policy Characteristics'!L:L,MATCH($C520,'Policy Characteristics'!$C:$C,0)))</f>
        <v>industry-elec-and-hydrogen.html</v>
      </c>
    </row>
    <row r="521" spans="1:18" x14ac:dyDescent="0.25">
      <c r="A521" s="306" t="str">
        <f>IF(ISBLANK(INDEX('Policy Characteristics'!A:A,MATCH($C521,'Policy Characteristics'!$C:$C,0))),"",INDEX('Policy Characteristics'!A:A,MATCH($C521,'Policy Characteristics'!$C:$C,0)))</f>
        <v>Industry</v>
      </c>
      <c r="B521" s="306" t="str">
        <f>IF(ISBLANK(INDEX('Policy Characteristics'!B:B,MATCH($C521,'Policy Characteristics'!$C:$C,0))),"",INDEX('Policy Characteristics'!B:B,MATCH($C521,'Policy Characteristics'!$C:$C,0)))</f>
        <v>Electrification + Hydrogen</v>
      </c>
      <c r="C521" s="310" t="str">
        <f t="shared" si="33"/>
        <v>Fraction of Industrial Fuel Use Shifted to Other Fuels</v>
      </c>
      <c r="D521" s="394" t="s">
        <v>3198</v>
      </c>
      <c r="E521" s="414" t="s">
        <v>2453</v>
      </c>
      <c r="F521" s="7" t="s">
        <v>3162</v>
      </c>
      <c r="G521" s="414" t="s">
        <v>3224</v>
      </c>
      <c r="H521" s="416">
        <v>1262</v>
      </c>
      <c r="I521" s="414" t="s">
        <v>45</v>
      </c>
      <c r="J521" s="308" t="str">
        <f>IF(ISBLANK(INDEX('Policy Characteristics'!D:D,MATCH($C521,'Policy Characteristics'!$C:$C,0))),"",INDEX('Policy Characteristics'!D:D,MATCH($C521,'Policy Characteristics'!$C:$C,0)))</f>
        <v>Electrification + Hydrogen</v>
      </c>
      <c r="K521" s="306" t="str">
        <f>IF(ISBLANK(INDEX('Policy Characteristics'!E:E,MATCH($C521,'Policy Characteristics'!$C:$C,0))),"",INDEX('Policy Characteristics'!E:E,MATCH($C521,'Policy Characteristics'!$C:$C,0)))</f>
        <v>indst fuel type shifting</v>
      </c>
      <c r="L521" s="317">
        <f>IF(ISBLANK(INDEX('Policy Characteristics'!F:F,MATCH($C521,'Policy Characteristics'!$C:$C,0))),"",INDEX('Policy Characteristics'!F:F,MATCH($C521,'Policy Characteristics'!$C:$C,0)))</f>
        <v>0</v>
      </c>
      <c r="M521" s="317">
        <f>IF(ISBLANK(INDEX('Policy Characteristics'!G:G,MATCH($C521,'Policy Characteristics'!$C:$C,0))),"",INDEX('Policy Characteristics'!G:G,MATCH($C521,'Policy Characteristics'!$C:$C,0)))</f>
        <v>1</v>
      </c>
      <c r="N521" s="317">
        <f>IF(ISBLANK(INDEX('Policy Characteristics'!H:H,MATCH($C521,'Policy Characteristics'!$C:$C,0))),"",INDEX('Policy Characteristics'!H:H,MATCH($C521,'Policy Characteristics'!$C:$C,0)))</f>
        <v>0.01</v>
      </c>
      <c r="O521" s="306" t="str">
        <f>IF(ISBLANK(INDEX('Policy Characteristics'!I:I,MATCH($C521,'Policy Characteristics'!$C:$C,0))),"",INDEX('Policy Characteristics'!I:I,MATCH($C521,'Policy Characteristics'!$C:$C,0)))</f>
        <v>% of fuel shifted</v>
      </c>
      <c r="P521" s="306" t="str">
        <f>IF(ISBLANK(INDEX('Policy Characteristics'!J:J,MATCH($C521,'Policy Characteristics'!$C:$C,0))),"",INDEX('Policy Characteristics'!J:J,MATCH($C521,'Policy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1" s="306" t="str">
        <f>IF(ISBLANK(INDEX('Policy Characteristics'!K:K,MATCH($C521,'Policy Characteristics'!$C:$C,0))),"",INDEX('Policy Characteristics'!K:K,MATCH($C521,'Policy Characteristics'!$C:$C,0)))</f>
        <v>industry-ag-main.html#fuel-switching</v>
      </c>
      <c r="R521" s="306" t="str">
        <f>IF(ISBLANK(INDEX('Policy Characteristics'!L:L,MATCH($C521,'Policy Characteristics'!$C:$C,0))),"",INDEX('Policy Characteristics'!L:L,MATCH($C521,'Policy Characteristics'!$C:$C,0)))</f>
        <v>industry-elec-and-hydrogen.html</v>
      </c>
    </row>
    <row r="522" spans="1:18" x14ac:dyDescent="0.25">
      <c r="A522" s="306" t="str">
        <f>IF(ISBLANK(INDEX('Policy Characteristics'!A:A,MATCH($C522,'Policy Characteristics'!$C:$C,0))),"",INDEX('Policy Characteristics'!A:A,MATCH($C522,'Policy Characteristics'!$C:$C,0)))</f>
        <v>Industry</v>
      </c>
      <c r="B522" s="306" t="str">
        <f>IF(ISBLANK(INDEX('Policy Characteristics'!B:B,MATCH($C522,'Policy Characteristics'!$C:$C,0))),"",INDEX('Policy Characteristics'!B:B,MATCH($C522,'Policy Characteristics'!$C:$C,0)))</f>
        <v>Electrification + Hydrogen</v>
      </c>
      <c r="C522" s="310" t="str">
        <f t="shared" si="33"/>
        <v>Fraction of Industrial Fuel Use Shifted to Other Fuels</v>
      </c>
      <c r="D522" s="394" t="s">
        <v>3198</v>
      </c>
      <c r="E522" s="414" t="s">
        <v>2454</v>
      </c>
      <c r="F522" s="7" t="s">
        <v>3162</v>
      </c>
      <c r="G522" s="414" t="s">
        <v>3225</v>
      </c>
      <c r="H522" s="416">
        <v>1263</v>
      </c>
      <c r="I522" s="414" t="s">
        <v>45</v>
      </c>
      <c r="J522" s="308" t="str">
        <f>IF(ISBLANK(INDEX('Policy Characteristics'!D:D,MATCH($C522,'Policy Characteristics'!$C:$C,0))),"",INDEX('Policy Characteristics'!D:D,MATCH($C522,'Policy Characteristics'!$C:$C,0)))</f>
        <v>Electrification + Hydrogen</v>
      </c>
      <c r="K522" s="306" t="str">
        <f>IF(ISBLANK(INDEX('Policy Characteristics'!E:E,MATCH($C522,'Policy Characteristics'!$C:$C,0))),"",INDEX('Policy Characteristics'!E:E,MATCH($C522,'Policy Characteristics'!$C:$C,0)))</f>
        <v>indst fuel type shifting</v>
      </c>
      <c r="L522" s="317">
        <f>IF(ISBLANK(INDEX('Policy Characteristics'!F:F,MATCH($C522,'Policy Characteristics'!$C:$C,0))),"",INDEX('Policy Characteristics'!F:F,MATCH($C522,'Policy Characteristics'!$C:$C,0)))</f>
        <v>0</v>
      </c>
      <c r="M522" s="317">
        <f>IF(ISBLANK(INDEX('Policy Characteristics'!G:G,MATCH($C522,'Policy Characteristics'!$C:$C,0))),"",INDEX('Policy Characteristics'!G:G,MATCH($C522,'Policy Characteristics'!$C:$C,0)))</f>
        <v>1</v>
      </c>
      <c r="N522" s="317">
        <f>IF(ISBLANK(INDEX('Policy Characteristics'!H:H,MATCH($C522,'Policy Characteristics'!$C:$C,0))),"",INDEX('Policy Characteristics'!H:H,MATCH($C522,'Policy Characteristics'!$C:$C,0)))</f>
        <v>0.01</v>
      </c>
      <c r="O522" s="306" t="str">
        <f>IF(ISBLANK(INDEX('Policy Characteristics'!I:I,MATCH($C522,'Policy Characteristics'!$C:$C,0))),"",INDEX('Policy Characteristics'!I:I,MATCH($C522,'Policy Characteristics'!$C:$C,0)))</f>
        <v>% of fuel shifted</v>
      </c>
      <c r="P522" s="306" t="str">
        <f>IF(ISBLANK(INDEX('Policy Characteristics'!J:J,MATCH($C522,'Policy Characteristics'!$C:$C,0))),"",INDEX('Policy Characteristics'!J:J,MATCH($C522,'Policy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2" s="306" t="str">
        <f>IF(ISBLANK(INDEX('Policy Characteristics'!K:K,MATCH($C522,'Policy Characteristics'!$C:$C,0))),"",INDEX('Policy Characteristics'!K:K,MATCH($C522,'Policy Characteristics'!$C:$C,0)))</f>
        <v>industry-ag-main.html#fuel-switching</v>
      </c>
      <c r="R522" s="306" t="str">
        <f>IF(ISBLANK(INDEX('Policy Characteristics'!L:L,MATCH($C522,'Policy Characteristics'!$C:$C,0))),"",INDEX('Policy Characteristics'!L:L,MATCH($C522,'Policy Characteristics'!$C:$C,0)))</f>
        <v>industry-elec-and-hydrogen.html</v>
      </c>
    </row>
    <row r="523" spans="1:18" x14ac:dyDescent="0.25">
      <c r="A523" s="306" t="str">
        <f>IF(ISBLANK(INDEX('Policy Characteristics'!A:A,MATCH($C523,'Policy Characteristics'!$C:$C,0))),"",INDEX('Policy Characteristics'!A:A,MATCH($C523,'Policy Characteristics'!$C:$C,0)))</f>
        <v>Industry</v>
      </c>
      <c r="B523" s="306" t="str">
        <f>IF(ISBLANK(INDEX('Policy Characteristics'!B:B,MATCH($C523,'Policy Characteristics'!$C:$C,0))),"",INDEX('Policy Characteristics'!B:B,MATCH($C523,'Policy Characteristics'!$C:$C,0)))</f>
        <v>Electrification + Hydrogen</v>
      </c>
      <c r="C523" s="310" t="str">
        <f t="shared" si="33"/>
        <v>Fraction of Industrial Fuel Use Shifted to Other Fuels</v>
      </c>
      <c r="D523" s="394" t="s">
        <v>3198</v>
      </c>
      <c r="E523" s="414" t="s">
        <v>2800</v>
      </c>
      <c r="F523" s="7" t="s">
        <v>3162</v>
      </c>
      <c r="G523" s="414" t="s">
        <v>3226</v>
      </c>
      <c r="H523" s="416">
        <v>1264</v>
      </c>
      <c r="I523" s="414" t="s">
        <v>45</v>
      </c>
      <c r="J523" s="308" t="str">
        <f>IF(ISBLANK(INDEX('Policy Characteristics'!D:D,MATCH($C523,'Policy Characteristics'!$C:$C,0))),"",INDEX('Policy Characteristics'!D:D,MATCH($C523,'Policy Characteristics'!$C:$C,0)))</f>
        <v>Electrification + Hydrogen</v>
      </c>
      <c r="K523" s="306" t="str">
        <f>IF(ISBLANK(INDEX('Policy Characteristics'!E:E,MATCH($C523,'Policy Characteristics'!$C:$C,0))),"",INDEX('Policy Characteristics'!E:E,MATCH($C523,'Policy Characteristics'!$C:$C,0)))</f>
        <v>indst fuel type shifting</v>
      </c>
      <c r="L523" s="317">
        <f>IF(ISBLANK(INDEX('Policy Characteristics'!F:F,MATCH($C523,'Policy Characteristics'!$C:$C,0))),"",INDEX('Policy Characteristics'!F:F,MATCH($C523,'Policy Characteristics'!$C:$C,0)))</f>
        <v>0</v>
      </c>
      <c r="M523" s="317">
        <f>IF(ISBLANK(INDEX('Policy Characteristics'!G:G,MATCH($C523,'Policy Characteristics'!$C:$C,0))),"",INDEX('Policy Characteristics'!G:G,MATCH($C523,'Policy Characteristics'!$C:$C,0)))</f>
        <v>1</v>
      </c>
      <c r="N523" s="317">
        <f>IF(ISBLANK(INDEX('Policy Characteristics'!H:H,MATCH($C523,'Policy Characteristics'!$C:$C,0))),"",INDEX('Policy Characteristics'!H:H,MATCH($C523,'Policy Characteristics'!$C:$C,0)))</f>
        <v>0.01</v>
      </c>
      <c r="O523" s="306" t="str">
        <f>IF(ISBLANK(INDEX('Policy Characteristics'!I:I,MATCH($C523,'Policy Characteristics'!$C:$C,0))),"",INDEX('Policy Characteristics'!I:I,MATCH($C523,'Policy Characteristics'!$C:$C,0)))</f>
        <v>% of fuel shifted</v>
      </c>
      <c r="P523" s="306" t="str">
        <f>IF(ISBLANK(INDEX('Policy Characteristics'!J:J,MATCH($C523,'Policy Characteristics'!$C:$C,0))),"",INDEX('Policy Characteristics'!J:J,MATCH($C523,'Policy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3" s="306" t="str">
        <f>IF(ISBLANK(INDEX('Policy Characteristics'!K:K,MATCH($C523,'Policy Characteristics'!$C:$C,0))),"",INDEX('Policy Characteristics'!K:K,MATCH($C523,'Policy Characteristics'!$C:$C,0)))</f>
        <v>industry-ag-main.html#fuel-switching</v>
      </c>
      <c r="R523" s="306" t="str">
        <f>IF(ISBLANK(INDEX('Policy Characteristics'!L:L,MATCH($C523,'Policy Characteristics'!$C:$C,0))),"",INDEX('Policy Characteristics'!L:L,MATCH($C523,'Policy Characteristics'!$C:$C,0)))</f>
        <v>industry-elec-and-hydrogen.html</v>
      </c>
    </row>
    <row r="524" spans="1:18" x14ac:dyDescent="0.25">
      <c r="A524" s="306" t="str">
        <f>IF(ISBLANK(INDEX('Policy Characteristics'!A:A,MATCH($C524,'Policy Characteristics'!$C:$C,0))),"",INDEX('Policy Characteristics'!A:A,MATCH($C524,'Policy Characteristics'!$C:$C,0)))</f>
        <v>Industry</v>
      </c>
      <c r="B524" s="306" t="str">
        <f>IF(ISBLANK(INDEX('Policy Characteristics'!B:B,MATCH($C524,'Policy Characteristics'!$C:$C,0))),"",INDEX('Policy Characteristics'!B:B,MATCH($C524,'Policy Characteristics'!$C:$C,0)))</f>
        <v>Electrification + Hydrogen</v>
      </c>
      <c r="C524" s="310" t="str">
        <f t="shared" si="33"/>
        <v>Fraction of Industrial Fuel Use Shifted to Other Fuels</v>
      </c>
      <c r="D524" s="394" t="s">
        <v>3198</v>
      </c>
      <c r="E524" s="414" t="s">
        <v>2801</v>
      </c>
      <c r="F524" s="7" t="s">
        <v>3162</v>
      </c>
      <c r="G524" s="414" t="s">
        <v>3227</v>
      </c>
      <c r="H524" s="416">
        <v>1265</v>
      </c>
      <c r="I524" s="414" t="s">
        <v>45</v>
      </c>
      <c r="J524" s="308" t="str">
        <f>IF(ISBLANK(INDEX('Policy Characteristics'!D:D,MATCH($C524,'Policy Characteristics'!$C:$C,0))),"",INDEX('Policy Characteristics'!D:D,MATCH($C524,'Policy Characteristics'!$C:$C,0)))</f>
        <v>Electrification + Hydrogen</v>
      </c>
      <c r="K524" s="306" t="str">
        <f>IF(ISBLANK(INDEX('Policy Characteristics'!E:E,MATCH($C524,'Policy Characteristics'!$C:$C,0))),"",INDEX('Policy Characteristics'!E:E,MATCH($C524,'Policy Characteristics'!$C:$C,0)))</f>
        <v>indst fuel type shifting</v>
      </c>
      <c r="L524" s="317">
        <f>IF(ISBLANK(INDEX('Policy Characteristics'!F:F,MATCH($C524,'Policy Characteristics'!$C:$C,0))),"",INDEX('Policy Characteristics'!F:F,MATCH($C524,'Policy Characteristics'!$C:$C,0)))</f>
        <v>0</v>
      </c>
      <c r="M524" s="317">
        <f>IF(ISBLANK(INDEX('Policy Characteristics'!G:G,MATCH($C524,'Policy Characteristics'!$C:$C,0))),"",INDEX('Policy Characteristics'!G:G,MATCH($C524,'Policy Characteristics'!$C:$C,0)))</f>
        <v>1</v>
      </c>
      <c r="N524" s="317">
        <f>IF(ISBLANK(INDEX('Policy Characteristics'!H:H,MATCH($C524,'Policy Characteristics'!$C:$C,0))),"",INDEX('Policy Characteristics'!H:H,MATCH($C524,'Policy Characteristics'!$C:$C,0)))</f>
        <v>0.01</v>
      </c>
      <c r="O524" s="306" t="str">
        <f>IF(ISBLANK(INDEX('Policy Characteristics'!I:I,MATCH($C524,'Policy Characteristics'!$C:$C,0))),"",INDEX('Policy Characteristics'!I:I,MATCH($C524,'Policy Characteristics'!$C:$C,0)))</f>
        <v>% of fuel shifted</v>
      </c>
      <c r="P524" s="306" t="str">
        <f>IF(ISBLANK(INDEX('Policy Characteristics'!J:J,MATCH($C524,'Policy Characteristics'!$C:$C,0))),"",INDEX('Policy Characteristics'!J:J,MATCH($C524,'Policy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4" s="306" t="str">
        <f>IF(ISBLANK(INDEX('Policy Characteristics'!K:K,MATCH($C524,'Policy Characteristics'!$C:$C,0))),"",INDEX('Policy Characteristics'!K:K,MATCH($C524,'Policy Characteristics'!$C:$C,0)))</f>
        <v>industry-ag-main.html#fuel-switching</v>
      </c>
      <c r="R524" s="306" t="str">
        <f>IF(ISBLANK(INDEX('Policy Characteristics'!L:L,MATCH($C524,'Policy Characteristics'!$C:$C,0))),"",INDEX('Policy Characteristics'!L:L,MATCH($C524,'Policy Characteristics'!$C:$C,0)))</f>
        <v>industry-elec-and-hydrogen.html</v>
      </c>
    </row>
    <row r="525" spans="1:18" x14ac:dyDescent="0.25">
      <c r="A525" s="306" t="str">
        <f>IF(ISBLANK(INDEX('Policy Characteristics'!A:A,MATCH($C525,'Policy Characteristics'!$C:$C,0))),"",INDEX('Policy Characteristics'!A:A,MATCH($C525,'Policy Characteristics'!$C:$C,0)))</f>
        <v>Industry</v>
      </c>
      <c r="B525" s="306" t="str">
        <f>IF(ISBLANK(INDEX('Policy Characteristics'!B:B,MATCH($C525,'Policy Characteristics'!$C:$C,0))),"",INDEX('Policy Characteristics'!B:B,MATCH($C525,'Policy Characteristics'!$C:$C,0)))</f>
        <v>Electrification + Hydrogen</v>
      </c>
      <c r="C525" s="310" t="str">
        <f t="shared" si="33"/>
        <v>Fraction of Industrial Fuel Use Shifted to Other Fuels</v>
      </c>
      <c r="D525" s="394" t="s">
        <v>3198</v>
      </c>
      <c r="E525" s="414" t="s">
        <v>2802</v>
      </c>
      <c r="F525" s="7" t="s">
        <v>3162</v>
      </c>
      <c r="G525" s="414" t="s">
        <v>3228</v>
      </c>
      <c r="H525" s="416">
        <v>1266</v>
      </c>
      <c r="I525" s="414" t="s">
        <v>45</v>
      </c>
      <c r="J525" s="308" t="str">
        <f>IF(ISBLANK(INDEX('Policy Characteristics'!D:D,MATCH($C525,'Policy Characteristics'!$C:$C,0))),"",INDEX('Policy Characteristics'!D:D,MATCH($C525,'Policy Characteristics'!$C:$C,0)))</f>
        <v>Electrification + Hydrogen</v>
      </c>
      <c r="K525" s="306" t="str">
        <f>IF(ISBLANK(INDEX('Policy Characteristics'!E:E,MATCH($C525,'Policy Characteristics'!$C:$C,0))),"",INDEX('Policy Characteristics'!E:E,MATCH($C525,'Policy Characteristics'!$C:$C,0)))</f>
        <v>indst fuel type shifting</v>
      </c>
      <c r="L525" s="317">
        <f>IF(ISBLANK(INDEX('Policy Characteristics'!F:F,MATCH($C525,'Policy Characteristics'!$C:$C,0))),"",INDEX('Policy Characteristics'!F:F,MATCH($C525,'Policy Characteristics'!$C:$C,0)))</f>
        <v>0</v>
      </c>
      <c r="M525" s="317">
        <f>IF(ISBLANK(INDEX('Policy Characteristics'!G:G,MATCH($C525,'Policy Characteristics'!$C:$C,0))),"",INDEX('Policy Characteristics'!G:G,MATCH($C525,'Policy Characteristics'!$C:$C,0)))</f>
        <v>1</v>
      </c>
      <c r="N525" s="317">
        <f>IF(ISBLANK(INDEX('Policy Characteristics'!H:H,MATCH($C525,'Policy Characteristics'!$C:$C,0))),"",INDEX('Policy Characteristics'!H:H,MATCH($C525,'Policy Characteristics'!$C:$C,0)))</f>
        <v>0.01</v>
      </c>
      <c r="O525" s="306" t="str">
        <f>IF(ISBLANK(INDEX('Policy Characteristics'!I:I,MATCH($C525,'Policy Characteristics'!$C:$C,0))),"",INDEX('Policy Characteristics'!I:I,MATCH($C525,'Policy Characteristics'!$C:$C,0)))</f>
        <v>% of fuel shifted</v>
      </c>
      <c r="P525" s="306" t="str">
        <f>IF(ISBLANK(INDEX('Policy Characteristics'!J:J,MATCH($C525,'Policy Characteristics'!$C:$C,0))),"",INDEX('Policy Characteristics'!J:J,MATCH($C525,'Policy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5" s="306" t="str">
        <f>IF(ISBLANK(INDEX('Policy Characteristics'!K:K,MATCH($C525,'Policy Characteristics'!$C:$C,0))),"",INDEX('Policy Characteristics'!K:K,MATCH($C525,'Policy Characteristics'!$C:$C,0)))</f>
        <v>industry-ag-main.html#fuel-switching</v>
      </c>
      <c r="R525" s="306" t="str">
        <f>IF(ISBLANK(INDEX('Policy Characteristics'!L:L,MATCH($C525,'Policy Characteristics'!$C:$C,0))),"",INDEX('Policy Characteristics'!L:L,MATCH($C525,'Policy Characteristics'!$C:$C,0)))</f>
        <v>industry-elec-and-hydrogen.html</v>
      </c>
    </row>
    <row r="526" spans="1:18" x14ac:dyDescent="0.25">
      <c r="A526" s="306" t="str">
        <f>IF(ISBLANK(INDEX('Policy Characteristics'!A:A,MATCH($C526,'Policy Characteristics'!$C:$C,0))),"",INDEX('Policy Characteristics'!A:A,MATCH($C526,'Policy Characteristics'!$C:$C,0)))</f>
        <v>Industry</v>
      </c>
      <c r="B526" s="306" t="str">
        <f>IF(ISBLANK(INDEX('Policy Characteristics'!B:B,MATCH($C526,'Policy Characteristics'!$C:$C,0))),"",INDEX('Policy Characteristics'!B:B,MATCH($C526,'Policy Characteristics'!$C:$C,0)))</f>
        <v>Electrification + Hydrogen</v>
      </c>
      <c r="C526" s="310" t="str">
        <f t="shared" si="33"/>
        <v>Fraction of Industrial Fuel Use Shifted to Other Fuels</v>
      </c>
      <c r="D526" s="394" t="s">
        <v>3198</v>
      </c>
      <c r="E526" s="414" t="s">
        <v>2799</v>
      </c>
      <c r="F526" s="7" t="s">
        <v>3162</v>
      </c>
      <c r="G526" s="414" t="s">
        <v>3229</v>
      </c>
      <c r="H526" s="416">
        <v>1267</v>
      </c>
      <c r="I526" s="414" t="s">
        <v>44</v>
      </c>
      <c r="J526" s="308" t="str">
        <f>IF(ISBLANK(INDEX('Policy Characteristics'!D:D,MATCH($C526,'Policy Characteristics'!$C:$C,0))),"",INDEX('Policy Characteristics'!D:D,MATCH($C526,'Policy Characteristics'!$C:$C,0)))</f>
        <v>Electrification + Hydrogen</v>
      </c>
      <c r="K526" s="306" t="str">
        <f>IF(ISBLANK(INDEX('Policy Characteristics'!E:E,MATCH($C526,'Policy Characteristics'!$C:$C,0))),"",INDEX('Policy Characteristics'!E:E,MATCH($C526,'Policy Characteristics'!$C:$C,0)))</f>
        <v>indst fuel type shifting</v>
      </c>
      <c r="L526" s="317">
        <f>IF(ISBLANK(INDEX('Policy Characteristics'!F:F,MATCH($C526,'Policy Characteristics'!$C:$C,0))),"",INDEX('Policy Characteristics'!F:F,MATCH($C526,'Policy Characteristics'!$C:$C,0)))</f>
        <v>0</v>
      </c>
      <c r="M526" s="317">
        <f>IF(ISBLANK(INDEX('Policy Characteristics'!G:G,MATCH($C526,'Policy Characteristics'!$C:$C,0))),"",INDEX('Policy Characteristics'!G:G,MATCH($C526,'Policy Characteristics'!$C:$C,0)))</f>
        <v>1</v>
      </c>
      <c r="N526" s="317">
        <f>IF(ISBLANK(INDEX('Policy Characteristics'!H:H,MATCH($C526,'Policy Characteristics'!$C:$C,0))),"",INDEX('Policy Characteristics'!H:H,MATCH($C526,'Policy Characteristics'!$C:$C,0)))</f>
        <v>0.01</v>
      </c>
      <c r="O526" s="306" t="str">
        <f>IF(ISBLANK(INDEX('Policy Characteristics'!I:I,MATCH($C526,'Policy Characteristics'!$C:$C,0))),"",INDEX('Policy Characteristics'!I:I,MATCH($C526,'Policy Characteristics'!$C:$C,0)))</f>
        <v>% of fuel shifted</v>
      </c>
      <c r="P526" s="306" t="str">
        <f>IF(ISBLANK(INDEX('Policy Characteristics'!J:J,MATCH($C526,'Policy Characteristics'!$C:$C,0))),"",INDEX('Policy Characteristics'!J:J,MATCH($C526,'Policy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6" s="306" t="str">
        <f>IF(ISBLANK(INDEX('Policy Characteristics'!K:K,MATCH($C526,'Policy Characteristics'!$C:$C,0))),"",INDEX('Policy Characteristics'!K:K,MATCH($C526,'Policy Characteristics'!$C:$C,0)))</f>
        <v>industry-ag-main.html#fuel-switching</v>
      </c>
      <c r="R526" s="306" t="str">
        <f>IF(ISBLANK(INDEX('Policy Characteristics'!L:L,MATCH($C526,'Policy Characteristics'!$C:$C,0))),"",INDEX('Policy Characteristics'!L:L,MATCH($C526,'Policy Characteristics'!$C:$C,0)))</f>
        <v>industry-elec-and-hydrogen.html</v>
      </c>
    </row>
    <row r="527" spans="1:18" x14ac:dyDescent="0.25">
      <c r="A527" s="306" t="str">
        <f>IF(ISBLANK(INDEX('Policy Characteristics'!A:A,MATCH($C527,'Policy Characteristics'!$C:$C,0))),"",INDEX('Policy Characteristics'!A:A,MATCH($C527,'Policy Characteristics'!$C:$C,0)))</f>
        <v>Industry</v>
      </c>
      <c r="B527" s="306" t="str">
        <f>IF(ISBLANK(INDEX('Policy Characteristics'!B:B,MATCH($C527,'Policy Characteristics'!$C:$C,0))),"",INDEX('Policy Characteristics'!B:B,MATCH($C527,'Policy Characteristics'!$C:$C,0)))</f>
        <v>Electrification + Hydrogen</v>
      </c>
      <c r="C527" s="310" t="str">
        <f t="shared" si="33"/>
        <v>Fraction of Industrial Fuel Use Shifted to Other Fuels</v>
      </c>
      <c r="D527" s="394" t="s">
        <v>3199</v>
      </c>
      <c r="E527" s="414" t="s">
        <v>2449</v>
      </c>
      <c r="F527" s="7" t="s">
        <v>3163</v>
      </c>
      <c r="G527" s="414" t="s">
        <v>3220</v>
      </c>
      <c r="H527" s="416">
        <v>1268</v>
      </c>
      <c r="I527" s="414" t="s">
        <v>44</v>
      </c>
      <c r="J527" s="308" t="str">
        <f>IF(ISBLANK(INDEX('Policy Characteristics'!D:D,MATCH($C527,'Policy Characteristics'!$C:$C,0))),"",INDEX('Policy Characteristics'!D:D,MATCH($C527,'Policy Characteristics'!$C:$C,0)))</f>
        <v>Electrification + Hydrogen</v>
      </c>
      <c r="K527" s="306" t="str">
        <f>IF(ISBLANK(INDEX('Policy Characteristics'!E:E,MATCH($C527,'Policy Characteristics'!$C:$C,0))),"",INDEX('Policy Characteristics'!E:E,MATCH($C527,'Policy Characteristics'!$C:$C,0)))</f>
        <v>indst fuel type shifting</v>
      </c>
      <c r="L527" s="317">
        <f>IF(ISBLANK(INDEX('Policy Characteristics'!F:F,MATCH($C527,'Policy Characteristics'!$C:$C,0))),"",INDEX('Policy Characteristics'!F:F,MATCH($C527,'Policy Characteristics'!$C:$C,0)))</f>
        <v>0</v>
      </c>
      <c r="M527" s="317">
        <f>IF(ISBLANK(INDEX('Policy Characteristics'!G:G,MATCH($C527,'Policy Characteristics'!$C:$C,0))),"",INDEX('Policy Characteristics'!G:G,MATCH($C527,'Policy Characteristics'!$C:$C,0)))</f>
        <v>1</v>
      </c>
      <c r="N527" s="317">
        <f>IF(ISBLANK(INDEX('Policy Characteristics'!H:H,MATCH($C527,'Policy Characteristics'!$C:$C,0))),"",INDEX('Policy Characteristics'!H:H,MATCH($C527,'Policy Characteristics'!$C:$C,0)))</f>
        <v>0.01</v>
      </c>
      <c r="O527" s="306" t="str">
        <f>IF(ISBLANK(INDEX('Policy Characteristics'!I:I,MATCH($C527,'Policy Characteristics'!$C:$C,0))),"",INDEX('Policy Characteristics'!I:I,MATCH($C527,'Policy Characteristics'!$C:$C,0)))</f>
        <v>% of fuel shifted</v>
      </c>
      <c r="P527" s="306" t="str">
        <f>IF(ISBLANK(INDEX('Policy Characteristics'!J:J,MATCH($C527,'Policy Characteristics'!$C:$C,0))),"",INDEX('Policy Characteristics'!J:J,MATCH($C527,'Policy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7" s="306" t="str">
        <f>IF(ISBLANK(INDEX('Policy Characteristics'!K:K,MATCH($C527,'Policy Characteristics'!$C:$C,0))),"",INDEX('Policy Characteristics'!K:K,MATCH($C527,'Policy Characteristics'!$C:$C,0)))</f>
        <v>industry-ag-main.html#fuel-switching</v>
      </c>
      <c r="R527" s="306" t="str">
        <f>IF(ISBLANK(INDEX('Policy Characteristics'!L:L,MATCH($C527,'Policy Characteristics'!$C:$C,0))),"",INDEX('Policy Characteristics'!L:L,MATCH($C527,'Policy Characteristics'!$C:$C,0)))</f>
        <v>industry-elec-and-hydrogen.html</v>
      </c>
    </row>
    <row r="528" spans="1:18" x14ac:dyDescent="0.25">
      <c r="A528" s="306" t="str">
        <f>IF(ISBLANK(INDEX('Policy Characteristics'!A:A,MATCH($C528,'Policy Characteristics'!$C:$C,0))),"",INDEX('Policy Characteristics'!A:A,MATCH($C528,'Policy Characteristics'!$C:$C,0)))</f>
        <v>Industry</v>
      </c>
      <c r="B528" s="306" t="str">
        <f>IF(ISBLANK(INDEX('Policy Characteristics'!B:B,MATCH($C528,'Policy Characteristics'!$C:$C,0))),"",INDEX('Policy Characteristics'!B:B,MATCH($C528,'Policy Characteristics'!$C:$C,0)))</f>
        <v>Electrification + Hydrogen</v>
      </c>
      <c r="C528" s="310" t="str">
        <f t="shared" si="33"/>
        <v>Fraction of Industrial Fuel Use Shifted to Other Fuels</v>
      </c>
      <c r="D528" s="394" t="s">
        <v>3199</v>
      </c>
      <c r="E528" s="414" t="s">
        <v>2450</v>
      </c>
      <c r="F528" s="7" t="s">
        <v>3163</v>
      </c>
      <c r="G528" s="414" t="s">
        <v>3221</v>
      </c>
      <c r="H528" s="416">
        <v>1269</v>
      </c>
      <c r="I528" s="414" t="s">
        <v>45</v>
      </c>
      <c r="J528" s="308" t="str">
        <f>IF(ISBLANK(INDEX('Policy Characteristics'!D:D,MATCH($C528,'Policy Characteristics'!$C:$C,0))),"",INDEX('Policy Characteristics'!D:D,MATCH($C528,'Policy Characteristics'!$C:$C,0)))</f>
        <v>Electrification + Hydrogen</v>
      </c>
      <c r="K528" s="306" t="str">
        <f>IF(ISBLANK(INDEX('Policy Characteristics'!E:E,MATCH($C528,'Policy Characteristics'!$C:$C,0))),"",INDEX('Policy Characteristics'!E:E,MATCH($C528,'Policy Characteristics'!$C:$C,0)))</f>
        <v>indst fuel type shifting</v>
      </c>
      <c r="L528" s="317">
        <f>IF(ISBLANK(INDEX('Policy Characteristics'!F:F,MATCH($C528,'Policy Characteristics'!$C:$C,0))),"",INDEX('Policy Characteristics'!F:F,MATCH($C528,'Policy Characteristics'!$C:$C,0)))</f>
        <v>0</v>
      </c>
      <c r="M528" s="317">
        <f>IF(ISBLANK(INDEX('Policy Characteristics'!G:G,MATCH($C528,'Policy Characteristics'!$C:$C,0))),"",INDEX('Policy Characteristics'!G:G,MATCH($C528,'Policy Characteristics'!$C:$C,0)))</f>
        <v>1</v>
      </c>
      <c r="N528" s="317">
        <f>IF(ISBLANK(INDEX('Policy Characteristics'!H:H,MATCH($C528,'Policy Characteristics'!$C:$C,0))),"",INDEX('Policy Characteristics'!H:H,MATCH($C528,'Policy Characteristics'!$C:$C,0)))</f>
        <v>0.01</v>
      </c>
      <c r="O528" s="306" t="str">
        <f>IF(ISBLANK(INDEX('Policy Characteristics'!I:I,MATCH($C528,'Policy Characteristics'!$C:$C,0))),"",INDEX('Policy Characteristics'!I:I,MATCH($C528,'Policy Characteristics'!$C:$C,0)))</f>
        <v>% of fuel shifted</v>
      </c>
      <c r="P528" s="306" t="str">
        <f>IF(ISBLANK(INDEX('Policy Characteristics'!J:J,MATCH($C528,'Policy Characteristics'!$C:$C,0))),"",INDEX('Policy Characteristics'!J:J,MATCH($C528,'Policy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8" s="306" t="str">
        <f>IF(ISBLANK(INDEX('Policy Characteristics'!K:K,MATCH($C528,'Policy Characteristics'!$C:$C,0))),"",INDEX('Policy Characteristics'!K:K,MATCH($C528,'Policy Characteristics'!$C:$C,0)))</f>
        <v>industry-ag-main.html#fuel-switching</v>
      </c>
      <c r="R528" s="306" t="str">
        <f>IF(ISBLANK(INDEX('Policy Characteristics'!L:L,MATCH($C528,'Policy Characteristics'!$C:$C,0))),"",INDEX('Policy Characteristics'!L:L,MATCH($C528,'Policy Characteristics'!$C:$C,0)))</f>
        <v>industry-elec-and-hydrogen.html</v>
      </c>
    </row>
    <row r="529" spans="1:18" x14ac:dyDescent="0.25">
      <c r="A529" s="306" t="str">
        <f>IF(ISBLANK(INDEX('Policy Characteristics'!A:A,MATCH($C529,'Policy Characteristics'!$C:$C,0))),"",INDEX('Policy Characteristics'!A:A,MATCH($C529,'Policy Characteristics'!$C:$C,0)))</f>
        <v>Industry</v>
      </c>
      <c r="B529" s="306" t="str">
        <f>IF(ISBLANK(INDEX('Policy Characteristics'!B:B,MATCH($C529,'Policy Characteristics'!$C:$C,0))),"",INDEX('Policy Characteristics'!B:B,MATCH($C529,'Policy Characteristics'!$C:$C,0)))</f>
        <v>Electrification + Hydrogen</v>
      </c>
      <c r="C529" s="310" t="str">
        <f t="shared" si="33"/>
        <v>Fraction of Industrial Fuel Use Shifted to Other Fuels</v>
      </c>
      <c r="D529" s="394" t="s">
        <v>3199</v>
      </c>
      <c r="E529" s="414" t="s">
        <v>2451</v>
      </c>
      <c r="F529" s="7" t="s">
        <v>3163</v>
      </c>
      <c r="G529" s="414" t="s">
        <v>3222</v>
      </c>
      <c r="H529" s="416">
        <v>1270</v>
      </c>
      <c r="I529" s="414" t="s">
        <v>45</v>
      </c>
      <c r="J529" s="308" t="str">
        <f>IF(ISBLANK(INDEX('Policy Characteristics'!D:D,MATCH($C529,'Policy Characteristics'!$C:$C,0))),"",INDEX('Policy Characteristics'!D:D,MATCH($C529,'Policy Characteristics'!$C:$C,0)))</f>
        <v>Electrification + Hydrogen</v>
      </c>
      <c r="K529" s="306" t="str">
        <f>IF(ISBLANK(INDEX('Policy Characteristics'!E:E,MATCH($C529,'Policy Characteristics'!$C:$C,0))),"",INDEX('Policy Characteristics'!E:E,MATCH($C529,'Policy Characteristics'!$C:$C,0)))</f>
        <v>indst fuel type shifting</v>
      </c>
      <c r="L529" s="317">
        <f>IF(ISBLANK(INDEX('Policy Characteristics'!F:F,MATCH($C529,'Policy Characteristics'!$C:$C,0))),"",INDEX('Policy Characteristics'!F:F,MATCH($C529,'Policy Characteristics'!$C:$C,0)))</f>
        <v>0</v>
      </c>
      <c r="M529" s="317">
        <f>IF(ISBLANK(INDEX('Policy Characteristics'!G:G,MATCH($C529,'Policy Characteristics'!$C:$C,0))),"",INDEX('Policy Characteristics'!G:G,MATCH($C529,'Policy Characteristics'!$C:$C,0)))</f>
        <v>1</v>
      </c>
      <c r="N529" s="317">
        <f>IF(ISBLANK(INDEX('Policy Characteristics'!H:H,MATCH($C529,'Policy Characteristics'!$C:$C,0))),"",INDEX('Policy Characteristics'!H:H,MATCH($C529,'Policy Characteristics'!$C:$C,0)))</f>
        <v>0.01</v>
      </c>
      <c r="O529" s="306" t="str">
        <f>IF(ISBLANK(INDEX('Policy Characteristics'!I:I,MATCH($C529,'Policy Characteristics'!$C:$C,0))),"",INDEX('Policy Characteristics'!I:I,MATCH($C529,'Policy Characteristics'!$C:$C,0)))</f>
        <v>% of fuel shifted</v>
      </c>
      <c r="P529" s="306" t="str">
        <f>IF(ISBLANK(INDEX('Policy Characteristics'!J:J,MATCH($C529,'Policy Characteristics'!$C:$C,0))),"",INDEX('Policy Characteristics'!J:J,MATCH($C529,'Policy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29" s="306" t="str">
        <f>IF(ISBLANK(INDEX('Policy Characteristics'!K:K,MATCH($C529,'Policy Characteristics'!$C:$C,0))),"",INDEX('Policy Characteristics'!K:K,MATCH($C529,'Policy Characteristics'!$C:$C,0)))</f>
        <v>industry-ag-main.html#fuel-switching</v>
      </c>
      <c r="R529" s="306" t="str">
        <f>IF(ISBLANK(INDEX('Policy Characteristics'!L:L,MATCH($C529,'Policy Characteristics'!$C:$C,0))),"",INDEX('Policy Characteristics'!L:L,MATCH($C529,'Policy Characteristics'!$C:$C,0)))</f>
        <v>industry-elec-and-hydrogen.html</v>
      </c>
    </row>
    <row r="530" spans="1:18" x14ac:dyDescent="0.25">
      <c r="A530" s="306" t="str">
        <f>IF(ISBLANK(INDEX('Policy Characteristics'!A:A,MATCH($C530,'Policy Characteristics'!$C:$C,0))),"",INDEX('Policy Characteristics'!A:A,MATCH($C530,'Policy Characteristics'!$C:$C,0)))</f>
        <v>Industry</v>
      </c>
      <c r="B530" s="306" t="str">
        <f>IF(ISBLANK(INDEX('Policy Characteristics'!B:B,MATCH($C530,'Policy Characteristics'!$C:$C,0))),"",INDEX('Policy Characteristics'!B:B,MATCH($C530,'Policy Characteristics'!$C:$C,0)))</f>
        <v>Electrification + Hydrogen</v>
      </c>
      <c r="C530" s="310" t="str">
        <f t="shared" si="33"/>
        <v>Fraction of Industrial Fuel Use Shifted to Other Fuels</v>
      </c>
      <c r="D530" s="394" t="s">
        <v>3199</v>
      </c>
      <c r="E530" s="414" t="s">
        <v>2452</v>
      </c>
      <c r="F530" s="7" t="s">
        <v>3163</v>
      </c>
      <c r="G530" s="414" t="s">
        <v>3223</v>
      </c>
      <c r="H530" s="416">
        <v>1271</v>
      </c>
      <c r="I530" s="414" t="s">
        <v>45</v>
      </c>
      <c r="J530" s="308" t="str">
        <f>IF(ISBLANK(INDEX('Policy Characteristics'!D:D,MATCH($C530,'Policy Characteristics'!$C:$C,0))),"",INDEX('Policy Characteristics'!D:D,MATCH($C530,'Policy Characteristics'!$C:$C,0)))</f>
        <v>Electrification + Hydrogen</v>
      </c>
      <c r="K530" s="306" t="str">
        <f>IF(ISBLANK(INDEX('Policy Characteristics'!E:E,MATCH($C530,'Policy Characteristics'!$C:$C,0))),"",INDEX('Policy Characteristics'!E:E,MATCH($C530,'Policy Characteristics'!$C:$C,0)))</f>
        <v>indst fuel type shifting</v>
      </c>
      <c r="L530" s="317">
        <f>IF(ISBLANK(INDEX('Policy Characteristics'!F:F,MATCH($C530,'Policy Characteristics'!$C:$C,0))),"",INDEX('Policy Characteristics'!F:F,MATCH($C530,'Policy Characteristics'!$C:$C,0)))</f>
        <v>0</v>
      </c>
      <c r="M530" s="317">
        <f>IF(ISBLANK(INDEX('Policy Characteristics'!G:G,MATCH($C530,'Policy Characteristics'!$C:$C,0))),"",INDEX('Policy Characteristics'!G:G,MATCH($C530,'Policy Characteristics'!$C:$C,0)))</f>
        <v>1</v>
      </c>
      <c r="N530" s="317">
        <f>IF(ISBLANK(INDEX('Policy Characteristics'!H:H,MATCH($C530,'Policy Characteristics'!$C:$C,0))),"",INDEX('Policy Characteristics'!H:H,MATCH($C530,'Policy Characteristics'!$C:$C,0)))</f>
        <v>0.01</v>
      </c>
      <c r="O530" s="306" t="str">
        <f>IF(ISBLANK(INDEX('Policy Characteristics'!I:I,MATCH($C530,'Policy Characteristics'!$C:$C,0))),"",INDEX('Policy Characteristics'!I:I,MATCH($C530,'Policy Characteristics'!$C:$C,0)))</f>
        <v>% of fuel shifted</v>
      </c>
      <c r="P530" s="306" t="str">
        <f>IF(ISBLANK(INDEX('Policy Characteristics'!J:J,MATCH($C530,'Policy Characteristics'!$C:$C,0))),"",INDEX('Policy Characteristics'!J:J,MATCH($C530,'Policy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0" s="306" t="str">
        <f>IF(ISBLANK(INDEX('Policy Characteristics'!K:K,MATCH($C530,'Policy Characteristics'!$C:$C,0))),"",INDEX('Policy Characteristics'!K:K,MATCH($C530,'Policy Characteristics'!$C:$C,0)))</f>
        <v>industry-ag-main.html#fuel-switching</v>
      </c>
      <c r="R530" s="306" t="str">
        <f>IF(ISBLANK(INDEX('Policy Characteristics'!L:L,MATCH($C530,'Policy Characteristics'!$C:$C,0))),"",INDEX('Policy Characteristics'!L:L,MATCH($C530,'Policy Characteristics'!$C:$C,0)))</f>
        <v>industry-elec-and-hydrogen.html</v>
      </c>
    </row>
    <row r="531" spans="1:18" x14ac:dyDescent="0.25">
      <c r="A531" s="306" t="str">
        <f>IF(ISBLANK(INDEX('Policy Characteristics'!A:A,MATCH($C531,'Policy Characteristics'!$C:$C,0))),"",INDEX('Policy Characteristics'!A:A,MATCH($C531,'Policy Characteristics'!$C:$C,0)))</f>
        <v>Industry</v>
      </c>
      <c r="B531" s="306" t="str">
        <f>IF(ISBLANK(INDEX('Policy Characteristics'!B:B,MATCH($C531,'Policy Characteristics'!$C:$C,0))),"",INDEX('Policy Characteristics'!B:B,MATCH($C531,'Policy Characteristics'!$C:$C,0)))</f>
        <v>Electrification + Hydrogen</v>
      </c>
      <c r="C531" s="310" t="str">
        <f t="shared" si="33"/>
        <v>Fraction of Industrial Fuel Use Shifted to Other Fuels</v>
      </c>
      <c r="D531" s="394" t="s">
        <v>3199</v>
      </c>
      <c r="E531" s="414" t="s">
        <v>2453</v>
      </c>
      <c r="F531" s="7" t="s">
        <v>3163</v>
      </c>
      <c r="G531" s="414" t="s">
        <v>3224</v>
      </c>
      <c r="H531" s="416">
        <v>1272</v>
      </c>
      <c r="I531" s="414" t="s">
        <v>45</v>
      </c>
      <c r="J531" s="308" t="str">
        <f>IF(ISBLANK(INDEX('Policy Characteristics'!D:D,MATCH($C531,'Policy Characteristics'!$C:$C,0))),"",INDEX('Policy Characteristics'!D:D,MATCH($C531,'Policy Characteristics'!$C:$C,0)))</f>
        <v>Electrification + Hydrogen</v>
      </c>
      <c r="K531" s="306" t="str">
        <f>IF(ISBLANK(INDEX('Policy Characteristics'!E:E,MATCH($C531,'Policy Characteristics'!$C:$C,0))),"",INDEX('Policy Characteristics'!E:E,MATCH($C531,'Policy Characteristics'!$C:$C,0)))</f>
        <v>indst fuel type shifting</v>
      </c>
      <c r="L531" s="317">
        <f>IF(ISBLANK(INDEX('Policy Characteristics'!F:F,MATCH($C531,'Policy Characteristics'!$C:$C,0))),"",INDEX('Policy Characteristics'!F:F,MATCH($C531,'Policy Characteristics'!$C:$C,0)))</f>
        <v>0</v>
      </c>
      <c r="M531" s="317">
        <f>IF(ISBLANK(INDEX('Policy Characteristics'!G:G,MATCH($C531,'Policy Characteristics'!$C:$C,0))),"",INDEX('Policy Characteristics'!G:G,MATCH($C531,'Policy Characteristics'!$C:$C,0)))</f>
        <v>1</v>
      </c>
      <c r="N531" s="317">
        <f>IF(ISBLANK(INDEX('Policy Characteristics'!H:H,MATCH($C531,'Policy Characteristics'!$C:$C,0))),"",INDEX('Policy Characteristics'!H:H,MATCH($C531,'Policy Characteristics'!$C:$C,0)))</f>
        <v>0.01</v>
      </c>
      <c r="O531" s="306" t="str">
        <f>IF(ISBLANK(INDEX('Policy Characteristics'!I:I,MATCH($C531,'Policy Characteristics'!$C:$C,0))),"",INDEX('Policy Characteristics'!I:I,MATCH($C531,'Policy Characteristics'!$C:$C,0)))</f>
        <v>% of fuel shifted</v>
      </c>
      <c r="P531" s="306" t="str">
        <f>IF(ISBLANK(INDEX('Policy Characteristics'!J:J,MATCH($C531,'Policy Characteristics'!$C:$C,0))),"",INDEX('Policy Characteristics'!J:J,MATCH($C531,'Policy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1" s="306" t="str">
        <f>IF(ISBLANK(INDEX('Policy Characteristics'!K:K,MATCH($C531,'Policy Characteristics'!$C:$C,0))),"",INDEX('Policy Characteristics'!K:K,MATCH($C531,'Policy Characteristics'!$C:$C,0)))</f>
        <v>industry-ag-main.html#fuel-switching</v>
      </c>
      <c r="R531" s="306" t="str">
        <f>IF(ISBLANK(INDEX('Policy Characteristics'!L:L,MATCH($C531,'Policy Characteristics'!$C:$C,0))),"",INDEX('Policy Characteristics'!L:L,MATCH($C531,'Policy Characteristics'!$C:$C,0)))</f>
        <v>industry-elec-and-hydrogen.html</v>
      </c>
    </row>
    <row r="532" spans="1:18" x14ac:dyDescent="0.25">
      <c r="A532" s="306" t="str">
        <f>IF(ISBLANK(INDEX('Policy Characteristics'!A:A,MATCH($C532,'Policy Characteristics'!$C:$C,0))),"",INDEX('Policy Characteristics'!A:A,MATCH($C532,'Policy Characteristics'!$C:$C,0)))</f>
        <v>Industry</v>
      </c>
      <c r="B532" s="306" t="str">
        <f>IF(ISBLANK(INDEX('Policy Characteristics'!B:B,MATCH($C532,'Policy Characteristics'!$C:$C,0))),"",INDEX('Policy Characteristics'!B:B,MATCH($C532,'Policy Characteristics'!$C:$C,0)))</f>
        <v>Electrification + Hydrogen</v>
      </c>
      <c r="C532" s="310" t="str">
        <f t="shared" si="33"/>
        <v>Fraction of Industrial Fuel Use Shifted to Other Fuels</v>
      </c>
      <c r="D532" s="394" t="s">
        <v>3199</v>
      </c>
      <c r="E532" s="414" t="s">
        <v>2454</v>
      </c>
      <c r="F532" s="7" t="s">
        <v>3163</v>
      </c>
      <c r="G532" s="414" t="s">
        <v>3225</v>
      </c>
      <c r="H532" s="416">
        <v>1273</v>
      </c>
      <c r="I532" s="414" t="s">
        <v>45</v>
      </c>
      <c r="J532" s="308" t="str">
        <f>IF(ISBLANK(INDEX('Policy Characteristics'!D:D,MATCH($C532,'Policy Characteristics'!$C:$C,0))),"",INDEX('Policy Characteristics'!D:D,MATCH($C532,'Policy Characteristics'!$C:$C,0)))</f>
        <v>Electrification + Hydrogen</v>
      </c>
      <c r="K532" s="306" t="str">
        <f>IF(ISBLANK(INDEX('Policy Characteristics'!E:E,MATCH($C532,'Policy Characteristics'!$C:$C,0))),"",INDEX('Policy Characteristics'!E:E,MATCH($C532,'Policy Characteristics'!$C:$C,0)))</f>
        <v>indst fuel type shifting</v>
      </c>
      <c r="L532" s="317">
        <f>IF(ISBLANK(INDEX('Policy Characteristics'!F:F,MATCH($C532,'Policy Characteristics'!$C:$C,0))),"",INDEX('Policy Characteristics'!F:F,MATCH($C532,'Policy Characteristics'!$C:$C,0)))</f>
        <v>0</v>
      </c>
      <c r="M532" s="317">
        <f>IF(ISBLANK(INDEX('Policy Characteristics'!G:G,MATCH($C532,'Policy Characteristics'!$C:$C,0))),"",INDEX('Policy Characteristics'!G:G,MATCH($C532,'Policy Characteristics'!$C:$C,0)))</f>
        <v>1</v>
      </c>
      <c r="N532" s="317">
        <f>IF(ISBLANK(INDEX('Policy Characteristics'!H:H,MATCH($C532,'Policy Characteristics'!$C:$C,0))),"",INDEX('Policy Characteristics'!H:H,MATCH($C532,'Policy Characteristics'!$C:$C,0)))</f>
        <v>0.01</v>
      </c>
      <c r="O532" s="306" t="str">
        <f>IF(ISBLANK(INDEX('Policy Characteristics'!I:I,MATCH($C532,'Policy Characteristics'!$C:$C,0))),"",INDEX('Policy Characteristics'!I:I,MATCH($C532,'Policy Characteristics'!$C:$C,0)))</f>
        <v>% of fuel shifted</v>
      </c>
      <c r="P532" s="306" t="str">
        <f>IF(ISBLANK(INDEX('Policy Characteristics'!J:J,MATCH($C532,'Policy Characteristics'!$C:$C,0))),"",INDEX('Policy Characteristics'!J:J,MATCH($C532,'Policy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2" s="306" t="str">
        <f>IF(ISBLANK(INDEX('Policy Characteristics'!K:K,MATCH($C532,'Policy Characteristics'!$C:$C,0))),"",INDEX('Policy Characteristics'!K:K,MATCH($C532,'Policy Characteristics'!$C:$C,0)))</f>
        <v>industry-ag-main.html#fuel-switching</v>
      </c>
      <c r="R532" s="306" t="str">
        <f>IF(ISBLANK(INDEX('Policy Characteristics'!L:L,MATCH($C532,'Policy Characteristics'!$C:$C,0))),"",INDEX('Policy Characteristics'!L:L,MATCH($C532,'Policy Characteristics'!$C:$C,0)))</f>
        <v>industry-elec-and-hydrogen.html</v>
      </c>
    </row>
    <row r="533" spans="1:18" x14ac:dyDescent="0.25">
      <c r="A533" s="306" t="str">
        <f>IF(ISBLANK(INDEX('Policy Characteristics'!A:A,MATCH($C533,'Policy Characteristics'!$C:$C,0))),"",INDEX('Policy Characteristics'!A:A,MATCH($C533,'Policy Characteristics'!$C:$C,0)))</f>
        <v>Industry</v>
      </c>
      <c r="B533" s="306" t="str">
        <f>IF(ISBLANK(INDEX('Policy Characteristics'!B:B,MATCH($C533,'Policy Characteristics'!$C:$C,0))),"",INDEX('Policy Characteristics'!B:B,MATCH($C533,'Policy Characteristics'!$C:$C,0)))</f>
        <v>Electrification + Hydrogen</v>
      </c>
      <c r="C533" s="310" t="str">
        <f t="shared" si="33"/>
        <v>Fraction of Industrial Fuel Use Shifted to Other Fuels</v>
      </c>
      <c r="D533" s="394" t="s">
        <v>3199</v>
      </c>
      <c r="E533" s="414" t="s">
        <v>2800</v>
      </c>
      <c r="F533" s="7" t="s">
        <v>3163</v>
      </c>
      <c r="G533" s="414" t="s">
        <v>3226</v>
      </c>
      <c r="H533" s="416">
        <v>1274</v>
      </c>
      <c r="I533" s="414" t="s">
        <v>45</v>
      </c>
      <c r="J533" s="308" t="str">
        <f>IF(ISBLANK(INDEX('Policy Characteristics'!D:D,MATCH($C533,'Policy Characteristics'!$C:$C,0))),"",INDEX('Policy Characteristics'!D:D,MATCH($C533,'Policy Characteristics'!$C:$C,0)))</f>
        <v>Electrification + Hydrogen</v>
      </c>
      <c r="K533" s="306" t="str">
        <f>IF(ISBLANK(INDEX('Policy Characteristics'!E:E,MATCH($C533,'Policy Characteristics'!$C:$C,0))),"",INDEX('Policy Characteristics'!E:E,MATCH($C533,'Policy Characteristics'!$C:$C,0)))</f>
        <v>indst fuel type shifting</v>
      </c>
      <c r="L533" s="317">
        <f>IF(ISBLANK(INDEX('Policy Characteristics'!F:F,MATCH($C533,'Policy Characteristics'!$C:$C,0))),"",INDEX('Policy Characteristics'!F:F,MATCH($C533,'Policy Characteristics'!$C:$C,0)))</f>
        <v>0</v>
      </c>
      <c r="M533" s="317">
        <f>IF(ISBLANK(INDEX('Policy Characteristics'!G:G,MATCH($C533,'Policy Characteristics'!$C:$C,0))),"",INDEX('Policy Characteristics'!G:G,MATCH($C533,'Policy Characteristics'!$C:$C,0)))</f>
        <v>1</v>
      </c>
      <c r="N533" s="317">
        <f>IF(ISBLANK(INDEX('Policy Characteristics'!H:H,MATCH($C533,'Policy Characteristics'!$C:$C,0))),"",INDEX('Policy Characteristics'!H:H,MATCH($C533,'Policy Characteristics'!$C:$C,0)))</f>
        <v>0.01</v>
      </c>
      <c r="O533" s="306" t="str">
        <f>IF(ISBLANK(INDEX('Policy Characteristics'!I:I,MATCH($C533,'Policy Characteristics'!$C:$C,0))),"",INDEX('Policy Characteristics'!I:I,MATCH($C533,'Policy Characteristics'!$C:$C,0)))</f>
        <v>% of fuel shifted</v>
      </c>
      <c r="P533" s="306" t="str">
        <f>IF(ISBLANK(INDEX('Policy Characteristics'!J:J,MATCH($C533,'Policy Characteristics'!$C:$C,0))),"",INDEX('Policy Characteristics'!J:J,MATCH($C533,'Policy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3" s="306" t="str">
        <f>IF(ISBLANK(INDEX('Policy Characteristics'!K:K,MATCH($C533,'Policy Characteristics'!$C:$C,0))),"",INDEX('Policy Characteristics'!K:K,MATCH($C533,'Policy Characteristics'!$C:$C,0)))</f>
        <v>industry-ag-main.html#fuel-switching</v>
      </c>
      <c r="R533" s="306" t="str">
        <f>IF(ISBLANK(INDEX('Policy Characteristics'!L:L,MATCH($C533,'Policy Characteristics'!$C:$C,0))),"",INDEX('Policy Characteristics'!L:L,MATCH($C533,'Policy Characteristics'!$C:$C,0)))</f>
        <v>industry-elec-and-hydrogen.html</v>
      </c>
    </row>
    <row r="534" spans="1:18" x14ac:dyDescent="0.25">
      <c r="A534" s="306" t="str">
        <f>IF(ISBLANK(INDEX('Policy Characteristics'!A:A,MATCH($C534,'Policy Characteristics'!$C:$C,0))),"",INDEX('Policy Characteristics'!A:A,MATCH($C534,'Policy Characteristics'!$C:$C,0)))</f>
        <v>Industry</v>
      </c>
      <c r="B534" s="306" t="str">
        <f>IF(ISBLANK(INDEX('Policy Characteristics'!B:B,MATCH($C534,'Policy Characteristics'!$C:$C,0))),"",INDEX('Policy Characteristics'!B:B,MATCH($C534,'Policy Characteristics'!$C:$C,0)))</f>
        <v>Electrification + Hydrogen</v>
      </c>
      <c r="C534" s="310" t="str">
        <f t="shared" si="33"/>
        <v>Fraction of Industrial Fuel Use Shifted to Other Fuels</v>
      </c>
      <c r="D534" s="394" t="s">
        <v>3199</v>
      </c>
      <c r="E534" s="414" t="s">
        <v>2801</v>
      </c>
      <c r="F534" s="7" t="s">
        <v>3163</v>
      </c>
      <c r="G534" s="414" t="s">
        <v>3227</v>
      </c>
      <c r="H534" s="416">
        <v>1275</v>
      </c>
      <c r="I534" s="414" t="s">
        <v>45</v>
      </c>
      <c r="J534" s="308" t="str">
        <f>IF(ISBLANK(INDEX('Policy Characteristics'!D:D,MATCH($C534,'Policy Characteristics'!$C:$C,0))),"",INDEX('Policy Characteristics'!D:D,MATCH($C534,'Policy Characteristics'!$C:$C,0)))</f>
        <v>Electrification + Hydrogen</v>
      </c>
      <c r="K534" s="306" t="str">
        <f>IF(ISBLANK(INDEX('Policy Characteristics'!E:E,MATCH($C534,'Policy Characteristics'!$C:$C,0))),"",INDEX('Policy Characteristics'!E:E,MATCH($C534,'Policy Characteristics'!$C:$C,0)))</f>
        <v>indst fuel type shifting</v>
      </c>
      <c r="L534" s="317">
        <f>IF(ISBLANK(INDEX('Policy Characteristics'!F:F,MATCH($C534,'Policy Characteristics'!$C:$C,0))),"",INDEX('Policy Characteristics'!F:F,MATCH($C534,'Policy Characteristics'!$C:$C,0)))</f>
        <v>0</v>
      </c>
      <c r="M534" s="317">
        <f>IF(ISBLANK(INDEX('Policy Characteristics'!G:G,MATCH($C534,'Policy Characteristics'!$C:$C,0))),"",INDEX('Policy Characteristics'!G:G,MATCH($C534,'Policy Characteristics'!$C:$C,0)))</f>
        <v>1</v>
      </c>
      <c r="N534" s="317">
        <f>IF(ISBLANK(INDEX('Policy Characteristics'!H:H,MATCH($C534,'Policy Characteristics'!$C:$C,0))),"",INDEX('Policy Characteristics'!H:H,MATCH($C534,'Policy Characteristics'!$C:$C,0)))</f>
        <v>0.01</v>
      </c>
      <c r="O534" s="306" t="str">
        <f>IF(ISBLANK(INDEX('Policy Characteristics'!I:I,MATCH($C534,'Policy Characteristics'!$C:$C,0))),"",INDEX('Policy Characteristics'!I:I,MATCH($C534,'Policy Characteristics'!$C:$C,0)))</f>
        <v>% of fuel shifted</v>
      </c>
      <c r="P534" s="306" t="str">
        <f>IF(ISBLANK(INDEX('Policy Characteristics'!J:J,MATCH($C534,'Policy Characteristics'!$C:$C,0))),"",INDEX('Policy Characteristics'!J:J,MATCH($C534,'Policy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4" s="306" t="str">
        <f>IF(ISBLANK(INDEX('Policy Characteristics'!K:K,MATCH($C534,'Policy Characteristics'!$C:$C,0))),"",INDEX('Policy Characteristics'!K:K,MATCH($C534,'Policy Characteristics'!$C:$C,0)))</f>
        <v>industry-ag-main.html#fuel-switching</v>
      </c>
      <c r="R534" s="306" t="str">
        <f>IF(ISBLANK(INDEX('Policy Characteristics'!L:L,MATCH($C534,'Policy Characteristics'!$C:$C,0))),"",INDEX('Policy Characteristics'!L:L,MATCH($C534,'Policy Characteristics'!$C:$C,0)))</f>
        <v>industry-elec-and-hydrogen.html</v>
      </c>
    </row>
    <row r="535" spans="1:18" x14ac:dyDescent="0.25">
      <c r="A535" s="306" t="str">
        <f>IF(ISBLANK(INDEX('Policy Characteristics'!A:A,MATCH($C535,'Policy Characteristics'!$C:$C,0))),"",INDEX('Policy Characteristics'!A:A,MATCH($C535,'Policy Characteristics'!$C:$C,0)))</f>
        <v>Industry</v>
      </c>
      <c r="B535" s="306" t="str">
        <f>IF(ISBLANK(INDEX('Policy Characteristics'!B:B,MATCH($C535,'Policy Characteristics'!$C:$C,0))),"",INDEX('Policy Characteristics'!B:B,MATCH($C535,'Policy Characteristics'!$C:$C,0)))</f>
        <v>Electrification + Hydrogen</v>
      </c>
      <c r="C535" s="310" t="str">
        <f t="shared" si="33"/>
        <v>Fraction of Industrial Fuel Use Shifted to Other Fuels</v>
      </c>
      <c r="D535" s="394" t="s">
        <v>3199</v>
      </c>
      <c r="E535" s="414" t="s">
        <v>2802</v>
      </c>
      <c r="F535" s="7" t="s">
        <v>3163</v>
      </c>
      <c r="G535" s="414" t="s">
        <v>3228</v>
      </c>
      <c r="H535" s="416">
        <v>1276</v>
      </c>
      <c r="I535" s="414" t="s">
        <v>45</v>
      </c>
      <c r="J535" s="308" t="str">
        <f>IF(ISBLANK(INDEX('Policy Characteristics'!D:D,MATCH($C535,'Policy Characteristics'!$C:$C,0))),"",INDEX('Policy Characteristics'!D:D,MATCH($C535,'Policy Characteristics'!$C:$C,0)))</f>
        <v>Electrification + Hydrogen</v>
      </c>
      <c r="K535" s="306" t="str">
        <f>IF(ISBLANK(INDEX('Policy Characteristics'!E:E,MATCH($C535,'Policy Characteristics'!$C:$C,0))),"",INDEX('Policy Characteristics'!E:E,MATCH($C535,'Policy Characteristics'!$C:$C,0)))</f>
        <v>indst fuel type shifting</v>
      </c>
      <c r="L535" s="317">
        <f>IF(ISBLANK(INDEX('Policy Characteristics'!F:F,MATCH($C535,'Policy Characteristics'!$C:$C,0))),"",INDEX('Policy Characteristics'!F:F,MATCH($C535,'Policy Characteristics'!$C:$C,0)))</f>
        <v>0</v>
      </c>
      <c r="M535" s="317">
        <f>IF(ISBLANK(INDEX('Policy Characteristics'!G:G,MATCH($C535,'Policy Characteristics'!$C:$C,0))),"",INDEX('Policy Characteristics'!G:G,MATCH($C535,'Policy Characteristics'!$C:$C,0)))</f>
        <v>1</v>
      </c>
      <c r="N535" s="317">
        <f>IF(ISBLANK(INDEX('Policy Characteristics'!H:H,MATCH($C535,'Policy Characteristics'!$C:$C,0))),"",INDEX('Policy Characteristics'!H:H,MATCH($C535,'Policy Characteristics'!$C:$C,0)))</f>
        <v>0.01</v>
      </c>
      <c r="O535" s="306" t="str">
        <f>IF(ISBLANK(INDEX('Policy Characteristics'!I:I,MATCH($C535,'Policy Characteristics'!$C:$C,0))),"",INDEX('Policy Characteristics'!I:I,MATCH($C535,'Policy Characteristics'!$C:$C,0)))</f>
        <v>% of fuel shifted</v>
      </c>
      <c r="P535" s="306" t="str">
        <f>IF(ISBLANK(INDEX('Policy Characteristics'!J:J,MATCH($C535,'Policy Characteristics'!$C:$C,0))),"",INDEX('Policy Characteristics'!J:J,MATCH($C535,'Policy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5" s="306" t="str">
        <f>IF(ISBLANK(INDEX('Policy Characteristics'!K:K,MATCH($C535,'Policy Characteristics'!$C:$C,0))),"",INDEX('Policy Characteristics'!K:K,MATCH($C535,'Policy Characteristics'!$C:$C,0)))</f>
        <v>industry-ag-main.html#fuel-switching</v>
      </c>
      <c r="R535" s="306" t="str">
        <f>IF(ISBLANK(INDEX('Policy Characteristics'!L:L,MATCH($C535,'Policy Characteristics'!$C:$C,0))),"",INDEX('Policy Characteristics'!L:L,MATCH($C535,'Policy Characteristics'!$C:$C,0)))</f>
        <v>industry-elec-and-hydrogen.html</v>
      </c>
    </row>
    <row r="536" spans="1:18" x14ac:dyDescent="0.25">
      <c r="A536" s="306" t="str">
        <f>IF(ISBLANK(INDEX('Policy Characteristics'!A:A,MATCH($C536,'Policy Characteristics'!$C:$C,0))),"",INDEX('Policy Characteristics'!A:A,MATCH($C536,'Policy Characteristics'!$C:$C,0)))</f>
        <v>Industry</v>
      </c>
      <c r="B536" s="306" t="str">
        <f>IF(ISBLANK(INDEX('Policy Characteristics'!B:B,MATCH($C536,'Policy Characteristics'!$C:$C,0))),"",INDEX('Policy Characteristics'!B:B,MATCH($C536,'Policy Characteristics'!$C:$C,0)))</f>
        <v>Electrification + Hydrogen</v>
      </c>
      <c r="C536" s="310" t="str">
        <f t="shared" si="33"/>
        <v>Fraction of Industrial Fuel Use Shifted to Other Fuels</v>
      </c>
      <c r="D536" s="394" t="s">
        <v>3199</v>
      </c>
      <c r="E536" s="414" t="s">
        <v>2799</v>
      </c>
      <c r="F536" s="7" t="s">
        <v>3163</v>
      </c>
      <c r="G536" s="414" t="s">
        <v>3229</v>
      </c>
      <c r="H536" s="416">
        <v>1277</v>
      </c>
      <c r="I536" s="414" t="s">
        <v>44</v>
      </c>
      <c r="J536" s="308" t="str">
        <f>IF(ISBLANK(INDEX('Policy Characteristics'!D:D,MATCH($C536,'Policy Characteristics'!$C:$C,0))),"",INDEX('Policy Characteristics'!D:D,MATCH($C536,'Policy Characteristics'!$C:$C,0)))</f>
        <v>Electrification + Hydrogen</v>
      </c>
      <c r="K536" s="306" t="str">
        <f>IF(ISBLANK(INDEX('Policy Characteristics'!E:E,MATCH($C536,'Policy Characteristics'!$C:$C,0))),"",INDEX('Policy Characteristics'!E:E,MATCH($C536,'Policy Characteristics'!$C:$C,0)))</f>
        <v>indst fuel type shifting</v>
      </c>
      <c r="L536" s="317">
        <f>IF(ISBLANK(INDEX('Policy Characteristics'!F:F,MATCH($C536,'Policy Characteristics'!$C:$C,0))),"",INDEX('Policy Characteristics'!F:F,MATCH($C536,'Policy Characteristics'!$C:$C,0)))</f>
        <v>0</v>
      </c>
      <c r="M536" s="317">
        <f>IF(ISBLANK(INDEX('Policy Characteristics'!G:G,MATCH($C536,'Policy Characteristics'!$C:$C,0))),"",INDEX('Policy Characteristics'!G:G,MATCH($C536,'Policy Characteristics'!$C:$C,0)))</f>
        <v>1</v>
      </c>
      <c r="N536" s="317">
        <f>IF(ISBLANK(INDEX('Policy Characteristics'!H:H,MATCH($C536,'Policy Characteristics'!$C:$C,0))),"",INDEX('Policy Characteristics'!H:H,MATCH($C536,'Policy Characteristics'!$C:$C,0)))</f>
        <v>0.01</v>
      </c>
      <c r="O536" s="306" t="str">
        <f>IF(ISBLANK(INDEX('Policy Characteristics'!I:I,MATCH($C536,'Policy Characteristics'!$C:$C,0))),"",INDEX('Policy Characteristics'!I:I,MATCH($C536,'Policy Characteristics'!$C:$C,0)))</f>
        <v>% of fuel shifted</v>
      </c>
      <c r="P536" s="306" t="str">
        <f>IF(ISBLANK(INDEX('Policy Characteristics'!J:J,MATCH($C536,'Policy Characteristics'!$C:$C,0))),"",INDEX('Policy Characteristics'!J:J,MATCH($C536,'Policy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6" s="306" t="str">
        <f>IF(ISBLANK(INDEX('Policy Characteristics'!K:K,MATCH($C536,'Policy Characteristics'!$C:$C,0))),"",INDEX('Policy Characteristics'!K:K,MATCH($C536,'Policy Characteristics'!$C:$C,0)))</f>
        <v>industry-ag-main.html#fuel-switching</v>
      </c>
      <c r="R536" s="306" t="str">
        <f>IF(ISBLANK(INDEX('Policy Characteristics'!L:L,MATCH($C536,'Policy Characteristics'!$C:$C,0))),"",INDEX('Policy Characteristics'!L:L,MATCH($C536,'Policy Characteristics'!$C:$C,0)))</f>
        <v>industry-elec-and-hydrogen.html</v>
      </c>
    </row>
    <row r="537" spans="1:18" x14ac:dyDescent="0.25">
      <c r="A537" s="306" t="str">
        <f>IF(ISBLANK(INDEX('Policy Characteristics'!A:A,MATCH($C537,'Policy Characteristics'!$C:$C,0))),"",INDEX('Policy Characteristics'!A:A,MATCH($C537,'Policy Characteristics'!$C:$C,0)))</f>
        <v>Industry</v>
      </c>
      <c r="B537" s="306" t="str">
        <f>IF(ISBLANK(INDEX('Policy Characteristics'!B:B,MATCH($C537,'Policy Characteristics'!$C:$C,0))),"",INDEX('Policy Characteristics'!B:B,MATCH($C537,'Policy Characteristics'!$C:$C,0)))</f>
        <v>Electrification + Hydrogen</v>
      </c>
      <c r="C537" s="310" t="str">
        <f t="shared" si="33"/>
        <v>Fraction of Industrial Fuel Use Shifted to Other Fuels</v>
      </c>
      <c r="D537" s="394" t="s">
        <v>3200</v>
      </c>
      <c r="E537" s="414" t="s">
        <v>2449</v>
      </c>
      <c r="F537" s="7" t="s">
        <v>3164</v>
      </c>
      <c r="G537" s="414" t="s">
        <v>3220</v>
      </c>
      <c r="H537" s="416">
        <v>1278</v>
      </c>
      <c r="I537" s="414" t="s">
        <v>44</v>
      </c>
      <c r="J537" s="308" t="str">
        <f>IF(ISBLANK(INDEX('Policy Characteristics'!D:D,MATCH($C537,'Policy Characteristics'!$C:$C,0))),"",INDEX('Policy Characteristics'!D:D,MATCH($C537,'Policy Characteristics'!$C:$C,0)))</f>
        <v>Electrification + Hydrogen</v>
      </c>
      <c r="K537" s="306" t="str">
        <f>IF(ISBLANK(INDEX('Policy Characteristics'!E:E,MATCH($C537,'Policy Characteristics'!$C:$C,0))),"",INDEX('Policy Characteristics'!E:E,MATCH($C537,'Policy Characteristics'!$C:$C,0)))</f>
        <v>indst fuel type shifting</v>
      </c>
      <c r="L537" s="317">
        <f>IF(ISBLANK(INDEX('Policy Characteristics'!F:F,MATCH($C537,'Policy Characteristics'!$C:$C,0))),"",INDEX('Policy Characteristics'!F:F,MATCH($C537,'Policy Characteristics'!$C:$C,0)))</f>
        <v>0</v>
      </c>
      <c r="M537" s="317">
        <f>IF(ISBLANK(INDEX('Policy Characteristics'!G:G,MATCH($C537,'Policy Characteristics'!$C:$C,0))),"",INDEX('Policy Characteristics'!G:G,MATCH($C537,'Policy Characteristics'!$C:$C,0)))</f>
        <v>1</v>
      </c>
      <c r="N537" s="317">
        <f>IF(ISBLANK(INDEX('Policy Characteristics'!H:H,MATCH($C537,'Policy Characteristics'!$C:$C,0))),"",INDEX('Policy Characteristics'!H:H,MATCH($C537,'Policy Characteristics'!$C:$C,0)))</f>
        <v>0.01</v>
      </c>
      <c r="O537" s="306" t="str">
        <f>IF(ISBLANK(INDEX('Policy Characteristics'!I:I,MATCH($C537,'Policy Characteristics'!$C:$C,0))),"",INDEX('Policy Characteristics'!I:I,MATCH($C537,'Policy Characteristics'!$C:$C,0)))</f>
        <v>% of fuel shifted</v>
      </c>
      <c r="P537" s="306" t="str">
        <f>IF(ISBLANK(INDEX('Policy Characteristics'!J:J,MATCH($C537,'Policy Characteristics'!$C:$C,0))),"",INDEX('Policy Characteristics'!J:J,MATCH($C537,'Policy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7" s="306" t="str">
        <f>IF(ISBLANK(INDEX('Policy Characteristics'!K:K,MATCH($C537,'Policy Characteristics'!$C:$C,0))),"",INDEX('Policy Characteristics'!K:K,MATCH($C537,'Policy Characteristics'!$C:$C,0)))</f>
        <v>industry-ag-main.html#fuel-switching</v>
      </c>
      <c r="R537" s="306" t="str">
        <f>IF(ISBLANK(INDEX('Policy Characteristics'!L:L,MATCH($C537,'Policy Characteristics'!$C:$C,0))),"",INDEX('Policy Characteristics'!L:L,MATCH($C537,'Policy Characteristics'!$C:$C,0)))</f>
        <v>industry-elec-and-hydrogen.html</v>
      </c>
    </row>
    <row r="538" spans="1:18" x14ac:dyDescent="0.25">
      <c r="A538" s="306" t="str">
        <f>IF(ISBLANK(INDEX('Policy Characteristics'!A:A,MATCH($C538,'Policy Characteristics'!$C:$C,0))),"",INDEX('Policy Characteristics'!A:A,MATCH($C538,'Policy Characteristics'!$C:$C,0)))</f>
        <v>Industry</v>
      </c>
      <c r="B538" s="306" t="str">
        <f>IF(ISBLANK(INDEX('Policy Characteristics'!B:B,MATCH($C538,'Policy Characteristics'!$C:$C,0))),"",INDEX('Policy Characteristics'!B:B,MATCH($C538,'Policy Characteristics'!$C:$C,0)))</f>
        <v>Electrification + Hydrogen</v>
      </c>
      <c r="C538" s="310" t="str">
        <f t="shared" si="33"/>
        <v>Fraction of Industrial Fuel Use Shifted to Other Fuels</v>
      </c>
      <c r="D538" s="394" t="s">
        <v>3200</v>
      </c>
      <c r="E538" s="414" t="s">
        <v>2450</v>
      </c>
      <c r="F538" s="7" t="s">
        <v>3164</v>
      </c>
      <c r="G538" s="414" t="s">
        <v>3221</v>
      </c>
      <c r="H538" s="416">
        <v>1279</v>
      </c>
      <c r="I538" s="414" t="s">
        <v>45</v>
      </c>
      <c r="J538" s="308" t="str">
        <f>IF(ISBLANK(INDEX('Policy Characteristics'!D:D,MATCH($C538,'Policy Characteristics'!$C:$C,0))),"",INDEX('Policy Characteristics'!D:D,MATCH($C538,'Policy Characteristics'!$C:$C,0)))</f>
        <v>Electrification + Hydrogen</v>
      </c>
      <c r="K538" s="306" t="str">
        <f>IF(ISBLANK(INDEX('Policy Characteristics'!E:E,MATCH($C538,'Policy Characteristics'!$C:$C,0))),"",INDEX('Policy Characteristics'!E:E,MATCH($C538,'Policy Characteristics'!$C:$C,0)))</f>
        <v>indst fuel type shifting</v>
      </c>
      <c r="L538" s="317">
        <f>IF(ISBLANK(INDEX('Policy Characteristics'!F:F,MATCH($C538,'Policy Characteristics'!$C:$C,0))),"",INDEX('Policy Characteristics'!F:F,MATCH($C538,'Policy Characteristics'!$C:$C,0)))</f>
        <v>0</v>
      </c>
      <c r="M538" s="317">
        <f>IF(ISBLANK(INDEX('Policy Characteristics'!G:G,MATCH($C538,'Policy Characteristics'!$C:$C,0))),"",INDEX('Policy Characteristics'!G:G,MATCH($C538,'Policy Characteristics'!$C:$C,0)))</f>
        <v>1</v>
      </c>
      <c r="N538" s="317">
        <f>IF(ISBLANK(INDEX('Policy Characteristics'!H:H,MATCH($C538,'Policy Characteristics'!$C:$C,0))),"",INDEX('Policy Characteristics'!H:H,MATCH($C538,'Policy Characteristics'!$C:$C,0)))</f>
        <v>0.01</v>
      </c>
      <c r="O538" s="306" t="str">
        <f>IF(ISBLANK(INDEX('Policy Characteristics'!I:I,MATCH($C538,'Policy Characteristics'!$C:$C,0))),"",INDEX('Policy Characteristics'!I:I,MATCH($C538,'Policy Characteristics'!$C:$C,0)))</f>
        <v>% of fuel shifted</v>
      </c>
      <c r="P538" s="306" t="str">
        <f>IF(ISBLANK(INDEX('Policy Characteristics'!J:J,MATCH($C538,'Policy Characteristics'!$C:$C,0))),"",INDEX('Policy Characteristics'!J:J,MATCH($C538,'Policy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8" s="306" t="str">
        <f>IF(ISBLANK(INDEX('Policy Characteristics'!K:K,MATCH($C538,'Policy Characteristics'!$C:$C,0))),"",INDEX('Policy Characteristics'!K:K,MATCH($C538,'Policy Characteristics'!$C:$C,0)))</f>
        <v>industry-ag-main.html#fuel-switching</v>
      </c>
      <c r="R538" s="306" t="str">
        <f>IF(ISBLANK(INDEX('Policy Characteristics'!L:L,MATCH($C538,'Policy Characteristics'!$C:$C,0))),"",INDEX('Policy Characteristics'!L:L,MATCH($C538,'Policy Characteristics'!$C:$C,0)))</f>
        <v>industry-elec-and-hydrogen.html</v>
      </c>
    </row>
    <row r="539" spans="1:18" x14ac:dyDescent="0.25">
      <c r="A539" s="306" t="str">
        <f>IF(ISBLANK(INDEX('Policy Characteristics'!A:A,MATCH($C539,'Policy Characteristics'!$C:$C,0))),"",INDEX('Policy Characteristics'!A:A,MATCH($C539,'Policy Characteristics'!$C:$C,0)))</f>
        <v>Industry</v>
      </c>
      <c r="B539" s="306" t="str">
        <f>IF(ISBLANK(INDEX('Policy Characteristics'!B:B,MATCH($C539,'Policy Characteristics'!$C:$C,0))),"",INDEX('Policy Characteristics'!B:B,MATCH($C539,'Policy Characteristics'!$C:$C,0)))</f>
        <v>Electrification + Hydrogen</v>
      </c>
      <c r="C539" s="310" t="str">
        <f t="shared" si="33"/>
        <v>Fraction of Industrial Fuel Use Shifted to Other Fuels</v>
      </c>
      <c r="D539" s="394" t="s">
        <v>3200</v>
      </c>
      <c r="E539" s="414" t="s">
        <v>2451</v>
      </c>
      <c r="F539" s="7" t="s">
        <v>3164</v>
      </c>
      <c r="G539" s="414" t="s">
        <v>3222</v>
      </c>
      <c r="H539" s="416">
        <v>1280</v>
      </c>
      <c r="I539" s="414" t="s">
        <v>45</v>
      </c>
      <c r="J539" s="308" t="str">
        <f>IF(ISBLANK(INDEX('Policy Characteristics'!D:D,MATCH($C539,'Policy Characteristics'!$C:$C,0))),"",INDEX('Policy Characteristics'!D:D,MATCH($C539,'Policy Characteristics'!$C:$C,0)))</f>
        <v>Electrification + Hydrogen</v>
      </c>
      <c r="K539" s="306" t="str">
        <f>IF(ISBLANK(INDEX('Policy Characteristics'!E:E,MATCH($C539,'Policy Characteristics'!$C:$C,0))),"",INDEX('Policy Characteristics'!E:E,MATCH($C539,'Policy Characteristics'!$C:$C,0)))</f>
        <v>indst fuel type shifting</v>
      </c>
      <c r="L539" s="317">
        <f>IF(ISBLANK(INDEX('Policy Characteristics'!F:F,MATCH($C539,'Policy Characteristics'!$C:$C,0))),"",INDEX('Policy Characteristics'!F:F,MATCH($C539,'Policy Characteristics'!$C:$C,0)))</f>
        <v>0</v>
      </c>
      <c r="M539" s="317">
        <f>IF(ISBLANK(INDEX('Policy Characteristics'!G:G,MATCH($C539,'Policy Characteristics'!$C:$C,0))),"",INDEX('Policy Characteristics'!G:G,MATCH($C539,'Policy Characteristics'!$C:$C,0)))</f>
        <v>1</v>
      </c>
      <c r="N539" s="317">
        <f>IF(ISBLANK(INDEX('Policy Characteristics'!H:H,MATCH($C539,'Policy Characteristics'!$C:$C,0))),"",INDEX('Policy Characteristics'!H:H,MATCH($C539,'Policy Characteristics'!$C:$C,0)))</f>
        <v>0.01</v>
      </c>
      <c r="O539" s="306" t="str">
        <f>IF(ISBLANK(INDEX('Policy Characteristics'!I:I,MATCH($C539,'Policy Characteristics'!$C:$C,0))),"",INDEX('Policy Characteristics'!I:I,MATCH($C539,'Policy Characteristics'!$C:$C,0)))</f>
        <v>% of fuel shifted</v>
      </c>
      <c r="P539" s="306" t="str">
        <f>IF(ISBLANK(INDEX('Policy Characteristics'!J:J,MATCH($C539,'Policy Characteristics'!$C:$C,0))),"",INDEX('Policy Characteristics'!J:J,MATCH($C539,'Policy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39" s="306" t="str">
        <f>IF(ISBLANK(INDEX('Policy Characteristics'!K:K,MATCH($C539,'Policy Characteristics'!$C:$C,0))),"",INDEX('Policy Characteristics'!K:K,MATCH($C539,'Policy Characteristics'!$C:$C,0)))</f>
        <v>industry-ag-main.html#fuel-switching</v>
      </c>
      <c r="R539" s="306" t="str">
        <f>IF(ISBLANK(INDEX('Policy Characteristics'!L:L,MATCH($C539,'Policy Characteristics'!$C:$C,0))),"",INDEX('Policy Characteristics'!L:L,MATCH($C539,'Policy Characteristics'!$C:$C,0)))</f>
        <v>industry-elec-and-hydrogen.html</v>
      </c>
    </row>
    <row r="540" spans="1:18" x14ac:dyDescent="0.25">
      <c r="A540" s="306" t="str">
        <f>IF(ISBLANK(INDEX('Policy Characteristics'!A:A,MATCH($C540,'Policy Characteristics'!$C:$C,0))),"",INDEX('Policy Characteristics'!A:A,MATCH($C540,'Policy Characteristics'!$C:$C,0)))</f>
        <v>Industry</v>
      </c>
      <c r="B540" s="306" t="str">
        <f>IF(ISBLANK(INDEX('Policy Characteristics'!B:B,MATCH($C540,'Policy Characteristics'!$C:$C,0))),"",INDEX('Policy Characteristics'!B:B,MATCH($C540,'Policy Characteristics'!$C:$C,0)))</f>
        <v>Electrification + Hydrogen</v>
      </c>
      <c r="C540" s="310" t="str">
        <f t="shared" si="33"/>
        <v>Fraction of Industrial Fuel Use Shifted to Other Fuels</v>
      </c>
      <c r="D540" s="394" t="s">
        <v>3200</v>
      </c>
      <c r="E540" s="414" t="s">
        <v>2452</v>
      </c>
      <c r="F540" s="7" t="s">
        <v>3164</v>
      </c>
      <c r="G540" s="414" t="s">
        <v>3223</v>
      </c>
      <c r="H540" s="416">
        <v>1281</v>
      </c>
      <c r="I540" s="414" t="s">
        <v>45</v>
      </c>
      <c r="J540" s="308" t="str">
        <f>IF(ISBLANK(INDEX('Policy Characteristics'!D:D,MATCH($C540,'Policy Characteristics'!$C:$C,0))),"",INDEX('Policy Characteristics'!D:D,MATCH($C540,'Policy Characteristics'!$C:$C,0)))</f>
        <v>Electrification + Hydrogen</v>
      </c>
      <c r="K540" s="306" t="str">
        <f>IF(ISBLANK(INDEX('Policy Characteristics'!E:E,MATCH($C540,'Policy Characteristics'!$C:$C,0))),"",INDEX('Policy Characteristics'!E:E,MATCH($C540,'Policy Characteristics'!$C:$C,0)))</f>
        <v>indst fuel type shifting</v>
      </c>
      <c r="L540" s="317">
        <f>IF(ISBLANK(INDEX('Policy Characteristics'!F:F,MATCH($C540,'Policy Characteristics'!$C:$C,0))),"",INDEX('Policy Characteristics'!F:F,MATCH($C540,'Policy Characteristics'!$C:$C,0)))</f>
        <v>0</v>
      </c>
      <c r="M540" s="317">
        <f>IF(ISBLANK(INDEX('Policy Characteristics'!G:G,MATCH($C540,'Policy Characteristics'!$C:$C,0))),"",INDEX('Policy Characteristics'!G:G,MATCH($C540,'Policy Characteristics'!$C:$C,0)))</f>
        <v>1</v>
      </c>
      <c r="N540" s="317">
        <f>IF(ISBLANK(INDEX('Policy Characteristics'!H:H,MATCH($C540,'Policy Characteristics'!$C:$C,0))),"",INDEX('Policy Characteristics'!H:H,MATCH($C540,'Policy Characteristics'!$C:$C,0)))</f>
        <v>0.01</v>
      </c>
      <c r="O540" s="306" t="str">
        <f>IF(ISBLANK(INDEX('Policy Characteristics'!I:I,MATCH($C540,'Policy Characteristics'!$C:$C,0))),"",INDEX('Policy Characteristics'!I:I,MATCH($C540,'Policy Characteristics'!$C:$C,0)))</f>
        <v>% of fuel shifted</v>
      </c>
      <c r="P540" s="306" t="str">
        <f>IF(ISBLANK(INDEX('Policy Characteristics'!J:J,MATCH($C540,'Policy Characteristics'!$C:$C,0))),"",INDEX('Policy Characteristics'!J:J,MATCH($C540,'Policy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0" s="306" t="str">
        <f>IF(ISBLANK(INDEX('Policy Characteristics'!K:K,MATCH($C540,'Policy Characteristics'!$C:$C,0))),"",INDEX('Policy Characteristics'!K:K,MATCH($C540,'Policy Characteristics'!$C:$C,0)))</f>
        <v>industry-ag-main.html#fuel-switching</v>
      </c>
      <c r="R540" s="306" t="str">
        <f>IF(ISBLANK(INDEX('Policy Characteristics'!L:L,MATCH($C540,'Policy Characteristics'!$C:$C,0))),"",INDEX('Policy Characteristics'!L:L,MATCH($C540,'Policy Characteristics'!$C:$C,0)))</f>
        <v>industry-elec-and-hydrogen.html</v>
      </c>
    </row>
    <row r="541" spans="1:18" x14ac:dyDescent="0.25">
      <c r="A541" s="306" t="str">
        <f>IF(ISBLANK(INDEX('Policy Characteristics'!A:A,MATCH($C541,'Policy Characteristics'!$C:$C,0))),"",INDEX('Policy Characteristics'!A:A,MATCH($C541,'Policy Characteristics'!$C:$C,0)))</f>
        <v>Industry</v>
      </c>
      <c r="B541" s="306" t="str">
        <f>IF(ISBLANK(INDEX('Policy Characteristics'!B:B,MATCH($C541,'Policy Characteristics'!$C:$C,0))),"",INDEX('Policy Characteristics'!B:B,MATCH($C541,'Policy Characteristics'!$C:$C,0)))</f>
        <v>Electrification + Hydrogen</v>
      </c>
      <c r="C541" s="310" t="str">
        <f t="shared" si="33"/>
        <v>Fraction of Industrial Fuel Use Shifted to Other Fuels</v>
      </c>
      <c r="D541" s="394" t="s">
        <v>3200</v>
      </c>
      <c r="E541" s="414" t="s">
        <v>2453</v>
      </c>
      <c r="F541" s="7" t="s">
        <v>3164</v>
      </c>
      <c r="G541" s="414" t="s">
        <v>3224</v>
      </c>
      <c r="H541" s="416">
        <v>1282</v>
      </c>
      <c r="I541" s="414" t="s">
        <v>45</v>
      </c>
      <c r="J541" s="308" t="str">
        <f>IF(ISBLANK(INDEX('Policy Characteristics'!D:D,MATCH($C541,'Policy Characteristics'!$C:$C,0))),"",INDEX('Policy Characteristics'!D:D,MATCH($C541,'Policy Characteristics'!$C:$C,0)))</f>
        <v>Electrification + Hydrogen</v>
      </c>
      <c r="K541" s="306" t="str">
        <f>IF(ISBLANK(INDEX('Policy Characteristics'!E:E,MATCH($C541,'Policy Characteristics'!$C:$C,0))),"",INDEX('Policy Characteristics'!E:E,MATCH($C541,'Policy Characteristics'!$C:$C,0)))</f>
        <v>indst fuel type shifting</v>
      </c>
      <c r="L541" s="317">
        <f>IF(ISBLANK(INDEX('Policy Characteristics'!F:F,MATCH($C541,'Policy Characteristics'!$C:$C,0))),"",INDEX('Policy Characteristics'!F:F,MATCH($C541,'Policy Characteristics'!$C:$C,0)))</f>
        <v>0</v>
      </c>
      <c r="M541" s="317">
        <f>IF(ISBLANK(INDEX('Policy Characteristics'!G:G,MATCH($C541,'Policy Characteristics'!$C:$C,0))),"",INDEX('Policy Characteristics'!G:G,MATCH($C541,'Policy Characteristics'!$C:$C,0)))</f>
        <v>1</v>
      </c>
      <c r="N541" s="317">
        <f>IF(ISBLANK(INDEX('Policy Characteristics'!H:H,MATCH($C541,'Policy Characteristics'!$C:$C,0))),"",INDEX('Policy Characteristics'!H:H,MATCH($C541,'Policy Characteristics'!$C:$C,0)))</f>
        <v>0.01</v>
      </c>
      <c r="O541" s="306" t="str">
        <f>IF(ISBLANK(INDEX('Policy Characteristics'!I:I,MATCH($C541,'Policy Characteristics'!$C:$C,0))),"",INDEX('Policy Characteristics'!I:I,MATCH($C541,'Policy Characteristics'!$C:$C,0)))</f>
        <v>% of fuel shifted</v>
      </c>
      <c r="P541" s="306" t="str">
        <f>IF(ISBLANK(INDEX('Policy Characteristics'!J:J,MATCH($C541,'Policy Characteristics'!$C:$C,0))),"",INDEX('Policy Characteristics'!J:J,MATCH($C541,'Policy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1" s="306" t="str">
        <f>IF(ISBLANK(INDEX('Policy Characteristics'!K:K,MATCH($C541,'Policy Characteristics'!$C:$C,0))),"",INDEX('Policy Characteristics'!K:K,MATCH($C541,'Policy Characteristics'!$C:$C,0)))</f>
        <v>industry-ag-main.html#fuel-switching</v>
      </c>
      <c r="R541" s="306" t="str">
        <f>IF(ISBLANK(INDEX('Policy Characteristics'!L:L,MATCH($C541,'Policy Characteristics'!$C:$C,0))),"",INDEX('Policy Characteristics'!L:L,MATCH($C541,'Policy Characteristics'!$C:$C,0)))</f>
        <v>industry-elec-and-hydrogen.html</v>
      </c>
    </row>
    <row r="542" spans="1:18" x14ac:dyDescent="0.25">
      <c r="A542" s="306" t="str">
        <f>IF(ISBLANK(INDEX('Policy Characteristics'!A:A,MATCH($C542,'Policy Characteristics'!$C:$C,0))),"",INDEX('Policy Characteristics'!A:A,MATCH($C542,'Policy Characteristics'!$C:$C,0)))</f>
        <v>Industry</v>
      </c>
      <c r="B542" s="306" t="str">
        <f>IF(ISBLANK(INDEX('Policy Characteristics'!B:B,MATCH($C542,'Policy Characteristics'!$C:$C,0))),"",INDEX('Policy Characteristics'!B:B,MATCH($C542,'Policy Characteristics'!$C:$C,0)))</f>
        <v>Electrification + Hydrogen</v>
      </c>
      <c r="C542" s="310" t="str">
        <f t="shared" si="33"/>
        <v>Fraction of Industrial Fuel Use Shifted to Other Fuels</v>
      </c>
      <c r="D542" s="394" t="s">
        <v>3200</v>
      </c>
      <c r="E542" s="414" t="s">
        <v>2454</v>
      </c>
      <c r="F542" s="7" t="s">
        <v>3164</v>
      </c>
      <c r="G542" s="414" t="s">
        <v>3225</v>
      </c>
      <c r="H542" s="416">
        <v>1283</v>
      </c>
      <c r="I542" s="414" t="s">
        <v>45</v>
      </c>
      <c r="J542" s="308" t="str">
        <f>IF(ISBLANK(INDEX('Policy Characteristics'!D:D,MATCH($C542,'Policy Characteristics'!$C:$C,0))),"",INDEX('Policy Characteristics'!D:D,MATCH($C542,'Policy Characteristics'!$C:$C,0)))</f>
        <v>Electrification + Hydrogen</v>
      </c>
      <c r="K542" s="306" t="str">
        <f>IF(ISBLANK(INDEX('Policy Characteristics'!E:E,MATCH($C542,'Policy Characteristics'!$C:$C,0))),"",INDEX('Policy Characteristics'!E:E,MATCH($C542,'Policy Characteristics'!$C:$C,0)))</f>
        <v>indst fuel type shifting</v>
      </c>
      <c r="L542" s="317">
        <f>IF(ISBLANK(INDEX('Policy Characteristics'!F:F,MATCH($C542,'Policy Characteristics'!$C:$C,0))),"",INDEX('Policy Characteristics'!F:F,MATCH($C542,'Policy Characteristics'!$C:$C,0)))</f>
        <v>0</v>
      </c>
      <c r="M542" s="317">
        <f>IF(ISBLANK(INDEX('Policy Characteristics'!G:G,MATCH($C542,'Policy Characteristics'!$C:$C,0))),"",INDEX('Policy Characteristics'!G:G,MATCH($C542,'Policy Characteristics'!$C:$C,0)))</f>
        <v>1</v>
      </c>
      <c r="N542" s="317">
        <f>IF(ISBLANK(INDEX('Policy Characteristics'!H:H,MATCH($C542,'Policy Characteristics'!$C:$C,0))),"",INDEX('Policy Characteristics'!H:H,MATCH($C542,'Policy Characteristics'!$C:$C,0)))</f>
        <v>0.01</v>
      </c>
      <c r="O542" s="306" t="str">
        <f>IF(ISBLANK(INDEX('Policy Characteristics'!I:I,MATCH($C542,'Policy Characteristics'!$C:$C,0))),"",INDEX('Policy Characteristics'!I:I,MATCH($C542,'Policy Characteristics'!$C:$C,0)))</f>
        <v>% of fuel shifted</v>
      </c>
      <c r="P542" s="306" t="str">
        <f>IF(ISBLANK(INDEX('Policy Characteristics'!J:J,MATCH($C542,'Policy Characteristics'!$C:$C,0))),"",INDEX('Policy Characteristics'!J:J,MATCH($C542,'Policy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2" s="306" t="str">
        <f>IF(ISBLANK(INDEX('Policy Characteristics'!K:K,MATCH($C542,'Policy Characteristics'!$C:$C,0))),"",INDEX('Policy Characteristics'!K:K,MATCH($C542,'Policy Characteristics'!$C:$C,0)))</f>
        <v>industry-ag-main.html#fuel-switching</v>
      </c>
      <c r="R542" s="306" t="str">
        <f>IF(ISBLANK(INDEX('Policy Characteristics'!L:L,MATCH($C542,'Policy Characteristics'!$C:$C,0))),"",INDEX('Policy Characteristics'!L:L,MATCH($C542,'Policy Characteristics'!$C:$C,0)))</f>
        <v>industry-elec-and-hydrogen.html</v>
      </c>
    </row>
    <row r="543" spans="1:18" x14ac:dyDescent="0.25">
      <c r="A543" s="306" t="str">
        <f>IF(ISBLANK(INDEX('Policy Characteristics'!A:A,MATCH($C543,'Policy Characteristics'!$C:$C,0))),"",INDEX('Policy Characteristics'!A:A,MATCH($C543,'Policy Characteristics'!$C:$C,0)))</f>
        <v>Industry</v>
      </c>
      <c r="B543" s="306" t="str">
        <f>IF(ISBLANK(INDEX('Policy Characteristics'!B:B,MATCH($C543,'Policy Characteristics'!$C:$C,0))),"",INDEX('Policy Characteristics'!B:B,MATCH($C543,'Policy Characteristics'!$C:$C,0)))</f>
        <v>Electrification + Hydrogen</v>
      </c>
      <c r="C543" s="310" t="str">
        <f t="shared" si="33"/>
        <v>Fraction of Industrial Fuel Use Shifted to Other Fuels</v>
      </c>
      <c r="D543" s="394" t="s">
        <v>3200</v>
      </c>
      <c r="E543" s="414" t="s">
        <v>2800</v>
      </c>
      <c r="F543" s="7" t="s">
        <v>3164</v>
      </c>
      <c r="G543" s="414" t="s">
        <v>3226</v>
      </c>
      <c r="H543" s="416">
        <v>1284</v>
      </c>
      <c r="I543" s="414" t="s">
        <v>45</v>
      </c>
      <c r="J543" s="308" t="str">
        <f>IF(ISBLANK(INDEX('Policy Characteristics'!D:D,MATCH($C543,'Policy Characteristics'!$C:$C,0))),"",INDEX('Policy Characteristics'!D:D,MATCH($C543,'Policy Characteristics'!$C:$C,0)))</f>
        <v>Electrification + Hydrogen</v>
      </c>
      <c r="K543" s="306" t="str">
        <f>IF(ISBLANK(INDEX('Policy Characteristics'!E:E,MATCH($C543,'Policy Characteristics'!$C:$C,0))),"",INDEX('Policy Characteristics'!E:E,MATCH($C543,'Policy Characteristics'!$C:$C,0)))</f>
        <v>indst fuel type shifting</v>
      </c>
      <c r="L543" s="317">
        <f>IF(ISBLANK(INDEX('Policy Characteristics'!F:F,MATCH($C543,'Policy Characteristics'!$C:$C,0))),"",INDEX('Policy Characteristics'!F:F,MATCH($C543,'Policy Characteristics'!$C:$C,0)))</f>
        <v>0</v>
      </c>
      <c r="M543" s="317">
        <f>IF(ISBLANK(INDEX('Policy Characteristics'!G:G,MATCH($C543,'Policy Characteristics'!$C:$C,0))),"",INDEX('Policy Characteristics'!G:G,MATCH($C543,'Policy Characteristics'!$C:$C,0)))</f>
        <v>1</v>
      </c>
      <c r="N543" s="317">
        <f>IF(ISBLANK(INDEX('Policy Characteristics'!H:H,MATCH($C543,'Policy Characteristics'!$C:$C,0))),"",INDEX('Policy Characteristics'!H:H,MATCH($C543,'Policy Characteristics'!$C:$C,0)))</f>
        <v>0.01</v>
      </c>
      <c r="O543" s="306" t="str">
        <f>IF(ISBLANK(INDEX('Policy Characteristics'!I:I,MATCH($C543,'Policy Characteristics'!$C:$C,0))),"",INDEX('Policy Characteristics'!I:I,MATCH($C543,'Policy Characteristics'!$C:$C,0)))</f>
        <v>% of fuel shifted</v>
      </c>
      <c r="P543" s="306" t="str">
        <f>IF(ISBLANK(INDEX('Policy Characteristics'!J:J,MATCH($C543,'Policy Characteristics'!$C:$C,0))),"",INDEX('Policy Characteristics'!J:J,MATCH($C543,'Policy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3" s="306" t="str">
        <f>IF(ISBLANK(INDEX('Policy Characteristics'!K:K,MATCH($C543,'Policy Characteristics'!$C:$C,0))),"",INDEX('Policy Characteristics'!K:K,MATCH($C543,'Policy Characteristics'!$C:$C,0)))</f>
        <v>industry-ag-main.html#fuel-switching</v>
      </c>
      <c r="R543" s="306" t="str">
        <f>IF(ISBLANK(INDEX('Policy Characteristics'!L:L,MATCH($C543,'Policy Characteristics'!$C:$C,0))),"",INDEX('Policy Characteristics'!L:L,MATCH($C543,'Policy Characteristics'!$C:$C,0)))</f>
        <v>industry-elec-and-hydrogen.html</v>
      </c>
    </row>
    <row r="544" spans="1:18" x14ac:dyDescent="0.25">
      <c r="A544" s="306" t="str">
        <f>IF(ISBLANK(INDEX('Policy Characteristics'!A:A,MATCH($C544,'Policy Characteristics'!$C:$C,0))),"",INDEX('Policy Characteristics'!A:A,MATCH($C544,'Policy Characteristics'!$C:$C,0)))</f>
        <v>Industry</v>
      </c>
      <c r="B544" s="306" t="str">
        <f>IF(ISBLANK(INDEX('Policy Characteristics'!B:B,MATCH($C544,'Policy Characteristics'!$C:$C,0))),"",INDEX('Policy Characteristics'!B:B,MATCH($C544,'Policy Characteristics'!$C:$C,0)))</f>
        <v>Electrification + Hydrogen</v>
      </c>
      <c r="C544" s="310" t="str">
        <f t="shared" si="33"/>
        <v>Fraction of Industrial Fuel Use Shifted to Other Fuels</v>
      </c>
      <c r="D544" s="394" t="s">
        <v>3200</v>
      </c>
      <c r="E544" s="414" t="s">
        <v>2801</v>
      </c>
      <c r="F544" s="7" t="s">
        <v>3164</v>
      </c>
      <c r="G544" s="414" t="s">
        <v>3227</v>
      </c>
      <c r="H544" s="416">
        <v>1285</v>
      </c>
      <c r="I544" s="414" t="s">
        <v>45</v>
      </c>
      <c r="J544" s="308" t="str">
        <f>IF(ISBLANK(INDEX('Policy Characteristics'!D:D,MATCH($C544,'Policy Characteristics'!$C:$C,0))),"",INDEX('Policy Characteristics'!D:D,MATCH($C544,'Policy Characteristics'!$C:$C,0)))</f>
        <v>Electrification + Hydrogen</v>
      </c>
      <c r="K544" s="306" t="str">
        <f>IF(ISBLANK(INDEX('Policy Characteristics'!E:E,MATCH($C544,'Policy Characteristics'!$C:$C,0))),"",INDEX('Policy Characteristics'!E:E,MATCH($C544,'Policy Characteristics'!$C:$C,0)))</f>
        <v>indst fuel type shifting</v>
      </c>
      <c r="L544" s="317">
        <f>IF(ISBLANK(INDEX('Policy Characteristics'!F:F,MATCH($C544,'Policy Characteristics'!$C:$C,0))),"",INDEX('Policy Characteristics'!F:F,MATCH($C544,'Policy Characteristics'!$C:$C,0)))</f>
        <v>0</v>
      </c>
      <c r="M544" s="317">
        <f>IF(ISBLANK(INDEX('Policy Characteristics'!G:G,MATCH($C544,'Policy Characteristics'!$C:$C,0))),"",INDEX('Policy Characteristics'!G:G,MATCH($C544,'Policy Characteristics'!$C:$C,0)))</f>
        <v>1</v>
      </c>
      <c r="N544" s="317">
        <f>IF(ISBLANK(INDEX('Policy Characteristics'!H:H,MATCH($C544,'Policy Characteristics'!$C:$C,0))),"",INDEX('Policy Characteristics'!H:H,MATCH($C544,'Policy Characteristics'!$C:$C,0)))</f>
        <v>0.01</v>
      </c>
      <c r="O544" s="306" t="str">
        <f>IF(ISBLANK(INDEX('Policy Characteristics'!I:I,MATCH($C544,'Policy Characteristics'!$C:$C,0))),"",INDEX('Policy Characteristics'!I:I,MATCH($C544,'Policy Characteristics'!$C:$C,0)))</f>
        <v>% of fuel shifted</v>
      </c>
      <c r="P544" s="306" t="str">
        <f>IF(ISBLANK(INDEX('Policy Characteristics'!J:J,MATCH($C544,'Policy Characteristics'!$C:$C,0))),"",INDEX('Policy Characteristics'!J:J,MATCH($C544,'Policy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4" s="306" t="str">
        <f>IF(ISBLANK(INDEX('Policy Characteristics'!K:K,MATCH($C544,'Policy Characteristics'!$C:$C,0))),"",INDEX('Policy Characteristics'!K:K,MATCH($C544,'Policy Characteristics'!$C:$C,0)))</f>
        <v>industry-ag-main.html#fuel-switching</v>
      </c>
      <c r="R544" s="306" t="str">
        <f>IF(ISBLANK(INDEX('Policy Characteristics'!L:L,MATCH($C544,'Policy Characteristics'!$C:$C,0))),"",INDEX('Policy Characteristics'!L:L,MATCH($C544,'Policy Characteristics'!$C:$C,0)))</f>
        <v>industry-elec-and-hydrogen.html</v>
      </c>
    </row>
    <row r="545" spans="1:18" x14ac:dyDescent="0.25">
      <c r="A545" s="306" t="str">
        <f>IF(ISBLANK(INDEX('Policy Characteristics'!A:A,MATCH($C545,'Policy Characteristics'!$C:$C,0))),"",INDEX('Policy Characteristics'!A:A,MATCH($C545,'Policy Characteristics'!$C:$C,0)))</f>
        <v>Industry</v>
      </c>
      <c r="B545" s="306" t="str">
        <f>IF(ISBLANK(INDEX('Policy Characteristics'!B:B,MATCH($C545,'Policy Characteristics'!$C:$C,0))),"",INDEX('Policy Characteristics'!B:B,MATCH($C545,'Policy Characteristics'!$C:$C,0)))</f>
        <v>Electrification + Hydrogen</v>
      </c>
      <c r="C545" s="310" t="str">
        <f t="shared" si="33"/>
        <v>Fraction of Industrial Fuel Use Shifted to Other Fuels</v>
      </c>
      <c r="D545" s="394" t="s">
        <v>3200</v>
      </c>
      <c r="E545" s="414" t="s">
        <v>2802</v>
      </c>
      <c r="F545" s="7" t="s">
        <v>3164</v>
      </c>
      <c r="G545" s="414" t="s">
        <v>3228</v>
      </c>
      <c r="H545" s="416">
        <v>1286</v>
      </c>
      <c r="I545" s="414" t="s">
        <v>45</v>
      </c>
      <c r="J545" s="308" t="str">
        <f>IF(ISBLANK(INDEX('Policy Characteristics'!D:D,MATCH($C545,'Policy Characteristics'!$C:$C,0))),"",INDEX('Policy Characteristics'!D:D,MATCH($C545,'Policy Characteristics'!$C:$C,0)))</f>
        <v>Electrification + Hydrogen</v>
      </c>
      <c r="K545" s="306" t="str">
        <f>IF(ISBLANK(INDEX('Policy Characteristics'!E:E,MATCH($C545,'Policy Characteristics'!$C:$C,0))),"",INDEX('Policy Characteristics'!E:E,MATCH($C545,'Policy Characteristics'!$C:$C,0)))</f>
        <v>indst fuel type shifting</v>
      </c>
      <c r="L545" s="317">
        <f>IF(ISBLANK(INDEX('Policy Characteristics'!F:F,MATCH($C545,'Policy Characteristics'!$C:$C,0))),"",INDEX('Policy Characteristics'!F:F,MATCH($C545,'Policy Characteristics'!$C:$C,0)))</f>
        <v>0</v>
      </c>
      <c r="M545" s="317">
        <f>IF(ISBLANK(INDEX('Policy Characteristics'!G:G,MATCH($C545,'Policy Characteristics'!$C:$C,0))),"",INDEX('Policy Characteristics'!G:G,MATCH($C545,'Policy Characteristics'!$C:$C,0)))</f>
        <v>1</v>
      </c>
      <c r="N545" s="317">
        <f>IF(ISBLANK(INDEX('Policy Characteristics'!H:H,MATCH($C545,'Policy Characteristics'!$C:$C,0))),"",INDEX('Policy Characteristics'!H:H,MATCH($C545,'Policy Characteristics'!$C:$C,0)))</f>
        <v>0.01</v>
      </c>
      <c r="O545" s="306" t="str">
        <f>IF(ISBLANK(INDEX('Policy Characteristics'!I:I,MATCH($C545,'Policy Characteristics'!$C:$C,0))),"",INDEX('Policy Characteristics'!I:I,MATCH($C545,'Policy Characteristics'!$C:$C,0)))</f>
        <v>% of fuel shifted</v>
      </c>
      <c r="P545" s="306" t="str">
        <f>IF(ISBLANK(INDEX('Policy Characteristics'!J:J,MATCH($C545,'Policy Characteristics'!$C:$C,0))),"",INDEX('Policy Characteristics'!J:J,MATCH($C545,'Policy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5" s="306" t="str">
        <f>IF(ISBLANK(INDEX('Policy Characteristics'!K:K,MATCH($C545,'Policy Characteristics'!$C:$C,0))),"",INDEX('Policy Characteristics'!K:K,MATCH($C545,'Policy Characteristics'!$C:$C,0)))</f>
        <v>industry-ag-main.html#fuel-switching</v>
      </c>
      <c r="R545" s="306" t="str">
        <f>IF(ISBLANK(INDEX('Policy Characteristics'!L:L,MATCH($C545,'Policy Characteristics'!$C:$C,0))),"",INDEX('Policy Characteristics'!L:L,MATCH($C545,'Policy Characteristics'!$C:$C,0)))</f>
        <v>industry-elec-and-hydrogen.html</v>
      </c>
    </row>
    <row r="546" spans="1:18" x14ac:dyDescent="0.25">
      <c r="A546" s="306" t="str">
        <f>IF(ISBLANK(INDEX('Policy Characteristics'!A:A,MATCH($C546,'Policy Characteristics'!$C:$C,0))),"",INDEX('Policy Characteristics'!A:A,MATCH($C546,'Policy Characteristics'!$C:$C,0)))</f>
        <v>Industry</v>
      </c>
      <c r="B546" s="306" t="str">
        <f>IF(ISBLANK(INDEX('Policy Characteristics'!B:B,MATCH($C546,'Policy Characteristics'!$C:$C,0))),"",INDEX('Policy Characteristics'!B:B,MATCH($C546,'Policy Characteristics'!$C:$C,0)))</f>
        <v>Electrification + Hydrogen</v>
      </c>
      <c r="C546" s="310" t="str">
        <f t="shared" si="33"/>
        <v>Fraction of Industrial Fuel Use Shifted to Other Fuels</v>
      </c>
      <c r="D546" s="394" t="s">
        <v>3200</v>
      </c>
      <c r="E546" s="414" t="s">
        <v>2799</v>
      </c>
      <c r="F546" s="7" t="s">
        <v>3164</v>
      </c>
      <c r="G546" s="414" t="s">
        <v>3229</v>
      </c>
      <c r="H546" s="416">
        <v>1287</v>
      </c>
      <c r="I546" s="414" t="s">
        <v>44</v>
      </c>
      <c r="J546" s="308" t="str">
        <f>IF(ISBLANK(INDEX('Policy Characteristics'!D:D,MATCH($C546,'Policy Characteristics'!$C:$C,0))),"",INDEX('Policy Characteristics'!D:D,MATCH($C546,'Policy Characteristics'!$C:$C,0)))</f>
        <v>Electrification + Hydrogen</v>
      </c>
      <c r="K546" s="306" t="str">
        <f>IF(ISBLANK(INDEX('Policy Characteristics'!E:E,MATCH($C546,'Policy Characteristics'!$C:$C,0))),"",INDEX('Policy Characteristics'!E:E,MATCH($C546,'Policy Characteristics'!$C:$C,0)))</f>
        <v>indst fuel type shifting</v>
      </c>
      <c r="L546" s="317">
        <f>IF(ISBLANK(INDEX('Policy Characteristics'!F:F,MATCH($C546,'Policy Characteristics'!$C:$C,0))),"",INDEX('Policy Characteristics'!F:F,MATCH($C546,'Policy Characteristics'!$C:$C,0)))</f>
        <v>0</v>
      </c>
      <c r="M546" s="317">
        <f>IF(ISBLANK(INDEX('Policy Characteristics'!G:G,MATCH($C546,'Policy Characteristics'!$C:$C,0))),"",INDEX('Policy Characteristics'!G:G,MATCH($C546,'Policy Characteristics'!$C:$C,0)))</f>
        <v>1</v>
      </c>
      <c r="N546" s="317">
        <f>IF(ISBLANK(INDEX('Policy Characteristics'!H:H,MATCH($C546,'Policy Characteristics'!$C:$C,0))),"",INDEX('Policy Characteristics'!H:H,MATCH($C546,'Policy Characteristics'!$C:$C,0)))</f>
        <v>0.01</v>
      </c>
      <c r="O546" s="306" t="str">
        <f>IF(ISBLANK(INDEX('Policy Characteristics'!I:I,MATCH($C546,'Policy Characteristics'!$C:$C,0))),"",INDEX('Policy Characteristics'!I:I,MATCH($C546,'Policy Characteristics'!$C:$C,0)))</f>
        <v>% of fuel shifted</v>
      </c>
      <c r="P546" s="306" t="str">
        <f>IF(ISBLANK(INDEX('Policy Characteristics'!J:J,MATCH($C546,'Policy Characteristics'!$C:$C,0))),"",INDEX('Policy Characteristics'!J:J,MATCH($C546,'Policy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6" s="306" t="str">
        <f>IF(ISBLANK(INDEX('Policy Characteristics'!K:K,MATCH($C546,'Policy Characteristics'!$C:$C,0))),"",INDEX('Policy Characteristics'!K:K,MATCH($C546,'Policy Characteristics'!$C:$C,0)))</f>
        <v>industry-ag-main.html#fuel-switching</v>
      </c>
      <c r="R546" s="306" t="str">
        <f>IF(ISBLANK(INDEX('Policy Characteristics'!L:L,MATCH($C546,'Policy Characteristics'!$C:$C,0))),"",INDEX('Policy Characteristics'!L:L,MATCH($C546,'Policy Characteristics'!$C:$C,0)))</f>
        <v>industry-elec-and-hydrogen.html</v>
      </c>
    </row>
    <row r="547" spans="1:18" x14ac:dyDescent="0.25">
      <c r="A547" s="306" t="str">
        <f>IF(ISBLANK(INDEX('Policy Characteristics'!A:A,MATCH($C547,'Policy Characteristics'!$C:$C,0))),"",INDEX('Policy Characteristics'!A:A,MATCH($C547,'Policy Characteristics'!$C:$C,0)))</f>
        <v>Industry</v>
      </c>
      <c r="B547" s="306" t="str">
        <f>IF(ISBLANK(INDEX('Policy Characteristics'!B:B,MATCH($C547,'Policy Characteristics'!$C:$C,0))),"",INDEX('Policy Characteristics'!B:B,MATCH($C547,'Policy Characteristics'!$C:$C,0)))</f>
        <v>Electrification + Hydrogen</v>
      </c>
      <c r="C547" s="310" t="str">
        <f t="shared" si="33"/>
        <v>Fraction of Industrial Fuel Use Shifted to Other Fuels</v>
      </c>
      <c r="D547" s="394" t="s">
        <v>3201</v>
      </c>
      <c r="E547" s="414" t="s">
        <v>2449</v>
      </c>
      <c r="F547" s="7" t="s">
        <v>3165</v>
      </c>
      <c r="G547" s="414" t="s">
        <v>3220</v>
      </c>
      <c r="H547" s="416">
        <v>1288</v>
      </c>
      <c r="I547" s="414" t="s">
        <v>44</v>
      </c>
      <c r="J547" s="308" t="str">
        <f>IF(ISBLANK(INDEX('Policy Characteristics'!D:D,MATCH($C547,'Policy Characteristics'!$C:$C,0))),"",INDEX('Policy Characteristics'!D:D,MATCH($C547,'Policy Characteristics'!$C:$C,0)))</f>
        <v>Electrification + Hydrogen</v>
      </c>
      <c r="K547" s="306" t="str">
        <f>IF(ISBLANK(INDEX('Policy Characteristics'!E:E,MATCH($C547,'Policy Characteristics'!$C:$C,0))),"",INDEX('Policy Characteristics'!E:E,MATCH($C547,'Policy Characteristics'!$C:$C,0)))</f>
        <v>indst fuel type shifting</v>
      </c>
      <c r="L547" s="317">
        <f>IF(ISBLANK(INDEX('Policy Characteristics'!F:F,MATCH($C547,'Policy Characteristics'!$C:$C,0))),"",INDEX('Policy Characteristics'!F:F,MATCH($C547,'Policy Characteristics'!$C:$C,0)))</f>
        <v>0</v>
      </c>
      <c r="M547" s="317">
        <f>IF(ISBLANK(INDEX('Policy Characteristics'!G:G,MATCH($C547,'Policy Characteristics'!$C:$C,0))),"",INDEX('Policy Characteristics'!G:G,MATCH($C547,'Policy Characteristics'!$C:$C,0)))</f>
        <v>1</v>
      </c>
      <c r="N547" s="317">
        <f>IF(ISBLANK(INDEX('Policy Characteristics'!H:H,MATCH($C547,'Policy Characteristics'!$C:$C,0))),"",INDEX('Policy Characteristics'!H:H,MATCH($C547,'Policy Characteristics'!$C:$C,0)))</f>
        <v>0.01</v>
      </c>
      <c r="O547" s="306" t="str">
        <f>IF(ISBLANK(INDEX('Policy Characteristics'!I:I,MATCH($C547,'Policy Characteristics'!$C:$C,0))),"",INDEX('Policy Characteristics'!I:I,MATCH($C547,'Policy Characteristics'!$C:$C,0)))</f>
        <v>% of fuel shifted</v>
      </c>
      <c r="P547" s="306" t="str">
        <f>IF(ISBLANK(INDEX('Policy Characteristics'!J:J,MATCH($C547,'Policy Characteristics'!$C:$C,0))),"",INDEX('Policy Characteristics'!J:J,MATCH($C547,'Policy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7" s="306" t="str">
        <f>IF(ISBLANK(INDEX('Policy Characteristics'!K:K,MATCH($C547,'Policy Characteristics'!$C:$C,0))),"",INDEX('Policy Characteristics'!K:K,MATCH($C547,'Policy Characteristics'!$C:$C,0)))</f>
        <v>industry-ag-main.html#fuel-switching</v>
      </c>
      <c r="R547" s="306" t="str">
        <f>IF(ISBLANK(INDEX('Policy Characteristics'!L:L,MATCH($C547,'Policy Characteristics'!$C:$C,0))),"",INDEX('Policy Characteristics'!L:L,MATCH($C547,'Policy Characteristics'!$C:$C,0)))</f>
        <v>industry-elec-and-hydrogen.html</v>
      </c>
    </row>
    <row r="548" spans="1:18" x14ac:dyDescent="0.25">
      <c r="A548" s="306" t="str">
        <f>IF(ISBLANK(INDEX('Policy Characteristics'!A:A,MATCH($C548,'Policy Characteristics'!$C:$C,0))),"",INDEX('Policy Characteristics'!A:A,MATCH($C548,'Policy Characteristics'!$C:$C,0)))</f>
        <v>Industry</v>
      </c>
      <c r="B548" s="306" t="str">
        <f>IF(ISBLANK(INDEX('Policy Characteristics'!B:B,MATCH($C548,'Policy Characteristics'!$C:$C,0))),"",INDEX('Policy Characteristics'!B:B,MATCH($C548,'Policy Characteristics'!$C:$C,0)))</f>
        <v>Electrification + Hydrogen</v>
      </c>
      <c r="C548" s="310" t="str">
        <f t="shared" ref="C548:C611" si="34">C$467</f>
        <v>Fraction of Industrial Fuel Use Shifted to Other Fuels</v>
      </c>
      <c r="D548" s="394" t="s">
        <v>3201</v>
      </c>
      <c r="E548" s="414" t="s">
        <v>2450</v>
      </c>
      <c r="F548" s="7" t="s">
        <v>3165</v>
      </c>
      <c r="G548" s="414" t="s">
        <v>3221</v>
      </c>
      <c r="H548" s="416">
        <v>1289</v>
      </c>
      <c r="I548" s="414" t="s">
        <v>45</v>
      </c>
      <c r="J548" s="308" t="str">
        <f>IF(ISBLANK(INDEX('Policy Characteristics'!D:D,MATCH($C548,'Policy Characteristics'!$C:$C,0))),"",INDEX('Policy Characteristics'!D:D,MATCH($C548,'Policy Characteristics'!$C:$C,0)))</f>
        <v>Electrification + Hydrogen</v>
      </c>
      <c r="K548" s="306" t="str">
        <f>IF(ISBLANK(INDEX('Policy Characteristics'!E:E,MATCH($C548,'Policy Characteristics'!$C:$C,0))),"",INDEX('Policy Characteristics'!E:E,MATCH($C548,'Policy Characteristics'!$C:$C,0)))</f>
        <v>indst fuel type shifting</v>
      </c>
      <c r="L548" s="317">
        <f>IF(ISBLANK(INDEX('Policy Characteristics'!F:F,MATCH($C548,'Policy Characteristics'!$C:$C,0))),"",INDEX('Policy Characteristics'!F:F,MATCH($C548,'Policy Characteristics'!$C:$C,0)))</f>
        <v>0</v>
      </c>
      <c r="M548" s="317">
        <f>IF(ISBLANK(INDEX('Policy Characteristics'!G:G,MATCH($C548,'Policy Characteristics'!$C:$C,0))),"",INDEX('Policy Characteristics'!G:G,MATCH($C548,'Policy Characteristics'!$C:$C,0)))</f>
        <v>1</v>
      </c>
      <c r="N548" s="317">
        <f>IF(ISBLANK(INDEX('Policy Characteristics'!H:H,MATCH($C548,'Policy Characteristics'!$C:$C,0))),"",INDEX('Policy Characteristics'!H:H,MATCH($C548,'Policy Characteristics'!$C:$C,0)))</f>
        <v>0.01</v>
      </c>
      <c r="O548" s="306" t="str">
        <f>IF(ISBLANK(INDEX('Policy Characteristics'!I:I,MATCH($C548,'Policy Characteristics'!$C:$C,0))),"",INDEX('Policy Characteristics'!I:I,MATCH($C548,'Policy Characteristics'!$C:$C,0)))</f>
        <v>% of fuel shifted</v>
      </c>
      <c r="P548" s="306" t="str">
        <f>IF(ISBLANK(INDEX('Policy Characteristics'!J:J,MATCH($C548,'Policy Characteristics'!$C:$C,0))),"",INDEX('Policy Characteristics'!J:J,MATCH($C548,'Policy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8" s="306" t="str">
        <f>IF(ISBLANK(INDEX('Policy Characteristics'!K:K,MATCH($C548,'Policy Characteristics'!$C:$C,0))),"",INDEX('Policy Characteristics'!K:K,MATCH($C548,'Policy Characteristics'!$C:$C,0)))</f>
        <v>industry-ag-main.html#fuel-switching</v>
      </c>
      <c r="R548" s="306" t="str">
        <f>IF(ISBLANK(INDEX('Policy Characteristics'!L:L,MATCH($C548,'Policy Characteristics'!$C:$C,0))),"",INDEX('Policy Characteristics'!L:L,MATCH($C548,'Policy Characteristics'!$C:$C,0)))</f>
        <v>industry-elec-and-hydrogen.html</v>
      </c>
    </row>
    <row r="549" spans="1:18" x14ac:dyDescent="0.25">
      <c r="A549" s="306" t="str">
        <f>IF(ISBLANK(INDEX('Policy Characteristics'!A:A,MATCH($C549,'Policy Characteristics'!$C:$C,0))),"",INDEX('Policy Characteristics'!A:A,MATCH($C549,'Policy Characteristics'!$C:$C,0)))</f>
        <v>Industry</v>
      </c>
      <c r="B549" s="306" t="str">
        <f>IF(ISBLANK(INDEX('Policy Characteristics'!B:B,MATCH($C549,'Policy Characteristics'!$C:$C,0))),"",INDEX('Policy Characteristics'!B:B,MATCH($C549,'Policy Characteristics'!$C:$C,0)))</f>
        <v>Electrification + Hydrogen</v>
      </c>
      <c r="C549" s="310" t="str">
        <f t="shared" si="34"/>
        <v>Fraction of Industrial Fuel Use Shifted to Other Fuels</v>
      </c>
      <c r="D549" s="394" t="s">
        <v>3201</v>
      </c>
      <c r="E549" s="414" t="s">
        <v>2451</v>
      </c>
      <c r="F549" s="7" t="s">
        <v>3165</v>
      </c>
      <c r="G549" s="414" t="s">
        <v>3222</v>
      </c>
      <c r="H549" s="416">
        <v>1290</v>
      </c>
      <c r="I549" s="414" t="s">
        <v>45</v>
      </c>
      <c r="J549" s="308" t="str">
        <f>IF(ISBLANK(INDEX('Policy Characteristics'!D:D,MATCH($C549,'Policy Characteristics'!$C:$C,0))),"",INDEX('Policy Characteristics'!D:D,MATCH($C549,'Policy Characteristics'!$C:$C,0)))</f>
        <v>Electrification + Hydrogen</v>
      </c>
      <c r="K549" s="306" t="str">
        <f>IF(ISBLANK(INDEX('Policy Characteristics'!E:E,MATCH($C549,'Policy Characteristics'!$C:$C,0))),"",INDEX('Policy Characteristics'!E:E,MATCH($C549,'Policy Characteristics'!$C:$C,0)))</f>
        <v>indst fuel type shifting</v>
      </c>
      <c r="L549" s="317">
        <f>IF(ISBLANK(INDEX('Policy Characteristics'!F:F,MATCH($C549,'Policy Characteristics'!$C:$C,0))),"",INDEX('Policy Characteristics'!F:F,MATCH($C549,'Policy Characteristics'!$C:$C,0)))</f>
        <v>0</v>
      </c>
      <c r="M549" s="317">
        <f>IF(ISBLANK(INDEX('Policy Characteristics'!G:G,MATCH($C549,'Policy Characteristics'!$C:$C,0))),"",INDEX('Policy Characteristics'!G:G,MATCH($C549,'Policy Characteristics'!$C:$C,0)))</f>
        <v>1</v>
      </c>
      <c r="N549" s="317">
        <f>IF(ISBLANK(INDEX('Policy Characteristics'!H:H,MATCH($C549,'Policy Characteristics'!$C:$C,0))),"",INDEX('Policy Characteristics'!H:H,MATCH($C549,'Policy Characteristics'!$C:$C,0)))</f>
        <v>0.01</v>
      </c>
      <c r="O549" s="306" t="str">
        <f>IF(ISBLANK(INDEX('Policy Characteristics'!I:I,MATCH($C549,'Policy Characteristics'!$C:$C,0))),"",INDEX('Policy Characteristics'!I:I,MATCH($C549,'Policy Characteristics'!$C:$C,0)))</f>
        <v>% of fuel shifted</v>
      </c>
      <c r="P549" s="306" t="str">
        <f>IF(ISBLANK(INDEX('Policy Characteristics'!J:J,MATCH($C549,'Policy Characteristics'!$C:$C,0))),"",INDEX('Policy Characteristics'!J:J,MATCH($C549,'Policy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49" s="306" t="str">
        <f>IF(ISBLANK(INDEX('Policy Characteristics'!K:K,MATCH($C549,'Policy Characteristics'!$C:$C,0))),"",INDEX('Policy Characteristics'!K:K,MATCH($C549,'Policy Characteristics'!$C:$C,0)))</f>
        <v>industry-ag-main.html#fuel-switching</v>
      </c>
      <c r="R549" s="306" t="str">
        <f>IF(ISBLANK(INDEX('Policy Characteristics'!L:L,MATCH($C549,'Policy Characteristics'!$C:$C,0))),"",INDEX('Policy Characteristics'!L:L,MATCH($C549,'Policy Characteristics'!$C:$C,0)))</f>
        <v>industry-elec-and-hydrogen.html</v>
      </c>
    </row>
    <row r="550" spans="1:18" x14ac:dyDescent="0.25">
      <c r="A550" s="306" t="str">
        <f>IF(ISBLANK(INDEX('Policy Characteristics'!A:A,MATCH($C550,'Policy Characteristics'!$C:$C,0))),"",INDEX('Policy Characteristics'!A:A,MATCH($C550,'Policy Characteristics'!$C:$C,0)))</f>
        <v>Industry</v>
      </c>
      <c r="B550" s="306" t="str">
        <f>IF(ISBLANK(INDEX('Policy Characteristics'!B:B,MATCH($C550,'Policy Characteristics'!$C:$C,0))),"",INDEX('Policy Characteristics'!B:B,MATCH($C550,'Policy Characteristics'!$C:$C,0)))</f>
        <v>Electrification + Hydrogen</v>
      </c>
      <c r="C550" s="310" t="str">
        <f t="shared" si="34"/>
        <v>Fraction of Industrial Fuel Use Shifted to Other Fuels</v>
      </c>
      <c r="D550" s="394" t="s">
        <v>3201</v>
      </c>
      <c r="E550" s="414" t="s">
        <v>2452</v>
      </c>
      <c r="F550" s="7" t="s">
        <v>3165</v>
      </c>
      <c r="G550" s="414" t="s">
        <v>3223</v>
      </c>
      <c r="H550" s="416">
        <v>1291</v>
      </c>
      <c r="I550" s="414" t="s">
        <v>45</v>
      </c>
      <c r="J550" s="308" t="str">
        <f>IF(ISBLANK(INDEX('Policy Characteristics'!D:D,MATCH($C550,'Policy Characteristics'!$C:$C,0))),"",INDEX('Policy Characteristics'!D:D,MATCH($C550,'Policy Characteristics'!$C:$C,0)))</f>
        <v>Electrification + Hydrogen</v>
      </c>
      <c r="K550" s="306" t="str">
        <f>IF(ISBLANK(INDEX('Policy Characteristics'!E:E,MATCH($C550,'Policy Characteristics'!$C:$C,0))),"",INDEX('Policy Characteristics'!E:E,MATCH($C550,'Policy Characteristics'!$C:$C,0)))</f>
        <v>indst fuel type shifting</v>
      </c>
      <c r="L550" s="317">
        <f>IF(ISBLANK(INDEX('Policy Characteristics'!F:F,MATCH($C550,'Policy Characteristics'!$C:$C,0))),"",INDEX('Policy Characteristics'!F:F,MATCH($C550,'Policy Characteristics'!$C:$C,0)))</f>
        <v>0</v>
      </c>
      <c r="M550" s="317">
        <f>IF(ISBLANK(INDEX('Policy Characteristics'!G:G,MATCH($C550,'Policy Characteristics'!$C:$C,0))),"",INDEX('Policy Characteristics'!G:G,MATCH($C550,'Policy Characteristics'!$C:$C,0)))</f>
        <v>1</v>
      </c>
      <c r="N550" s="317">
        <f>IF(ISBLANK(INDEX('Policy Characteristics'!H:H,MATCH($C550,'Policy Characteristics'!$C:$C,0))),"",INDEX('Policy Characteristics'!H:H,MATCH($C550,'Policy Characteristics'!$C:$C,0)))</f>
        <v>0.01</v>
      </c>
      <c r="O550" s="306" t="str">
        <f>IF(ISBLANK(INDEX('Policy Characteristics'!I:I,MATCH($C550,'Policy Characteristics'!$C:$C,0))),"",INDEX('Policy Characteristics'!I:I,MATCH($C550,'Policy Characteristics'!$C:$C,0)))</f>
        <v>% of fuel shifted</v>
      </c>
      <c r="P550" s="306" t="str">
        <f>IF(ISBLANK(INDEX('Policy Characteristics'!J:J,MATCH($C550,'Policy Characteristics'!$C:$C,0))),"",INDEX('Policy Characteristics'!J:J,MATCH($C550,'Policy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0" s="306" t="str">
        <f>IF(ISBLANK(INDEX('Policy Characteristics'!K:K,MATCH($C550,'Policy Characteristics'!$C:$C,0))),"",INDEX('Policy Characteristics'!K:K,MATCH($C550,'Policy Characteristics'!$C:$C,0)))</f>
        <v>industry-ag-main.html#fuel-switching</v>
      </c>
      <c r="R550" s="306" t="str">
        <f>IF(ISBLANK(INDEX('Policy Characteristics'!L:L,MATCH($C550,'Policy Characteristics'!$C:$C,0))),"",INDEX('Policy Characteristics'!L:L,MATCH($C550,'Policy Characteristics'!$C:$C,0)))</f>
        <v>industry-elec-and-hydrogen.html</v>
      </c>
    </row>
    <row r="551" spans="1:18" x14ac:dyDescent="0.25">
      <c r="A551" s="306" t="str">
        <f>IF(ISBLANK(INDEX('Policy Characteristics'!A:A,MATCH($C551,'Policy Characteristics'!$C:$C,0))),"",INDEX('Policy Characteristics'!A:A,MATCH($C551,'Policy Characteristics'!$C:$C,0)))</f>
        <v>Industry</v>
      </c>
      <c r="B551" s="306" t="str">
        <f>IF(ISBLANK(INDEX('Policy Characteristics'!B:B,MATCH($C551,'Policy Characteristics'!$C:$C,0))),"",INDEX('Policy Characteristics'!B:B,MATCH($C551,'Policy Characteristics'!$C:$C,0)))</f>
        <v>Electrification + Hydrogen</v>
      </c>
      <c r="C551" s="310" t="str">
        <f t="shared" si="34"/>
        <v>Fraction of Industrial Fuel Use Shifted to Other Fuels</v>
      </c>
      <c r="D551" s="394" t="s">
        <v>3201</v>
      </c>
      <c r="E551" s="414" t="s">
        <v>2453</v>
      </c>
      <c r="F551" s="7" t="s">
        <v>3165</v>
      </c>
      <c r="G551" s="414" t="s">
        <v>3224</v>
      </c>
      <c r="H551" s="416">
        <v>1292</v>
      </c>
      <c r="I551" s="414" t="s">
        <v>45</v>
      </c>
      <c r="J551" s="308" t="str">
        <f>IF(ISBLANK(INDEX('Policy Characteristics'!D:D,MATCH($C551,'Policy Characteristics'!$C:$C,0))),"",INDEX('Policy Characteristics'!D:D,MATCH($C551,'Policy Characteristics'!$C:$C,0)))</f>
        <v>Electrification + Hydrogen</v>
      </c>
      <c r="K551" s="306" t="str">
        <f>IF(ISBLANK(INDEX('Policy Characteristics'!E:E,MATCH($C551,'Policy Characteristics'!$C:$C,0))),"",INDEX('Policy Characteristics'!E:E,MATCH($C551,'Policy Characteristics'!$C:$C,0)))</f>
        <v>indst fuel type shifting</v>
      </c>
      <c r="L551" s="317">
        <f>IF(ISBLANK(INDEX('Policy Characteristics'!F:F,MATCH($C551,'Policy Characteristics'!$C:$C,0))),"",INDEX('Policy Characteristics'!F:F,MATCH($C551,'Policy Characteristics'!$C:$C,0)))</f>
        <v>0</v>
      </c>
      <c r="M551" s="317">
        <f>IF(ISBLANK(INDEX('Policy Characteristics'!G:G,MATCH($C551,'Policy Characteristics'!$C:$C,0))),"",INDEX('Policy Characteristics'!G:G,MATCH($C551,'Policy Characteristics'!$C:$C,0)))</f>
        <v>1</v>
      </c>
      <c r="N551" s="317">
        <f>IF(ISBLANK(INDEX('Policy Characteristics'!H:H,MATCH($C551,'Policy Characteristics'!$C:$C,0))),"",INDEX('Policy Characteristics'!H:H,MATCH($C551,'Policy Characteristics'!$C:$C,0)))</f>
        <v>0.01</v>
      </c>
      <c r="O551" s="306" t="str">
        <f>IF(ISBLANK(INDEX('Policy Characteristics'!I:I,MATCH($C551,'Policy Characteristics'!$C:$C,0))),"",INDEX('Policy Characteristics'!I:I,MATCH($C551,'Policy Characteristics'!$C:$C,0)))</f>
        <v>% of fuel shifted</v>
      </c>
      <c r="P551" s="306" t="str">
        <f>IF(ISBLANK(INDEX('Policy Characteristics'!J:J,MATCH($C551,'Policy Characteristics'!$C:$C,0))),"",INDEX('Policy Characteristics'!J:J,MATCH($C551,'Policy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1" s="306" t="str">
        <f>IF(ISBLANK(INDEX('Policy Characteristics'!K:K,MATCH($C551,'Policy Characteristics'!$C:$C,0))),"",INDEX('Policy Characteristics'!K:K,MATCH($C551,'Policy Characteristics'!$C:$C,0)))</f>
        <v>industry-ag-main.html#fuel-switching</v>
      </c>
      <c r="R551" s="306" t="str">
        <f>IF(ISBLANK(INDEX('Policy Characteristics'!L:L,MATCH($C551,'Policy Characteristics'!$C:$C,0))),"",INDEX('Policy Characteristics'!L:L,MATCH($C551,'Policy Characteristics'!$C:$C,0)))</f>
        <v>industry-elec-and-hydrogen.html</v>
      </c>
    </row>
    <row r="552" spans="1:18" x14ac:dyDescent="0.25">
      <c r="A552" s="306" t="str">
        <f>IF(ISBLANK(INDEX('Policy Characteristics'!A:A,MATCH($C552,'Policy Characteristics'!$C:$C,0))),"",INDEX('Policy Characteristics'!A:A,MATCH($C552,'Policy Characteristics'!$C:$C,0)))</f>
        <v>Industry</v>
      </c>
      <c r="B552" s="306" t="str">
        <f>IF(ISBLANK(INDEX('Policy Characteristics'!B:B,MATCH($C552,'Policy Characteristics'!$C:$C,0))),"",INDEX('Policy Characteristics'!B:B,MATCH($C552,'Policy Characteristics'!$C:$C,0)))</f>
        <v>Electrification + Hydrogen</v>
      </c>
      <c r="C552" s="310" t="str">
        <f t="shared" si="34"/>
        <v>Fraction of Industrial Fuel Use Shifted to Other Fuels</v>
      </c>
      <c r="D552" s="394" t="s">
        <v>3201</v>
      </c>
      <c r="E552" s="414" t="s">
        <v>2454</v>
      </c>
      <c r="F552" s="7" t="s">
        <v>3165</v>
      </c>
      <c r="G552" s="414" t="s">
        <v>3225</v>
      </c>
      <c r="H552" s="416">
        <v>1293</v>
      </c>
      <c r="I552" s="414" t="s">
        <v>45</v>
      </c>
      <c r="J552" s="308" t="str">
        <f>IF(ISBLANK(INDEX('Policy Characteristics'!D:D,MATCH($C552,'Policy Characteristics'!$C:$C,0))),"",INDEX('Policy Characteristics'!D:D,MATCH($C552,'Policy Characteristics'!$C:$C,0)))</f>
        <v>Electrification + Hydrogen</v>
      </c>
      <c r="K552" s="306" t="str">
        <f>IF(ISBLANK(INDEX('Policy Characteristics'!E:E,MATCH($C552,'Policy Characteristics'!$C:$C,0))),"",INDEX('Policy Characteristics'!E:E,MATCH($C552,'Policy Characteristics'!$C:$C,0)))</f>
        <v>indst fuel type shifting</v>
      </c>
      <c r="L552" s="317">
        <f>IF(ISBLANK(INDEX('Policy Characteristics'!F:F,MATCH($C552,'Policy Characteristics'!$C:$C,0))),"",INDEX('Policy Characteristics'!F:F,MATCH($C552,'Policy Characteristics'!$C:$C,0)))</f>
        <v>0</v>
      </c>
      <c r="M552" s="317">
        <f>IF(ISBLANK(INDEX('Policy Characteristics'!G:G,MATCH($C552,'Policy Characteristics'!$C:$C,0))),"",INDEX('Policy Characteristics'!G:G,MATCH($C552,'Policy Characteristics'!$C:$C,0)))</f>
        <v>1</v>
      </c>
      <c r="N552" s="317">
        <f>IF(ISBLANK(INDEX('Policy Characteristics'!H:H,MATCH($C552,'Policy Characteristics'!$C:$C,0))),"",INDEX('Policy Characteristics'!H:H,MATCH($C552,'Policy Characteristics'!$C:$C,0)))</f>
        <v>0.01</v>
      </c>
      <c r="O552" s="306" t="str">
        <f>IF(ISBLANK(INDEX('Policy Characteristics'!I:I,MATCH($C552,'Policy Characteristics'!$C:$C,0))),"",INDEX('Policy Characteristics'!I:I,MATCH($C552,'Policy Characteristics'!$C:$C,0)))</f>
        <v>% of fuel shifted</v>
      </c>
      <c r="P552" s="306" t="str">
        <f>IF(ISBLANK(INDEX('Policy Characteristics'!J:J,MATCH($C552,'Policy Characteristics'!$C:$C,0))),"",INDEX('Policy Characteristics'!J:J,MATCH($C552,'Policy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2" s="306" t="str">
        <f>IF(ISBLANK(INDEX('Policy Characteristics'!K:K,MATCH($C552,'Policy Characteristics'!$C:$C,0))),"",INDEX('Policy Characteristics'!K:K,MATCH($C552,'Policy Characteristics'!$C:$C,0)))</f>
        <v>industry-ag-main.html#fuel-switching</v>
      </c>
      <c r="R552" s="306" t="str">
        <f>IF(ISBLANK(INDEX('Policy Characteristics'!L:L,MATCH($C552,'Policy Characteristics'!$C:$C,0))),"",INDEX('Policy Characteristics'!L:L,MATCH($C552,'Policy Characteristics'!$C:$C,0)))</f>
        <v>industry-elec-and-hydrogen.html</v>
      </c>
    </row>
    <row r="553" spans="1:18" x14ac:dyDescent="0.25">
      <c r="A553" s="306" t="str">
        <f>IF(ISBLANK(INDEX('Policy Characteristics'!A:A,MATCH($C553,'Policy Characteristics'!$C:$C,0))),"",INDEX('Policy Characteristics'!A:A,MATCH($C553,'Policy Characteristics'!$C:$C,0)))</f>
        <v>Industry</v>
      </c>
      <c r="B553" s="306" t="str">
        <f>IF(ISBLANK(INDEX('Policy Characteristics'!B:B,MATCH($C553,'Policy Characteristics'!$C:$C,0))),"",INDEX('Policy Characteristics'!B:B,MATCH($C553,'Policy Characteristics'!$C:$C,0)))</f>
        <v>Electrification + Hydrogen</v>
      </c>
      <c r="C553" s="310" t="str">
        <f t="shared" si="34"/>
        <v>Fraction of Industrial Fuel Use Shifted to Other Fuels</v>
      </c>
      <c r="D553" s="394" t="s">
        <v>3201</v>
      </c>
      <c r="E553" s="414" t="s">
        <v>2800</v>
      </c>
      <c r="F553" s="7" t="s">
        <v>3165</v>
      </c>
      <c r="G553" s="414" t="s">
        <v>3226</v>
      </c>
      <c r="H553" s="416">
        <v>1294</v>
      </c>
      <c r="I553" s="414" t="s">
        <v>45</v>
      </c>
      <c r="J553" s="308" t="str">
        <f>IF(ISBLANK(INDEX('Policy Characteristics'!D:D,MATCH($C553,'Policy Characteristics'!$C:$C,0))),"",INDEX('Policy Characteristics'!D:D,MATCH($C553,'Policy Characteristics'!$C:$C,0)))</f>
        <v>Electrification + Hydrogen</v>
      </c>
      <c r="K553" s="306" t="str">
        <f>IF(ISBLANK(INDEX('Policy Characteristics'!E:E,MATCH($C553,'Policy Characteristics'!$C:$C,0))),"",INDEX('Policy Characteristics'!E:E,MATCH($C553,'Policy Characteristics'!$C:$C,0)))</f>
        <v>indst fuel type shifting</v>
      </c>
      <c r="L553" s="317">
        <f>IF(ISBLANK(INDEX('Policy Characteristics'!F:F,MATCH($C553,'Policy Characteristics'!$C:$C,0))),"",INDEX('Policy Characteristics'!F:F,MATCH($C553,'Policy Characteristics'!$C:$C,0)))</f>
        <v>0</v>
      </c>
      <c r="M553" s="317">
        <f>IF(ISBLANK(INDEX('Policy Characteristics'!G:G,MATCH($C553,'Policy Characteristics'!$C:$C,0))),"",INDEX('Policy Characteristics'!G:G,MATCH($C553,'Policy Characteristics'!$C:$C,0)))</f>
        <v>1</v>
      </c>
      <c r="N553" s="317">
        <f>IF(ISBLANK(INDEX('Policy Characteristics'!H:H,MATCH($C553,'Policy Characteristics'!$C:$C,0))),"",INDEX('Policy Characteristics'!H:H,MATCH($C553,'Policy Characteristics'!$C:$C,0)))</f>
        <v>0.01</v>
      </c>
      <c r="O553" s="306" t="str">
        <f>IF(ISBLANK(INDEX('Policy Characteristics'!I:I,MATCH($C553,'Policy Characteristics'!$C:$C,0))),"",INDEX('Policy Characteristics'!I:I,MATCH($C553,'Policy Characteristics'!$C:$C,0)))</f>
        <v>% of fuel shifted</v>
      </c>
      <c r="P553" s="306" t="str">
        <f>IF(ISBLANK(INDEX('Policy Characteristics'!J:J,MATCH($C553,'Policy Characteristics'!$C:$C,0))),"",INDEX('Policy Characteristics'!J:J,MATCH($C553,'Policy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3" s="306" t="str">
        <f>IF(ISBLANK(INDEX('Policy Characteristics'!K:K,MATCH($C553,'Policy Characteristics'!$C:$C,0))),"",INDEX('Policy Characteristics'!K:K,MATCH($C553,'Policy Characteristics'!$C:$C,0)))</f>
        <v>industry-ag-main.html#fuel-switching</v>
      </c>
      <c r="R553" s="306" t="str">
        <f>IF(ISBLANK(INDEX('Policy Characteristics'!L:L,MATCH($C553,'Policy Characteristics'!$C:$C,0))),"",INDEX('Policy Characteristics'!L:L,MATCH($C553,'Policy Characteristics'!$C:$C,0)))</f>
        <v>industry-elec-and-hydrogen.html</v>
      </c>
    </row>
    <row r="554" spans="1:18" x14ac:dyDescent="0.25">
      <c r="A554" s="306" t="str">
        <f>IF(ISBLANK(INDEX('Policy Characteristics'!A:A,MATCH($C554,'Policy Characteristics'!$C:$C,0))),"",INDEX('Policy Characteristics'!A:A,MATCH($C554,'Policy Characteristics'!$C:$C,0)))</f>
        <v>Industry</v>
      </c>
      <c r="B554" s="306" t="str">
        <f>IF(ISBLANK(INDEX('Policy Characteristics'!B:B,MATCH($C554,'Policy Characteristics'!$C:$C,0))),"",INDEX('Policy Characteristics'!B:B,MATCH($C554,'Policy Characteristics'!$C:$C,0)))</f>
        <v>Electrification + Hydrogen</v>
      </c>
      <c r="C554" s="310" t="str">
        <f t="shared" si="34"/>
        <v>Fraction of Industrial Fuel Use Shifted to Other Fuels</v>
      </c>
      <c r="D554" s="394" t="s">
        <v>3201</v>
      </c>
      <c r="E554" s="414" t="s">
        <v>2801</v>
      </c>
      <c r="F554" s="7" t="s">
        <v>3165</v>
      </c>
      <c r="G554" s="414" t="s">
        <v>3227</v>
      </c>
      <c r="H554" s="416">
        <v>1295</v>
      </c>
      <c r="I554" s="414" t="s">
        <v>45</v>
      </c>
      <c r="J554" s="308" t="str">
        <f>IF(ISBLANK(INDEX('Policy Characteristics'!D:D,MATCH($C554,'Policy Characteristics'!$C:$C,0))),"",INDEX('Policy Characteristics'!D:D,MATCH($C554,'Policy Characteristics'!$C:$C,0)))</f>
        <v>Electrification + Hydrogen</v>
      </c>
      <c r="K554" s="306" t="str">
        <f>IF(ISBLANK(INDEX('Policy Characteristics'!E:E,MATCH($C554,'Policy Characteristics'!$C:$C,0))),"",INDEX('Policy Characteristics'!E:E,MATCH($C554,'Policy Characteristics'!$C:$C,0)))</f>
        <v>indst fuel type shifting</v>
      </c>
      <c r="L554" s="317">
        <f>IF(ISBLANK(INDEX('Policy Characteristics'!F:F,MATCH($C554,'Policy Characteristics'!$C:$C,0))),"",INDEX('Policy Characteristics'!F:F,MATCH($C554,'Policy Characteristics'!$C:$C,0)))</f>
        <v>0</v>
      </c>
      <c r="M554" s="317">
        <f>IF(ISBLANK(INDEX('Policy Characteristics'!G:G,MATCH($C554,'Policy Characteristics'!$C:$C,0))),"",INDEX('Policy Characteristics'!G:G,MATCH($C554,'Policy Characteristics'!$C:$C,0)))</f>
        <v>1</v>
      </c>
      <c r="N554" s="317">
        <f>IF(ISBLANK(INDEX('Policy Characteristics'!H:H,MATCH($C554,'Policy Characteristics'!$C:$C,0))),"",INDEX('Policy Characteristics'!H:H,MATCH($C554,'Policy Characteristics'!$C:$C,0)))</f>
        <v>0.01</v>
      </c>
      <c r="O554" s="306" t="str">
        <f>IF(ISBLANK(INDEX('Policy Characteristics'!I:I,MATCH($C554,'Policy Characteristics'!$C:$C,0))),"",INDEX('Policy Characteristics'!I:I,MATCH($C554,'Policy Characteristics'!$C:$C,0)))</f>
        <v>% of fuel shifted</v>
      </c>
      <c r="P554" s="306" t="str">
        <f>IF(ISBLANK(INDEX('Policy Characteristics'!J:J,MATCH($C554,'Policy Characteristics'!$C:$C,0))),"",INDEX('Policy Characteristics'!J:J,MATCH($C554,'Policy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4" s="306" t="str">
        <f>IF(ISBLANK(INDEX('Policy Characteristics'!K:K,MATCH($C554,'Policy Characteristics'!$C:$C,0))),"",INDEX('Policy Characteristics'!K:K,MATCH($C554,'Policy Characteristics'!$C:$C,0)))</f>
        <v>industry-ag-main.html#fuel-switching</v>
      </c>
      <c r="R554" s="306" t="str">
        <f>IF(ISBLANK(INDEX('Policy Characteristics'!L:L,MATCH($C554,'Policy Characteristics'!$C:$C,0))),"",INDEX('Policy Characteristics'!L:L,MATCH($C554,'Policy Characteristics'!$C:$C,0)))</f>
        <v>industry-elec-and-hydrogen.html</v>
      </c>
    </row>
    <row r="555" spans="1:18" x14ac:dyDescent="0.25">
      <c r="A555" s="306" t="str">
        <f>IF(ISBLANK(INDEX('Policy Characteristics'!A:A,MATCH($C555,'Policy Characteristics'!$C:$C,0))),"",INDEX('Policy Characteristics'!A:A,MATCH($C555,'Policy Characteristics'!$C:$C,0)))</f>
        <v>Industry</v>
      </c>
      <c r="B555" s="306" t="str">
        <f>IF(ISBLANK(INDEX('Policy Characteristics'!B:B,MATCH($C555,'Policy Characteristics'!$C:$C,0))),"",INDEX('Policy Characteristics'!B:B,MATCH($C555,'Policy Characteristics'!$C:$C,0)))</f>
        <v>Electrification + Hydrogen</v>
      </c>
      <c r="C555" s="310" t="str">
        <f t="shared" si="34"/>
        <v>Fraction of Industrial Fuel Use Shifted to Other Fuels</v>
      </c>
      <c r="D555" s="394" t="s">
        <v>3201</v>
      </c>
      <c r="E555" s="414" t="s">
        <v>2802</v>
      </c>
      <c r="F555" s="7" t="s">
        <v>3165</v>
      </c>
      <c r="G555" s="414" t="s">
        <v>3228</v>
      </c>
      <c r="H555" s="416">
        <v>1296</v>
      </c>
      <c r="I555" s="414" t="s">
        <v>45</v>
      </c>
      <c r="J555" s="308" t="str">
        <f>IF(ISBLANK(INDEX('Policy Characteristics'!D:D,MATCH($C555,'Policy Characteristics'!$C:$C,0))),"",INDEX('Policy Characteristics'!D:D,MATCH($C555,'Policy Characteristics'!$C:$C,0)))</f>
        <v>Electrification + Hydrogen</v>
      </c>
      <c r="K555" s="306" t="str">
        <f>IF(ISBLANK(INDEX('Policy Characteristics'!E:E,MATCH($C555,'Policy Characteristics'!$C:$C,0))),"",INDEX('Policy Characteristics'!E:E,MATCH($C555,'Policy Characteristics'!$C:$C,0)))</f>
        <v>indst fuel type shifting</v>
      </c>
      <c r="L555" s="317">
        <f>IF(ISBLANK(INDEX('Policy Characteristics'!F:F,MATCH($C555,'Policy Characteristics'!$C:$C,0))),"",INDEX('Policy Characteristics'!F:F,MATCH($C555,'Policy Characteristics'!$C:$C,0)))</f>
        <v>0</v>
      </c>
      <c r="M555" s="317">
        <f>IF(ISBLANK(INDEX('Policy Characteristics'!G:G,MATCH($C555,'Policy Characteristics'!$C:$C,0))),"",INDEX('Policy Characteristics'!G:G,MATCH($C555,'Policy Characteristics'!$C:$C,0)))</f>
        <v>1</v>
      </c>
      <c r="N555" s="317">
        <f>IF(ISBLANK(INDEX('Policy Characteristics'!H:H,MATCH($C555,'Policy Characteristics'!$C:$C,0))),"",INDEX('Policy Characteristics'!H:H,MATCH($C555,'Policy Characteristics'!$C:$C,0)))</f>
        <v>0.01</v>
      </c>
      <c r="O555" s="306" t="str">
        <f>IF(ISBLANK(INDEX('Policy Characteristics'!I:I,MATCH($C555,'Policy Characteristics'!$C:$C,0))),"",INDEX('Policy Characteristics'!I:I,MATCH($C555,'Policy Characteristics'!$C:$C,0)))</f>
        <v>% of fuel shifted</v>
      </c>
      <c r="P555" s="306" t="str">
        <f>IF(ISBLANK(INDEX('Policy Characteristics'!J:J,MATCH($C555,'Policy Characteristics'!$C:$C,0))),"",INDEX('Policy Characteristics'!J:J,MATCH($C555,'Policy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5" s="306" t="str">
        <f>IF(ISBLANK(INDEX('Policy Characteristics'!K:K,MATCH($C555,'Policy Characteristics'!$C:$C,0))),"",INDEX('Policy Characteristics'!K:K,MATCH($C555,'Policy Characteristics'!$C:$C,0)))</f>
        <v>industry-ag-main.html#fuel-switching</v>
      </c>
      <c r="R555" s="306" t="str">
        <f>IF(ISBLANK(INDEX('Policy Characteristics'!L:L,MATCH($C555,'Policy Characteristics'!$C:$C,0))),"",INDEX('Policy Characteristics'!L:L,MATCH($C555,'Policy Characteristics'!$C:$C,0)))</f>
        <v>industry-elec-and-hydrogen.html</v>
      </c>
    </row>
    <row r="556" spans="1:18" x14ac:dyDescent="0.25">
      <c r="A556" s="306" t="str">
        <f>IF(ISBLANK(INDEX('Policy Characteristics'!A:A,MATCH($C556,'Policy Characteristics'!$C:$C,0))),"",INDEX('Policy Characteristics'!A:A,MATCH($C556,'Policy Characteristics'!$C:$C,0)))</f>
        <v>Industry</v>
      </c>
      <c r="B556" s="306" t="str">
        <f>IF(ISBLANK(INDEX('Policy Characteristics'!B:B,MATCH($C556,'Policy Characteristics'!$C:$C,0))),"",INDEX('Policy Characteristics'!B:B,MATCH($C556,'Policy Characteristics'!$C:$C,0)))</f>
        <v>Electrification + Hydrogen</v>
      </c>
      <c r="C556" s="310" t="str">
        <f t="shared" si="34"/>
        <v>Fraction of Industrial Fuel Use Shifted to Other Fuels</v>
      </c>
      <c r="D556" s="394" t="s">
        <v>3201</v>
      </c>
      <c r="E556" s="414" t="s">
        <v>2799</v>
      </c>
      <c r="F556" s="7" t="s">
        <v>3165</v>
      </c>
      <c r="G556" s="414" t="s">
        <v>3229</v>
      </c>
      <c r="H556" s="416">
        <v>1297</v>
      </c>
      <c r="I556" s="414" t="s">
        <v>44</v>
      </c>
      <c r="J556" s="308" t="str">
        <f>IF(ISBLANK(INDEX('Policy Characteristics'!D:D,MATCH($C556,'Policy Characteristics'!$C:$C,0))),"",INDEX('Policy Characteristics'!D:D,MATCH($C556,'Policy Characteristics'!$C:$C,0)))</f>
        <v>Electrification + Hydrogen</v>
      </c>
      <c r="K556" s="306" t="str">
        <f>IF(ISBLANK(INDEX('Policy Characteristics'!E:E,MATCH($C556,'Policy Characteristics'!$C:$C,0))),"",INDEX('Policy Characteristics'!E:E,MATCH($C556,'Policy Characteristics'!$C:$C,0)))</f>
        <v>indst fuel type shifting</v>
      </c>
      <c r="L556" s="317">
        <f>IF(ISBLANK(INDEX('Policy Characteristics'!F:F,MATCH($C556,'Policy Characteristics'!$C:$C,0))),"",INDEX('Policy Characteristics'!F:F,MATCH($C556,'Policy Characteristics'!$C:$C,0)))</f>
        <v>0</v>
      </c>
      <c r="M556" s="317">
        <f>IF(ISBLANK(INDEX('Policy Characteristics'!G:G,MATCH($C556,'Policy Characteristics'!$C:$C,0))),"",INDEX('Policy Characteristics'!G:G,MATCH($C556,'Policy Characteristics'!$C:$C,0)))</f>
        <v>1</v>
      </c>
      <c r="N556" s="317">
        <f>IF(ISBLANK(INDEX('Policy Characteristics'!H:H,MATCH($C556,'Policy Characteristics'!$C:$C,0))),"",INDEX('Policy Characteristics'!H:H,MATCH($C556,'Policy Characteristics'!$C:$C,0)))</f>
        <v>0.01</v>
      </c>
      <c r="O556" s="306" t="str">
        <f>IF(ISBLANK(INDEX('Policy Characteristics'!I:I,MATCH($C556,'Policy Characteristics'!$C:$C,0))),"",INDEX('Policy Characteristics'!I:I,MATCH($C556,'Policy Characteristics'!$C:$C,0)))</f>
        <v>% of fuel shifted</v>
      </c>
      <c r="P556" s="306" t="str">
        <f>IF(ISBLANK(INDEX('Policy Characteristics'!J:J,MATCH($C556,'Policy Characteristics'!$C:$C,0))),"",INDEX('Policy Characteristics'!J:J,MATCH($C556,'Policy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6" s="306" t="str">
        <f>IF(ISBLANK(INDEX('Policy Characteristics'!K:K,MATCH($C556,'Policy Characteristics'!$C:$C,0))),"",INDEX('Policy Characteristics'!K:K,MATCH($C556,'Policy Characteristics'!$C:$C,0)))</f>
        <v>industry-ag-main.html#fuel-switching</v>
      </c>
      <c r="R556" s="306" t="str">
        <f>IF(ISBLANK(INDEX('Policy Characteristics'!L:L,MATCH($C556,'Policy Characteristics'!$C:$C,0))),"",INDEX('Policy Characteristics'!L:L,MATCH($C556,'Policy Characteristics'!$C:$C,0)))</f>
        <v>industry-elec-and-hydrogen.html</v>
      </c>
    </row>
    <row r="557" spans="1:18" x14ac:dyDescent="0.25">
      <c r="A557" s="306" t="str">
        <f>IF(ISBLANK(INDEX('Policy Characteristics'!A:A,MATCH($C557,'Policy Characteristics'!$C:$C,0))),"",INDEX('Policy Characteristics'!A:A,MATCH($C557,'Policy Characteristics'!$C:$C,0)))</f>
        <v>Industry</v>
      </c>
      <c r="B557" s="306" t="str">
        <f>IF(ISBLANK(INDEX('Policy Characteristics'!B:B,MATCH($C557,'Policy Characteristics'!$C:$C,0))),"",INDEX('Policy Characteristics'!B:B,MATCH($C557,'Policy Characteristics'!$C:$C,0)))</f>
        <v>Electrification + Hydrogen</v>
      </c>
      <c r="C557" s="310" t="str">
        <f t="shared" si="34"/>
        <v>Fraction of Industrial Fuel Use Shifted to Other Fuels</v>
      </c>
      <c r="D557" s="394" t="s">
        <v>3202</v>
      </c>
      <c r="E557" s="414" t="s">
        <v>2449</v>
      </c>
      <c r="F557" s="7" t="s">
        <v>2664</v>
      </c>
      <c r="G557" s="414" t="s">
        <v>3220</v>
      </c>
      <c r="H557" s="416">
        <v>1298</v>
      </c>
      <c r="I557" s="414" t="s">
        <v>44</v>
      </c>
      <c r="J557" s="308" t="str">
        <f>IF(ISBLANK(INDEX('Policy Characteristics'!D:D,MATCH($C557,'Policy Characteristics'!$C:$C,0))),"",INDEX('Policy Characteristics'!D:D,MATCH($C557,'Policy Characteristics'!$C:$C,0)))</f>
        <v>Electrification + Hydrogen</v>
      </c>
      <c r="K557" s="306" t="str">
        <f>IF(ISBLANK(INDEX('Policy Characteristics'!E:E,MATCH($C557,'Policy Characteristics'!$C:$C,0))),"",INDEX('Policy Characteristics'!E:E,MATCH($C557,'Policy Characteristics'!$C:$C,0)))</f>
        <v>indst fuel type shifting</v>
      </c>
      <c r="L557" s="317">
        <f>IF(ISBLANK(INDEX('Policy Characteristics'!F:F,MATCH($C557,'Policy Characteristics'!$C:$C,0))),"",INDEX('Policy Characteristics'!F:F,MATCH($C557,'Policy Characteristics'!$C:$C,0)))</f>
        <v>0</v>
      </c>
      <c r="M557" s="317">
        <f>IF(ISBLANK(INDEX('Policy Characteristics'!G:G,MATCH($C557,'Policy Characteristics'!$C:$C,0))),"",INDEX('Policy Characteristics'!G:G,MATCH($C557,'Policy Characteristics'!$C:$C,0)))</f>
        <v>1</v>
      </c>
      <c r="N557" s="317">
        <f>IF(ISBLANK(INDEX('Policy Characteristics'!H:H,MATCH($C557,'Policy Characteristics'!$C:$C,0))),"",INDEX('Policy Characteristics'!H:H,MATCH($C557,'Policy Characteristics'!$C:$C,0)))</f>
        <v>0.01</v>
      </c>
      <c r="O557" s="306" t="str">
        <f>IF(ISBLANK(INDEX('Policy Characteristics'!I:I,MATCH($C557,'Policy Characteristics'!$C:$C,0))),"",INDEX('Policy Characteristics'!I:I,MATCH($C557,'Policy Characteristics'!$C:$C,0)))</f>
        <v>% of fuel shifted</v>
      </c>
      <c r="P557" s="306" t="str">
        <f>IF(ISBLANK(INDEX('Policy Characteristics'!J:J,MATCH($C557,'Policy Characteristics'!$C:$C,0))),"",INDEX('Policy Characteristics'!J:J,MATCH($C557,'Policy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7" s="306" t="str">
        <f>IF(ISBLANK(INDEX('Policy Characteristics'!K:K,MATCH($C557,'Policy Characteristics'!$C:$C,0))),"",INDEX('Policy Characteristics'!K:K,MATCH($C557,'Policy Characteristics'!$C:$C,0)))</f>
        <v>industry-ag-main.html#fuel-switching</v>
      </c>
      <c r="R557" s="306" t="str">
        <f>IF(ISBLANK(INDEX('Policy Characteristics'!L:L,MATCH($C557,'Policy Characteristics'!$C:$C,0))),"",INDEX('Policy Characteristics'!L:L,MATCH($C557,'Policy Characteristics'!$C:$C,0)))</f>
        <v>industry-elec-and-hydrogen.html</v>
      </c>
    </row>
    <row r="558" spans="1:18" x14ac:dyDescent="0.25">
      <c r="A558" s="306" t="str">
        <f>IF(ISBLANK(INDEX('Policy Characteristics'!A:A,MATCH($C558,'Policy Characteristics'!$C:$C,0))),"",INDEX('Policy Characteristics'!A:A,MATCH($C558,'Policy Characteristics'!$C:$C,0)))</f>
        <v>Industry</v>
      </c>
      <c r="B558" s="306" t="str">
        <f>IF(ISBLANK(INDEX('Policy Characteristics'!B:B,MATCH($C558,'Policy Characteristics'!$C:$C,0))),"",INDEX('Policy Characteristics'!B:B,MATCH($C558,'Policy Characteristics'!$C:$C,0)))</f>
        <v>Electrification + Hydrogen</v>
      </c>
      <c r="C558" s="310" t="str">
        <f t="shared" si="34"/>
        <v>Fraction of Industrial Fuel Use Shifted to Other Fuels</v>
      </c>
      <c r="D558" s="394" t="s">
        <v>3202</v>
      </c>
      <c r="E558" s="414" t="s">
        <v>2450</v>
      </c>
      <c r="F558" s="7" t="s">
        <v>2664</v>
      </c>
      <c r="G558" s="414" t="s">
        <v>3221</v>
      </c>
      <c r="H558" s="416">
        <v>1299</v>
      </c>
      <c r="I558" s="414" t="s">
        <v>45</v>
      </c>
      <c r="J558" s="308" t="str">
        <f>IF(ISBLANK(INDEX('Policy Characteristics'!D:D,MATCH($C558,'Policy Characteristics'!$C:$C,0))),"",INDEX('Policy Characteristics'!D:D,MATCH($C558,'Policy Characteristics'!$C:$C,0)))</f>
        <v>Electrification + Hydrogen</v>
      </c>
      <c r="K558" s="306" t="str">
        <f>IF(ISBLANK(INDEX('Policy Characteristics'!E:E,MATCH($C558,'Policy Characteristics'!$C:$C,0))),"",INDEX('Policy Characteristics'!E:E,MATCH($C558,'Policy Characteristics'!$C:$C,0)))</f>
        <v>indst fuel type shifting</v>
      </c>
      <c r="L558" s="317">
        <f>IF(ISBLANK(INDEX('Policy Characteristics'!F:F,MATCH($C558,'Policy Characteristics'!$C:$C,0))),"",INDEX('Policy Characteristics'!F:F,MATCH($C558,'Policy Characteristics'!$C:$C,0)))</f>
        <v>0</v>
      </c>
      <c r="M558" s="317">
        <f>IF(ISBLANK(INDEX('Policy Characteristics'!G:G,MATCH($C558,'Policy Characteristics'!$C:$C,0))),"",INDEX('Policy Characteristics'!G:G,MATCH($C558,'Policy Characteristics'!$C:$C,0)))</f>
        <v>1</v>
      </c>
      <c r="N558" s="317">
        <f>IF(ISBLANK(INDEX('Policy Characteristics'!H:H,MATCH($C558,'Policy Characteristics'!$C:$C,0))),"",INDEX('Policy Characteristics'!H:H,MATCH($C558,'Policy Characteristics'!$C:$C,0)))</f>
        <v>0.01</v>
      </c>
      <c r="O558" s="306" t="str">
        <f>IF(ISBLANK(INDEX('Policy Characteristics'!I:I,MATCH($C558,'Policy Characteristics'!$C:$C,0))),"",INDEX('Policy Characteristics'!I:I,MATCH($C558,'Policy Characteristics'!$C:$C,0)))</f>
        <v>% of fuel shifted</v>
      </c>
      <c r="P558" s="306" t="str">
        <f>IF(ISBLANK(INDEX('Policy Characteristics'!J:J,MATCH($C558,'Policy Characteristics'!$C:$C,0))),"",INDEX('Policy Characteristics'!J:J,MATCH($C558,'Policy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8" s="306" t="str">
        <f>IF(ISBLANK(INDEX('Policy Characteristics'!K:K,MATCH($C558,'Policy Characteristics'!$C:$C,0))),"",INDEX('Policy Characteristics'!K:K,MATCH($C558,'Policy Characteristics'!$C:$C,0)))</f>
        <v>industry-ag-main.html#fuel-switching</v>
      </c>
      <c r="R558" s="306" t="str">
        <f>IF(ISBLANK(INDEX('Policy Characteristics'!L:L,MATCH($C558,'Policy Characteristics'!$C:$C,0))),"",INDEX('Policy Characteristics'!L:L,MATCH($C558,'Policy Characteristics'!$C:$C,0)))</f>
        <v>industry-elec-and-hydrogen.html</v>
      </c>
    </row>
    <row r="559" spans="1:18" x14ac:dyDescent="0.25">
      <c r="A559" s="306" t="str">
        <f>IF(ISBLANK(INDEX('Policy Characteristics'!A:A,MATCH($C559,'Policy Characteristics'!$C:$C,0))),"",INDEX('Policy Characteristics'!A:A,MATCH($C559,'Policy Characteristics'!$C:$C,0)))</f>
        <v>Industry</v>
      </c>
      <c r="B559" s="306" t="str">
        <f>IF(ISBLANK(INDEX('Policy Characteristics'!B:B,MATCH($C559,'Policy Characteristics'!$C:$C,0))),"",INDEX('Policy Characteristics'!B:B,MATCH($C559,'Policy Characteristics'!$C:$C,0)))</f>
        <v>Electrification + Hydrogen</v>
      </c>
      <c r="C559" s="310" t="str">
        <f t="shared" si="34"/>
        <v>Fraction of Industrial Fuel Use Shifted to Other Fuels</v>
      </c>
      <c r="D559" s="394" t="s">
        <v>3202</v>
      </c>
      <c r="E559" s="414" t="s">
        <v>2451</v>
      </c>
      <c r="F559" s="7" t="s">
        <v>2664</v>
      </c>
      <c r="G559" s="414" t="s">
        <v>3222</v>
      </c>
      <c r="H559" s="416">
        <v>1300</v>
      </c>
      <c r="I559" s="414" t="s">
        <v>45</v>
      </c>
      <c r="J559" s="308" t="str">
        <f>IF(ISBLANK(INDEX('Policy Characteristics'!D:D,MATCH($C559,'Policy Characteristics'!$C:$C,0))),"",INDEX('Policy Characteristics'!D:D,MATCH($C559,'Policy Characteristics'!$C:$C,0)))</f>
        <v>Electrification + Hydrogen</v>
      </c>
      <c r="K559" s="306" t="str">
        <f>IF(ISBLANK(INDEX('Policy Characteristics'!E:E,MATCH($C559,'Policy Characteristics'!$C:$C,0))),"",INDEX('Policy Characteristics'!E:E,MATCH($C559,'Policy Characteristics'!$C:$C,0)))</f>
        <v>indst fuel type shifting</v>
      </c>
      <c r="L559" s="317">
        <f>IF(ISBLANK(INDEX('Policy Characteristics'!F:F,MATCH($C559,'Policy Characteristics'!$C:$C,0))),"",INDEX('Policy Characteristics'!F:F,MATCH($C559,'Policy Characteristics'!$C:$C,0)))</f>
        <v>0</v>
      </c>
      <c r="M559" s="317">
        <f>IF(ISBLANK(INDEX('Policy Characteristics'!G:G,MATCH($C559,'Policy Characteristics'!$C:$C,0))),"",INDEX('Policy Characteristics'!G:G,MATCH($C559,'Policy Characteristics'!$C:$C,0)))</f>
        <v>1</v>
      </c>
      <c r="N559" s="317">
        <f>IF(ISBLANK(INDEX('Policy Characteristics'!H:H,MATCH($C559,'Policy Characteristics'!$C:$C,0))),"",INDEX('Policy Characteristics'!H:H,MATCH($C559,'Policy Characteristics'!$C:$C,0)))</f>
        <v>0.01</v>
      </c>
      <c r="O559" s="306" t="str">
        <f>IF(ISBLANK(INDEX('Policy Characteristics'!I:I,MATCH($C559,'Policy Characteristics'!$C:$C,0))),"",INDEX('Policy Characteristics'!I:I,MATCH($C559,'Policy Characteristics'!$C:$C,0)))</f>
        <v>% of fuel shifted</v>
      </c>
      <c r="P559" s="306" t="str">
        <f>IF(ISBLANK(INDEX('Policy Characteristics'!J:J,MATCH($C559,'Policy Characteristics'!$C:$C,0))),"",INDEX('Policy Characteristics'!J:J,MATCH($C559,'Policy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59" s="306" t="str">
        <f>IF(ISBLANK(INDEX('Policy Characteristics'!K:K,MATCH($C559,'Policy Characteristics'!$C:$C,0))),"",INDEX('Policy Characteristics'!K:K,MATCH($C559,'Policy Characteristics'!$C:$C,0)))</f>
        <v>industry-ag-main.html#fuel-switching</v>
      </c>
      <c r="R559" s="306" t="str">
        <f>IF(ISBLANK(INDEX('Policy Characteristics'!L:L,MATCH($C559,'Policy Characteristics'!$C:$C,0))),"",INDEX('Policy Characteristics'!L:L,MATCH($C559,'Policy Characteristics'!$C:$C,0)))</f>
        <v>industry-elec-and-hydrogen.html</v>
      </c>
    </row>
    <row r="560" spans="1:18" x14ac:dyDescent="0.25">
      <c r="A560" s="306" t="str">
        <f>IF(ISBLANK(INDEX('Policy Characteristics'!A:A,MATCH($C560,'Policy Characteristics'!$C:$C,0))),"",INDEX('Policy Characteristics'!A:A,MATCH($C560,'Policy Characteristics'!$C:$C,0)))</f>
        <v>Industry</v>
      </c>
      <c r="B560" s="306" t="str">
        <f>IF(ISBLANK(INDEX('Policy Characteristics'!B:B,MATCH($C560,'Policy Characteristics'!$C:$C,0))),"",INDEX('Policy Characteristics'!B:B,MATCH($C560,'Policy Characteristics'!$C:$C,0)))</f>
        <v>Electrification + Hydrogen</v>
      </c>
      <c r="C560" s="310" t="str">
        <f t="shared" si="34"/>
        <v>Fraction of Industrial Fuel Use Shifted to Other Fuels</v>
      </c>
      <c r="D560" s="394" t="s">
        <v>3202</v>
      </c>
      <c r="E560" s="414" t="s">
        <v>2452</v>
      </c>
      <c r="F560" s="7" t="s">
        <v>2664</v>
      </c>
      <c r="G560" s="414" t="s">
        <v>3223</v>
      </c>
      <c r="H560" s="416">
        <v>1301</v>
      </c>
      <c r="I560" s="414" t="s">
        <v>45</v>
      </c>
      <c r="J560" s="308" t="str">
        <f>IF(ISBLANK(INDEX('Policy Characteristics'!D:D,MATCH($C560,'Policy Characteristics'!$C:$C,0))),"",INDEX('Policy Characteristics'!D:D,MATCH($C560,'Policy Characteristics'!$C:$C,0)))</f>
        <v>Electrification + Hydrogen</v>
      </c>
      <c r="K560" s="306" t="str">
        <f>IF(ISBLANK(INDEX('Policy Characteristics'!E:E,MATCH($C560,'Policy Characteristics'!$C:$C,0))),"",INDEX('Policy Characteristics'!E:E,MATCH($C560,'Policy Characteristics'!$C:$C,0)))</f>
        <v>indst fuel type shifting</v>
      </c>
      <c r="L560" s="317">
        <f>IF(ISBLANK(INDEX('Policy Characteristics'!F:F,MATCH($C560,'Policy Characteristics'!$C:$C,0))),"",INDEX('Policy Characteristics'!F:F,MATCH($C560,'Policy Characteristics'!$C:$C,0)))</f>
        <v>0</v>
      </c>
      <c r="M560" s="317">
        <f>IF(ISBLANK(INDEX('Policy Characteristics'!G:G,MATCH($C560,'Policy Characteristics'!$C:$C,0))),"",INDEX('Policy Characteristics'!G:G,MATCH($C560,'Policy Characteristics'!$C:$C,0)))</f>
        <v>1</v>
      </c>
      <c r="N560" s="317">
        <f>IF(ISBLANK(INDEX('Policy Characteristics'!H:H,MATCH($C560,'Policy Characteristics'!$C:$C,0))),"",INDEX('Policy Characteristics'!H:H,MATCH($C560,'Policy Characteristics'!$C:$C,0)))</f>
        <v>0.01</v>
      </c>
      <c r="O560" s="306" t="str">
        <f>IF(ISBLANK(INDEX('Policy Characteristics'!I:I,MATCH($C560,'Policy Characteristics'!$C:$C,0))),"",INDEX('Policy Characteristics'!I:I,MATCH($C560,'Policy Characteristics'!$C:$C,0)))</f>
        <v>% of fuel shifted</v>
      </c>
      <c r="P560" s="306" t="str">
        <f>IF(ISBLANK(INDEX('Policy Characteristics'!J:J,MATCH($C560,'Policy Characteristics'!$C:$C,0))),"",INDEX('Policy Characteristics'!J:J,MATCH($C560,'Policy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0" s="306" t="str">
        <f>IF(ISBLANK(INDEX('Policy Characteristics'!K:K,MATCH($C560,'Policy Characteristics'!$C:$C,0))),"",INDEX('Policy Characteristics'!K:K,MATCH($C560,'Policy Characteristics'!$C:$C,0)))</f>
        <v>industry-ag-main.html#fuel-switching</v>
      </c>
      <c r="R560" s="306" t="str">
        <f>IF(ISBLANK(INDEX('Policy Characteristics'!L:L,MATCH($C560,'Policy Characteristics'!$C:$C,0))),"",INDEX('Policy Characteristics'!L:L,MATCH($C560,'Policy Characteristics'!$C:$C,0)))</f>
        <v>industry-elec-and-hydrogen.html</v>
      </c>
    </row>
    <row r="561" spans="1:18" x14ac:dyDescent="0.25">
      <c r="A561" s="306" t="str">
        <f>IF(ISBLANK(INDEX('Policy Characteristics'!A:A,MATCH($C561,'Policy Characteristics'!$C:$C,0))),"",INDEX('Policy Characteristics'!A:A,MATCH($C561,'Policy Characteristics'!$C:$C,0)))</f>
        <v>Industry</v>
      </c>
      <c r="B561" s="306" t="str">
        <f>IF(ISBLANK(INDEX('Policy Characteristics'!B:B,MATCH($C561,'Policy Characteristics'!$C:$C,0))),"",INDEX('Policy Characteristics'!B:B,MATCH($C561,'Policy Characteristics'!$C:$C,0)))</f>
        <v>Electrification + Hydrogen</v>
      </c>
      <c r="C561" s="310" t="str">
        <f t="shared" si="34"/>
        <v>Fraction of Industrial Fuel Use Shifted to Other Fuels</v>
      </c>
      <c r="D561" s="394" t="s">
        <v>3202</v>
      </c>
      <c r="E561" s="414" t="s">
        <v>2453</v>
      </c>
      <c r="F561" s="7" t="s">
        <v>2664</v>
      </c>
      <c r="G561" s="414" t="s">
        <v>3224</v>
      </c>
      <c r="H561" s="416">
        <v>1302</v>
      </c>
      <c r="I561" s="414" t="s">
        <v>45</v>
      </c>
      <c r="J561" s="308" t="str">
        <f>IF(ISBLANK(INDEX('Policy Characteristics'!D:D,MATCH($C561,'Policy Characteristics'!$C:$C,0))),"",INDEX('Policy Characteristics'!D:D,MATCH($C561,'Policy Characteristics'!$C:$C,0)))</f>
        <v>Electrification + Hydrogen</v>
      </c>
      <c r="K561" s="306" t="str">
        <f>IF(ISBLANK(INDEX('Policy Characteristics'!E:E,MATCH($C561,'Policy Characteristics'!$C:$C,0))),"",INDEX('Policy Characteristics'!E:E,MATCH($C561,'Policy Characteristics'!$C:$C,0)))</f>
        <v>indst fuel type shifting</v>
      </c>
      <c r="L561" s="317">
        <f>IF(ISBLANK(INDEX('Policy Characteristics'!F:F,MATCH($C561,'Policy Characteristics'!$C:$C,0))),"",INDEX('Policy Characteristics'!F:F,MATCH($C561,'Policy Characteristics'!$C:$C,0)))</f>
        <v>0</v>
      </c>
      <c r="M561" s="317">
        <f>IF(ISBLANK(INDEX('Policy Characteristics'!G:G,MATCH($C561,'Policy Characteristics'!$C:$C,0))),"",INDEX('Policy Characteristics'!G:G,MATCH($C561,'Policy Characteristics'!$C:$C,0)))</f>
        <v>1</v>
      </c>
      <c r="N561" s="317">
        <f>IF(ISBLANK(INDEX('Policy Characteristics'!H:H,MATCH($C561,'Policy Characteristics'!$C:$C,0))),"",INDEX('Policy Characteristics'!H:H,MATCH($C561,'Policy Characteristics'!$C:$C,0)))</f>
        <v>0.01</v>
      </c>
      <c r="O561" s="306" t="str">
        <f>IF(ISBLANK(INDEX('Policy Characteristics'!I:I,MATCH($C561,'Policy Characteristics'!$C:$C,0))),"",INDEX('Policy Characteristics'!I:I,MATCH($C561,'Policy Characteristics'!$C:$C,0)))</f>
        <v>% of fuel shifted</v>
      </c>
      <c r="P561" s="306" t="str">
        <f>IF(ISBLANK(INDEX('Policy Characteristics'!J:J,MATCH($C561,'Policy Characteristics'!$C:$C,0))),"",INDEX('Policy Characteristics'!J:J,MATCH($C561,'Policy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1" s="306" t="str">
        <f>IF(ISBLANK(INDEX('Policy Characteristics'!K:K,MATCH($C561,'Policy Characteristics'!$C:$C,0))),"",INDEX('Policy Characteristics'!K:K,MATCH($C561,'Policy Characteristics'!$C:$C,0)))</f>
        <v>industry-ag-main.html#fuel-switching</v>
      </c>
      <c r="R561" s="306" t="str">
        <f>IF(ISBLANK(INDEX('Policy Characteristics'!L:L,MATCH($C561,'Policy Characteristics'!$C:$C,0))),"",INDEX('Policy Characteristics'!L:L,MATCH($C561,'Policy Characteristics'!$C:$C,0)))</f>
        <v>industry-elec-and-hydrogen.html</v>
      </c>
    </row>
    <row r="562" spans="1:18" x14ac:dyDescent="0.25">
      <c r="A562" s="306" t="str">
        <f>IF(ISBLANK(INDEX('Policy Characteristics'!A:A,MATCH($C562,'Policy Characteristics'!$C:$C,0))),"",INDEX('Policy Characteristics'!A:A,MATCH($C562,'Policy Characteristics'!$C:$C,0)))</f>
        <v>Industry</v>
      </c>
      <c r="B562" s="306" t="str">
        <f>IF(ISBLANK(INDEX('Policy Characteristics'!B:B,MATCH($C562,'Policy Characteristics'!$C:$C,0))),"",INDEX('Policy Characteristics'!B:B,MATCH($C562,'Policy Characteristics'!$C:$C,0)))</f>
        <v>Electrification + Hydrogen</v>
      </c>
      <c r="C562" s="310" t="str">
        <f t="shared" si="34"/>
        <v>Fraction of Industrial Fuel Use Shifted to Other Fuels</v>
      </c>
      <c r="D562" s="394" t="s">
        <v>3202</v>
      </c>
      <c r="E562" s="414" t="s">
        <v>2454</v>
      </c>
      <c r="F562" s="7" t="s">
        <v>2664</v>
      </c>
      <c r="G562" s="414" t="s">
        <v>3225</v>
      </c>
      <c r="H562" s="416">
        <v>1303</v>
      </c>
      <c r="I562" s="414" t="s">
        <v>45</v>
      </c>
      <c r="J562" s="308" t="str">
        <f>IF(ISBLANK(INDEX('Policy Characteristics'!D:D,MATCH($C562,'Policy Characteristics'!$C:$C,0))),"",INDEX('Policy Characteristics'!D:D,MATCH($C562,'Policy Characteristics'!$C:$C,0)))</f>
        <v>Electrification + Hydrogen</v>
      </c>
      <c r="K562" s="306" t="str">
        <f>IF(ISBLANK(INDEX('Policy Characteristics'!E:E,MATCH($C562,'Policy Characteristics'!$C:$C,0))),"",INDEX('Policy Characteristics'!E:E,MATCH($C562,'Policy Characteristics'!$C:$C,0)))</f>
        <v>indst fuel type shifting</v>
      </c>
      <c r="L562" s="317">
        <f>IF(ISBLANK(INDEX('Policy Characteristics'!F:F,MATCH($C562,'Policy Characteristics'!$C:$C,0))),"",INDEX('Policy Characteristics'!F:F,MATCH($C562,'Policy Characteristics'!$C:$C,0)))</f>
        <v>0</v>
      </c>
      <c r="M562" s="317">
        <f>IF(ISBLANK(INDEX('Policy Characteristics'!G:G,MATCH($C562,'Policy Characteristics'!$C:$C,0))),"",INDEX('Policy Characteristics'!G:G,MATCH($C562,'Policy Characteristics'!$C:$C,0)))</f>
        <v>1</v>
      </c>
      <c r="N562" s="317">
        <f>IF(ISBLANK(INDEX('Policy Characteristics'!H:H,MATCH($C562,'Policy Characteristics'!$C:$C,0))),"",INDEX('Policy Characteristics'!H:H,MATCH($C562,'Policy Characteristics'!$C:$C,0)))</f>
        <v>0.01</v>
      </c>
      <c r="O562" s="306" t="str">
        <f>IF(ISBLANK(INDEX('Policy Characteristics'!I:I,MATCH($C562,'Policy Characteristics'!$C:$C,0))),"",INDEX('Policy Characteristics'!I:I,MATCH($C562,'Policy Characteristics'!$C:$C,0)))</f>
        <v>% of fuel shifted</v>
      </c>
      <c r="P562" s="306" t="str">
        <f>IF(ISBLANK(INDEX('Policy Characteristics'!J:J,MATCH($C562,'Policy Characteristics'!$C:$C,0))),"",INDEX('Policy Characteristics'!J:J,MATCH($C562,'Policy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2" s="306" t="str">
        <f>IF(ISBLANK(INDEX('Policy Characteristics'!K:K,MATCH($C562,'Policy Characteristics'!$C:$C,0))),"",INDEX('Policy Characteristics'!K:K,MATCH($C562,'Policy Characteristics'!$C:$C,0)))</f>
        <v>industry-ag-main.html#fuel-switching</v>
      </c>
      <c r="R562" s="306" t="str">
        <f>IF(ISBLANK(INDEX('Policy Characteristics'!L:L,MATCH($C562,'Policy Characteristics'!$C:$C,0))),"",INDEX('Policy Characteristics'!L:L,MATCH($C562,'Policy Characteristics'!$C:$C,0)))</f>
        <v>industry-elec-and-hydrogen.html</v>
      </c>
    </row>
    <row r="563" spans="1:18" x14ac:dyDescent="0.25">
      <c r="A563" s="306" t="str">
        <f>IF(ISBLANK(INDEX('Policy Characteristics'!A:A,MATCH($C563,'Policy Characteristics'!$C:$C,0))),"",INDEX('Policy Characteristics'!A:A,MATCH($C563,'Policy Characteristics'!$C:$C,0)))</f>
        <v>Industry</v>
      </c>
      <c r="B563" s="306" t="str">
        <f>IF(ISBLANK(INDEX('Policy Characteristics'!B:B,MATCH($C563,'Policy Characteristics'!$C:$C,0))),"",INDEX('Policy Characteristics'!B:B,MATCH($C563,'Policy Characteristics'!$C:$C,0)))</f>
        <v>Electrification + Hydrogen</v>
      </c>
      <c r="C563" s="310" t="str">
        <f t="shared" si="34"/>
        <v>Fraction of Industrial Fuel Use Shifted to Other Fuels</v>
      </c>
      <c r="D563" s="394" t="s">
        <v>3202</v>
      </c>
      <c r="E563" s="414" t="s">
        <v>2800</v>
      </c>
      <c r="F563" s="7" t="s">
        <v>2664</v>
      </c>
      <c r="G563" s="414" t="s">
        <v>3226</v>
      </c>
      <c r="H563" s="416">
        <v>1304</v>
      </c>
      <c r="I563" s="414" t="s">
        <v>45</v>
      </c>
      <c r="J563" s="308" t="str">
        <f>IF(ISBLANK(INDEX('Policy Characteristics'!D:D,MATCH($C563,'Policy Characteristics'!$C:$C,0))),"",INDEX('Policy Characteristics'!D:D,MATCH($C563,'Policy Characteristics'!$C:$C,0)))</f>
        <v>Electrification + Hydrogen</v>
      </c>
      <c r="K563" s="306" t="str">
        <f>IF(ISBLANK(INDEX('Policy Characteristics'!E:E,MATCH($C563,'Policy Characteristics'!$C:$C,0))),"",INDEX('Policy Characteristics'!E:E,MATCH($C563,'Policy Characteristics'!$C:$C,0)))</f>
        <v>indst fuel type shifting</v>
      </c>
      <c r="L563" s="317">
        <f>IF(ISBLANK(INDEX('Policy Characteristics'!F:F,MATCH($C563,'Policy Characteristics'!$C:$C,0))),"",INDEX('Policy Characteristics'!F:F,MATCH($C563,'Policy Characteristics'!$C:$C,0)))</f>
        <v>0</v>
      </c>
      <c r="M563" s="317">
        <f>IF(ISBLANK(INDEX('Policy Characteristics'!G:G,MATCH($C563,'Policy Characteristics'!$C:$C,0))),"",INDEX('Policy Characteristics'!G:G,MATCH($C563,'Policy Characteristics'!$C:$C,0)))</f>
        <v>1</v>
      </c>
      <c r="N563" s="317">
        <f>IF(ISBLANK(INDEX('Policy Characteristics'!H:H,MATCH($C563,'Policy Characteristics'!$C:$C,0))),"",INDEX('Policy Characteristics'!H:H,MATCH($C563,'Policy Characteristics'!$C:$C,0)))</f>
        <v>0.01</v>
      </c>
      <c r="O563" s="306" t="str">
        <f>IF(ISBLANK(INDEX('Policy Characteristics'!I:I,MATCH($C563,'Policy Characteristics'!$C:$C,0))),"",INDEX('Policy Characteristics'!I:I,MATCH($C563,'Policy Characteristics'!$C:$C,0)))</f>
        <v>% of fuel shifted</v>
      </c>
      <c r="P563" s="306" t="str">
        <f>IF(ISBLANK(INDEX('Policy Characteristics'!J:J,MATCH($C563,'Policy Characteristics'!$C:$C,0))),"",INDEX('Policy Characteristics'!J:J,MATCH($C563,'Policy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3" s="306" t="str">
        <f>IF(ISBLANK(INDEX('Policy Characteristics'!K:K,MATCH($C563,'Policy Characteristics'!$C:$C,0))),"",INDEX('Policy Characteristics'!K:K,MATCH($C563,'Policy Characteristics'!$C:$C,0)))</f>
        <v>industry-ag-main.html#fuel-switching</v>
      </c>
      <c r="R563" s="306" t="str">
        <f>IF(ISBLANK(INDEX('Policy Characteristics'!L:L,MATCH($C563,'Policy Characteristics'!$C:$C,0))),"",INDEX('Policy Characteristics'!L:L,MATCH($C563,'Policy Characteristics'!$C:$C,0)))</f>
        <v>industry-elec-and-hydrogen.html</v>
      </c>
    </row>
    <row r="564" spans="1:18" x14ac:dyDescent="0.25">
      <c r="A564" s="306" t="str">
        <f>IF(ISBLANK(INDEX('Policy Characteristics'!A:A,MATCH($C564,'Policy Characteristics'!$C:$C,0))),"",INDEX('Policy Characteristics'!A:A,MATCH($C564,'Policy Characteristics'!$C:$C,0)))</f>
        <v>Industry</v>
      </c>
      <c r="B564" s="306" t="str">
        <f>IF(ISBLANK(INDEX('Policy Characteristics'!B:B,MATCH($C564,'Policy Characteristics'!$C:$C,0))),"",INDEX('Policy Characteristics'!B:B,MATCH($C564,'Policy Characteristics'!$C:$C,0)))</f>
        <v>Electrification + Hydrogen</v>
      </c>
      <c r="C564" s="310" t="str">
        <f t="shared" si="34"/>
        <v>Fraction of Industrial Fuel Use Shifted to Other Fuels</v>
      </c>
      <c r="D564" s="394" t="s">
        <v>3202</v>
      </c>
      <c r="E564" s="414" t="s">
        <v>2801</v>
      </c>
      <c r="F564" s="7" t="s">
        <v>2664</v>
      </c>
      <c r="G564" s="414" t="s">
        <v>3227</v>
      </c>
      <c r="H564" s="416">
        <v>1305</v>
      </c>
      <c r="I564" s="414" t="s">
        <v>45</v>
      </c>
      <c r="J564" s="308" t="str">
        <f>IF(ISBLANK(INDEX('Policy Characteristics'!D:D,MATCH($C564,'Policy Characteristics'!$C:$C,0))),"",INDEX('Policy Characteristics'!D:D,MATCH($C564,'Policy Characteristics'!$C:$C,0)))</f>
        <v>Electrification + Hydrogen</v>
      </c>
      <c r="K564" s="306" t="str">
        <f>IF(ISBLANK(INDEX('Policy Characteristics'!E:E,MATCH($C564,'Policy Characteristics'!$C:$C,0))),"",INDEX('Policy Characteristics'!E:E,MATCH($C564,'Policy Characteristics'!$C:$C,0)))</f>
        <v>indst fuel type shifting</v>
      </c>
      <c r="L564" s="317">
        <f>IF(ISBLANK(INDEX('Policy Characteristics'!F:F,MATCH($C564,'Policy Characteristics'!$C:$C,0))),"",INDEX('Policy Characteristics'!F:F,MATCH($C564,'Policy Characteristics'!$C:$C,0)))</f>
        <v>0</v>
      </c>
      <c r="M564" s="317">
        <f>IF(ISBLANK(INDEX('Policy Characteristics'!G:G,MATCH($C564,'Policy Characteristics'!$C:$C,0))),"",INDEX('Policy Characteristics'!G:G,MATCH($C564,'Policy Characteristics'!$C:$C,0)))</f>
        <v>1</v>
      </c>
      <c r="N564" s="317">
        <f>IF(ISBLANK(INDEX('Policy Characteristics'!H:H,MATCH($C564,'Policy Characteristics'!$C:$C,0))),"",INDEX('Policy Characteristics'!H:H,MATCH($C564,'Policy Characteristics'!$C:$C,0)))</f>
        <v>0.01</v>
      </c>
      <c r="O564" s="306" t="str">
        <f>IF(ISBLANK(INDEX('Policy Characteristics'!I:I,MATCH($C564,'Policy Characteristics'!$C:$C,0))),"",INDEX('Policy Characteristics'!I:I,MATCH($C564,'Policy Characteristics'!$C:$C,0)))</f>
        <v>% of fuel shifted</v>
      </c>
      <c r="P564" s="306" t="str">
        <f>IF(ISBLANK(INDEX('Policy Characteristics'!J:J,MATCH($C564,'Policy Characteristics'!$C:$C,0))),"",INDEX('Policy Characteristics'!J:J,MATCH($C564,'Policy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4" s="306" t="str">
        <f>IF(ISBLANK(INDEX('Policy Characteristics'!K:K,MATCH($C564,'Policy Characteristics'!$C:$C,0))),"",INDEX('Policy Characteristics'!K:K,MATCH($C564,'Policy Characteristics'!$C:$C,0)))</f>
        <v>industry-ag-main.html#fuel-switching</v>
      </c>
      <c r="R564" s="306" t="str">
        <f>IF(ISBLANK(INDEX('Policy Characteristics'!L:L,MATCH($C564,'Policy Characteristics'!$C:$C,0))),"",INDEX('Policy Characteristics'!L:L,MATCH($C564,'Policy Characteristics'!$C:$C,0)))</f>
        <v>industry-elec-and-hydrogen.html</v>
      </c>
    </row>
    <row r="565" spans="1:18" x14ac:dyDescent="0.25">
      <c r="A565" s="306" t="str">
        <f>IF(ISBLANK(INDEX('Policy Characteristics'!A:A,MATCH($C565,'Policy Characteristics'!$C:$C,0))),"",INDEX('Policy Characteristics'!A:A,MATCH($C565,'Policy Characteristics'!$C:$C,0)))</f>
        <v>Industry</v>
      </c>
      <c r="B565" s="306" t="str">
        <f>IF(ISBLANK(INDEX('Policy Characteristics'!B:B,MATCH($C565,'Policy Characteristics'!$C:$C,0))),"",INDEX('Policy Characteristics'!B:B,MATCH($C565,'Policy Characteristics'!$C:$C,0)))</f>
        <v>Electrification + Hydrogen</v>
      </c>
      <c r="C565" s="310" t="str">
        <f t="shared" si="34"/>
        <v>Fraction of Industrial Fuel Use Shifted to Other Fuels</v>
      </c>
      <c r="D565" s="394" t="s">
        <v>3202</v>
      </c>
      <c r="E565" s="414" t="s">
        <v>2802</v>
      </c>
      <c r="F565" s="7" t="s">
        <v>2664</v>
      </c>
      <c r="G565" s="414" t="s">
        <v>3228</v>
      </c>
      <c r="H565" s="416">
        <v>1306</v>
      </c>
      <c r="I565" s="414" t="s">
        <v>45</v>
      </c>
      <c r="J565" s="308" t="str">
        <f>IF(ISBLANK(INDEX('Policy Characteristics'!D:D,MATCH($C565,'Policy Characteristics'!$C:$C,0))),"",INDEX('Policy Characteristics'!D:D,MATCH($C565,'Policy Characteristics'!$C:$C,0)))</f>
        <v>Electrification + Hydrogen</v>
      </c>
      <c r="K565" s="306" t="str">
        <f>IF(ISBLANK(INDEX('Policy Characteristics'!E:E,MATCH($C565,'Policy Characteristics'!$C:$C,0))),"",INDEX('Policy Characteristics'!E:E,MATCH($C565,'Policy Characteristics'!$C:$C,0)))</f>
        <v>indst fuel type shifting</v>
      </c>
      <c r="L565" s="317">
        <f>IF(ISBLANK(INDEX('Policy Characteristics'!F:F,MATCH($C565,'Policy Characteristics'!$C:$C,0))),"",INDEX('Policy Characteristics'!F:F,MATCH($C565,'Policy Characteristics'!$C:$C,0)))</f>
        <v>0</v>
      </c>
      <c r="M565" s="317">
        <f>IF(ISBLANK(INDEX('Policy Characteristics'!G:G,MATCH($C565,'Policy Characteristics'!$C:$C,0))),"",INDEX('Policy Characteristics'!G:G,MATCH($C565,'Policy Characteristics'!$C:$C,0)))</f>
        <v>1</v>
      </c>
      <c r="N565" s="317">
        <f>IF(ISBLANK(INDEX('Policy Characteristics'!H:H,MATCH($C565,'Policy Characteristics'!$C:$C,0))),"",INDEX('Policy Characteristics'!H:H,MATCH($C565,'Policy Characteristics'!$C:$C,0)))</f>
        <v>0.01</v>
      </c>
      <c r="O565" s="306" t="str">
        <f>IF(ISBLANK(INDEX('Policy Characteristics'!I:I,MATCH($C565,'Policy Characteristics'!$C:$C,0))),"",INDEX('Policy Characteristics'!I:I,MATCH($C565,'Policy Characteristics'!$C:$C,0)))</f>
        <v>% of fuel shifted</v>
      </c>
      <c r="P565" s="306" t="str">
        <f>IF(ISBLANK(INDEX('Policy Characteristics'!J:J,MATCH($C565,'Policy Characteristics'!$C:$C,0))),"",INDEX('Policy Characteristics'!J:J,MATCH($C565,'Policy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5" s="306" t="str">
        <f>IF(ISBLANK(INDEX('Policy Characteristics'!K:K,MATCH($C565,'Policy Characteristics'!$C:$C,0))),"",INDEX('Policy Characteristics'!K:K,MATCH($C565,'Policy Characteristics'!$C:$C,0)))</f>
        <v>industry-ag-main.html#fuel-switching</v>
      </c>
      <c r="R565" s="306" t="str">
        <f>IF(ISBLANK(INDEX('Policy Characteristics'!L:L,MATCH($C565,'Policy Characteristics'!$C:$C,0))),"",INDEX('Policy Characteristics'!L:L,MATCH($C565,'Policy Characteristics'!$C:$C,0)))</f>
        <v>industry-elec-and-hydrogen.html</v>
      </c>
    </row>
    <row r="566" spans="1:18" x14ac:dyDescent="0.25">
      <c r="A566" s="306" t="str">
        <f>IF(ISBLANK(INDEX('Policy Characteristics'!A:A,MATCH($C566,'Policy Characteristics'!$C:$C,0))),"",INDEX('Policy Characteristics'!A:A,MATCH($C566,'Policy Characteristics'!$C:$C,0)))</f>
        <v>Industry</v>
      </c>
      <c r="B566" s="306" t="str">
        <f>IF(ISBLANK(INDEX('Policy Characteristics'!B:B,MATCH($C566,'Policy Characteristics'!$C:$C,0))),"",INDEX('Policy Characteristics'!B:B,MATCH($C566,'Policy Characteristics'!$C:$C,0)))</f>
        <v>Electrification + Hydrogen</v>
      </c>
      <c r="C566" s="310" t="str">
        <f t="shared" si="34"/>
        <v>Fraction of Industrial Fuel Use Shifted to Other Fuels</v>
      </c>
      <c r="D566" s="394" t="s">
        <v>3202</v>
      </c>
      <c r="E566" s="414" t="s">
        <v>2799</v>
      </c>
      <c r="F566" s="7" t="s">
        <v>2664</v>
      </c>
      <c r="G566" s="414" t="s">
        <v>3229</v>
      </c>
      <c r="H566" s="416">
        <v>1307</v>
      </c>
      <c r="I566" s="414" t="s">
        <v>44</v>
      </c>
      <c r="J566" s="308" t="str">
        <f>IF(ISBLANK(INDEX('Policy Characteristics'!D:D,MATCH($C566,'Policy Characteristics'!$C:$C,0))),"",INDEX('Policy Characteristics'!D:D,MATCH($C566,'Policy Characteristics'!$C:$C,0)))</f>
        <v>Electrification + Hydrogen</v>
      </c>
      <c r="K566" s="306" t="str">
        <f>IF(ISBLANK(INDEX('Policy Characteristics'!E:E,MATCH($C566,'Policy Characteristics'!$C:$C,0))),"",INDEX('Policy Characteristics'!E:E,MATCH($C566,'Policy Characteristics'!$C:$C,0)))</f>
        <v>indst fuel type shifting</v>
      </c>
      <c r="L566" s="317">
        <f>IF(ISBLANK(INDEX('Policy Characteristics'!F:F,MATCH($C566,'Policy Characteristics'!$C:$C,0))),"",INDEX('Policy Characteristics'!F:F,MATCH($C566,'Policy Characteristics'!$C:$C,0)))</f>
        <v>0</v>
      </c>
      <c r="M566" s="317">
        <f>IF(ISBLANK(INDEX('Policy Characteristics'!G:G,MATCH($C566,'Policy Characteristics'!$C:$C,0))),"",INDEX('Policy Characteristics'!G:G,MATCH($C566,'Policy Characteristics'!$C:$C,0)))</f>
        <v>1</v>
      </c>
      <c r="N566" s="317">
        <f>IF(ISBLANK(INDEX('Policy Characteristics'!H:H,MATCH($C566,'Policy Characteristics'!$C:$C,0))),"",INDEX('Policy Characteristics'!H:H,MATCH($C566,'Policy Characteristics'!$C:$C,0)))</f>
        <v>0.01</v>
      </c>
      <c r="O566" s="306" t="str">
        <f>IF(ISBLANK(INDEX('Policy Characteristics'!I:I,MATCH($C566,'Policy Characteristics'!$C:$C,0))),"",INDEX('Policy Characteristics'!I:I,MATCH($C566,'Policy Characteristics'!$C:$C,0)))</f>
        <v>% of fuel shifted</v>
      </c>
      <c r="P566" s="306" t="str">
        <f>IF(ISBLANK(INDEX('Policy Characteristics'!J:J,MATCH($C566,'Policy Characteristics'!$C:$C,0))),"",INDEX('Policy Characteristics'!J:J,MATCH($C566,'Policy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6" s="306" t="str">
        <f>IF(ISBLANK(INDEX('Policy Characteristics'!K:K,MATCH($C566,'Policy Characteristics'!$C:$C,0))),"",INDEX('Policy Characteristics'!K:K,MATCH($C566,'Policy Characteristics'!$C:$C,0)))</f>
        <v>industry-ag-main.html#fuel-switching</v>
      </c>
      <c r="R566" s="306" t="str">
        <f>IF(ISBLANK(INDEX('Policy Characteristics'!L:L,MATCH($C566,'Policy Characteristics'!$C:$C,0))),"",INDEX('Policy Characteristics'!L:L,MATCH($C566,'Policy Characteristics'!$C:$C,0)))</f>
        <v>industry-elec-and-hydrogen.html</v>
      </c>
    </row>
    <row r="567" spans="1:18" x14ac:dyDescent="0.25">
      <c r="A567" s="306" t="str">
        <f>IF(ISBLANK(INDEX('Policy Characteristics'!A:A,MATCH($C567,'Policy Characteristics'!$C:$C,0))),"",INDEX('Policy Characteristics'!A:A,MATCH($C567,'Policy Characteristics'!$C:$C,0)))</f>
        <v>Industry</v>
      </c>
      <c r="B567" s="306" t="str">
        <f>IF(ISBLANK(INDEX('Policy Characteristics'!B:B,MATCH($C567,'Policy Characteristics'!$C:$C,0))),"",INDEX('Policy Characteristics'!B:B,MATCH($C567,'Policy Characteristics'!$C:$C,0)))</f>
        <v>Electrification + Hydrogen</v>
      </c>
      <c r="C567" s="310" t="str">
        <f t="shared" si="34"/>
        <v>Fraction of Industrial Fuel Use Shifted to Other Fuels</v>
      </c>
      <c r="D567" s="394" t="s">
        <v>3203</v>
      </c>
      <c r="E567" s="414" t="s">
        <v>2449</v>
      </c>
      <c r="F567" s="7" t="s">
        <v>3166</v>
      </c>
      <c r="G567" s="414" t="s">
        <v>3220</v>
      </c>
      <c r="H567" s="416">
        <v>1308</v>
      </c>
      <c r="I567" s="414" t="s">
        <v>44</v>
      </c>
      <c r="J567" s="308" t="str">
        <f>IF(ISBLANK(INDEX('Policy Characteristics'!D:D,MATCH($C567,'Policy Characteristics'!$C:$C,0))),"",INDEX('Policy Characteristics'!D:D,MATCH($C567,'Policy Characteristics'!$C:$C,0)))</f>
        <v>Electrification + Hydrogen</v>
      </c>
      <c r="K567" s="306" t="str">
        <f>IF(ISBLANK(INDEX('Policy Characteristics'!E:E,MATCH($C567,'Policy Characteristics'!$C:$C,0))),"",INDEX('Policy Characteristics'!E:E,MATCH($C567,'Policy Characteristics'!$C:$C,0)))</f>
        <v>indst fuel type shifting</v>
      </c>
      <c r="L567" s="317">
        <f>IF(ISBLANK(INDEX('Policy Characteristics'!F:F,MATCH($C567,'Policy Characteristics'!$C:$C,0))),"",INDEX('Policy Characteristics'!F:F,MATCH($C567,'Policy Characteristics'!$C:$C,0)))</f>
        <v>0</v>
      </c>
      <c r="M567" s="317">
        <f>IF(ISBLANK(INDEX('Policy Characteristics'!G:G,MATCH($C567,'Policy Characteristics'!$C:$C,0))),"",INDEX('Policy Characteristics'!G:G,MATCH($C567,'Policy Characteristics'!$C:$C,0)))</f>
        <v>1</v>
      </c>
      <c r="N567" s="317">
        <f>IF(ISBLANK(INDEX('Policy Characteristics'!H:H,MATCH($C567,'Policy Characteristics'!$C:$C,0))),"",INDEX('Policy Characteristics'!H:H,MATCH($C567,'Policy Characteristics'!$C:$C,0)))</f>
        <v>0.01</v>
      </c>
      <c r="O567" s="306" t="str">
        <f>IF(ISBLANK(INDEX('Policy Characteristics'!I:I,MATCH($C567,'Policy Characteristics'!$C:$C,0))),"",INDEX('Policy Characteristics'!I:I,MATCH($C567,'Policy Characteristics'!$C:$C,0)))</f>
        <v>% of fuel shifted</v>
      </c>
      <c r="P567" s="306" t="str">
        <f>IF(ISBLANK(INDEX('Policy Characteristics'!J:J,MATCH($C567,'Policy Characteristics'!$C:$C,0))),"",INDEX('Policy Characteristics'!J:J,MATCH($C567,'Policy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7" s="306" t="str">
        <f>IF(ISBLANK(INDEX('Policy Characteristics'!K:K,MATCH($C567,'Policy Characteristics'!$C:$C,0))),"",INDEX('Policy Characteristics'!K:K,MATCH($C567,'Policy Characteristics'!$C:$C,0)))</f>
        <v>industry-ag-main.html#fuel-switching</v>
      </c>
      <c r="R567" s="306" t="str">
        <f>IF(ISBLANK(INDEX('Policy Characteristics'!L:L,MATCH($C567,'Policy Characteristics'!$C:$C,0))),"",INDEX('Policy Characteristics'!L:L,MATCH($C567,'Policy Characteristics'!$C:$C,0)))</f>
        <v>industry-elec-and-hydrogen.html</v>
      </c>
    </row>
    <row r="568" spans="1:18" x14ac:dyDescent="0.25">
      <c r="A568" s="306" t="str">
        <f>IF(ISBLANK(INDEX('Policy Characteristics'!A:A,MATCH($C568,'Policy Characteristics'!$C:$C,0))),"",INDEX('Policy Characteristics'!A:A,MATCH($C568,'Policy Characteristics'!$C:$C,0)))</f>
        <v>Industry</v>
      </c>
      <c r="B568" s="306" t="str">
        <f>IF(ISBLANK(INDEX('Policy Characteristics'!B:B,MATCH($C568,'Policy Characteristics'!$C:$C,0))),"",INDEX('Policy Characteristics'!B:B,MATCH($C568,'Policy Characteristics'!$C:$C,0)))</f>
        <v>Electrification + Hydrogen</v>
      </c>
      <c r="C568" s="310" t="str">
        <f t="shared" si="34"/>
        <v>Fraction of Industrial Fuel Use Shifted to Other Fuels</v>
      </c>
      <c r="D568" s="394" t="s">
        <v>3203</v>
      </c>
      <c r="E568" s="414" t="s">
        <v>2450</v>
      </c>
      <c r="F568" s="7" t="s">
        <v>3166</v>
      </c>
      <c r="G568" s="414" t="s">
        <v>3221</v>
      </c>
      <c r="H568" s="416">
        <v>1309</v>
      </c>
      <c r="I568" s="414" t="s">
        <v>45</v>
      </c>
      <c r="J568" s="308" t="str">
        <f>IF(ISBLANK(INDEX('Policy Characteristics'!D:D,MATCH($C568,'Policy Characteristics'!$C:$C,0))),"",INDEX('Policy Characteristics'!D:D,MATCH($C568,'Policy Characteristics'!$C:$C,0)))</f>
        <v>Electrification + Hydrogen</v>
      </c>
      <c r="K568" s="306" t="str">
        <f>IF(ISBLANK(INDEX('Policy Characteristics'!E:E,MATCH($C568,'Policy Characteristics'!$C:$C,0))),"",INDEX('Policy Characteristics'!E:E,MATCH($C568,'Policy Characteristics'!$C:$C,0)))</f>
        <v>indst fuel type shifting</v>
      </c>
      <c r="L568" s="317">
        <f>IF(ISBLANK(INDEX('Policy Characteristics'!F:F,MATCH($C568,'Policy Characteristics'!$C:$C,0))),"",INDEX('Policy Characteristics'!F:F,MATCH($C568,'Policy Characteristics'!$C:$C,0)))</f>
        <v>0</v>
      </c>
      <c r="M568" s="317">
        <f>IF(ISBLANK(INDEX('Policy Characteristics'!G:G,MATCH($C568,'Policy Characteristics'!$C:$C,0))),"",INDEX('Policy Characteristics'!G:G,MATCH($C568,'Policy Characteristics'!$C:$C,0)))</f>
        <v>1</v>
      </c>
      <c r="N568" s="317">
        <f>IF(ISBLANK(INDEX('Policy Characteristics'!H:H,MATCH($C568,'Policy Characteristics'!$C:$C,0))),"",INDEX('Policy Characteristics'!H:H,MATCH($C568,'Policy Characteristics'!$C:$C,0)))</f>
        <v>0.01</v>
      </c>
      <c r="O568" s="306" t="str">
        <f>IF(ISBLANK(INDEX('Policy Characteristics'!I:I,MATCH($C568,'Policy Characteristics'!$C:$C,0))),"",INDEX('Policy Characteristics'!I:I,MATCH($C568,'Policy Characteristics'!$C:$C,0)))</f>
        <v>% of fuel shifted</v>
      </c>
      <c r="P568" s="306" t="str">
        <f>IF(ISBLANK(INDEX('Policy Characteristics'!J:J,MATCH($C568,'Policy Characteristics'!$C:$C,0))),"",INDEX('Policy Characteristics'!J:J,MATCH($C568,'Policy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8" s="306" t="str">
        <f>IF(ISBLANK(INDEX('Policy Characteristics'!K:K,MATCH($C568,'Policy Characteristics'!$C:$C,0))),"",INDEX('Policy Characteristics'!K:K,MATCH($C568,'Policy Characteristics'!$C:$C,0)))</f>
        <v>industry-ag-main.html#fuel-switching</v>
      </c>
      <c r="R568" s="306" t="str">
        <f>IF(ISBLANK(INDEX('Policy Characteristics'!L:L,MATCH($C568,'Policy Characteristics'!$C:$C,0))),"",INDEX('Policy Characteristics'!L:L,MATCH($C568,'Policy Characteristics'!$C:$C,0)))</f>
        <v>industry-elec-and-hydrogen.html</v>
      </c>
    </row>
    <row r="569" spans="1:18" x14ac:dyDescent="0.25">
      <c r="A569" s="306" t="str">
        <f>IF(ISBLANK(INDEX('Policy Characteristics'!A:A,MATCH($C569,'Policy Characteristics'!$C:$C,0))),"",INDEX('Policy Characteristics'!A:A,MATCH($C569,'Policy Characteristics'!$C:$C,0)))</f>
        <v>Industry</v>
      </c>
      <c r="B569" s="306" t="str">
        <f>IF(ISBLANK(INDEX('Policy Characteristics'!B:B,MATCH($C569,'Policy Characteristics'!$C:$C,0))),"",INDEX('Policy Characteristics'!B:B,MATCH($C569,'Policy Characteristics'!$C:$C,0)))</f>
        <v>Electrification + Hydrogen</v>
      </c>
      <c r="C569" s="310" t="str">
        <f t="shared" si="34"/>
        <v>Fraction of Industrial Fuel Use Shifted to Other Fuels</v>
      </c>
      <c r="D569" s="394" t="s">
        <v>3203</v>
      </c>
      <c r="E569" s="414" t="s">
        <v>2451</v>
      </c>
      <c r="F569" s="7" t="s">
        <v>3166</v>
      </c>
      <c r="G569" s="414" t="s">
        <v>3222</v>
      </c>
      <c r="H569" s="416">
        <v>1310</v>
      </c>
      <c r="I569" s="414" t="s">
        <v>45</v>
      </c>
      <c r="J569" s="308" t="str">
        <f>IF(ISBLANK(INDEX('Policy Characteristics'!D:D,MATCH($C569,'Policy Characteristics'!$C:$C,0))),"",INDEX('Policy Characteristics'!D:D,MATCH($C569,'Policy Characteristics'!$C:$C,0)))</f>
        <v>Electrification + Hydrogen</v>
      </c>
      <c r="K569" s="306" t="str">
        <f>IF(ISBLANK(INDEX('Policy Characteristics'!E:E,MATCH($C569,'Policy Characteristics'!$C:$C,0))),"",INDEX('Policy Characteristics'!E:E,MATCH($C569,'Policy Characteristics'!$C:$C,0)))</f>
        <v>indst fuel type shifting</v>
      </c>
      <c r="L569" s="317">
        <f>IF(ISBLANK(INDEX('Policy Characteristics'!F:F,MATCH($C569,'Policy Characteristics'!$C:$C,0))),"",INDEX('Policy Characteristics'!F:F,MATCH($C569,'Policy Characteristics'!$C:$C,0)))</f>
        <v>0</v>
      </c>
      <c r="M569" s="317">
        <f>IF(ISBLANK(INDEX('Policy Characteristics'!G:G,MATCH($C569,'Policy Characteristics'!$C:$C,0))),"",INDEX('Policy Characteristics'!G:G,MATCH($C569,'Policy Characteristics'!$C:$C,0)))</f>
        <v>1</v>
      </c>
      <c r="N569" s="317">
        <f>IF(ISBLANK(INDEX('Policy Characteristics'!H:H,MATCH($C569,'Policy Characteristics'!$C:$C,0))),"",INDEX('Policy Characteristics'!H:H,MATCH($C569,'Policy Characteristics'!$C:$C,0)))</f>
        <v>0.01</v>
      </c>
      <c r="O569" s="306" t="str">
        <f>IF(ISBLANK(INDEX('Policy Characteristics'!I:I,MATCH($C569,'Policy Characteristics'!$C:$C,0))),"",INDEX('Policy Characteristics'!I:I,MATCH($C569,'Policy Characteristics'!$C:$C,0)))</f>
        <v>% of fuel shifted</v>
      </c>
      <c r="P569" s="306" t="str">
        <f>IF(ISBLANK(INDEX('Policy Characteristics'!J:J,MATCH($C569,'Policy Characteristics'!$C:$C,0))),"",INDEX('Policy Characteristics'!J:J,MATCH($C569,'Policy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69" s="306" t="str">
        <f>IF(ISBLANK(INDEX('Policy Characteristics'!K:K,MATCH($C569,'Policy Characteristics'!$C:$C,0))),"",INDEX('Policy Characteristics'!K:K,MATCH($C569,'Policy Characteristics'!$C:$C,0)))</f>
        <v>industry-ag-main.html#fuel-switching</v>
      </c>
      <c r="R569" s="306" t="str">
        <f>IF(ISBLANK(INDEX('Policy Characteristics'!L:L,MATCH($C569,'Policy Characteristics'!$C:$C,0))),"",INDEX('Policy Characteristics'!L:L,MATCH($C569,'Policy Characteristics'!$C:$C,0)))</f>
        <v>industry-elec-and-hydrogen.html</v>
      </c>
    </row>
    <row r="570" spans="1:18" x14ac:dyDescent="0.25">
      <c r="A570" s="306" t="str">
        <f>IF(ISBLANK(INDEX('Policy Characteristics'!A:A,MATCH($C570,'Policy Characteristics'!$C:$C,0))),"",INDEX('Policy Characteristics'!A:A,MATCH($C570,'Policy Characteristics'!$C:$C,0)))</f>
        <v>Industry</v>
      </c>
      <c r="B570" s="306" t="str">
        <f>IF(ISBLANK(INDEX('Policy Characteristics'!B:B,MATCH($C570,'Policy Characteristics'!$C:$C,0))),"",INDEX('Policy Characteristics'!B:B,MATCH($C570,'Policy Characteristics'!$C:$C,0)))</f>
        <v>Electrification + Hydrogen</v>
      </c>
      <c r="C570" s="310" t="str">
        <f t="shared" si="34"/>
        <v>Fraction of Industrial Fuel Use Shifted to Other Fuels</v>
      </c>
      <c r="D570" s="394" t="s">
        <v>3203</v>
      </c>
      <c r="E570" s="414" t="s">
        <v>2452</v>
      </c>
      <c r="F570" s="7" t="s">
        <v>3166</v>
      </c>
      <c r="G570" s="414" t="s">
        <v>3223</v>
      </c>
      <c r="H570" s="416">
        <v>1311</v>
      </c>
      <c r="I570" s="414" t="s">
        <v>45</v>
      </c>
      <c r="J570" s="308" t="str">
        <f>IF(ISBLANK(INDEX('Policy Characteristics'!D:D,MATCH($C570,'Policy Characteristics'!$C:$C,0))),"",INDEX('Policy Characteristics'!D:D,MATCH($C570,'Policy Characteristics'!$C:$C,0)))</f>
        <v>Electrification + Hydrogen</v>
      </c>
      <c r="K570" s="306" t="str">
        <f>IF(ISBLANK(INDEX('Policy Characteristics'!E:E,MATCH($C570,'Policy Characteristics'!$C:$C,0))),"",INDEX('Policy Characteristics'!E:E,MATCH($C570,'Policy Characteristics'!$C:$C,0)))</f>
        <v>indst fuel type shifting</v>
      </c>
      <c r="L570" s="317">
        <f>IF(ISBLANK(INDEX('Policy Characteristics'!F:F,MATCH($C570,'Policy Characteristics'!$C:$C,0))),"",INDEX('Policy Characteristics'!F:F,MATCH($C570,'Policy Characteristics'!$C:$C,0)))</f>
        <v>0</v>
      </c>
      <c r="M570" s="317">
        <f>IF(ISBLANK(INDEX('Policy Characteristics'!G:G,MATCH($C570,'Policy Characteristics'!$C:$C,0))),"",INDEX('Policy Characteristics'!G:G,MATCH($C570,'Policy Characteristics'!$C:$C,0)))</f>
        <v>1</v>
      </c>
      <c r="N570" s="317">
        <f>IF(ISBLANK(INDEX('Policy Characteristics'!H:H,MATCH($C570,'Policy Characteristics'!$C:$C,0))),"",INDEX('Policy Characteristics'!H:H,MATCH($C570,'Policy Characteristics'!$C:$C,0)))</f>
        <v>0.01</v>
      </c>
      <c r="O570" s="306" t="str">
        <f>IF(ISBLANK(INDEX('Policy Characteristics'!I:I,MATCH($C570,'Policy Characteristics'!$C:$C,0))),"",INDEX('Policy Characteristics'!I:I,MATCH($C570,'Policy Characteristics'!$C:$C,0)))</f>
        <v>% of fuel shifted</v>
      </c>
      <c r="P570" s="306" t="str">
        <f>IF(ISBLANK(INDEX('Policy Characteristics'!J:J,MATCH($C570,'Policy Characteristics'!$C:$C,0))),"",INDEX('Policy Characteristics'!J:J,MATCH($C570,'Policy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0" s="306" t="str">
        <f>IF(ISBLANK(INDEX('Policy Characteristics'!K:K,MATCH($C570,'Policy Characteristics'!$C:$C,0))),"",INDEX('Policy Characteristics'!K:K,MATCH($C570,'Policy Characteristics'!$C:$C,0)))</f>
        <v>industry-ag-main.html#fuel-switching</v>
      </c>
      <c r="R570" s="306" t="str">
        <f>IF(ISBLANK(INDEX('Policy Characteristics'!L:L,MATCH($C570,'Policy Characteristics'!$C:$C,0))),"",INDEX('Policy Characteristics'!L:L,MATCH($C570,'Policy Characteristics'!$C:$C,0)))</f>
        <v>industry-elec-and-hydrogen.html</v>
      </c>
    </row>
    <row r="571" spans="1:18" x14ac:dyDescent="0.25">
      <c r="A571" s="306" t="str">
        <f>IF(ISBLANK(INDEX('Policy Characteristics'!A:A,MATCH($C571,'Policy Characteristics'!$C:$C,0))),"",INDEX('Policy Characteristics'!A:A,MATCH($C571,'Policy Characteristics'!$C:$C,0)))</f>
        <v>Industry</v>
      </c>
      <c r="B571" s="306" t="str">
        <f>IF(ISBLANK(INDEX('Policy Characteristics'!B:B,MATCH($C571,'Policy Characteristics'!$C:$C,0))),"",INDEX('Policy Characteristics'!B:B,MATCH($C571,'Policy Characteristics'!$C:$C,0)))</f>
        <v>Electrification + Hydrogen</v>
      </c>
      <c r="C571" s="310" t="str">
        <f t="shared" si="34"/>
        <v>Fraction of Industrial Fuel Use Shifted to Other Fuels</v>
      </c>
      <c r="D571" s="394" t="s">
        <v>3203</v>
      </c>
      <c r="E571" s="414" t="s">
        <v>2453</v>
      </c>
      <c r="F571" s="7" t="s">
        <v>3166</v>
      </c>
      <c r="G571" s="414" t="s">
        <v>3224</v>
      </c>
      <c r="H571" s="416">
        <v>1312</v>
      </c>
      <c r="I571" s="414" t="s">
        <v>45</v>
      </c>
      <c r="J571" s="308" t="str">
        <f>IF(ISBLANK(INDEX('Policy Characteristics'!D:D,MATCH($C571,'Policy Characteristics'!$C:$C,0))),"",INDEX('Policy Characteristics'!D:D,MATCH($C571,'Policy Characteristics'!$C:$C,0)))</f>
        <v>Electrification + Hydrogen</v>
      </c>
      <c r="K571" s="306" t="str">
        <f>IF(ISBLANK(INDEX('Policy Characteristics'!E:E,MATCH($C571,'Policy Characteristics'!$C:$C,0))),"",INDEX('Policy Characteristics'!E:E,MATCH($C571,'Policy Characteristics'!$C:$C,0)))</f>
        <v>indst fuel type shifting</v>
      </c>
      <c r="L571" s="317">
        <f>IF(ISBLANK(INDEX('Policy Characteristics'!F:F,MATCH($C571,'Policy Characteristics'!$C:$C,0))),"",INDEX('Policy Characteristics'!F:F,MATCH($C571,'Policy Characteristics'!$C:$C,0)))</f>
        <v>0</v>
      </c>
      <c r="M571" s="317">
        <f>IF(ISBLANK(INDEX('Policy Characteristics'!G:G,MATCH($C571,'Policy Characteristics'!$C:$C,0))),"",INDEX('Policy Characteristics'!G:G,MATCH($C571,'Policy Characteristics'!$C:$C,0)))</f>
        <v>1</v>
      </c>
      <c r="N571" s="317">
        <f>IF(ISBLANK(INDEX('Policy Characteristics'!H:H,MATCH($C571,'Policy Characteristics'!$C:$C,0))),"",INDEX('Policy Characteristics'!H:H,MATCH($C571,'Policy Characteristics'!$C:$C,0)))</f>
        <v>0.01</v>
      </c>
      <c r="O571" s="306" t="str">
        <f>IF(ISBLANK(INDEX('Policy Characteristics'!I:I,MATCH($C571,'Policy Characteristics'!$C:$C,0))),"",INDEX('Policy Characteristics'!I:I,MATCH($C571,'Policy Characteristics'!$C:$C,0)))</f>
        <v>% of fuel shifted</v>
      </c>
      <c r="P571" s="306" t="str">
        <f>IF(ISBLANK(INDEX('Policy Characteristics'!J:J,MATCH($C571,'Policy Characteristics'!$C:$C,0))),"",INDEX('Policy Characteristics'!J:J,MATCH($C571,'Policy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1" s="306" t="str">
        <f>IF(ISBLANK(INDEX('Policy Characteristics'!K:K,MATCH($C571,'Policy Characteristics'!$C:$C,0))),"",INDEX('Policy Characteristics'!K:K,MATCH($C571,'Policy Characteristics'!$C:$C,0)))</f>
        <v>industry-ag-main.html#fuel-switching</v>
      </c>
      <c r="R571" s="306" t="str">
        <f>IF(ISBLANK(INDEX('Policy Characteristics'!L:L,MATCH($C571,'Policy Characteristics'!$C:$C,0))),"",INDEX('Policy Characteristics'!L:L,MATCH($C571,'Policy Characteristics'!$C:$C,0)))</f>
        <v>industry-elec-and-hydrogen.html</v>
      </c>
    </row>
    <row r="572" spans="1:18" x14ac:dyDescent="0.25">
      <c r="A572" s="306" t="str">
        <f>IF(ISBLANK(INDEX('Policy Characteristics'!A:A,MATCH($C572,'Policy Characteristics'!$C:$C,0))),"",INDEX('Policy Characteristics'!A:A,MATCH($C572,'Policy Characteristics'!$C:$C,0)))</f>
        <v>Industry</v>
      </c>
      <c r="B572" s="306" t="str">
        <f>IF(ISBLANK(INDEX('Policy Characteristics'!B:B,MATCH($C572,'Policy Characteristics'!$C:$C,0))),"",INDEX('Policy Characteristics'!B:B,MATCH($C572,'Policy Characteristics'!$C:$C,0)))</f>
        <v>Electrification + Hydrogen</v>
      </c>
      <c r="C572" s="310" t="str">
        <f t="shared" si="34"/>
        <v>Fraction of Industrial Fuel Use Shifted to Other Fuels</v>
      </c>
      <c r="D572" s="394" t="s">
        <v>3203</v>
      </c>
      <c r="E572" s="414" t="s">
        <v>2454</v>
      </c>
      <c r="F572" s="7" t="s">
        <v>3166</v>
      </c>
      <c r="G572" s="414" t="s">
        <v>3225</v>
      </c>
      <c r="H572" s="416">
        <v>1313</v>
      </c>
      <c r="I572" s="414" t="s">
        <v>45</v>
      </c>
      <c r="J572" s="308" t="str">
        <f>IF(ISBLANK(INDEX('Policy Characteristics'!D:D,MATCH($C572,'Policy Characteristics'!$C:$C,0))),"",INDEX('Policy Characteristics'!D:D,MATCH($C572,'Policy Characteristics'!$C:$C,0)))</f>
        <v>Electrification + Hydrogen</v>
      </c>
      <c r="K572" s="306" t="str">
        <f>IF(ISBLANK(INDEX('Policy Characteristics'!E:E,MATCH($C572,'Policy Characteristics'!$C:$C,0))),"",INDEX('Policy Characteristics'!E:E,MATCH($C572,'Policy Characteristics'!$C:$C,0)))</f>
        <v>indst fuel type shifting</v>
      </c>
      <c r="L572" s="317">
        <f>IF(ISBLANK(INDEX('Policy Characteristics'!F:F,MATCH($C572,'Policy Characteristics'!$C:$C,0))),"",INDEX('Policy Characteristics'!F:F,MATCH($C572,'Policy Characteristics'!$C:$C,0)))</f>
        <v>0</v>
      </c>
      <c r="M572" s="317">
        <f>IF(ISBLANK(INDEX('Policy Characteristics'!G:G,MATCH($C572,'Policy Characteristics'!$C:$C,0))),"",INDEX('Policy Characteristics'!G:G,MATCH($C572,'Policy Characteristics'!$C:$C,0)))</f>
        <v>1</v>
      </c>
      <c r="N572" s="317">
        <f>IF(ISBLANK(INDEX('Policy Characteristics'!H:H,MATCH($C572,'Policy Characteristics'!$C:$C,0))),"",INDEX('Policy Characteristics'!H:H,MATCH($C572,'Policy Characteristics'!$C:$C,0)))</f>
        <v>0.01</v>
      </c>
      <c r="O572" s="306" t="str">
        <f>IF(ISBLANK(INDEX('Policy Characteristics'!I:I,MATCH($C572,'Policy Characteristics'!$C:$C,0))),"",INDEX('Policy Characteristics'!I:I,MATCH($C572,'Policy Characteristics'!$C:$C,0)))</f>
        <v>% of fuel shifted</v>
      </c>
      <c r="P572" s="306" t="str">
        <f>IF(ISBLANK(INDEX('Policy Characteristics'!J:J,MATCH($C572,'Policy Characteristics'!$C:$C,0))),"",INDEX('Policy Characteristics'!J:J,MATCH($C572,'Policy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2" s="306" t="str">
        <f>IF(ISBLANK(INDEX('Policy Characteristics'!K:K,MATCH($C572,'Policy Characteristics'!$C:$C,0))),"",INDEX('Policy Characteristics'!K:K,MATCH($C572,'Policy Characteristics'!$C:$C,0)))</f>
        <v>industry-ag-main.html#fuel-switching</v>
      </c>
      <c r="R572" s="306" t="str">
        <f>IF(ISBLANK(INDEX('Policy Characteristics'!L:L,MATCH($C572,'Policy Characteristics'!$C:$C,0))),"",INDEX('Policy Characteristics'!L:L,MATCH($C572,'Policy Characteristics'!$C:$C,0)))</f>
        <v>industry-elec-and-hydrogen.html</v>
      </c>
    </row>
    <row r="573" spans="1:18" x14ac:dyDescent="0.25">
      <c r="A573" s="306" t="str">
        <f>IF(ISBLANK(INDEX('Policy Characteristics'!A:A,MATCH($C573,'Policy Characteristics'!$C:$C,0))),"",INDEX('Policy Characteristics'!A:A,MATCH($C573,'Policy Characteristics'!$C:$C,0)))</f>
        <v>Industry</v>
      </c>
      <c r="B573" s="306" t="str">
        <f>IF(ISBLANK(INDEX('Policy Characteristics'!B:B,MATCH($C573,'Policy Characteristics'!$C:$C,0))),"",INDEX('Policy Characteristics'!B:B,MATCH($C573,'Policy Characteristics'!$C:$C,0)))</f>
        <v>Electrification + Hydrogen</v>
      </c>
      <c r="C573" s="310" t="str">
        <f t="shared" si="34"/>
        <v>Fraction of Industrial Fuel Use Shifted to Other Fuels</v>
      </c>
      <c r="D573" s="394" t="s">
        <v>3203</v>
      </c>
      <c r="E573" s="414" t="s">
        <v>2800</v>
      </c>
      <c r="F573" s="7" t="s">
        <v>3166</v>
      </c>
      <c r="G573" s="414" t="s">
        <v>3226</v>
      </c>
      <c r="H573" s="416">
        <v>1314</v>
      </c>
      <c r="I573" s="414" t="s">
        <v>45</v>
      </c>
      <c r="J573" s="308" t="str">
        <f>IF(ISBLANK(INDEX('Policy Characteristics'!D:D,MATCH($C573,'Policy Characteristics'!$C:$C,0))),"",INDEX('Policy Characteristics'!D:D,MATCH($C573,'Policy Characteristics'!$C:$C,0)))</f>
        <v>Electrification + Hydrogen</v>
      </c>
      <c r="K573" s="306" t="str">
        <f>IF(ISBLANK(INDEX('Policy Characteristics'!E:E,MATCH($C573,'Policy Characteristics'!$C:$C,0))),"",INDEX('Policy Characteristics'!E:E,MATCH($C573,'Policy Characteristics'!$C:$C,0)))</f>
        <v>indst fuel type shifting</v>
      </c>
      <c r="L573" s="317">
        <f>IF(ISBLANK(INDEX('Policy Characteristics'!F:F,MATCH($C573,'Policy Characteristics'!$C:$C,0))),"",INDEX('Policy Characteristics'!F:F,MATCH($C573,'Policy Characteristics'!$C:$C,0)))</f>
        <v>0</v>
      </c>
      <c r="M573" s="317">
        <f>IF(ISBLANK(INDEX('Policy Characteristics'!G:G,MATCH($C573,'Policy Characteristics'!$C:$C,0))),"",INDEX('Policy Characteristics'!G:G,MATCH($C573,'Policy Characteristics'!$C:$C,0)))</f>
        <v>1</v>
      </c>
      <c r="N573" s="317">
        <f>IF(ISBLANK(INDEX('Policy Characteristics'!H:H,MATCH($C573,'Policy Characteristics'!$C:$C,0))),"",INDEX('Policy Characteristics'!H:H,MATCH($C573,'Policy Characteristics'!$C:$C,0)))</f>
        <v>0.01</v>
      </c>
      <c r="O573" s="306" t="str">
        <f>IF(ISBLANK(INDEX('Policy Characteristics'!I:I,MATCH($C573,'Policy Characteristics'!$C:$C,0))),"",INDEX('Policy Characteristics'!I:I,MATCH($C573,'Policy Characteristics'!$C:$C,0)))</f>
        <v>% of fuel shifted</v>
      </c>
      <c r="P573" s="306" t="str">
        <f>IF(ISBLANK(INDEX('Policy Characteristics'!J:J,MATCH($C573,'Policy Characteristics'!$C:$C,0))),"",INDEX('Policy Characteristics'!J:J,MATCH($C573,'Policy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3" s="306" t="str">
        <f>IF(ISBLANK(INDEX('Policy Characteristics'!K:K,MATCH($C573,'Policy Characteristics'!$C:$C,0))),"",INDEX('Policy Characteristics'!K:K,MATCH($C573,'Policy Characteristics'!$C:$C,0)))</f>
        <v>industry-ag-main.html#fuel-switching</v>
      </c>
      <c r="R573" s="306" t="str">
        <f>IF(ISBLANK(INDEX('Policy Characteristics'!L:L,MATCH($C573,'Policy Characteristics'!$C:$C,0))),"",INDEX('Policy Characteristics'!L:L,MATCH($C573,'Policy Characteristics'!$C:$C,0)))</f>
        <v>industry-elec-and-hydrogen.html</v>
      </c>
    </row>
    <row r="574" spans="1:18" x14ac:dyDescent="0.25">
      <c r="A574" s="306" t="str">
        <f>IF(ISBLANK(INDEX('Policy Characteristics'!A:A,MATCH($C574,'Policy Characteristics'!$C:$C,0))),"",INDEX('Policy Characteristics'!A:A,MATCH($C574,'Policy Characteristics'!$C:$C,0)))</f>
        <v>Industry</v>
      </c>
      <c r="B574" s="306" t="str">
        <f>IF(ISBLANK(INDEX('Policy Characteristics'!B:B,MATCH($C574,'Policy Characteristics'!$C:$C,0))),"",INDEX('Policy Characteristics'!B:B,MATCH($C574,'Policy Characteristics'!$C:$C,0)))</f>
        <v>Electrification + Hydrogen</v>
      </c>
      <c r="C574" s="310" t="str">
        <f t="shared" si="34"/>
        <v>Fraction of Industrial Fuel Use Shifted to Other Fuels</v>
      </c>
      <c r="D574" s="394" t="s">
        <v>3203</v>
      </c>
      <c r="E574" s="414" t="s">
        <v>2801</v>
      </c>
      <c r="F574" s="7" t="s">
        <v>3166</v>
      </c>
      <c r="G574" s="414" t="s">
        <v>3227</v>
      </c>
      <c r="H574" s="416">
        <v>1315</v>
      </c>
      <c r="I574" s="414" t="s">
        <v>45</v>
      </c>
      <c r="J574" s="308" t="str">
        <f>IF(ISBLANK(INDEX('Policy Characteristics'!D:D,MATCH($C574,'Policy Characteristics'!$C:$C,0))),"",INDEX('Policy Characteristics'!D:D,MATCH($C574,'Policy Characteristics'!$C:$C,0)))</f>
        <v>Electrification + Hydrogen</v>
      </c>
      <c r="K574" s="306" t="str">
        <f>IF(ISBLANK(INDEX('Policy Characteristics'!E:E,MATCH($C574,'Policy Characteristics'!$C:$C,0))),"",INDEX('Policy Characteristics'!E:E,MATCH($C574,'Policy Characteristics'!$C:$C,0)))</f>
        <v>indst fuel type shifting</v>
      </c>
      <c r="L574" s="317">
        <f>IF(ISBLANK(INDEX('Policy Characteristics'!F:F,MATCH($C574,'Policy Characteristics'!$C:$C,0))),"",INDEX('Policy Characteristics'!F:F,MATCH($C574,'Policy Characteristics'!$C:$C,0)))</f>
        <v>0</v>
      </c>
      <c r="M574" s="317">
        <f>IF(ISBLANK(INDEX('Policy Characteristics'!G:G,MATCH($C574,'Policy Characteristics'!$C:$C,0))),"",INDEX('Policy Characteristics'!G:G,MATCH($C574,'Policy Characteristics'!$C:$C,0)))</f>
        <v>1</v>
      </c>
      <c r="N574" s="317">
        <f>IF(ISBLANK(INDEX('Policy Characteristics'!H:H,MATCH($C574,'Policy Characteristics'!$C:$C,0))),"",INDEX('Policy Characteristics'!H:H,MATCH($C574,'Policy Characteristics'!$C:$C,0)))</f>
        <v>0.01</v>
      </c>
      <c r="O574" s="306" t="str">
        <f>IF(ISBLANK(INDEX('Policy Characteristics'!I:I,MATCH($C574,'Policy Characteristics'!$C:$C,0))),"",INDEX('Policy Characteristics'!I:I,MATCH($C574,'Policy Characteristics'!$C:$C,0)))</f>
        <v>% of fuel shifted</v>
      </c>
      <c r="P574" s="306" t="str">
        <f>IF(ISBLANK(INDEX('Policy Characteristics'!J:J,MATCH($C574,'Policy Characteristics'!$C:$C,0))),"",INDEX('Policy Characteristics'!J:J,MATCH($C574,'Policy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4" s="306" t="str">
        <f>IF(ISBLANK(INDEX('Policy Characteristics'!K:K,MATCH($C574,'Policy Characteristics'!$C:$C,0))),"",INDEX('Policy Characteristics'!K:K,MATCH($C574,'Policy Characteristics'!$C:$C,0)))</f>
        <v>industry-ag-main.html#fuel-switching</v>
      </c>
      <c r="R574" s="306" t="str">
        <f>IF(ISBLANK(INDEX('Policy Characteristics'!L:L,MATCH($C574,'Policy Characteristics'!$C:$C,0))),"",INDEX('Policy Characteristics'!L:L,MATCH($C574,'Policy Characteristics'!$C:$C,0)))</f>
        <v>industry-elec-and-hydrogen.html</v>
      </c>
    </row>
    <row r="575" spans="1:18" x14ac:dyDescent="0.25">
      <c r="A575" s="306" t="str">
        <f>IF(ISBLANK(INDEX('Policy Characteristics'!A:A,MATCH($C575,'Policy Characteristics'!$C:$C,0))),"",INDEX('Policy Characteristics'!A:A,MATCH($C575,'Policy Characteristics'!$C:$C,0)))</f>
        <v>Industry</v>
      </c>
      <c r="B575" s="306" t="str">
        <f>IF(ISBLANK(INDEX('Policy Characteristics'!B:B,MATCH($C575,'Policy Characteristics'!$C:$C,0))),"",INDEX('Policy Characteristics'!B:B,MATCH($C575,'Policy Characteristics'!$C:$C,0)))</f>
        <v>Electrification + Hydrogen</v>
      </c>
      <c r="C575" s="310" t="str">
        <f t="shared" si="34"/>
        <v>Fraction of Industrial Fuel Use Shifted to Other Fuels</v>
      </c>
      <c r="D575" s="394" t="s">
        <v>3203</v>
      </c>
      <c r="E575" s="414" t="s">
        <v>2802</v>
      </c>
      <c r="F575" s="7" t="s">
        <v>3166</v>
      </c>
      <c r="G575" s="414" t="s">
        <v>3228</v>
      </c>
      <c r="H575" s="416">
        <v>1316</v>
      </c>
      <c r="I575" s="414" t="s">
        <v>45</v>
      </c>
      <c r="J575" s="308" t="str">
        <f>IF(ISBLANK(INDEX('Policy Characteristics'!D:D,MATCH($C575,'Policy Characteristics'!$C:$C,0))),"",INDEX('Policy Characteristics'!D:D,MATCH($C575,'Policy Characteristics'!$C:$C,0)))</f>
        <v>Electrification + Hydrogen</v>
      </c>
      <c r="K575" s="306" t="str">
        <f>IF(ISBLANK(INDEX('Policy Characteristics'!E:E,MATCH($C575,'Policy Characteristics'!$C:$C,0))),"",INDEX('Policy Characteristics'!E:E,MATCH($C575,'Policy Characteristics'!$C:$C,0)))</f>
        <v>indst fuel type shifting</v>
      </c>
      <c r="L575" s="317">
        <f>IF(ISBLANK(INDEX('Policy Characteristics'!F:F,MATCH($C575,'Policy Characteristics'!$C:$C,0))),"",INDEX('Policy Characteristics'!F:F,MATCH($C575,'Policy Characteristics'!$C:$C,0)))</f>
        <v>0</v>
      </c>
      <c r="M575" s="317">
        <f>IF(ISBLANK(INDEX('Policy Characteristics'!G:G,MATCH($C575,'Policy Characteristics'!$C:$C,0))),"",INDEX('Policy Characteristics'!G:G,MATCH($C575,'Policy Characteristics'!$C:$C,0)))</f>
        <v>1</v>
      </c>
      <c r="N575" s="317">
        <f>IF(ISBLANK(INDEX('Policy Characteristics'!H:H,MATCH($C575,'Policy Characteristics'!$C:$C,0))),"",INDEX('Policy Characteristics'!H:H,MATCH($C575,'Policy Characteristics'!$C:$C,0)))</f>
        <v>0.01</v>
      </c>
      <c r="O575" s="306" t="str">
        <f>IF(ISBLANK(INDEX('Policy Characteristics'!I:I,MATCH($C575,'Policy Characteristics'!$C:$C,0))),"",INDEX('Policy Characteristics'!I:I,MATCH($C575,'Policy Characteristics'!$C:$C,0)))</f>
        <v>% of fuel shifted</v>
      </c>
      <c r="P575" s="306" t="str">
        <f>IF(ISBLANK(INDEX('Policy Characteristics'!J:J,MATCH($C575,'Policy Characteristics'!$C:$C,0))),"",INDEX('Policy Characteristics'!J:J,MATCH($C575,'Policy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5" s="306" t="str">
        <f>IF(ISBLANK(INDEX('Policy Characteristics'!K:K,MATCH($C575,'Policy Characteristics'!$C:$C,0))),"",INDEX('Policy Characteristics'!K:K,MATCH($C575,'Policy Characteristics'!$C:$C,0)))</f>
        <v>industry-ag-main.html#fuel-switching</v>
      </c>
      <c r="R575" s="306" t="str">
        <f>IF(ISBLANK(INDEX('Policy Characteristics'!L:L,MATCH($C575,'Policy Characteristics'!$C:$C,0))),"",INDEX('Policy Characteristics'!L:L,MATCH($C575,'Policy Characteristics'!$C:$C,0)))</f>
        <v>industry-elec-and-hydrogen.html</v>
      </c>
    </row>
    <row r="576" spans="1:18" x14ac:dyDescent="0.25">
      <c r="A576" s="306" t="str">
        <f>IF(ISBLANK(INDEX('Policy Characteristics'!A:A,MATCH($C576,'Policy Characteristics'!$C:$C,0))),"",INDEX('Policy Characteristics'!A:A,MATCH($C576,'Policy Characteristics'!$C:$C,0)))</f>
        <v>Industry</v>
      </c>
      <c r="B576" s="306" t="str">
        <f>IF(ISBLANK(INDEX('Policy Characteristics'!B:B,MATCH($C576,'Policy Characteristics'!$C:$C,0))),"",INDEX('Policy Characteristics'!B:B,MATCH($C576,'Policy Characteristics'!$C:$C,0)))</f>
        <v>Electrification + Hydrogen</v>
      </c>
      <c r="C576" s="310" t="str">
        <f t="shared" si="34"/>
        <v>Fraction of Industrial Fuel Use Shifted to Other Fuels</v>
      </c>
      <c r="D576" s="394" t="s">
        <v>3203</v>
      </c>
      <c r="E576" s="414" t="s">
        <v>2799</v>
      </c>
      <c r="F576" s="7" t="s">
        <v>3166</v>
      </c>
      <c r="G576" s="414" t="s">
        <v>3229</v>
      </c>
      <c r="H576" s="416">
        <v>1317</v>
      </c>
      <c r="I576" s="414" t="s">
        <v>44</v>
      </c>
      <c r="J576" s="308" t="str">
        <f>IF(ISBLANK(INDEX('Policy Characteristics'!D:D,MATCH($C576,'Policy Characteristics'!$C:$C,0))),"",INDEX('Policy Characteristics'!D:D,MATCH($C576,'Policy Characteristics'!$C:$C,0)))</f>
        <v>Electrification + Hydrogen</v>
      </c>
      <c r="K576" s="306" t="str">
        <f>IF(ISBLANK(INDEX('Policy Characteristics'!E:E,MATCH($C576,'Policy Characteristics'!$C:$C,0))),"",INDEX('Policy Characteristics'!E:E,MATCH($C576,'Policy Characteristics'!$C:$C,0)))</f>
        <v>indst fuel type shifting</v>
      </c>
      <c r="L576" s="317">
        <f>IF(ISBLANK(INDEX('Policy Characteristics'!F:F,MATCH($C576,'Policy Characteristics'!$C:$C,0))),"",INDEX('Policy Characteristics'!F:F,MATCH($C576,'Policy Characteristics'!$C:$C,0)))</f>
        <v>0</v>
      </c>
      <c r="M576" s="317">
        <f>IF(ISBLANK(INDEX('Policy Characteristics'!G:G,MATCH($C576,'Policy Characteristics'!$C:$C,0))),"",INDEX('Policy Characteristics'!G:G,MATCH($C576,'Policy Characteristics'!$C:$C,0)))</f>
        <v>1</v>
      </c>
      <c r="N576" s="317">
        <f>IF(ISBLANK(INDEX('Policy Characteristics'!H:H,MATCH($C576,'Policy Characteristics'!$C:$C,0))),"",INDEX('Policy Characteristics'!H:H,MATCH($C576,'Policy Characteristics'!$C:$C,0)))</f>
        <v>0.01</v>
      </c>
      <c r="O576" s="306" t="str">
        <f>IF(ISBLANK(INDEX('Policy Characteristics'!I:I,MATCH($C576,'Policy Characteristics'!$C:$C,0))),"",INDEX('Policy Characteristics'!I:I,MATCH($C576,'Policy Characteristics'!$C:$C,0)))</f>
        <v>% of fuel shifted</v>
      </c>
      <c r="P576" s="306" t="str">
        <f>IF(ISBLANK(INDEX('Policy Characteristics'!J:J,MATCH($C576,'Policy Characteristics'!$C:$C,0))),"",INDEX('Policy Characteristics'!J:J,MATCH($C576,'Policy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6" s="306" t="str">
        <f>IF(ISBLANK(INDEX('Policy Characteristics'!K:K,MATCH($C576,'Policy Characteristics'!$C:$C,0))),"",INDEX('Policy Characteristics'!K:K,MATCH($C576,'Policy Characteristics'!$C:$C,0)))</f>
        <v>industry-ag-main.html#fuel-switching</v>
      </c>
      <c r="R576" s="306" t="str">
        <f>IF(ISBLANK(INDEX('Policy Characteristics'!L:L,MATCH($C576,'Policy Characteristics'!$C:$C,0))),"",INDEX('Policy Characteristics'!L:L,MATCH($C576,'Policy Characteristics'!$C:$C,0)))</f>
        <v>industry-elec-and-hydrogen.html</v>
      </c>
    </row>
    <row r="577" spans="1:18" x14ac:dyDescent="0.25">
      <c r="A577" s="306" t="str">
        <f>IF(ISBLANK(INDEX('Policy Characteristics'!A:A,MATCH($C577,'Policy Characteristics'!$C:$C,0))),"",INDEX('Policy Characteristics'!A:A,MATCH($C577,'Policy Characteristics'!$C:$C,0)))</f>
        <v>Industry</v>
      </c>
      <c r="B577" s="306" t="str">
        <f>IF(ISBLANK(INDEX('Policy Characteristics'!B:B,MATCH($C577,'Policy Characteristics'!$C:$C,0))),"",INDEX('Policy Characteristics'!B:B,MATCH($C577,'Policy Characteristics'!$C:$C,0)))</f>
        <v>Electrification + Hydrogen</v>
      </c>
      <c r="C577" s="310" t="str">
        <f t="shared" si="34"/>
        <v>Fraction of Industrial Fuel Use Shifted to Other Fuels</v>
      </c>
      <c r="D577" s="394" t="s">
        <v>3204</v>
      </c>
      <c r="E577" s="414" t="s">
        <v>2449</v>
      </c>
      <c r="F577" s="7" t="s">
        <v>3167</v>
      </c>
      <c r="G577" s="414" t="s">
        <v>3220</v>
      </c>
      <c r="H577" s="416">
        <v>1318</v>
      </c>
      <c r="I577" s="414" t="s">
        <v>44</v>
      </c>
      <c r="J577" s="308" t="str">
        <f>IF(ISBLANK(INDEX('Policy Characteristics'!D:D,MATCH($C577,'Policy Characteristics'!$C:$C,0))),"",INDEX('Policy Characteristics'!D:D,MATCH($C577,'Policy Characteristics'!$C:$C,0)))</f>
        <v>Electrification + Hydrogen</v>
      </c>
      <c r="K577" s="306" t="str">
        <f>IF(ISBLANK(INDEX('Policy Characteristics'!E:E,MATCH($C577,'Policy Characteristics'!$C:$C,0))),"",INDEX('Policy Characteristics'!E:E,MATCH($C577,'Policy Characteristics'!$C:$C,0)))</f>
        <v>indst fuel type shifting</v>
      </c>
      <c r="L577" s="317">
        <f>IF(ISBLANK(INDEX('Policy Characteristics'!F:F,MATCH($C577,'Policy Characteristics'!$C:$C,0))),"",INDEX('Policy Characteristics'!F:F,MATCH($C577,'Policy Characteristics'!$C:$C,0)))</f>
        <v>0</v>
      </c>
      <c r="M577" s="317">
        <f>IF(ISBLANK(INDEX('Policy Characteristics'!G:G,MATCH($C577,'Policy Characteristics'!$C:$C,0))),"",INDEX('Policy Characteristics'!G:G,MATCH($C577,'Policy Characteristics'!$C:$C,0)))</f>
        <v>1</v>
      </c>
      <c r="N577" s="317">
        <f>IF(ISBLANK(INDEX('Policy Characteristics'!H:H,MATCH($C577,'Policy Characteristics'!$C:$C,0))),"",INDEX('Policy Characteristics'!H:H,MATCH($C577,'Policy Characteristics'!$C:$C,0)))</f>
        <v>0.01</v>
      </c>
      <c r="O577" s="306" t="str">
        <f>IF(ISBLANK(INDEX('Policy Characteristics'!I:I,MATCH($C577,'Policy Characteristics'!$C:$C,0))),"",INDEX('Policy Characteristics'!I:I,MATCH($C577,'Policy Characteristics'!$C:$C,0)))</f>
        <v>% of fuel shifted</v>
      </c>
      <c r="P577" s="306" t="str">
        <f>IF(ISBLANK(INDEX('Policy Characteristics'!J:J,MATCH($C577,'Policy Characteristics'!$C:$C,0))),"",INDEX('Policy Characteristics'!J:J,MATCH($C577,'Policy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7" s="306" t="str">
        <f>IF(ISBLANK(INDEX('Policy Characteristics'!K:K,MATCH($C577,'Policy Characteristics'!$C:$C,0))),"",INDEX('Policy Characteristics'!K:K,MATCH($C577,'Policy Characteristics'!$C:$C,0)))</f>
        <v>industry-ag-main.html#fuel-switching</v>
      </c>
      <c r="R577" s="306" t="str">
        <f>IF(ISBLANK(INDEX('Policy Characteristics'!L:L,MATCH($C577,'Policy Characteristics'!$C:$C,0))),"",INDEX('Policy Characteristics'!L:L,MATCH($C577,'Policy Characteristics'!$C:$C,0)))</f>
        <v>industry-elec-and-hydrogen.html</v>
      </c>
    </row>
    <row r="578" spans="1:18" x14ac:dyDescent="0.25">
      <c r="A578" s="306" t="str">
        <f>IF(ISBLANK(INDEX('Policy Characteristics'!A:A,MATCH($C578,'Policy Characteristics'!$C:$C,0))),"",INDEX('Policy Characteristics'!A:A,MATCH($C578,'Policy Characteristics'!$C:$C,0)))</f>
        <v>Industry</v>
      </c>
      <c r="B578" s="306" t="str">
        <f>IF(ISBLANK(INDEX('Policy Characteristics'!B:B,MATCH($C578,'Policy Characteristics'!$C:$C,0))),"",INDEX('Policy Characteristics'!B:B,MATCH($C578,'Policy Characteristics'!$C:$C,0)))</f>
        <v>Electrification + Hydrogen</v>
      </c>
      <c r="C578" s="310" t="str">
        <f t="shared" si="34"/>
        <v>Fraction of Industrial Fuel Use Shifted to Other Fuels</v>
      </c>
      <c r="D578" s="394" t="s">
        <v>3204</v>
      </c>
      <c r="E578" s="414" t="s">
        <v>2450</v>
      </c>
      <c r="F578" s="7" t="s">
        <v>3167</v>
      </c>
      <c r="G578" s="414" t="s">
        <v>3221</v>
      </c>
      <c r="H578" s="416">
        <v>1319</v>
      </c>
      <c r="I578" s="414" t="s">
        <v>45</v>
      </c>
      <c r="J578" s="308" t="str">
        <f>IF(ISBLANK(INDEX('Policy Characteristics'!D:D,MATCH($C578,'Policy Characteristics'!$C:$C,0))),"",INDEX('Policy Characteristics'!D:D,MATCH($C578,'Policy Characteristics'!$C:$C,0)))</f>
        <v>Electrification + Hydrogen</v>
      </c>
      <c r="K578" s="306" t="str">
        <f>IF(ISBLANK(INDEX('Policy Characteristics'!E:E,MATCH($C578,'Policy Characteristics'!$C:$C,0))),"",INDEX('Policy Characteristics'!E:E,MATCH($C578,'Policy Characteristics'!$C:$C,0)))</f>
        <v>indst fuel type shifting</v>
      </c>
      <c r="L578" s="317">
        <f>IF(ISBLANK(INDEX('Policy Characteristics'!F:F,MATCH($C578,'Policy Characteristics'!$C:$C,0))),"",INDEX('Policy Characteristics'!F:F,MATCH($C578,'Policy Characteristics'!$C:$C,0)))</f>
        <v>0</v>
      </c>
      <c r="M578" s="317">
        <f>IF(ISBLANK(INDEX('Policy Characteristics'!G:G,MATCH($C578,'Policy Characteristics'!$C:$C,0))),"",INDEX('Policy Characteristics'!G:G,MATCH($C578,'Policy Characteristics'!$C:$C,0)))</f>
        <v>1</v>
      </c>
      <c r="N578" s="317">
        <f>IF(ISBLANK(INDEX('Policy Characteristics'!H:H,MATCH($C578,'Policy Characteristics'!$C:$C,0))),"",INDEX('Policy Characteristics'!H:H,MATCH($C578,'Policy Characteristics'!$C:$C,0)))</f>
        <v>0.01</v>
      </c>
      <c r="O578" s="306" t="str">
        <f>IF(ISBLANK(INDEX('Policy Characteristics'!I:I,MATCH($C578,'Policy Characteristics'!$C:$C,0))),"",INDEX('Policy Characteristics'!I:I,MATCH($C578,'Policy Characteristics'!$C:$C,0)))</f>
        <v>% of fuel shifted</v>
      </c>
      <c r="P578" s="306" t="str">
        <f>IF(ISBLANK(INDEX('Policy Characteristics'!J:J,MATCH($C578,'Policy Characteristics'!$C:$C,0))),"",INDEX('Policy Characteristics'!J:J,MATCH($C578,'Policy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8" s="306" t="str">
        <f>IF(ISBLANK(INDEX('Policy Characteristics'!K:K,MATCH($C578,'Policy Characteristics'!$C:$C,0))),"",INDEX('Policy Characteristics'!K:K,MATCH($C578,'Policy Characteristics'!$C:$C,0)))</f>
        <v>industry-ag-main.html#fuel-switching</v>
      </c>
      <c r="R578" s="306" t="str">
        <f>IF(ISBLANK(INDEX('Policy Characteristics'!L:L,MATCH($C578,'Policy Characteristics'!$C:$C,0))),"",INDEX('Policy Characteristics'!L:L,MATCH($C578,'Policy Characteristics'!$C:$C,0)))</f>
        <v>industry-elec-and-hydrogen.html</v>
      </c>
    </row>
    <row r="579" spans="1:18" x14ac:dyDescent="0.25">
      <c r="A579" s="306" t="str">
        <f>IF(ISBLANK(INDEX('Policy Characteristics'!A:A,MATCH($C579,'Policy Characteristics'!$C:$C,0))),"",INDEX('Policy Characteristics'!A:A,MATCH($C579,'Policy Characteristics'!$C:$C,0)))</f>
        <v>Industry</v>
      </c>
      <c r="B579" s="306" t="str">
        <f>IF(ISBLANK(INDEX('Policy Characteristics'!B:B,MATCH($C579,'Policy Characteristics'!$C:$C,0))),"",INDEX('Policy Characteristics'!B:B,MATCH($C579,'Policy Characteristics'!$C:$C,0)))</f>
        <v>Electrification + Hydrogen</v>
      </c>
      <c r="C579" s="310" t="str">
        <f t="shared" si="34"/>
        <v>Fraction of Industrial Fuel Use Shifted to Other Fuels</v>
      </c>
      <c r="D579" s="394" t="s">
        <v>3204</v>
      </c>
      <c r="E579" s="414" t="s">
        <v>2451</v>
      </c>
      <c r="F579" s="7" t="s">
        <v>3167</v>
      </c>
      <c r="G579" s="414" t="s">
        <v>3222</v>
      </c>
      <c r="H579" s="416">
        <v>1320</v>
      </c>
      <c r="I579" s="414" t="s">
        <v>45</v>
      </c>
      <c r="J579" s="308" t="str">
        <f>IF(ISBLANK(INDEX('Policy Characteristics'!D:D,MATCH($C579,'Policy Characteristics'!$C:$C,0))),"",INDEX('Policy Characteristics'!D:D,MATCH($C579,'Policy Characteristics'!$C:$C,0)))</f>
        <v>Electrification + Hydrogen</v>
      </c>
      <c r="K579" s="306" t="str">
        <f>IF(ISBLANK(INDEX('Policy Characteristics'!E:E,MATCH($C579,'Policy Characteristics'!$C:$C,0))),"",INDEX('Policy Characteristics'!E:E,MATCH($C579,'Policy Characteristics'!$C:$C,0)))</f>
        <v>indst fuel type shifting</v>
      </c>
      <c r="L579" s="317">
        <f>IF(ISBLANK(INDEX('Policy Characteristics'!F:F,MATCH($C579,'Policy Characteristics'!$C:$C,0))),"",INDEX('Policy Characteristics'!F:F,MATCH($C579,'Policy Characteristics'!$C:$C,0)))</f>
        <v>0</v>
      </c>
      <c r="M579" s="317">
        <f>IF(ISBLANK(INDEX('Policy Characteristics'!G:G,MATCH($C579,'Policy Characteristics'!$C:$C,0))),"",INDEX('Policy Characteristics'!G:G,MATCH($C579,'Policy Characteristics'!$C:$C,0)))</f>
        <v>1</v>
      </c>
      <c r="N579" s="317">
        <f>IF(ISBLANK(INDEX('Policy Characteristics'!H:H,MATCH($C579,'Policy Characteristics'!$C:$C,0))),"",INDEX('Policy Characteristics'!H:H,MATCH($C579,'Policy Characteristics'!$C:$C,0)))</f>
        <v>0.01</v>
      </c>
      <c r="O579" s="306" t="str">
        <f>IF(ISBLANK(INDEX('Policy Characteristics'!I:I,MATCH($C579,'Policy Characteristics'!$C:$C,0))),"",INDEX('Policy Characteristics'!I:I,MATCH($C579,'Policy Characteristics'!$C:$C,0)))</f>
        <v>% of fuel shifted</v>
      </c>
      <c r="P579" s="306" t="str">
        <f>IF(ISBLANK(INDEX('Policy Characteristics'!J:J,MATCH($C579,'Policy Characteristics'!$C:$C,0))),"",INDEX('Policy Characteristics'!J:J,MATCH($C579,'Policy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79" s="306" t="str">
        <f>IF(ISBLANK(INDEX('Policy Characteristics'!K:K,MATCH($C579,'Policy Characteristics'!$C:$C,0))),"",INDEX('Policy Characteristics'!K:K,MATCH($C579,'Policy Characteristics'!$C:$C,0)))</f>
        <v>industry-ag-main.html#fuel-switching</v>
      </c>
      <c r="R579" s="306" t="str">
        <f>IF(ISBLANK(INDEX('Policy Characteristics'!L:L,MATCH($C579,'Policy Characteristics'!$C:$C,0))),"",INDEX('Policy Characteristics'!L:L,MATCH($C579,'Policy Characteristics'!$C:$C,0)))</f>
        <v>industry-elec-and-hydrogen.html</v>
      </c>
    </row>
    <row r="580" spans="1:18" x14ac:dyDescent="0.25">
      <c r="A580" s="306" t="str">
        <f>IF(ISBLANK(INDEX('Policy Characteristics'!A:A,MATCH($C580,'Policy Characteristics'!$C:$C,0))),"",INDEX('Policy Characteristics'!A:A,MATCH($C580,'Policy Characteristics'!$C:$C,0)))</f>
        <v>Industry</v>
      </c>
      <c r="B580" s="306" t="str">
        <f>IF(ISBLANK(INDEX('Policy Characteristics'!B:B,MATCH($C580,'Policy Characteristics'!$C:$C,0))),"",INDEX('Policy Characteristics'!B:B,MATCH($C580,'Policy Characteristics'!$C:$C,0)))</f>
        <v>Electrification + Hydrogen</v>
      </c>
      <c r="C580" s="310" t="str">
        <f t="shared" si="34"/>
        <v>Fraction of Industrial Fuel Use Shifted to Other Fuels</v>
      </c>
      <c r="D580" s="394" t="s">
        <v>3204</v>
      </c>
      <c r="E580" s="414" t="s">
        <v>2452</v>
      </c>
      <c r="F580" s="7" t="s">
        <v>3167</v>
      </c>
      <c r="G580" s="414" t="s">
        <v>3223</v>
      </c>
      <c r="H580" s="416">
        <v>1321</v>
      </c>
      <c r="I580" s="414" t="s">
        <v>45</v>
      </c>
      <c r="J580" s="308" t="str">
        <f>IF(ISBLANK(INDEX('Policy Characteristics'!D:D,MATCH($C580,'Policy Characteristics'!$C:$C,0))),"",INDEX('Policy Characteristics'!D:D,MATCH($C580,'Policy Characteristics'!$C:$C,0)))</f>
        <v>Electrification + Hydrogen</v>
      </c>
      <c r="K580" s="306" t="str">
        <f>IF(ISBLANK(INDEX('Policy Characteristics'!E:E,MATCH($C580,'Policy Characteristics'!$C:$C,0))),"",INDEX('Policy Characteristics'!E:E,MATCH($C580,'Policy Characteristics'!$C:$C,0)))</f>
        <v>indst fuel type shifting</v>
      </c>
      <c r="L580" s="317">
        <f>IF(ISBLANK(INDEX('Policy Characteristics'!F:F,MATCH($C580,'Policy Characteristics'!$C:$C,0))),"",INDEX('Policy Characteristics'!F:F,MATCH($C580,'Policy Characteristics'!$C:$C,0)))</f>
        <v>0</v>
      </c>
      <c r="M580" s="317">
        <f>IF(ISBLANK(INDEX('Policy Characteristics'!G:G,MATCH($C580,'Policy Characteristics'!$C:$C,0))),"",INDEX('Policy Characteristics'!G:G,MATCH($C580,'Policy Characteristics'!$C:$C,0)))</f>
        <v>1</v>
      </c>
      <c r="N580" s="317">
        <f>IF(ISBLANK(INDEX('Policy Characteristics'!H:H,MATCH($C580,'Policy Characteristics'!$C:$C,0))),"",INDEX('Policy Characteristics'!H:H,MATCH($C580,'Policy Characteristics'!$C:$C,0)))</f>
        <v>0.01</v>
      </c>
      <c r="O580" s="306" t="str">
        <f>IF(ISBLANK(INDEX('Policy Characteristics'!I:I,MATCH($C580,'Policy Characteristics'!$C:$C,0))),"",INDEX('Policy Characteristics'!I:I,MATCH($C580,'Policy Characteristics'!$C:$C,0)))</f>
        <v>% of fuel shifted</v>
      </c>
      <c r="P580" s="306" t="str">
        <f>IF(ISBLANK(INDEX('Policy Characteristics'!J:J,MATCH($C580,'Policy Characteristics'!$C:$C,0))),"",INDEX('Policy Characteristics'!J:J,MATCH($C580,'Policy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0" s="306" t="str">
        <f>IF(ISBLANK(INDEX('Policy Characteristics'!K:K,MATCH($C580,'Policy Characteristics'!$C:$C,0))),"",INDEX('Policy Characteristics'!K:K,MATCH($C580,'Policy Characteristics'!$C:$C,0)))</f>
        <v>industry-ag-main.html#fuel-switching</v>
      </c>
      <c r="R580" s="306" t="str">
        <f>IF(ISBLANK(INDEX('Policy Characteristics'!L:L,MATCH($C580,'Policy Characteristics'!$C:$C,0))),"",INDEX('Policy Characteristics'!L:L,MATCH($C580,'Policy Characteristics'!$C:$C,0)))</f>
        <v>industry-elec-and-hydrogen.html</v>
      </c>
    </row>
    <row r="581" spans="1:18" x14ac:dyDescent="0.25">
      <c r="A581" s="306" t="str">
        <f>IF(ISBLANK(INDEX('Policy Characteristics'!A:A,MATCH($C581,'Policy Characteristics'!$C:$C,0))),"",INDEX('Policy Characteristics'!A:A,MATCH($C581,'Policy Characteristics'!$C:$C,0)))</f>
        <v>Industry</v>
      </c>
      <c r="B581" s="306" t="str">
        <f>IF(ISBLANK(INDEX('Policy Characteristics'!B:B,MATCH($C581,'Policy Characteristics'!$C:$C,0))),"",INDEX('Policy Characteristics'!B:B,MATCH($C581,'Policy Characteristics'!$C:$C,0)))</f>
        <v>Electrification + Hydrogen</v>
      </c>
      <c r="C581" s="310" t="str">
        <f t="shared" si="34"/>
        <v>Fraction of Industrial Fuel Use Shifted to Other Fuels</v>
      </c>
      <c r="D581" s="394" t="s">
        <v>3204</v>
      </c>
      <c r="E581" s="414" t="s">
        <v>2453</v>
      </c>
      <c r="F581" s="7" t="s">
        <v>3167</v>
      </c>
      <c r="G581" s="414" t="s">
        <v>3224</v>
      </c>
      <c r="H581" s="416">
        <v>1322</v>
      </c>
      <c r="I581" s="414" t="s">
        <v>45</v>
      </c>
      <c r="J581" s="308" t="str">
        <f>IF(ISBLANK(INDEX('Policy Characteristics'!D:D,MATCH($C581,'Policy Characteristics'!$C:$C,0))),"",INDEX('Policy Characteristics'!D:D,MATCH($C581,'Policy Characteristics'!$C:$C,0)))</f>
        <v>Electrification + Hydrogen</v>
      </c>
      <c r="K581" s="306" t="str">
        <f>IF(ISBLANK(INDEX('Policy Characteristics'!E:E,MATCH($C581,'Policy Characteristics'!$C:$C,0))),"",INDEX('Policy Characteristics'!E:E,MATCH($C581,'Policy Characteristics'!$C:$C,0)))</f>
        <v>indst fuel type shifting</v>
      </c>
      <c r="L581" s="317">
        <f>IF(ISBLANK(INDEX('Policy Characteristics'!F:F,MATCH($C581,'Policy Characteristics'!$C:$C,0))),"",INDEX('Policy Characteristics'!F:F,MATCH($C581,'Policy Characteristics'!$C:$C,0)))</f>
        <v>0</v>
      </c>
      <c r="M581" s="317">
        <f>IF(ISBLANK(INDEX('Policy Characteristics'!G:G,MATCH($C581,'Policy Characteristics'!$C:$C,0))),"",INDEX('Policy Characteristics'!G:G,MATCH($C581,'Policy Characteristics'!$C:$C,0)))</f>
        <v>1</v>
      </c>
      <c r="N581" s="317">
        <f>IF(ISBLANK(INDEX('Policy Characteristics'!H:H,MATCH($C581,'Policy Characteristics'!$C:$C,0))),"",INDEX('Policy Characteristics'!H:H,MATCH($C581,'Policy Characteristics'!$C:$C,0)))</f>
        <v>0.01</v>
      </c>
      <c r="O581" s="306" t="str">
        <f>IF(ISBLANK(INDEX('Policy Characteristics'!I:I,MATCH($C581,'Policy Characteristics'!$C:$C,0))),"",INDEX('Policy Characteristics'!I:I,MATCH($C581,'Policy Characteristics'!$C:$C,0)))</f>
        <v>% of fuel shifted</v>
      </c>
      <c r="P581" s="306" t="str">
        <f>IF(ISBLANK(INDEX('Policy Characteristics'!J:J,MATCH($C581,'Policy Characteristics'!$C:$C,0))),"",INDEX('Policy Characteristics'!J:J,MATCH($C581,'Policy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1" s="306" t="str">
        <f>IF(ISBLANK(INDEX('Policy Characteristics'!K:K,MATCH($C581,'Policy Characteristics'!$C:$C,0))),"",INDEX('Policy Characteristics'!K:K,MATCH($C581,'Policy Characteristics'!$C:$C,0)))</f>
        <v>industry-ag-main.html#fuel-switching</v>
      </c>
      <c r="R581" s="306" t="str">
        <f>IF(ISBLANK(INDEX('Policy Characteristics'!L:L,MATCH($C581,'Policy Characteristics'!$C:$C,0))),"",INDEX('Policy Characteristics'!L:L,MATCH($C581,'Policy Characteristics'!$C:$C,0)))</f>
        <v>industry-elec-and-hydrogen.html</v>
      </c>
    </row>
    <row r="582" spans="1:18" x14ac:dyDescent="0.25">
      <c r="A582" s="306" t="str">
        <f>IF(ISBLANK(INDEX('Policy Characteristics'!A:A,MATCH($C582,'Policy Characteristics'!$C:$C,0))),"",INDEX('Policy Characteristics'!A:A,MATCH($C582,'Policy Characteristics'!$C:$C,0)))</f>
        <v>Industry</v>
      </c>
      <c r="B582" s="306" t="str">
        <f>IF(ISBLANK(INDEX('Policy Characteristics'!B:B,MATCH($C582,'Policy Characteristics'!$C:$C,0))),"",INDEX('Policy Characteristics'!B:B,MATCH($C582,'Policy Characteristics'!$C:$C,0)))</f>
        <v>Electrification + Hydrogen</v>
      </c>
      <c r="C582" s="310" t="str">
        <f t="shared" si="34"/>
        <v>Fraction of Industrial Fuel Use Shifted to Other Fuels</v>
      </c>
      <c r="D582" s="394" t="s">
        <v>3204</v>
      </c>
      <c r="E582" s="414" t="s">
        <v>2454</v>
      </c>
      <c r="F582" s="7" t="s">
        <v>3167</v>
      </c>
      <c r="G582" s="414" t="s">
        <v>3225</v>
      </c>
      <c r="H582" s="416">
        <v>1323</v>
      </c>
      <c r="I582" s="414" t="s">
        <v>45</v>
      </c>
      <c r="J582" s="308" t="str">
        <f>IF(ISBLANK(INDEX('Policy Characteristics'!D:D,MATCH($C582,'Policy Characteristics'!$C:$C,0))),"",INDEX('Policy Characteristics'!D:D,MATCH($C582,'Policy Characteristics'!$C:$C,0)))</f>
        <v>Electrification + Hydrogen</v>
      </c>
      <c r="K582" s="306" t="str">
        <f>IF(ISBLANK(INDEX('Policy Characteristics'!E:E,MATCH($C582,'Policy Characteristics'!$C:$C,0))),"",INDEX('Policy Characteristics'!E:E,MATCH($C582,'Policy Characteristics'!$C:$C,0)))</f>
        <v>indst fuel type shifting</v>
      </c>
      <c r="L582" s="317">
        <f>IF(ISBLANK(INDEX('Policy Characteristics'!F:F,MATCH($C582,'Policy Characteristics'!$C:$C,0))),"",INDEX('Policy Characteristics'!F:F,MATCH($C582,'Policy Characteristics'!$C:$C,0)))</f>
        <v>0</v>
      </c>
      <c r="M582" s="317">
        <f>IF(ISBLANK(INDEX('Policy Characteristics'!G:G,MATCH($C582,'Policy Characteristics'!$C:$C,0))),"",INDEX('Policy Characteristics'!G:G,MATCH($C582,'Policy Characteristics'!$C:$C,0)))</f>
        <v>1</v>
      </c>
      <c r="N582" s="317">
        <f>IF(ISBLANK(INDEX('Policy Characteristics'!H:H,MATCH($C582,'Policy Characteristics'!$C:$C,0))),"",INDEX('Policy Characteristics'!H:H,MATCH($C582,'Policy Characteristics'!$C:$C,0)))</f>
        <v>0.01</v>
      </c>
      <c r="O582" s="306" t="str">
        <f>IF(ISBLANK(INDEX('Policy Characteristics'!I:I,MATCH($C582,'Policy Characteristics'!$C:$C,0))),"",INDEX('Policy Characteristics'!I:I,MATCH($C582,'Policy Characteristics'!$C:$C,0)))</f>
        <v>% of fuel shifted</v>
      </c>
      <c r="P582" s="306" t="str">
        <f>IF(ISBLANK(INDEX('Policy Characteristics'!J:J,MATCH($C582,'Policy Characteristics'!$C:$C,0))),"",INDEX('Policy Characteristics'!J:J,MATCH($C582,'Policy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2" s="306" t="str">
        <f>IF(ISBLANK(INDEX('Policy Characteristics'!K:K,MATCH($C582,'Policy Characteristics'!$C:$C,0))),"",INDEX('Policy Characteristics'!K:K,MATCH($C582,'Policy Characteristics'!$C:$C,0)))</f>
        <v>industry-ag-main.html#fuel-switching</v>
      </c>
      <c r="R582" s="306" t="str">
        <f>IF(ISBLANK(INDEX('Policy Characteristics'!L:L,MATCH($C582,'Policy Characteristics'!$C:$C,0))),"",INDEX('Policy Characteristics'!L:L,MATCH($C582,'Policy Characteristics'!$C:$C,0)))</f>
        <v>industry-elec-and-hydrogen.html</v>
      </c>
    </row>
    <row r="583" spans="1:18" x14ac:dyDescent="0.25">
      <c r="A583" s="306" t="str">
        <f>IF(ISBLANK(INDEX('Policy Characteristics'!A:A,MATCH($C583,'Policy Characteristics'!$C:$C,0))),"",INDEX('Policy Characteristics'!A:A,MATCH($C583,'Policy Characteristics'!$C:$C,0)))</f>
        <v>Industry</v>
      </c>
      <c r="B583" s="306" t="str">
        <f>IF(ISBLANK(INDEX('Policy Characteristics'!B:B,MATCH($C583,'Policy Characteristics'!$C:$C,0))),"",INDEX('Policy Characteristics'!B:B,MATCH($C583,'Policy Characteristics'!$C:$C,0)))</f>
        <v>Electrification + Hydrogen</v>
      </c>
      <c r="C583" s="310" t="str">
        <f t="shared" si="34"/>
        <v>Fraction of Industrial Fuel Use Shifted to Other Fuels</v>
      </c>
      <c r="D583" s="394" t="s">
        <v>3204</v>
      </c>
      <c r="E583" s="414" t="s">
        <v>2800</v>
      </c>
      <c r="F583" s="7" t="s">
        <v>3167</v>
      </c>
      <c r="G583" s="414" t="s">
        <v>3226</v>
      </c>
      <c r="H583" s="416">
        <v>1324</v>
      </c>
      <c r="I583" s="414" t="s">
        <v>45</v>
      </c>
      <c r="J583" s="308" t="str">
        <f>IF(ISBLANK(INDEX('Policy Characteristics'!D:D,MATCH($C583,'Policy Characteristics'!$C:$C,0))),"",INDEX('Policy Characteristics'!D:D,MATCH($C583,'Policy Characteristics'!$C:$C,0)))</f>
        <v>Electrification + Hydrogen</v>
      </c>
      <c r="K583" s="306" t="str">
        <f>IF(ISBLANK(INDEX('Policy Characteristics'!E:E,MATCH($C583,'Policy Characteristics'!$C:$C,0))),"",INDEX('Policy Characteristics'!E:E,MATCH($C583,'Policy Characteristics'!$C:$C,0)))</f>
        <v>indst fuel type shifting</v>
      </c>
      <c r="L583" s="317">
        <f>IF(ISBLANK(INDEX('Policy Characteristics'!F:F,MATCH($C583,'Policy Characteristics'!$C:$C,0))),"",INDEX('Policy Characteristics'!F:F,MATCH($C583,'Policy Characteristics'!$C:$C,0)))</f>
        <v>0</v>
      </c>
      <c r="M583" s="317">
        <f>IF(ISBLANK(INDEX('Policy Characteristics'!G:G,MATCH($C583,'Policy Characteristics'!$C:$C,0))),"",INDEX('Policy Characteristics'!G:G,MATCH($C583,'Policy Characteristics'!$C:$C,0)))</f>
        <v>1</v>
      </c>
      <c r="N583" s="317">
        <f>IF(ISBLANK(INDEX('Policy Characteristics'!H:H,MATCH($C583,'Policy Characteristics'!$C:$C,0))),"",INDEX('Policy Characteristics'!H:H,MATCH($C583,'Policy Characteristics'!$C:$C,0)))</f>
        <v>0.01</v>
      </c>
      <c r="O583" s="306" t="str">
        <f>IF(ISBLANK(INDEX('Policy Characteristics'!I:I,MATCH($C583,'Policy Characteristics'!$C:$C,0))),"",INDEX('Policy Characteristics'!I:I,MATCH($C583,'Policy Characteristics'!$C:$C,0)))</f>
        <v>% of fuel shifted</v>
      </c>
      <c r="P583" s="306" t="str">
        <f>IF(ISBLANK(INDEX('Policy Characteristics'!J:J,MATCH($C583,'Policy Characteristics'!$C:$C,0))),"",INDEX('Policy Characteristics'!J:J,MATCH($C583,'Policy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3" s="306" t="str">
        <f>IF(ISBLANK(INDEX('Policy Characteristics'!K:K,MATCH($C583,'Policy Characteristics'!$C:$C,0))),"",INDEX('Policy Characteristics'!K:K,MATCH($C583,'Policy Characteristics'!$C:$C,0)))</f>
        <v>industry-ag-main.html#fuel-switching</v>
      </c>
      <c r="R583" s="306" t="str">
        <f>IF(ISBLANK(INDEX('Policy Characteristics'!L:L,MATCH($C583,'Policy Characteristics'!$C:$C,0))),"",INDEX('Policy Characteristics'!L:L,MATCH($C583,'Policy Characteristics'!$C:$C,0)))</f>
        <v>industry-elec-and-hydrogen.html</v>
      </c>
    </row>
    <row r="584" spans="1:18" x14ac:dyDescent="0.25">
      <c r="A584" s="306" t="str">
        <f>IF(ISBLANK(INDEX('Policy Characteristics'!A:A,MATCH($C584,'Policy Characteristics'!$C:$C,0))),"",INDEX('Policy Characteristics'!A:A,MATCH($C584,'Policy Characteristics'!$C:$C,0)))</f>
        <v>Industry</v>
      </c>
      <c r="B584" s="306" t="str">
        <f>IF(ISBLANK(INDEX('Policy Characteristics'!B:B,MATCH($C584,'Policy Characteristics'!$C:$C,0))),"",INDEX('Policy Characteristics'!B:B,MATCH($C584,'Policy Characteristics'!$C:$C,0)))</f>
        <v>Electrification + Hydrogen</v>
      </c>
      <c r="C584" s="310" t="str">
        <f t="shared" si="34"/>
        <v>Fraction of Industrial Fuel Use Shifted to Other Fuels</v>
      </c>
      <c r="D584" s="394" t="s">
        <v>3204</v>
      </c>
      <c r="E584" s="414" t="s">
        <v>2801</v>
      </c>
      <c r="F584" s="7" t="s">
        <v>3167</v>
      </c>
      <c r="G584" s="414" t="s">
        <v>3227</v>
      </c>
      <c r="H584" s="416">
        <v>1325</v>
      </c>
      <c r="I584" s="414" t="s">
        <v>45</v>
      </c>
      <c r="J584" s="308" t="str">
        <f>IF(ISBLANK(INDEX('Policy Characteristics'!D:D,MATCH($C584,'Policy Characteristics'!$C:$C,0))),"",INDEX('Policy Characteristics'!D:D,MATCH($C584,'Policy Characteristics'!$C:$C,0)))</f>
        <v>Electrification + Hydrogen</v>
      </c>
      <c r="K584" s="306" t="str">
        <f>IF(ISBLANK(INDEX('Policy Characteristics'!E:E,MATCH($C584,'Policy Characteristics'!$C:$C,0))),"",INDEX('Policy Characteristics'!E:E,MATCH($C584,'Policy Characteristics'!$C:$C,0)))</f>
        <v>indst fuel type shifting</v>
      </c>
      <c r="L584" s="317">
        <f>IF(ISBLANK(INDEX('Policy Characteristics'!F:F,MATCH($C584,'Policy Characteristics'!$C:$C,0))),"",INDEX('Policy Characteristics'!F:F,MATCH($C584,'Policy Characteristics'!$C:$C,0)))</f>
        <v>0</v>
      </c>
      <c r="M584" s="317">
        <f>IF(ISBLANK(INDEX('Policy Characteristics'!G:G,MATCH($C584,'Policy Characteristics'!$C:$C,0))),"",INDEX('Policy Characteristics'!G:G,MATCH($C584,'Policy Characteristics'!$C:$C,0)))</f>
        <v>1</v>
      </c>
      <c r="N584" s="317">
        <f>IF(ISBLANK(INDEX('Policy Characteristics'!H:H,MATCH($C584,'Policy Characteristics'!$C:$C,0))),"",INDEX('Policy Characteristics'!H:H,MATCH($C584,'Policy Characteristics'!$C:$C,0)))</f>
        <v>0.01</v>
      </c>
      <c r="O584" s="306" t="str">
        <f>IF(ISBLANK(INDEX('Policy Characteristics'!I:I,MATCH($C584,'Policy Characteristics'!$C:$C,0))),"",INDEX('Policy Characteristics'!I:I,MATCH($C584,'Policy Characteristics'!$C:$C,0)))</f>
        <v>% of fuel shifted</v>
      </c>
      <c r="P584" s="306" t="str">
        <f>IF(ISBLANK(INDEX('Policy Characteristics'!J:J,MATCH($C584,'Policy Characteristics'!$C:$C,0))),"",INDEX('Policy Characteristics'!J:J,MATCH($C584,'Policy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4" s="306" t="str">
        <f>IF(ISBLANK(INDEX('Policy Characteristics'!K:K,MATCH($C584,'Policy Characteristics'!$C:$C,0))),"",INDEX('Policy Characteristics'!K:K,MATCH($C584,'Policy Characteristics'!$C:$C,0)))</f>
        <v>industry-ag-main.html#fuel-switching</v>
      </c>
      <c r="R584" s="306" t="str">
        <f>IF(ISBLANK(INDEX('Policy Characteristics'!L:L,MATCH($C584,'Policy Characteristics'!$C:$C,0))),"",INDEX('Policy Characteristics'!L:L,MATCH($C584,'Policy Characteristics'!$C:$C,0)))</f>
        <v>industry-elec-and-hydrogen.html</v>
      </c>
    </row>
    <row r="585" spans="1:18" x14ac:dyDescent="0.25">
      <c r="A585" s="306" t="str">
        <f>IF(ISBLANK(INDEX('Policy Characteristics'!A:A,MATCH($C585,'Policy Characteristics'!$C:$C,0))),"",INDEX('Policy Characteristics'!A:A,MATCH($C585,'Policy Characteristics'!$C:$C,0)))</f>
        <v>Industry</v>
      </c>
      <c r="B585" s="306" t="str">
        <f>IF(ISBLANK(INDEX('Policy Characteristics'!B:B,MATCH($C585,'Policy Characteristics'!$C:$C,0))),"",INDEX('Policy Characteristics'!B:B,MATCH($C585,'Policy Characteristics'!$C:$C,0)))</f>
        <v>Electrification + Hydrogen</v>
      </c>
      <c r="C585" s="310" t="str">
        <f t="shared" si="34"/>
        <v>Fraction of Industrial Fuel Use Shifted to Other Fuels</v>
      </c>
      <c r="D585" s="394" t="s">
        <v>3204</v>
      </c>
      <c r="E585" s="414" t="s">
        <v>2802</v>
      </c>
      <c r="F585" s="7" t="s">
        <v>3167</v>
      </c>
      <c r="G585" s="414" t="s">
        <v>3228</v>
      </c>
      <c r="H585" s="416">
        <v>1326</v>
      </c>
      <c r="I585" s="414" t="s">
        <v>45</v>
      </c>
      <c r="J585" s="308" t="str">
        <f>IF(ISBLANK(INDEX('Policy Characteristics'!D:D,MATCH($C585,'Policy Characteristics'!$C:$C,0))),"",INDEX('Policy Characteristics'!D:D,MATCH($C585,'Policy Characteristics'!$C:$C,0)))</f>
        <v>Electrification + Hydrogen</v>
      </c>
      <c r="K585" s="306" t="str">
        <f>IF(ISBLANK(INDEX('Policy Characteristics'!E:E,MATCH($C585,'Policy Characteristics'!$C:$C,0))),"",INDEX('Policy Characteristics'!E:E,MATCH($C585,'Policy Characteristics'!$C:$C,0)))</f>
        <v>indst fuel type shifting</v>
      </c>
      <c r="L585" s="317">
        <f>IF(ISBLANK(INDEX('Policy Characteristics'!F:F,MATCH($C585,'Policy Characteristics'!$C:$C,0))),"",INDEX('Policy Characteristics'!F:F,MATCH($C585,'Policy Characteristics'!$C:$C,0)))</f>
        <v>0</v>
      </c>
      <c r="M585" s="317">
        <f>IF(ISBLANK(INDEX('Policy Characteristics'!G:G,MATCH($C585,'Policy Characteristics'!$C:$C,0))),"",INDEX('Policy Characteristics'!G:G,MATCH($C585,'Policy Characteristics'!$C:$C,0)))</f>
        <v>1</v>
      </c>
      <c r="N585" s="317">
        <f>IF(ISBLANK(INDEX('Policy Characteristics'!H:H,MATCH($C585,'Policy Characteristics'!$C:$C,0))),"",INDEX('Policy Characteristics'!H:H,MATCH($C585,'Policy Characteristics'!$C:$C,0)))</f>
        <v>0.01</v>
      </c>
      <c r="O585" s="306" t="str">
        <f>IF(ISBLANK(INDEX('Policy Characteristics'!I:I,MATCH($C585,'Policy Characteristics'!$C:$C,0))),"",INDEX('Policy Characteristics'!I:I,MATCH($C585,'Policy Characteristics'!$C:$C,0)))</f>
        <v>% of fuel shifted</v>
      </c>
      <c r="P585" s="306" t="str">
        <f>IF(ISBLANK(INDEX('Policy Characteristics'!J:J,MATCH($C585,'Policy Characteristics'!$C:$C,0))),"",INDEX('Policy Characteristics'!J:J,MATCH($C585,'Policy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5" s="306" t="str">
        <f>IF(ISBLANK(INDEX('Policy Characteristics'!K:K,MATCH($C585,'Policy Characteristics'!$C:$C,0))),"",INDEX('Policy Characteristics'!K:K,MATCH($C585,'Policy Characteristics'!$C:$C,0)))</f>
        <v>industry-ag-main.html#fuel-switching</v>
      </c>
      <c r="R585" s="306" t="str">
        <f>IF(ISBLANK(INDEX('Policy Characteristics'!L:L,MATCH($C585,'Policy Characteristics'!$C:$C,0))),"",INDEX('Policy Characteristics'!L:L,MATCH($C585,'Policy Characteristics'!$C:$C,0)))</f>
        <v>industry-elec-and-hydrogen.html</v>
      </c>
    </row>
    <row r="586" spans="1:18" x14ac:dyDescent="0.25">
      <c r="A586" s="306" t="str">
        <f>IF(ISBLANK(INDEX('Policy Characteristics'!A:A,MATCH($C586,'Policy Characteristics'!$C:$C,0))),"",INDEX('Policy Characteristics'!A:A,MATCH($C586,'Policy Characteristics'!$C:$C,0)))</f>
        <v>Industry</v>
      </c>
      <c r="B586" s="306" t="str">
        <f>IF(ISBLANK(INDEX('Policy Characteristics'!B:B,MATCH($C586,'Policy Characteristics'!$C:$C,0))),"",INDEX('Policy Characteristics'!B:B,MATCH($C586,'Policy Characteristics'!$C:$C,0)))</f>
        <v>Electrification + Hydrogen</v>
      </c>
      <c r="C586" s="310" t="str">
        <f t="shared" si="34"/>
        <v>Fraction of Industrial Fuel Use Shifted to Other Fuels</v>
      </c>
      <c r="D586" s="394" t="s">
        <v>3204</v>
      </c>
      <c r="E586" s="414" t="s">
        <v>2799</v>
      </c>
      <c r="F586" s="7" t="s">
        <v>3167</v>
      </c>
      <c r="G586" s="414" t="s">
        <v>3229</v>
      </c>
      <c r="H586" s="416">
        <v>1327</v>
      </c>
      <c r="I586" s="414" t="s">
        <v>44</v>
      </c>
      <c r="J586" s="308" t="str">
        <f>IF(ISBLANK(INDEX('Policy Characteristics'!D:D,MATCH($C586,'Policy Characteristics'!$C:$C,0))),"",INDEX('Policy Characteristics'!D:D,MATCH($C586,'Policy Characteristics'!$C:$C,0)))</f>
        <v>Electrification + Hydrogen</v>
      </c>
      <c r="K586" s="306" t="str">
        <f>IF(ISBLANK(INDEX('Policy Characteristics'!E:E,MATCH($C586,'Policy Characteristics'!$C:$C,0))),"",INDEX('Policy Characteristics'!E:E,MATCH($C586,'Policy Characteristics'!$C:$C,0)))</f>
        <v>indst fuel type shifting</v>
      </c>
      <c r="L586" s="317">
        <f>IF(ISBLANK(INDEX('Policy Characteristics'!F:F,MATCH($C586,'Policy Characteristics'!$C:$C,0))),"",INDEX('Policy Characteristics'!F:F,MATCH($C586,'Policy Characteristics'!$C:$C,0)))</f>
        <v>0</v>
      </c>
      <c r="M586" s="317">
        <f>IF(ISBLANK(INDEX('Policy Characteristics'!G:G,MATCH($C586,'Policy Characteristics'!$C:$C,0))),"",INDEX('Policy Characteristics'!G:G,MATCH($C586,'Policy Characteristics'!$C:$C,0)))</f>
        <v>1</v>
      </c>
      <c r="N586" s="317">
        <f>IF(ISBLANK(INDEX('Policy Characteristics'!H:H,MATCH($C586,'Policy Characteristics'!$C:$C,0))),"",INDEX('Policy Characteristics'!H:H,MATCH($C586,'Policy Characteristics'!$C:$C,0)))</f>
        <v>0.01</v>
      </c>
      <c r="O586" s="306" t="str">
        <f>IF(ISBLANK(INDEX('Policy Characteristics'!I:I,MATCH($C586,'Policy Characteristics'!$C:$C,0))),"",INDEX('Policy Characteristics'!I:I,MATCH($C586,'Policy Characteristics'!$C:$C,0)))</f>
        <v>% of fuel shifted</v>
      </c>
      <c r="P586" s="306" t="str">
        <f>IF(ISBLANK(INDEX('Policy Characteristics'!J:J,MATCH($C586,'Policy Characteristics'!$C:$C,0))),"",INDEX('Policy Characteristics'!J:J,MATCH($C586,'Policy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6" s="306" t="str">
        <f>IF(ISBLANK(INDEX('Policy Characteristics'!K:K,MATCH($C586,'Policy Characteristics'!$C:$C,0))),"",INDEX('Policy Characteristics'!K:K,MATCH($C586,'Policy Characteristics'!$C:$C,0)))</f>
        <v>industry-ag-main.html#fuel-switching</v>
      </c>
      <c r="R586" s="306" t="str">
        <f>IF(ISBLANK(INDEX('Policy Characteristics'!L:L,MATCH($C586,'Policy Characteristics'!$C:$C,0))),"",INDEX('Policy Characteristics'!L:L,MATCH($C586,'Policy Characteristics'!$C:$C,0)))</f>
        <v>industry-elec-and-hydrogen.html</v>
      </c>
    </row>
    <row r="587" spans="1:18" x14ac:dyDescent="0.25">
      <c r="A587" s="306" t="str">
        <f>IF(ISBLANK(INDEX('Policy Characteristics'!A:A,MATCH($C587,'Policy Characteristics'!$C:$C,0))),"",INDEX('Policy Characteristics'!A:A,MATCH($C587,'Policy Characteristics'!$C:$C,0)))</f>
        <v>Industry</v>
      </c>
      <c r="B587" s="306" t="str">
        <f>IF(ISBLANK(INDEX('Policy Characteristics'!B:B,MATCH($C587,'Policy Characteristics'!$C:$C,0))),"",INDEX('Policy Characteristics'!B:B,MATCH($C587,'Policy Characteristics'!$C:$C,0)))</f>
        <v>Electrification + Hydrogen</v>
      </c>
      <c r="C587" s="310" t="str">
        <f t="shared" si="34"/>
        <v>Fraction of Industrial Fuel Use Shifted to Other Fuels</v>
      </c>
      <c r="D587" s="394" t="s">
        <v>3205</v>
      </c>
      <c r="E587" s="414" t="s">
        <v>2449</v>
      </c>
      <c r="F587" s="7" t="s">
        <v>3168</v>
      </c>
      <c r="G587" s="414" t="s">
        <v>3220</v>
      </c>
      <c r="H587" s="416">
        <v>1328</v>
      </c>
      <c r="I587" s="414" t="s">
        <v>44</v>
      </c>
      <c r="J587" s="308" t="str">
        <f>IF(ISBLANK(INDEX('Policy Characteristics'!D:D,MATCH($C587,'Policy Characteristics'!$C:$C,0))),"",INDEX('Policy Characteristics'!D:D,MATCH($C587,'Policy Characteristics'!$C:$C,0)))</f>
        <v>Electrification + Hydrogen</v>
      </c>
      <c r="K587" s="306" t="str">
        <f>IF(ISBLANK(INDEX('Policy Characteristics'!E:E,MATCH($C587,'Policy Characteristics'!$C:$C,0))),"",INDEX('Policy Characteristics'!E:E,MATCH($C587,'Policy Characteristics'!$C:$C,0)))</f>
        <v>indst fuel type shifting</v>
      </c>
      <c r="L587" s="317">
        <f>IF(ISBLANK(INDEX('Policy Characteristics'!F:F,MATCH($C587,'Policy Characteristics'!$C:$C,0))),"",INDEX('Policy Characteristics'!F:F,MATCH($C587,'Policy Characteristics'!$C:$C,0)))</f>
        <v>0</v>
      </c>
      <c r="M587" s="317">
        <f>IF(ISBLANK(INDEX('Policy Characteristics'!G:G,MATCH($C587,'Policy Characteristics'!$C:$C,0))),"",INDEX('Policy Characteristics'!G:G,MATCH($C587,'Policy Characteristics'!$C:$C,0)))</f>
        <v>1</v>
      </c>
      <c r="N587" s="317">
        <f>IF(ISBLANK(INDEX('Policy Characteristics'!H:H,MATCH($C587,'Policy Characteristics'!$C:$C,0))),"",INDEX('Policy Characteristics'!H:H,MATCH($C587,'Policy Characteristics'!$C:$C,0)))</f>
        <v>0.01</v>
      </c>
      <c r="O587" s="306" t="str">
        <f>IF(ISBLANK(INDEX('Policy Characteristics'!I:I,MATCH($C587,'Policy Characteristics'!$C:$C,0))),"",INDEX('Policy Characteristics'!I:I,MATCH($C587,'Policy Characteristics'!$C:$C,0)))</f>
        <v>% of fuel shifted</v>
      </c>
      <c r="P587" s="306" t="str">
        <f>IF(ISBLANK(INDEX('Policy Characteristics'!J:J,MATCH($C587,'Policy Characteristics'!$C:$C,0))),"",INDEX('Policy Characteristics'!J:J,MATCH($C587,'Policy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7" s="306" t="str">
        <f>IF(ISBLANK(INDEX('Policy Characteristics'!K:K,MATCH($C587,'Policy Characteristics'!$C:$C,0))),"",INDEX('Policy Characteristics'!K:K,MATCH($C587,'Policy Characteristics'!$C:$C,0)))</f>
        <v>industry-ag-main.html#fuel-switching</v>
      </c>
      <c r="R587" s="306" t="str">
        <f>IF(ISBLANK(INDEX('Policy Characteristics'!L:L,MATCH($C587,'Policy Characteristics'!$C:$C,0))),"",INDEX('Policy Characteristics'!L:L,MATCH($C587,'Policy Characteristics'!$C:$C,0)))</f>
        <v>industry-elec-and-hydrogen.html</v>
      </c>
    </row>
    <row r="588" spans="1:18" x14ac:dyDescent="0.25">
      <c r="A588" s="306" t="str">
        <f>IF(ISBLANK(INDEX('Policy Characteristics'!A:A,MATCH($C588,'Policy Characteristics'!$C:$C,0))),"",INDEX('Policy Characteristics'!A:A,MATCH($C588,'Policy Characteristics'!$C:$C,0)))</f>
        <v>Industry</v>
      </c>
      <c r="B588" s="306" t="str">
        <f>IF(ISBLANK(INDEX('Policy Characteristics'!B:B,MATCH($C588,'Policy Characteristics'!$C:$C,0))),"",INDEX('Policy Characteristics'!B:B,MATCH($C588,'Policy Characteristics'!$C:$C,0)))</f>
        <v>Electrification + Hydrogen</v>
      </c>
      <c r="C588" s="310" t="str">
        <f t="shared" si="34"/>
        <v>Fraction of Industrial Fuel Use Shifted to Other Fuels</v>
      </c>
      <c r="D588" s="394" t="s">
        <v>3205</v>
      </c>
      <c r="E588" s="414" t="s">
        <v>2450</v>
      </c>
      <c r="F588" s="7" t="s">
        <v>3168</v>
      </c>
      <c r="G588" s="414" t="s">
        <v>3221</v>
      </c>
      <c r="H588" s="416">
        <v>1329</v>
      </c>
      <c r="I588" s="414" t="s">
        <v>45</v>
      </c>
      <c r="J588" s="308" t="str">
        <f>IF(ISBLANK(INDEX('Policy Characteristics'!D:D,MATCH($C588,'Policy Characteristics'!$C:$C,0))),"",INDEX('Policy Characteristics'!D:D,MATCH($C588,'Policy Characteristics'!$C:$C,0)))</f>
        <v>Electrification + Hydrogen</v>
      </c>
      <c r="K588" s="306" t="str">
        <f>IF(ISBLANK(INDEX('Policy Characteristics'!E:E,MATCH($C588,'Policy Characteristics'!$C:$C,0))),"",INDEX('Policy Characteristics'!E:E,MATCH($C588,'Policy Characteristics'!$C:$C,0)))</f>
        <v>indst fuel type shifting</v>
      </c>
      <c r="L588" s="317">
        <f>IF(ISBLANK(INDEX('Policy Characteristics'!F:F,MATCH($C588,'Policy Characteristics'!$C:$C,0))),"",INDEX('Policy Characteristics'!F:F,MATCH($C588,'Policy Characteristics'!$C:$C,0)))</f>
        <v>0</v>
      </c>
      <c r="M588" s="317">
        <f>IF(ISBLANK(INDEX('Policy Characteristics'!G:G,MATCH($C588,'Policy Characteristics'!$C:$C,0))),"",INDEX('Policy Characteristics'!G:G,MATCH($C588,'Policy Characteristics'!$C:$C,0)))</f>
        <v>1</v>
      </c>
      <c r="N588" s="317">
        <f>IF(ISBLANK(INDEX('Policy Characteristics'!H:H,MATCH($C588,'Policy Characteristics'!$C:$C,0))),"",INDEX('Policy Characteristics'!H:H,MATCH($C588,'Policy Characteristics'!$C:$C,0)))</f>
        <v>0.01</v>
      </c>
      <c r="O588" s="306" t="str">
        <f>IF(ISBLANK(INDEX('Policy Characteristics'!I:I,MATCH($C588,'Policy Characteristics'!$C:$C,0))),"",INDEX('Policy Characteristics'!I:I,MATCH($C588,'Policy Characteristics'!$C:$C,0)))</f>
        <v>% of fuel shifted</v>
      </c>
      <c r="P588" s="306" t="str">
        <f>IF(ISBLANK(INDEX('Policy Characteristics'!J:J,MATCH($C588,'Policy Characteristics'!$C:$C,0))),"",INDEX('Policy Characteristics'!J:J,MATCH($C588,'Policy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8" s="306" t="str">
        <f>IF(ISBLANK(INDEX('Policy Characteristics'!K:K,MATCH($C588,'Policy Characteristics'!$C:$C,0))),"",INDEX('Policy Characteristics'!K:K,MATCH($C588,'Policy Characteristics'!$C:$C,0)))</f>
        <v>industry-ag-main.html#fuel-switching</v>
      </c>
      <c r="R588" s="306" t="str">
        <f>IF(ISBLANK(INDEX('Policy Characteristics'!L:L,MATCH($C588,'Policy Characteristics'!$C:$C,0))),"",INDEX('Policy Characteristics'!L:L,MATCH($C588,'Policy Characteristics'!$C:$C,0)))</f>
        <v>industry-elec-and-hydrogen.html</v>
      </c>
    </row>
    <row r="589" spans="1:18" x14ac:dyDescent="0.25">
      <c r="A589" s="306" t="str">
        <f>IF(ISBLANK(INDEX('Policy Characteristics'!A:A,MATCH($C589,'Policy Characteristics'!$C:$C,0))),"",INDEX('Policy Characteristics'!A:A,MATCH($C589,'Policy Characteristics'!$C:$C,0)))</f>
        <v>Industry</v>
      </c>
      <c r="B589" s="306" t="str">
        <f>IF(ISBLANK(INDEX('Policy Characteristics'!B:B,MATCH($C589,'Policy Characteristics'!$C:$C,0))),"",INDEX('Policy Characteristics'!B:B,MATCH($C589,'Policy Characteristics'!$C:$C,0)))</f>
        <v>Electrification + Hydrogen</v>
      </c>
      <c r="C589" s="310" t="str">
        <f t="shared" si="34"/>
        <v>Fraction of Industrial Fuel Use Shifted to Other Fuels</v>
      </c>
      <c r="D589" s="394" t="s">
        <v>3205</v>
      </c>
      <c r="E589" s="414" t="s">
        <v>2451</v>
      </c>
      <c r="F589" s="7" t="s">
        <v>3168</v>
      </c>
      <c r="G589" s="414" t="s">
        <v>3222</v>
      </c>
      <c r="H589" s="416">
        <v>1330</v>
      </c>
      <c r="I589" s="414" t="s">
        <v>45</v>
      </c>
      <c r="J589" s="308" t="str">
        <f>IF(ISBLANK(INDEX('Policy Characteristics'!D:D,MATCH($C589,'Policy Characteristics'!$C:$C,0))),"",INDEX('Policy Characteristics'!D:D,MATCH($C589,'Policy Characteristics'!$C:$C,0)))</f>
        <v>Electrification + Hydrogen</v>
      </c>
      <c r="K589" s="306" t="str">
        <f>IF(ISBLANK(INDEX('Policy Characteristics'!E:E,MATCH($C589,'Policy Characteristics'!$C:$C,0))),"",INDEX('Policy Characteristics'!E:E,MATCH($C589,'Policy Characteristics'!$C:$C,0)))</f>
        <v>indst fuel type shifting</v>
      </c>
      <c r="L589" s="317">
        <f>IF(ISBLANK(INDEX('Policy Characteristics'!F:F,MATCH($C589,'Policy Characteristics'!$C:$C,0))),"",INDEX('Policy Characteristics'!F:F,MATCH($C589,'Policy Characteristics'!$C:$C,0)))</f>
        <v>0</v>
      </c>
      <c r="M589" s="317">
        <f>IF(ISBLANK(INDEX('Policy Characteristics'!G:G,MATCH($C589,'Policy Characteristics'!$C:$C,0))),"",INDEX('Policy Characteristics'!G:G,MATCH($C589,'Policy Characteristics'!$C:$C,0)))</f>
        <v>1</v>
      </c>
      <c r="N589" s="317">
        <f>IF(ISBLANK(INDEX('Policy Characteristics'!H:H,MATCH($C589,'Policy Characteristics'!$C:$C,0))),"",INDEX('Policy Characteristics'!H:H,MATCH($C589,'Policy Characteristics'!$C:$C,0)))</f>
        <v>0.01</v>
      </c>
      <c r="O589" s="306" t="str">
        <f>IF(ISBLANK(INDEX('Policy Characteristics'!I:I,MATCH($C589,'Policy Characteristics'!$C:$C,0))),"",INDEX('Policy Characteristics'!I:I,MATCH($C589,'Policy Characteristics'!$C:$C,0)))</f>
        <v>% of fuel shifted</v>
      </c>
      <c r="P589" s="306" t="str">
        <f>IF(ISBLANK(INDEX('Policy Characteristics'!J:J,MATCH($C589,'Policy Characteristics'!$C:$C,0))),"",INDEX('Policy Characteristics'!J:J,MATCH($C589,'Policy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89" s="306" t="str">
        <f>IF(ISBLANK(INDEX('Policy Characteristics'!K:K,MATCH($C589,'Policy Characteristics'!$C:$C,0))),"",INDEX('Policy Characteristics'!K:K,MATCH($C589,'Policy Characteristics'!$C:$C,0)))</f>
        <v>industry-ag-main.html#fuel-switching</v>
      </c>
      <c r="R589" s="306" t="str">
        <f>IF(ISBLANK(INDEX('Policy Characteristics'!L:L,MATCH($C589,'Policy Characteristics'!$C:$C,0))),"",INDEX('Policy Characteristics'!L:L,MATCH($C589,'Policy Characteristics'!$C:$C,0)))</f>
        <v>industry-elec-and-hydrogen.html</v>
      </c>
    </row>
    <row r="590" spans="1:18" x14ac:dyDescent="0.25">
      <c r="A590" s="306" t="str">
        <f>IF(ISBLANK(INDEX('Policy Characteristics'!A:A,MATCH($C590,'Policy Characteristics'!$C:$C,0))),"",INDEX('Policy Characteristics'!A:A,MATCH($C590,'Policy Characteristics'!$C:$C,0)))</f>
        <v>Industry</v>
      </c>
      <c r="B590" s="306" t="str">
        <f>IF(ISBLANK(INDEX('Policy Characteristics'!B:B,MATCH($C590,'Policy Characteristics'!$C:$C,0))),"",INDEX('Policy Characteristics'!B:B,MATCH($C590,'Policy Characteristics'!$C:$C,0)))</f>
        <v>Electrification + Hydrogen</v>
      </c>
      <c r="C590" s="310" t="str">
        <f t="shared" si="34"/>
        <v>Fraction of Industrial Fuel Use Shifted to Other Fuels</v>
      </c>
      <c r="D590" s="394" t="s">
        <v>3205</v>
      </c>
      <c r="E590" s="414" t="s">
        <v>2452</v>
      </c>
      <c r="F590" s="7" t="s">
        <v>3168</v>
      </c>
      <c r="G590" s="414" t="s">
        <v>3223</v>
      </c>
      <c r="H590" s="416">
        <v>1331</v>
      </c>
      <c r="I590" s="414" t="s">
        <v>45</v>
      </c>
      <c r="J590" s="308" t="str">
        <f>IF(ISBLANK(INDEX('Policy Characteristics'!D:D,MATCH($C590,'Policy Characteristics'!$C:$C,0))),"",INDEX('Policy Characteristics'!D:D,MATCH($C590,'Policy Characteristics'!$C:$C,0)))</f>
        <v>Electrification + Hydrogen</v>
      </c>
      <c r="K590" s="306" t="str">
        <f>IF(ISBLANK(INDEX('Policy Characteristics'!E:E,MATCH($C590,'Policy Characteristics'!$C:$C,0))),"",INDEX('Policy Characteristics'!E:E,MATCH($C590,'Policy Characteristics'!$C:$C,0)))</f>
        <v>indst fuel type shifting</v>
      </c>
      <c r="L590" s="317">
        <f>IF(ISBLANK(INDEX('Policy Characteristics'!F:F,MATCH($C590,'Policy Characteristics'!$C:$C,0))),"",INDEX('Policy Characteristics'!F:F,MATCH($C590,'Policy Characteristics'!$C:$C,0)))</f>
        <v>0</v>
      </c>
      <c r="M590" s="317">
        <f>IF(ISBLANK(INDEX('Policy Characteristics'!G:G,MATCH($C590,'Policy Characteristics'!$C:$C,0))),"",INDEX('Policy Characteristics'!G:G,MATCH($C590,'Policy Characteristics'!$C:$C,0)))</f>
        <v>1</v>
      </c>
      <c r="N590" s="317">
        <f>IF(ISBLANK(INDEX('Policy Characteristics'!H:H,MATCH($C590,'Policy Characteristics'!$C:$C,0))),"",INDEX('Policy Characteristics'!H:H,MATCH($C590,'Policy Characteristics'!$C:$C,0)))</f>
        <v>0.01</v>
      </c>
      <c r="O590" s="306" t="str">
        <f>IF(ISBLANK(INDEX('Policy Characteristics'!I:I,MATCH($C590,'Policy Characteristics'!$C:$C,0))),"",INDEX('Policy Characteristics'!I:I,MATCH($C590,'Policy Characteristics'!$C:$C,0)))</f>
        <v>% of fuel shifted</v>
      </c>
      <c r="P590" s="306" t="str">
        <f>IF(ISBLANK(INDEX('Policy Characteristics'!J:J,MATCH($C590,'Policy Characteristics'!$C:$C,0))),"",INDEX('Policy Characteristics'!J:J,MATCH($C590,'Policy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0" s="306" t="str">
        <f>IF(ISBLANK(INDEX('Policy Characteristics'!K:K,MATCH($C590,'Policy Characteristics'!$C:$C,0))),"",INDEX('Policy Characteristics'!K:K,MATCH($C590,'Policy Characteristics'!$C:$C,0)))</f>
        <v>industry-ag-main.html#fuel-switching</v>
      </c>
      <c r="R590" s="306" t="str">
        <f>IF(ISBLANK(INDEX('Policy Characteristics'!L:L,MATCH($C590,'Policy Characteristics'!$C:$C,0))),"",INDEX('Policy Characteristics'!L:L,MATCH($C590,'Policy Characteristics'!$C:$C,0)))</f>
        <v>industry-elec-and-hydrogen.html</v>
      </c>
    </row>
    <row r="591" spans="1:18" x14ac:dyDescent="0.25">
      <c r="A591" s="306" t="str">
        <f>IF(ISBLANK(INDEX('Policy Characteristics'!A:A,MATCH($C591,'Policy Characteristics'!$C:$C,0))),"",INDEX('Policy Characteristics'!A:A,MATCH($C591,'Policy Characteristics'!$C:$C,0)))</f>
        <v>Industry</v>
      </c>
      <c r="B591" s="306" t="str">
        <f>IF(ISBLANK(INDEX('Policy Characteristics'!B:B,MATCH($C591,'Policy Characteristics'!$C:$C,0))),"",INDEX('Policy Characteristics'!B:B,MATCH($C591,'Policy Characteristics'!$C:$C,0)))</f>
        <v>Electrification + Hydrogen</v>
      </c>
      <c r="C591" s="310" t="str">
        <f t="shared" si="34"/>
        <v>Fraction of Industrial Fuel Use Shifted to Other Fuels</v>
      </c>
      <c r="D591" s="394" t="s">
        <v>3205</v>
      </c>
      <c r="E591" s="414" t="s">
        <v>2453</v>
      </c>
      <c r="F591" s="7" t="s">
        <v>3168</v>
      </c>
      <c r="G591" s="414" t="s">
        <v>3224</v>
      </c>
      <c r="H591" s="416">
        <v>1332</v>
      </c>
      <c r="I591" s="414" t="s">
        <v>45</v>
      </c>
      <c r="J591" s="308" t="str">
        <f>IF(ISBLANK(INDEX('Policy Characteristics'!D:D,MATCH($C591,'Policy Characteristics'!$C:$C,0))),"",INDEX('Policy Characteristics'!D:D,MATCH($C591,'Policy Characteristics'!$C:$C,0)))</f>
        <v>Electrification + Hydrogen</v>
      </c>
      <c r="K591" s="306" t="str">
        <f>IF(ISBLANK(INDEX('Policy Characteristics'!E:E,MATCH($C591,'Policy Characteristics'!$C:$C,0))),"",INDEX('Policy Characteristics'!E:E,MATCH($C591,'Policy Characteristics'!$C:$C,0)))</f>
        <v>indst fuel type shifting</v>
      </c>
      <c r="L591" s="317">
        <f>IF(ISBLANK(INDEX('Policy Characteristics'!F:F,MATCH($C591,'Policy Characteristics'!$C:$C,0))),"",INDEX('Policy Characteristics'!F:F,MATCH($C591,'Policy Characteristics'!$C:$C,0)))</f>
        <v>0</v>
      </c>
      <c r="M591" s="317">
        <f>IF(ISBLANK(INDEX('Policy Characteristics'!G:G,MATCH($C591,'Policy Characteristics'!$C:$C,0))),"",INDEX('Policy Characteristics'!G:G,MATCH($C591,'Policy Characteristics'!$C:$C,0)))</f>
        <v>1</v>
      </c>
      <c r="N591" s="317">
        <f>IF(ISBLANK(INDEX('Policy Characteristics'!H:H,MATCH($C591,'Policy Characteristics'!$C:$C,0))),"",INDEX('Policy Characteristics'!H:H,MATCH($C591,'Policy Characteristics'!$C:$C,0)))</f>
        <v>0.01</v>
      </c>
      <c r="O591" s="306" t="str">
        <f>IF(ISBLANK(INDEX('Policy Characteristics'!I:I,MATCH($C591,'Policy Characteristics'!$C:$C,0))),"",INDEX('Policy Characteristics'!I:I,MATCH($C591,'Policy Characteristics'!$C:$C,0)))</f>
        <v>% of fuel shifted</v>
      </c>
      <c r="P591" s="306" t="str">
        <f>IF(ISBLANK(INDEX('Policy Characteristics'!J:J,MATCH($C591,'Policy Characteristics'!$C:$C,0))),"",INDEX('Policy Characteristics'!J:J,MATCH($C591,'Policy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1" s="306" t="str">
        <f>IF(ISBLANK(INDEX('Policy Characteristics'!K:K,MATCH($C591,'Policy Characteristics'!$C:$C,0))),"",INDEX('Policy Characteristics'!K:K,MATCH($C591,'Policy Characteristics'!$C:$C,0)))</f>
        <v>industry-ag-main.html#fuel-switching</v>
      </c>
      <c r="R591" s="306" t="str">
        <f>IF(ISBLANK(INDEX('Policy Characteristics'!L:L,MATCH($C591,'Policy Characteristics'!$C:$C,0))),"",INDEX('Policy Characteristics'!L:L,MATCH($C591,'Policy Characteristics'!$C:$C,0)))</f>
        <v>industry-elec-and-hydrogen.html</v>
      </c>
    </row>
    <row r="592" spans="1:18" x14ac:dyDescent="0.25">
      <c r="A592" s="306" t="str">
        <f>IF(ISBLANK(INDEX('Policy Characteristics'!A:A,MATCH($C592,'Policy Characteristics'!$C:$C,0))),"",INDEX('Policy Characteristics'!A:A,MATCH($C592,'Policy Characteristics'!$C:$C,0)))</f>
        <v>Industry</v>
      </c>
      <c r="B592" s="306" t="str">
        <f>IF(ISBLANK(INDEX('Policy Characteristics'!B:B,MATCH($C592,'Policy Characteristics'!$C:$C,0))),"",INDEX('Policy Characteristics'!B:B,MATCH($C592,'Policy Characteristics'!$C:$C,0)))</f>
        <v>Electrification + Hydrogen</v>
      </c>
      <c r="C592" s="310" t="str">
        <f t="shared" si="34"/>
        <v>Fraction of Industrial Fuel Use Shifted to Other Fuels</v>
      </c>
      <c r="D592" s="394" t="s">
        <v>3205</v>
      </c>
      <c r="E592" s="414" t="s">
        <v>2454</v>
      </c>
      <c r="F592" s="7" t="s">
        <v>3168</v>
      </c>
      <c r="G592" s="414" t="s">
        <v>3225</v>
      </c>
      <c r="H592" s="416">
        <v>1333</v>
      </c>
      <c r="I592" s="414" t="s">
        <v>45</v>
      </c>
      <c r="J592" s="308" t="str">
        <f>IF(ISBLANK(INDEX('Policy Characteristics'!D:D,MATCH($C592,'Policy Characteristics'!$C:$C,0))),"",INDEX('Policy Characteristics'!D:D,MATCH($C592,'Policy Characteristics'!$C:$C,0)))</f>
        <v>Electrification + Hydrogen</v>
      </c>
      <c r="K592" s="306" t="str">
        <f>IF(ISBLANK(INDEX('Policy Characteristics'!E:E,MATCH($C592,'Policy Characteristics'!$C:$C,0))),"",INDEX('Policy Characteristics'!E:E,MATCH($C592,'Policy Characteristics'!$C:$C,0)))</f>
        <v>indst fuel type shifting</v>
      </c>
      <c r="L592" s="317">
        <f>IF(ISBLANK(INDEX('Policy Characteristics'!F:F,MATCH($C592,'Policy Characteristics'!$C:$C,0))),"",INDEX('Policy Characteristics'!F:F,MATCH($C592,'Policy Characteristics'!$C:$C,0)))</f>
        <v>0</v>
      </c>
      <c r="M592" s="317">
        <f>IF(ISBLANK(INDEX('Policy Characteristics'!G:G,MATCH($C592,'Policy Characteristics'!$C:$C,0))),"",INDEX('Policy Characteristics'!G:G,MATCH($C592,'Policy Characteristics'!$C:$C,0)))</f>
        <v>1</v>
      </c>
      <c r="N592" s="317">
        <f>IF(ISBLANK(INDEX('Policy Characteristics'!H:H,MATCH($C592,'Policy Characteristics'!$C:$C,0))),"",INDEX('Policy Characteristics'!H:H,MATCH($C592,'Policy Characteristics'!$C:$C,0)))</f>
        <v>0.01</v>
      </c>
      <c r="O592" s="306" t="str">
        <f>IF(ISBLANK(INDEX('Policy Characteristics'!I:I,MATCH($C592,'Policy Characteristics'!$C:$C,0))),"",INDEX('Policy Characteristics'!I:I,MATCH($C592,'Policy Characteristics'!$C:$C,0)))</f>
        <v>% of fuel shifted</v>
      </c>
      <c r="P592" s="306" t="str">
        <f>IF(ISBLANK(INDEX('Policy Characteristics'!J:J,MATCH($C592,'Policy Characteristics'!$C:$C,0))),"",INDEX('Policy Characteristics'!J:J,MATCH($C592,'Policy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2" s="306" t="str">
        <f>IF(ISBLANK(INDEX('Policy Characteristics'!K:K,MATCH($C592,'Policy Characteristics'!$C:$C,0))),"",INDEX('Policy Characteristics'!K:K,MATCH($C592,'Policy Characteristics'!$C:$C,0)))</f>
        <v>industry-ag-main.html#fuel-switching</v>
      </c>
      <c r="R592" s="306" t="str">
        <f>IF(ISBLANK(INDEX('Policy Characteristics'!L:L,MATCH($C592,'Policy Characteristics'!$C:$C,0))),"",INDEX('Policy Characteristics'!L:L,MATCH($C592,'Policy Characteristics'!$C:$C,0)))</f>
        <v>industry-elec-and-hydrogen.html</v>
      </c>
    </row>
    <row r="593" spans="1:18" x14ac:dyDescent="0.25">
      <c r="A593" s="306" t="str">
        <f>IF(ISBLANK(INDEX('Policy Characteristics'!A:A,MATCH($C593,'Policy Characteristics'!$C:$C,0))),"",INDEX('Policy Characteristics'!A:A,MATCH($C593,'Policy Characteristics'!$C:$C,0)))</f>
        <v>Industry</v>
      </c>
      <c r="B593" s="306" t="str">
        <f>IF(ISBLANK(INDEX('Policy Characteristics'!B:B,MATCH($C593,'Policy Characteristics'!$C:$C,0))),"",INDEX('Policy Characteristics'!B:B,MATCH($C593,'Policy Characteristics'!$C:$C,0)))</f>
        <v>Electrification + Hydrogen</v>
      </c>
      <c r="C593" s="310" t="str">
        <f t="shared" si="34"/>
        <v>Fraction of Industrial Fuel Use Shifted to Other Fuels</v>
      </c>
      <c r="D593" s="394" t="s">
        <v>3205</v>
      </c>
      <c r="E593" s="414" t="s">
        <v>2800</v>
      </c>
      <c r="F593" s="7" t="s">
        <v>3168</v>
      </c>
      <c r="G593" s="414" t="s">
        <v>3226</v>
      </c>
      <c r="H593" s="416">
        <v>1334</v>
      </c>
      <c r="I593" s="414" t="s">
        <v>45</v>
      </c>
      <c r="J593" s="308" t="str">
        <f>IF(ISBLANK(INDEX('Policy Characteristics'!D:D,MATCH($C593,'Policy Characteristics'!$C:$C,0))),"",INDEX('Policy Characteristics'!D:D,MATCH($C593,'Policy Characteristics'!$C:$C,0)))</f>
        <v>Electrification + Hydrogen</v>
      </c>
      <c r="K593" s="306" t="str">
        <f>IF(ISBLANK(INDEX('Policy Characteristics'!E:E,MATCH($C593,'Policy Characteristics'!$C:$C,0))),"",INDEX('Policy Characteristics'!E:E,MATCH($C593,'Policy Characteristics'!$C:$C,0)))</f>
        <v>indst fuel type shifting</v>
      </c>
      <c r="L593" s="317">
        <f>IF(ISBLANK(INDEX('Policy Characteristics'!F:F,MATCH($C593,'Policy Characteristics'!$C:$C,0))),"",INDEX('Policy Characteristics'!F:F,MATCH($C593,'Policy Characteristics'!$C:$C,0)))</f>
        <v>0</v>
      </c>
      <c r="M593" s="317">
        <f>IF(ISBLANK(INDEX('Policy Characteristics'!G:G,MATCH($C593,'Policy Characteristics'!$C:$C,0))),"",INDEX('Policy Characteristics'!G:G,MATCH($C593,'Policy Characteristics'!$C:$C,0)))</f>
        <v>1</v>
      </c>
      <c r="N593" s="317">
        <f>IF(ISBLANK(INDEX('Policy Characteristics'!H:H,MATCH($C593,'Policy Characteristics'!$C:$C,0))),"",INDEX('Policy Characteristics'!H:H,MATCH($C593,'Policy Characteristics'!$C:$C,0)))</f>
        <v>0.01</v>
      </c>
      <c r="O593" s="306" t="str">
        <f>IF(ISBLANK(INDEX('Policy Characteristics'!I:I,MATCH($C593,'Policy Characteristics'!$C:$C,0))),"",INDEX('Policy Characteristics'!I:I,MATCH($C593,'Policy Characteristics'!$C:$C,0)))</f>
        <v>% of fuel shifted</v>
      </c>
      <c r="P593" s="306" t="str">
        <f>IF(ISBLANK(INDEX('Policy Characteristics'!J:J,MATCH($C593,'Policy Characteristics'!$C:$C,0))),"",INDEX('Policy Characteristics'!J:J,MATCH($C593,'Policy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3" s="306" t="str">
        <f>IF(ISBLANK(INDEX('Policy Characteristics'!K:K,MATCH($C593,'Policy Characteristics'!$C:$C,0))),"",INDEX('Policy Characteristics'!K:K,MATCH($C593,'Policy Characteristics'!$C:$C,0)))</f>
        <v>industry-ag-main.html#fuel-switching</v>
      </c>
      <c r="R593" s="306" t="str">
        <f>IF(ISBLANK(INDEX('Policy Characteristics'!L:L,MATCH($C593,'Policy Characteristics'!$C:$C,0))),"",INDEX('Policy Characteristics'!L:L,MATCH($C593,'Policy Characteristics'!$C:$C,0)))</f>
        <v>industry-elec-and-hydrogen.html</v>
      </c>
    </row>
    <row r="594" spans="1:18" x14ac:dyDescent="0.25">
      <c r="A594" s="306" t="str">
        <f>IF(ISBLANK(INDEX('Policy Characteristics'!A:A,MATCH($C594,'Policy Characteristics'!$C:$C,0))),"",INDEX('Policy Characteristics'!A:A,MATCH($C594,'Policy Characteristics'!$C:$C,0)))</f>
        <v>Industry</v>
      </c>
      <c r="B594" s="306" t="str">
        <f>IF(ISBLANK(INDEX('Policy Characteristics'!B:B,MATCH($C594,'Policy Characteristics'!$C:$C,0))),"",INDEX('Policy Characteristics'!B:B,MATCH($C594,'Policy Characteristics'!$C:$C,0)))</f>
        <v>Electrification + Hydrogen</v>
      </c>
      <c r="C594" s="310" t="str">
        <f t="shared" si="34"/>
        <v>Fraction of Industrial Fuel Use Shifted to Other Fuels</v>
      </c>
      <c r="D594" s="394" t="s">
        <v>3205</v>
      </c>
      <c r="E594" s="414" t="s">
        <v>2801</v>
      </c>
      <c r="F594" s="7" t="s">
        <v>3168</v>
      </c>
      <c r="G594" s="414" t="s">
        <v>3227</v>
      </c>
      <c r="H594" s="416">
        <v>1335</v>
      </c>
      <c r="I594" s="414" t="s">
        <v>45</v>
      </c>
      <c r="J594" s="308" t="str">
        <f>IF(ISBLANK(INDEX('Policy Characteristics'!D:D,MATCH($C594,'Policy Characteristics'!$C:$C,0))),"",INDEX('Policy Characteristics'!D:D,MATCH($C594,'Policy Characteristics'!$C:$C,0)))</f>
        <v>Electrification + Hydrogen</v>
      </c>
      <c r="K594" s="306" t="str">
        <f>IF(ISBLANK(INDEX('Policy Characteristics'!E:E,MATCH($C594,'Policy Characteristics'!$C:$C,0))),"",INDEX('Policy Characteristics'!E:E,MATCH($C594,'Policy Characteristics'!$C:$C,0)))</f>
        <v>indst fuel type shifting</v>
      </c>
      <c r="L594" s="317">
        <f>IF(ISBLANK(INDEX('Policy Characteristics'!F:F,MATCH($C594,'Policy Characteristics'!$C:$C,0))),"",INDEX('Policy Characteristics'!F:F,MATCH($C594,'Policy Characteristics'!$C:$C,0)))</f>
        <v>0</v>
      </c>
      <c r="M594" s="317">
        <f>IF(ISBLANK(INDEX('Policy Characteristics'!G:G,MATCH($C594,'Policy Characteristics'!$C:$C,0))),"",INDEX('Policy Characteristics'!G:G,MATCH($C594,'Policy Characteristics'!$C:$C,0)))</f>
        <v>1</v>
      </c>
      <c r="N594" s="317">
        <f>IF(ISBLANK(INDEX('Policy Characteristics'!H:H,MATCH($C594,'Policy Characteristics'!$C:$C,0))),"",INDEX('Policy Characteristics'!H:H,MATCH($C594,'Policy Characteristics'!$C:$C,0)))</f>
        <v>0.01</v>
      </c>
      <c r="O594" s="306" t="str">
        <f>IF(ISBLANK(INDEX('Policy Characteristics'!I:I,MATCH($C594,'Policy Characteristics'!$C:$C,0))),"",INDEX('Policy Characteristics'!I:I,MATCH($C594,'Policy Characteristics'!$C:$C,0)))</f>
        <v>% of fuel shifted</v>
      </c>
      <c r="P594" s="306" t="str">
        <f>IF(ISBLANK(INDEX('Policy Characteristics'!J:J,MATCH($C594,'Policy Characteristics'!$C:$C,0))),"",INDEX('Policy Characteristics'!J:J,MATCH($C594,'Policy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4" s="306" t="str">
        <f>IF(ISBLANK(INDEX('Policy Characteristics'!K:K,MATCH($C594,'Policy Characteristics'!$C:$C,0))),"",INDEX('Policy Characteristics'!K:K,MATCH($C594,'Policy Characteristics'!$C:$C,0)))</f>
        <v>industry-ag-main.html#fuel-switching</v>
      </c>
      <c r="R594" s="306" t="str">
        <f>IF(ISBLANK(INDEX('Policy Characteristics'!L:L,MATCH($C594,'Policy Characteristics'!$C:$C,0))),"",INDEX('Policy Characteristics'!L:L,MATCH($C594,'Policy Characteristics'!$C:$C,0)))</f>
        <v>industry-elec-and-hydrogen.html</v>
      </c>
    </row>
    <row r="595" spans="1:18" x14ac:dyDescent="0.25">
      <c r="A595" s="306" t="str">
        <f>IF(ISBLANK(INDEX('Policy Characteristics'!A:A,MATCH($C595,'Policy Characteristics'!$C:$C,0))),"",INDEX('Policy Characteristics'!A:A,MATCH($C595,'Policy Characteristics'!$C:$C,0)))</f>
        <v>Industry</v>
      </c>
      <c r="B595" s="306" t="str">
        <f>IF(ISBLANK(INDEX('Policy Characteristics'!B:B,MATCH($C595,'Policy Characteristics'!$C:$C,0))),"",INDEX('Policy Characteristics'!B:B,MATCH($C595,'Policy Characteristics'!$C:$C,0)))</f>
        <v>Electrification + Hydrogen</v>
      </c>
      <c r="C595" s="310" t="str">
        <f t="shared" si="34"/>
        <v>Fraction of Industrial Fuel Use Shifted to Other Fuels</v>
      </c>
      <c r="D595" s="394" t="s">
        <v>3205</v>
      </c>
      <c r="E595" s="414" t="s">
        <v>2802</v>
      </c>
      <c r="F595" s="7" t="s">
        <v>3168</v>
      </c>
      <c r="G595" s="414" t="s">
        <v>3228</v>
      </c>
      <c r="H595" s="416">
        <v>1336</v>
      </c>
      <c r="I595" s="414" t="s">
        <v>45</v>
      </c>
      <c r="J595" s="308" t="str">
        <f>IF(ISBLANK(INDEX('Policy Characteristics'!D:D,MATCH($C595,'Policy Characteristics'!$C:$C,0))),"",INDEX('Policy Characteristics'!D:D,MATCH($C595,'Policy Characteristics'!$C:$C,0)))</f>
        <v>Electrification + Hydrogen</v>
      </c>
      <c r="K595" s="306" t="str">
        <f>IF(ISBLANK(INDEX('Policy Characteristics'!E:E,MATCH($C595,'Policy Characteristics'!$C:$C,0))),"",INDEX('Policy Characteristics'!E:E,MATCH($C595,'Policy Characteristics'!$C:$C,0)))</f>
        <v>indst fuel type shifting</v>
      </c>
      <c r="L595" s="317">
        <f>IF(ISBLANK(INDEX('Policy Characteristics'!F:F,MATCH($C595,'Policy Characteristics'!$C:$C,0))),"",INDEX('Policy Characteristics'!F:F,MATCH($C595,'Policy Characteristics'!$C:$C,0)))</f>
        <v>0</v>
      </c>
      <c r="M595" s="317">
        <f>IF(ISBLANK(INDEX('Policy Characteristics'!G:G,MATCH($C595,'Policy Characteristics'!$C:$C,0))),"",INDEX('Policy Characteristics'!G:G,MATCH($C595,'Policy Characteristics'!$C:$C,0)))</f>
        <v>1</v>
      </c>
      <c r="N595" s="317">
        <f>IF(ISBLANK(INDEX('Policy Characteristics'!H:H,MATCH($C595,'Policy Characteristics'!$C:$C,0))),"",INDEX('Policy Characteristics'!H:H,MATCH($C595,'Policy Characteristics'!$C:$C,0)))</f>
        <v>0.01</v>
      </c>
      <c r="O595" s="306" t="str">
        <f>IF(ISBLANK(INDEX('Policy Characteristics'!I:I,MATCH($C595,'Policy Characteristics'!$C:$C,0))),"",INDEX('Policy Characteristics'!I:I,MATCH($C595,'Policy Characteristics'!$C:$C,0)))</f>
        <v>% of fuel shifted</v>
      </c>
      <c r="P595" s="306" t="str">
        <f>IF(ISBLANK(INDEX('Policy Characteristics'!J:J,MATCH($C595,'Policy Characteristics'!$C:$C,0))),"",INDEX('Policy Characteristics'!J:J,MATCH($C595,'Policy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5" s="306" t="str">
        <f>IF(ISBLANK(INDEX('Policy Characteristics'!K:K,MATCH($C595,'Policy Characteristics'!$C:$C,0))),"",INDEX('Policy Characteristics'!K:K,MATCH($C595,'Policy Characteristics'!$C:$C,0)))</f>
        <v>industry-ag-main.html#fuel-switching</v>
      </c>
      <c r="R595" s="306" t="str">
        <f>IF(ISBLANK(INDEX('Policy Characteristics'!L:L,MATCH($C595,'Policy Characteristics'!$C:$C,0))),"",INDEX('Policy Characteristics'!L:L,MATCH($C595,'Policy Characteristics'!$C:$C,0)))</f>
        <v>industry-elec-and-hydrogen.html</v>
      </c>
    </row>
    <row r="596" spans="1:18" x14ac:dyDescent="0.25">
      <c r="A596" s="306" t="str">
        <f>IF(ISBLANK(INDEX('Policy Characteristics'!A:A,MATCH($C596,'Policy Characteristics'!$C:$C,0))),"",INDEX('Policy Characteristics'!A:A,MATCH($C596,'Policy Characteristics'!$C:$C,0)))</f>
        <v>Industry</v>
      </c>
      <c r="B596" s="306" t="str">
        <f>IF(ISBLANK(INDEX('Policy Characteristics'!B:B,MATCH($C596,'Policy Characteristics'!$C:$C,0))),"",INDEX('Policy Characteristics'!B:B,MATCH($C596,'Policy Characteristics'!$C:$C,0)))</f>
        <v>Electrification + Hydrogen</v>
      </c>
      <c r="C596" s="310" t="str">
        <f t="shared" si="34"/>
        <v>Fraction of Industrial Fuel Use Shifted to Other Fuels</v>
      </c>
      <c r="D596" s="394" t="s">
        <v>3205</v>
      </c>
      <c r="E596" s="414" t="s">
        <v>2799</v>
      </c>
      <c r="F596" s="7" t="s">
        <v>3168</v>
      </c>
      <c r="G596" s="414" t="s">
        <v>3229</v>
      </c>
      <c r="H596" s="416">
        <v>1337</v>
      </c>
      <c r="I596" s="414" t="s">
        <v>44</v>
      </c>
      <c r="J596" s="308" t="str">
        <f>IF(ISBLANK(INDEX('Policy Characteristics'!D:D,MATCH($C596,'Policy Characteristics'!$C:$C,0))),"",INDEX('Policy Characteristics'!D:D,MATCH($C596,'Policy Characteristics'!$C:$C,0)))</f>
        <v>Electrification + Hydrogen</v>
      </c>
      <c r="K596" s="306" t="str">
        <f>IF(ISBLANK(INDEX('Policy Characteristics'!E:E,MATCH($C596,'Policy Characteristics'!$C:$C,0))),"",INDEX('Policy Characteristics'!E:E,MATCH($C596,'Policy Characteristics'!$C:$C,0)))</f>
        <v>indst fuel type shifting</v>
      </c>
      <c r="L596" s="317">
        <f>IF(ISBLANK(INDEX('Policy Characteristics'!F:F,MATCH($C596,'Policy Characteristics'!$C:$C,0))),"",INDEX('Policy Characteristics'!F:F,MATCH($C596,'Policy Characteristics'!$C:$C,0)))</f>
        <v>0</v>
      </c>
      <c r="M596" s="317">
        <f>IF(ISBLANK(INDEX('Policy Characteristics'!G:G,MATCH($C596,'Policy Characteristics'!$C:$C,0))),"",INDEX('Policy Characteristics'!G:G,MATCH($C596,'Policy Characteristics'!$C:$C,0)))</f>
        <v>1</v>
      </c>
      <c r="N596" s="317">
        <f>IF(ISBLANK(INDEX('Policy Characteristics'!H:H,MATCH($C596,'Policy Characteristics'!$C:$C,0))),"",INDEX('Policy Characteristics'!H:H,MATCH($C596,'Policy Characteristics'!$C:$C,0)))</f>
        <v>0.01</v>
      </c>
      <c r="O596" s="306" t="str">
        <f>IF(ISBLANK(INDEX('Policy Characteristics'!I:I,MATCH($C596,'Policy Characteristics'!$C:$C,0))),"",INDEX('Policy Characteristics'!I:I,MATCH($C596,'Policy Characteristics'!$C:$C,0)))</f>
        <v>% of fuel shifted</v>
      </c>
      <c r="P596" s="306" t="str">
        <f>IF(ISBLANK(INDEX('Policy Characteristics'!J:J,MATCH($C596,'Policy Characteristics'!$C:$C,0))),"",INDEX('Policy Characteristics'!J:J,MATCH($C596,'Policy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6" s="306" t="str">
        <f>IF(ISBLANK(INDEX('Policy Characteristics'!K:K,MATCH($C596,'Policy Characteristics'!$C:$C,0))),"",INDEX('Policy Characteristics'!K:K,MATCH($C596,'Policy Characteristics'!$C:$C,0)))</f>
        <v>industry-ag-main.html#fuel-switching</v>
      </c>
      <c r="R596" s="306" t="str">
        <f>IF(ISBLANK(INDEX('Policy Characteristics'!L:L,MATCH($C596,'Policy Characteristics'!$C:$C,0))),"",INDEX('Policy Characteristics'!L:L,MATCH($C596,'Policy Characteristics'!$C:$C,0)))</f>
        <v>industry-elec-and-hydrogen.html</v>
      </c>
    </row>
    <row r="597" spans="1:18" x14ac:dyDescent="0.25">
      <c r="A597" s="306" t="str">
        <f>IF(ISBLANK(INDEX('Policy Characteristics'!A:A,MATCH($C597,'Policy Characteristics'!$C:$C,0))),"",INDEX('Policy Characteristics'!A:A,MATCH($C597,'Policy Characteristics'!$C:$C,0)))</f>
        <v>Industry</v>
      </c>
      <c r="B597" s="306" t="str">
        <f>IF(ISBLANK(INDEX('Policy Characteristics'!B:B,MATCH($C597,'Policy Characteristics'!$C:$C,0))),"",INDEX('Policy Characteristics'!B:B,MATCH($C597,'Policy Characteristics'!$C:$C,0)))</f>
        <v>Electrification + Hydrogen</v>
      </c>
      <c r="C597" s="310" t="str">
        <f t="shared" si="34"/>
        <v>Fraction of Industrial Fuel Use Shifted to Other Fuels</v>
      </c>
      <c r="D597" s="394" t="s">
        <v>3206</v>
      </c>
      <c r="E597" s="414" t="s">
        <v>2449</v>
      </c>
      <c r="F597" s="7" t="s">
        <v>2665</v>
      </c>
      <c r="G597" s="414" t="s">
        <v>3220</v>
      </c>
      <c r="H597" s="416">
        <v>1338</v>
      </c>
      <c r="I597" s="414" t="s">
        <v>44</v>
      </c>
      <c r="J597" s="308" t="str">
        <f>IF(ISBLANK(INDEX('Policy Characteristics'!D:D,MATCH($C597,'Policy Characteristics'!$C:$C,0))),"",INDEX('Policy Characteristics'!D:D,MATCH($C597,'Policy Characteristics'!$C:$C,0)))</f>
        <v>Electrification + Hydrogen</v>
      </c>
      <c r="K597" s="306" t="str">
        <f>IF(ISBLANK(INDEX('Policy Characteristics'!E:E,MATCH($C597,'Policy Characteristics'!$C:$C,0))),"",INDEX('Policy Characteristics'!E:E,MATCH($C597,'Policy Characteristics'!$C:$C,0)))</f>
        <v>indst fuel type shifting</v>
      </c>
      <c r="L597" s="317">
        <f>IF(ISBLANK(INDEX('Policy Characteristics'!F:F,MATCH($C597,'Policy Characteristics'!$C:$C,0))),"",INDEX('Policy Characteristics'!F:F,MATCH($C597,'Policy Characteristics'!$C:$C,0)))</f>
        <v>0</v>
      </c>
      <c r="M597" s="317">
        <f>IF(ISBLANK(INDEX('Policy Characteristics'!G:G,MATCH($C597,'Policy Characteristics'!$C:$C,0))),"",INDEX('Policy Characteristics'!G:G,MATCH($C597,'Policy Characteristics'!$C:$C,0)))</f>
        <v>1</v>
      </c>
      <c r="N597" s="317">
        <f>IF(ISBLANK(INDEX('Policy Characteristics'!H:H,MATCH($C597,'Policy Characteristics'!$C:$C,0))),"",INDEX('Policy Characteristics'!H:H,MATCH($C597,'Policy Characteristics'!$C:$C,0)))</f>
        <v>0.01</v>
      </c>
      <c r="O597" s="306" t="str">
        <f>IF(ISBLANK(INDEX('Policy Characteristics'!I:I,MATCH($C597,'Policy Characteristics'!$C:$C,0))),"",INDEX('Policy Characteristics'!I:I,MATCH($C597,'Policy Characteristics'!$C:$C,0)))</f>
        <v>% of fuel shifted</v>
      </c>
      <c r="P597" s="306" t="str">
        <f>IF(ISBLANK(INDEX('Policy Characteristics'!J:J,MATCH($C597,'Policy Characteristics'!$C:$C,0))),"",INDEX('Policy Characteristics'!J:J,MATCH($C597,'Policy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7" s="306" t="str">
        <f>IF(ISBLANK(INDEX('Policy Characteristics'!K:K,MATCH($C597,'Policy Characteristics'!$C:$C,0))),"",INDEX('Policy Characteristics'!K:K,MATCH($C597,'Policy Characteristics'!$C:$C,0)))</f>
        <v>industry-ag-main.html#fuel-switching</v>
      </c>
      <c r="R597" s="306" t="str">
        <f>IF(ISBLANK(INDEX('Policy Characteristics'!L:L,MATCH($C597,'Policy Characteristics'!$C:$C,0))),"",INDEX('Policy Characteristics'!L:L,MATCH($C597,'Policy Characteristics'!$C:$C,0)))</f>
        <v>industry-elec-and-hydrogen.html</v>
      </c>
    </row>
    <row r="598" spans="1:18" x14ac:dyDescent="0.25">
      <c r="A598" s="306" t="str">
        <f>IF(ISBLANK(INDEX('Policy Characteristics'!A:A,MATCH($C598,'Policy Characteristics'!$C:$C,0))),"",INDEX('Policy Characteristics'!A:A,MATCH($C598,'Policy Characteristics'!$C:$C,0)))</f>
        <v>Industry</v>
      </c>
      <c r="B598" s="306" t="str">
        <f>IF(ISBLANK(INDEX('Policy Characteristics'!B:B,MATCH($C598,'Policy Characteristics'!$C:$C,0))),"",INDEX('Policy Characteristics'!B:B,MATCH($C598,'Policy Characteristics'!$C:$C,0)))</f>
        <v>Electrification + Hydrogen</v>
      </c>
      <c r="C598" s="310" t="str">
        <f t="shared" si="34"/>
        <v>Fraction of Industrial Fuel Use Shifted to Other Fuels</v>
      </c>
      <c r="D598" s="394" t="s">
        <v>3206</v>
      </c>
      <c r="E598" s="414" t="s">
        <v>2450</v>
      </c>
      <c r="F598" s="7" t="s">
        <v>2665</v>
      </c>
      <c r="G598" s="414" t="s">
        <v>3221</v>
      </c>
      <c r="H598" s="416">
        <v>1339</v>
      </c>
      <c r="I598" s="414" t="s">
        <v>45</v>
      </c>
      <c r="J598" s="308" t="str">
        <f>IF(ISBLANK(INDEX('Policy Characteristics'!D:D,MATCH($C598,'Policy Characteristics'!$C:$C,0))),"",INDEX('Policy Characteristics'!D:D,MATCH($C598,'Policy Characteristics'!$C:$C,0)))</f>
        <v>Electrification + Hydrogen</v>
      </c>
      <c r="K598" s="306" t="str">
        <f>IF(ISBLANK(INDEX('Policy Characteristics'!E:E,MATCH($C598,'Policy Characteristics'!$C:$C,0))),"",INDEX('Policy Characteristics'!E:E,MATCH($C598,'Policy Characteristics'!$C:$C,0)))</f>
        <v>indst fuel type shifting</v>
      </c>
      <c r="L598" s="317">
        <f>IF(ISBLANK(INDEX('Policy Characteristics'!F:F,MATCH($C598,'Policy Characteristics'!$C:$C,0))),"",INDEX('Policy Characteristics'!F:F,MATCH($C598,'Policy Characteristics'!$C:$C,0)))</f>
        <v>0</v>
      </c>
      <c r="M598" s="317">
        <f>IF(ISBLANK(INDEX('Policy Characteristics'!G:G,MATCH($C598,'Policy Characteristics'!$C:$C,0))),"",INDEX('Policy Characteristics'!G:G,MATCH($C598,'Policy Characteristics'!$C:$C,0)))</f>
        <v>1</v>
      </c>
      <c r="N598" s="317">
        <f>IF(ISBLANK(INDEX('Policy Characteristics'!H:H,MATCH($C598,'Policy Characteristics'!$C:$C,0))),"",INDEX('Policy Characteristics'!H:H,MATCH($C598,'Policy Characteristics'!$C:$C,0)))</f>
        <v>0.01</v>
      </c>
      <c r="O598" s="306" t="str">
        <f>IF(ISBLANK(INDEX('Policy Characteristics'!I:I,MATCH($C598,'Policy Characteristics'!$C:$C,0))),"",INDEX('Policy Characteristics'!I:I,MATCH($C598,'Policy Characteristics'!$C:$C,0)))</f>
        <v>% of fuel shifted</v>
      </c>
      <c r="P598" s="306" t="str">
        <f>IF(ISBLANK(INDEX('Policy Characteristics'!J:J,MATCH($C598,'Policy Characteristics'!$C:$C,0))),"",INDEX('Policy Characteristics'!J:J,MATCH($C598,'Policy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8" s="306" t="str">
        <f>IF(ISBLANK(INDEX('Policy Characteristics'!K:K,MATCH($C598,'Policy Characteristics'!$C:$C,0))),"",INDEX('Policy Characteristics'!K:K,MATCH($C598,'Policy Characteristics'!$C:$C,0)))</f>
        <v>industry-ag-main.html#fuel-switching</v>
      </c>
      <c r="R598" s="306" t="str">
        <f>IF(ISBLANK(INDEX('Policy Characteristics'!L:L,MATCH($C598,'Policy Characteristics'!$C:$C,0))),"",INDEX('Policy Characteristics'!L:L,MATCH($C598,'Policy Characteristics'!$C:$C,0)))</f>
        <v>industry-elec-and-hydrogen.html</v>
      </c>
    </row>
    <row r="599" spans="1:18" x14ac:dyDescent="0.25">
      <c r="A599" s="306" t="str">
        <f>IF(ISBLANK(INDEX('Policy Characteristics'!A:A,MATCH($C599,'Policy Characteristics'!$C:$C,0))),"",INDEX('Policy Characteristics'!A:A,MATCH($C599,'Policy Characteristics'!$C:$C,0)))</f>
        <v>Industry</v>
      </c>
      <c r="B599" s="306" t="str">
        <f>IF(ISBLANK(INDEX('Policy Characteristics'!B:B,MATCH($C599,'Policy Characteristics'!$C:$C,0))),"",INDEX('Policy Characteristics'!B:B,MATCH($C599,'Policy Characteristics'!$C:$C,0)))</f>
        <v>Electrification + Hydrogen</v>
      </c>
      <c r="C599" s="310" t="str">
        <f t="shared" si="34"/>
        <v>Fraction of Industrial Fuel Use Shifted to Other Fuels</v>
      </c>
      <c r="D599" s="394" t="s">
        <v>3206</v>
      </c>
      <c r="E599" s="414" t="s">
        <v>2451</v>
      </c>
      <c r="F599" s="7" t="s">
        <v>2665</v>
      </c>
      <c r="G599" s="414" t="s">
        <v>3222</v>
      </c>
      <c r="H599" s="416">
        <v>1340</v>
      </c>
      <c r="I599" s="414" t="s">
        <v>45</v>
      </c>
      <c r="J599" s="308" t="str">
        <f>IF(ISBLANK(INDEX('Policy Characteristics'!D:D,MATCH($C599,'Policy Characteristics'!$C:$C,0))),"",INDEX('Policy Characteristics'!D:D,MATCH($C599,'Policy Characteristics'!$C:$C,0)))</f>
        <v>Electrification + Hydrogen</v>
      </c>
      <c r="K599" s="306" t="str">
        <f>IF(ISBLANK(INDEX('Policy Characteristics'!E:E,MATCH($C599,'Policy Characteristics'!$C:$C,0))),"",INDEX('Policy Characteristics'!E:E,MATCH($C599,'Policy Characteristics'!$C:$C,0)))</f>
        <v>indst fuel type shifting</v>
      </c>
      <c r="L599" s="317">
        <f>IF(ISBLANK(INDEX('Policy Characteristics'!F:F,MATCH($C599,'Policy Characteristics'!$C:$C,0))),"",INDEX('Policy Characteristics'!F:F,MATCH($C599,'Policy Characteristics'!$C:$C,0)))</f>
        <v>0</v>
      </c>
      <c r="M599" s="317">
        <f>IF(ISBLANK(INDEX('Policy Characteristics'!G:G,MATCH($C599,'Policy Characteristics'!$C:$C,0))),"",INDEX('Policy Characteristics'!G:G,MATCH($C599,'Policy Characteristics'!$C:$C,0)))</f>
        <v>1</v>
      </c>
      <c r="N599" s="317">
        <f>IF(ISBLANK(INDEX('Policy Characteristics'!H:H,MATCH($C599,'Policy Characteristics'!$C:$C,0))),"",INDEX('Policy Characteristics'!H:H,MATCH($C599,'Policy Characteristics'!$C:$C,0)))</f>
        <v>0.01</v>
      </c>
      <c r="O599" s="306" t="str">
        <f>IF(ISBLANK(INDEX('Policy Characteristics'!I:I,MATCH($C599,'Policy Characteristics'!$C:$C,0))),"",INDEX('Policy Characteristics'!I:I,MATCH($C599,'Policy Characteristics'!$C:$C,0)))</f>
        <v>% of fuel shifted</v>
      </c>
      <c r="P599" s="306" t="str">
        <f>IF(ISBLANK(INDEX('Policy Characteristics'!J:J,MATCH($C599,'Policy Characteristics'!$C:$C,0))),"",INDEX('Policy Characteristics'!J:J,MATCH($C599,'Policy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599" s="306" t="str">
        <f>IF(ISBLANK(INDEX('Policy Characteristics'!K:K,MATCH($C599,'Policy Characteristics'!$C:$C,0))),"",INDEX('Policy Characteristics'!K:K,MATCH($C599,'Policy Characteristics'!$C:$C,0)))</f>
        <v>industry-ag-main.html#fuel-switching</v>
      </c>
      <c r="R599" s="306" t="str">
        <f>IF(ISBLANK(INDEX('Policy Characteristics'!L:L,MATCH($C599,'Policy Characteristics'!$C:$C,0))),"",INDEX('Policy Characteristics'!L:L,MATCH($C599,'Policy Characteristics'!$C:$C,0)))</f>
        <v>industry-elec-and-hydrogen.html</v>
      </c>
    </row>
    <row r="600" spans="1:18" x14ac:dyDescent="0.25">
      <c r="A600" s="306" t="str">
        <f>IF(ISBLANK(INDEX('Policy Characteristics'!A:A,MATCH($C600,'Policy Characteristics'!$C:$C,0))),"",INDEX('Policy Characteristics'!A:A,MATCH($C600,'Policy Characteristics'!$C:$C,0)))</f>
        <v>Industry</v>
      </c>
      <c r="B600" s="306" t="str">
        <f>IF(ISBLANK(INDEX('Policy Characteristics'!B:B,MATCH($C600,'Policy Characteristics'!$C:$C,0))),"",INDEX('Policy Characteristics'!B:B,MATCH($C600,'Policy Characteristics'!$C:$C,0)))</f>
        <v>Electrification + Hydrogen</v>
      </c>
      <c r="C600" s="310" t="str">
        <f t="shared" si="34"/>
        <v>Fraction of Industrial Fuel Use Shifted to Other Fuels</v>
      </c>
      <c r="D600" s="394" t="s">
        <v>3206</v>
      </c>
      <c r="E600" s="414" t="s">
        <v>2452</v>
      </c>
      <c r="F600" s="7" t="s">
        <v>2665</v>
      </c>
      <c r="G600" s="414" t="s">
        <v>3223</v>
      </c>
      <c r="H600" s="416">
        <v>1341</v>
      </c>
      <c r="I600" s="414" t="s">
        <v>45</v>
      </c>
      <c r="J600" s="308" t="str">
        <f>IF(ISBLANK(INDEX('Policy Characteristics'!D:D,MATCH($C600,'Policy Characteristics'!$C:$C,0))),"",INDEX('Policy Characteristics'!D:D,MATCH($C600,'Policy Characteristics'!$C:$C,0)))</f>
        <v>Electrification + Hydrogen</v>
      </c>
      <c r="K600" s="306" t="str">
        <f>IF(ISBLANK(INDEX('Policy Characteristics'!E:E,MATCH($C600,'Policy Characteristics'!$C:$C,0))),"",INDEX('Policy Characteristics'!E:E,MATCH($C600,'Policy Characteristics'!$C:$C,0)))</f>
        <v>indst fuel type shifting</v>
      </c>
      <c r="L600" s="317">
        <f>IF(ISBLANK(INDEX('Policy Characteristics'!F:F,MATCH($C600,'Policy Characteristics'!$C:$C,0))),"",INDEX('Policy Characteristics'!F:F,MATCH($C600,'Policy Characteristics'!$C:$C,0)))</f>
        <v>0</v>
      </c>
      <c r="M600" s="317">
        <f>IF(ISBLANK(INDEX('Policy Characteristics'!G:G,MATCH($C600,'Policy Characteristics'!$C:$C,0))),"",INDEX('Policy Characteristics'!G:G,MATCH($C600,'Policy Characteristics'!$C:$C,0)))</f>
        <v>1</v>
      </c>
      <c r="N600" s="317">
        <f>IF(ISBLANK(INDEX('Policy Characteristics'!H:H,MATCH($C600,'Policy Characteristics'!$C:$C,0))),"",INDEX('Policy Characteristics'!H:H,MATCH($C600,'Policy Characteristics'!$C:$C,0)))</f>
        <v>0.01</v>
      </c>
      <c r="O600" s="306" t="str">
        <f>IF(ISBLANK(INDEX('Policy Characteristics'!I:I,MATCH($C600,'Policy Characteristics'!$C:$C,0))),"",INDEX('Policy Characteristics'!I:I,MATCH($C600,'Policy Characteristics'!$C:$C,0)))</f>
        <v>% of fuel shifted</v>
      </c>
      <c r="P600" s="306" t="str">
        <f>IF(ISBLANK(INDEX('Policy Characteristics'!J:J,MATCH($C600,'Policy Characteristics'!$C:$C,0))),"",INDEX('Policy Characteristics'!J:J,MATCH($C600,'Policy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0" s="306" t="str">
        <f>IF(ISBLANK(INDEX('Policy Characteristics'!K:K,MATCH($C600,'Policy Characteristics'!$C:$C,0))),"",INDEX('Policy Characteristics'!K:K,MATCH($C600,'Policy Characteristics'!$C:$C,0)))</f>
        <v>industry-ag-main.html#fuel-switching</v>
      </c>
      <c r="R600" s="306" t="str">
        <f>IF(ISBLANK(INDEX('Policy Characteristics'!L:L,MATCH($C600,'Policy Characteristics'!$C:$C,0))),"",INDEX('Policy Characteristics'!L:L,MATCH($C600,'Policy Characteristics'!$C:$C,0)))</f>
        <v>industry-elec-and-hydrogen.html</v>
      </c>
    </row>
    <row r="601" spans="1:18" x14ac:dyDescent="0.25">
      <c r="A601" s="306" t="str">
        <f>IF(ISBLANK(INDEX('Policy Characteristics'!A:A,MATCH($C601,'Policy Characteristics'!$C:$C,0))),"",INDEX('Policy Characteristics'!A:A,MATCH($C601,'Policy Characteristics'!$C:$C,0)))</f>
        <v>Industry</v>
      </c>
      <c r="B601" s="306" t="str">
        <f>IF(ISBLANK(INDEX('Policy Characteristics'!B:B,MATCH($C601,'Policy Characteristics'!$C:$C,0))),"",INDEX('Policy Characteristics'!B:B,MATCH($C601,'Policy Characteristics'!$C:$C,0)))</f>
        <v>Electrification + Hydrogen</v>
      </c>
      <c r="C601" s="310" t="str">
        <f t="shared" si="34"/>
        <v>Fraction of Industrial Fuel Use Shifted to Other Fuels</v>
      </c>
      <c r="D601" s="394" t="s">
        <v>3206</v>
      </c>
      <c r="E601" s="414" t="s">
        <v>2453</v>
      </c>
      <c r="F601" s="7" t="s">
        <v>2665</v>
      </c>
      <c r="G601" s="414" t="s">
        <v>3224</v>
      </c>
      <c r="H601" s="416">
        <v>1342</v>
      </c>
      <c r="I601" s="414" t="s">
        <v>45</v>
      </c>
      <c r="J601" s="308" t="str">
        <f>IF(ISBLANK(INDEX('Policy Characteristics'!D:D,MATCH($C601,'Policy Characteristics'!$C:$C,0))),"",INDEX('Policy Characteristics'!D:D,MATCH($C601,'Policy Characteristics'!$C:$C,0)))</f>
        <v>Electrification + Hydrogen</v>
      </c>
      <c r="K601" s="306" t="str">
        <f>IF(ISBLANK(INDEX('Policy Characteristics'!E:E,MATCH($C601,'Policy Characteristics'!$C:$C,0))),"",INDEX('Policy Characteristics'!E:E,MATCH($C601,'Policy Characteristics'!$C:$C,0)))</f>
        <v>indst fuel type shifting</v>
      </c>
      <c r="L601" s="317">
        <f>IF(ISBLANK(INDEX('Policy Characteristics'!F:F,MATCH($C601,'Policy Characteristics'!$C:$C,0))),"",INDEX('Policy Characteristics'!F:F,MATCH($C601,'Policy Characteristics'!$C:$C,0)))</f>
        <v>0</v>
      </c>
      <c r="M601" s="317">
        <f>IF(ISBLANK(INDEX('Policy Characteristics'!G:G,MATCH($C601,'Policy Characteristics'!$C:$C,0))),"",INDEX('Policy Characteristics'!G:G,MATCH($C601,'Policy Characteristics'!$C:$C,0)))</f>
        <v>1</v>
      </c>
      <c r="N601" s="317">
        <f>IF(ISBLANK(INDEX('Policy Characteristics'!H:H,MATCH($C601,'Policy Characteristics'!$C:$C,0))),"",INDEX('Policy Characteristics'!H:H,MATCH($C601,'Policy Characteristics'!$C:$C,0)))</f>
        <v>0.01</v>
      </c>
      <c r="O601" s="306" t="str">
        <f>IF(ISBLANK(INDEX('Policy Characteristics'!I:I,MATCH($C601,'Policy Characteristics'!$C:$C,0))),"",INDEX('Policy Characteristics'!I:I,MATCH($C601,'Policy Characteristics'!$C:$C,0)))</f>
        <v>% of fuel shifted</v>
      </c>
      <c r="P601" s="306" t="str">
        <f>IF(ISBLANK(INDEX('Policy Characteristics'!J:J,MATCH($C601,'Policy Characteristics'!$C:$C,0))),"",INDEX('Policy Characteristics'!J:J,MATCH($C601,'Policy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1" s="306" t="str">
        <f>IF(ISBLANK(INDEX('Policy Characteristics'!K:K,MATCH($C601,'Policy Characteristics'!$C:$C,0))),"",INDEX('Policy Characteristics'!K:K,MATCH($C601,'Policy Characteristics'!$C:$C,0)))</f>
        <v>industry-ag-main.html#fuel-switching</v>
      </c>
      <c r="R601" s="306" t="str">
        <f>IF(ISBLANK(INDEX('Policy Characteristics'!L:L,MATCH($C601,'Policy Characteristics'!$C:$C,0))),"",INDEX('Policy Characteristics'!L:L,MATCH($C601,'Policy Characteristics'!$C:$C,0)))</f>
        <v>industry-elec-and-hydrogen.html</v>
      </c>
    </row>
    <row r="602" spans="1:18" x14ac:dyDescent="0.25">
      <c r="A602" s="306" t="str">
        <f>IF(ISBLANK(INDEX('Policy Characteristics'!A:A,MATCH($C602,'Policy Characteristics'!$C:$C,0))),"",INDEX('Policy Characteristics'!A:A,MATCH($C602,'Policy Characteristics'!$C:$C,0)))</f>
        <v>Industry</v>
      </c>
      <c r="B602" s="306" t="str">
        <f>IF(ISBLANK(INDEX('Policy Characteristics'!B:B,MATCH($C602,'Policy Characteristics'!$C:$C,0))),"",INDEX('Policy Characteristics'!B:B,MATCH($C602,'Policy Characteristics'!$C:$C,0)))</f>
        <v>Electrification + Hydrogen</v>
      </c>
      <c r="C602" s="310" t="str">
        <f t="shared" si="34"/>
        <v>Fraction of Industrial Fuel Use Shifted to Other Fuels</v>
      </c>
      <c r="D602" s="394" t="s">
        <v>3206</v>
      </c>
      <c r="E602" s="414" t="s">
        <v>2454</v>
      </c>
      <c r="F602" s="7" t="s">
        <v>2665</v>
      </c>
      <c r="G602" s="414" t="s">
        <v>3225</v>
      </c>
      <c r="H602" s="416">
        <v>1343</v>
      </c>
      <c r="I602" s="414" t="s">
        <v>45</v>
      </c>
      <c r="J602" s="308" t="str">
        <f>IF(ISBLANK(INDEX('Policy Characteristics'!D:D,MATCH($C602,'Policy Characteristics'!$C:$C,0))),"",INDEX('Policy Characteristics'!D:D,MATCH($C602,'Policy Characteristics'!$C:$C,0)))</f>
        <v>Electrification + Hydrogen</v>
      </c>
      <c r="K602" s="306" t="str">
        <f>IF(ISBLANK(INDEX('Policy Characteristics'!E:E,MATCH($C602,'Policy Characteristics'!$C:$C,0))),"",INDEX('Policy Characteristics'!E:E,MATCH($C602,'Policy Characteristics'!$C:$C,0)))</f>
        <v>indst fuel type shifting</v>
      </c>
      <c r="L602" s="317">
        <f>IF(ISBLANK(INDEX('Policy Characteristics'!F:F,MATCH($C602,'Policy Characteristics'!$C:$C,0))),"",INDEX('Policy Characteristics'!F:F,MATCH($C602,'Policy Characteristics'!$C:$C,0)))</f>
        <v>0</v>
      </c>
      <c r="M602" s="317">
        <f>IF(ISBLANK(INDEX('Policy Characteristics'!G:G,MATCH($C602,'Policy Characteristics'!$C:$C,0))),"",INDEX('Policy Characteristics'!G:G,MATCH($C602,'Policy Characteristics'!$C:$C,0)))</f>
        <v>1</v>
      </c>
      <c r="N602" s="317">
        <f>IF(ISBLANK(INDEX('Policy Characteristics'!H:H,MATCH($C602,'Policy Characteristics'!$C:$C,0))),"",INDEX('Policy Characteristics'!H:H,MATCH($C602,'Policy Characteristics'!$C:$C,0)))</f>
        <v>0.01</v>
      </c>
      <c r="O602" s="306" t="str">
        <f>IF(ISBLANK(INDEX('Policy Characteristics'!I:I,MATCH($C602,'Policy Characteristics'!$C:$C,0))),"",INDEX('Policy Characteristics'!I:I,MATCH($C602,'Policy Characteristics'!$C:$C,0)))</f>
        <v>% of fuel shifted</v>
      </c>
      <c r="P602" s="306" t="str">
        <f>IF(ISBLANK(INDEX('Policy Characteristics'!J:J,MATCH($C602,'Policy Characteristics'!$C:$C,0))),"",INDEX('Policy Characteristics'!J:J,MATCH($C602,'Policy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2" s="306" t="str">
        <f>IF(ISBLANK(INDEX('Policy Characteristics'!K:K,MATCH($C602,'Policy Characteristics'!$C:$C,0))),"",INDEX('Policy Characteristics'!K:K,MATCH($C602,'Policy Characteristics'!$C:$C,0)))</f>
        <v>industry-ag-main.html#fuel-switching</v>
      </c>
      <c r="R602" s="306" t="str">
        <f>IF(ISBLANK(INDEX('Policy Characteristics'!L:L,MATCH($C602,'Policy Characteristics'!$C:$C,0))),"",INDEX('Policy Characteristics'!L:L,MATCH($C602,'Policy Characteristics'!$C:$C,0)))</f>
        <v>industry-elec-and-hydrogen.html</v>
      </c>
    </row>
    <row r="603" spans="1:18" x14ac:dyDescent="0.25">
      <c r="A603" s="306" t="str">
        <f>IF(ISBLANK(INDEX('Policy Characteristics'!A:A,MATCH($C603,'Policy Characteristics'!$C:$C,0))),"",INDEX('Policy Characteristics'!A:A,MATCH($C603,'Policy Characteristics'!$C:$C,0)))</f>
        <v>Industry</v>
      </c>
      <c r="B603" s="306" t="str">
        <f>IF(ISBLANK(INDEX('Policy Characteristics'!B:B,MATCH($C603,'Policy Characteristics'!$C:$C,0))),"",INDEX('Policy Characteristics'!B:B,MATCH($C603,'Policy Characteristics'!$C:$C,0)))</f>
        <v>Electrification + Hydrogen</v>
      </c>
      <c r="C603" s="310" t="str">
        <f t="shared" si="34"/>
        <v>Fraction of Industrial Fuel Use Shifted to Other Fuels</v>
      </c>
      <c r="D603" s="394" t="s">
        <v>3206</v>
      </c>
      <c r="E603" s="414" t="s">
        <v>2800</v>
      </c>
      <c r="F603" s="7" t="s">
        <v>2665</v>
      </c>
      <c r="G603" s="414" t="s">
        <v>3226</v>
      </c>
      <c r="H603" s="416">
        <v>1344</v>
      </c>
      <c r="I603" s="414" t="s">
        <v>45</v>
      </c>
      <c r="J603" s="308" t="str">
        <f>IF(ISBLANK(INDEX('Policy Characteristics'!D:D,MATCH($C603,'Policy Characteristics'!$C:$C,0))),"",INDEX('Policy Characteristics'!D:D,MATCH($C603,'Policy Characteristics'!$C:$C,0)))</f>
        <v>Electrification + Hydrogen</v>
      </c>
      <c r="K603" s="306" t="str">
        <f>IF(ISBLANK(INDEX('Policy Characteristics'!E:E,MATCH($C603,'Policy Characteristics'!$C:$C,0))),"",INDEX('Policy Characteristics'!E:E,MATCH($C603,'Policy Characteristics'!$C:$C,0)))</f>
        <v>indst fuel type shifting</v>
      </c>
      <c r="L603" s="317">
        <f>IF(ISBLANK(INDEX('Policy Characteristics'!F:F,MATCH($C603,'Policy Characteristics'!$C:$C,0))),"",INDEX('Policy Characteristics'!F:F,MATCH($C603,'Policy Characteristics'!$C:$C,0)))</f>
        <v>0</v>
      </c>
      <c r="M603" s="317">
        <f>IF(ISBLANK(INDEX('Policy Characteristics'!G:G,MATCH($C603,'Policy Characteristics'!$C:$C,0))),"",INDEX('Policy Characteristics'!G:G,MATCH($C603,'Policy Characteristics'!$C:$C,0)))</f>
        <v>1</v>
      </c>
      <c r="N603" s="317">
        <f>IF(ISBLANK(INDEX('Policy Characteristics'!H:H,MATCH($C603,'Policy Characteristics'!$C:$C,0))),"",INDEX('Policy Characteristics'!H:H,MATCH($C603,'Policy Characteristics'!$C:$C,0)))</f>
        <v>0.01</v>
      </c>
      <c r="O603" s="306" t="str">
        <f>IF(ISBLANK(INDEX('Policy Characteristics'!I:I,MATCH($C603,'Policy Characteristics'!$C:$C,0))),"",INDEX('Policy Characteristics'!I:I,MATCH($C603,'Policy Characteristics'!$C:$C,0)))</f>
        <v>% of fuel shifted</v>
      </c>
      <c r="P603" s="306" t="str">
        <f>IF(ISBLANK(INDEX('Policy Characteristics'!J:J,MATCH($C603,'Policy Characteristics'!$C:$C,0))),"",INDEX('Policy Characteristics'!J:J,MATCH($C603,'Policy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3" s="306" t="str">
        <f>IF(ISBLANK(INDEX('Policy Characteristics'!K:K,MATCH($C603,'Policy Characteristics'!$C:$C,0))),"",INDEX('Policy Characteristics'!K:K,MATCH($C603,'Policy Characteristics'!$C:$C,0)))</f>
        <v>industry-ag-main.html#fuel-switching</v>
      </c>
      <c r="R603" s="306" t="str">
        <f>IF(ISBLANK(INDEX('Policy Characteristics'!L:L,MATCH($C603,'Policy Characteristics'!$C:$C,0))),"",INDEX('Policy Characteristics'!L:L,MATCH($C603,'Policy Characteristics'!$C:$C,0)))</f>
        <v>industry-elec-and-hydrogen.html</v>
      </c>
    </row>
    <row r="604" spans="1:18" x14ac:dyDescent="0.25">
      <c r="A604" s="306" t="str">
        <f>IF(ISBLANK(INDEX('Policy Characteristics'!A:A,MATCH($C604,'Policy Characteristics'!$C:$C,0))),"",INDEX('Policy Characteristics'!A:A,MATCH($C604,'Policy Characteristics'!$C:$C,0)))</f>
        <v>Industry</v>
      </c>
      <c r="B604" s="306" t="str">
        <f>IF(ISBLANK(INDEX('Policy Characteristics'!B:B,MATCH($C604,'Policy Characteristics'!$C:$C,0))),"",INDEX('Policy Characteristics'!B:B,MATCH($C604,'Policy Characteristics'!$C:$C,0)))</f>
        <v>Electrification + Hydrogen</v>
      </c>
      <c r="C604" s="310" t="str">
        <f t="shared" si="34"/>
        <v>Fraction of Industrial Fuel Use Shifted to Other Fuels</v>
      </c>
      <c r="D604" s="394" t="s">
        <v>3206</v>
      </c>
      <c r="E604" s="414" t="s">
        <v>2801</v>
      </c>
      <c r="F604" s="7" t="s">
        <v>2665</v>
      </c>
      <c r="G604" s="414" t="s">
        <v>3227</v>
      </c>
      <c r="H604" s="416">
        <v>1345</v>
      </c>
      <c r="I604" s="414" t="s">
        <v>45</v>
      </c>
      <c r="J604" s="308" t="str">
        <f>IF(ISBLANK(INDEX('Policy Characteristics'!D:D,MATCH($C604,'Policy Characteristics'!$C:$C,0))),"",INDEX('Policy Characteristics'!D:D,MATCH($C604,'Policy Characteristics'!$C:$C,0)))</f>
        <v>Electrification + Hydrogen</v>
      </c>
      <c r="K604" s="306" t="str">
        <f>IF(ISBLANK(INDEX('Policy Characteristics'!E:E,MATCH($C604,'Policy Characteristics'!$C:$C,0))),"",INDEX('Policy Characteristics'!E:E,MATCH($C604,'Policy Characteristics'!$C:$C,0)))</f>
        <v>indst fuel type shifting</v>
      </c>
      <c r="L604" s="317">
        <f>IF(ISBLANK(INDEX('Policy Characteristics'!F:F,MATCH($C604,'Policy Characteristics'!$C:$C,0))),"",INDEX('Policy Characteristics'!F:F,MATCH($C604,'Policy Characteristics'!$C:$C,0)))</f>
        <v>0</v>
      </c>
      <c r="M604" s="317">
        <f>IF(ISBLANK(INDEX('Policy Characteristics'!G:G,MATCH($C604,'Policy Characteristics'!$C:$C,0))),"",INDEX('Policy Characteristics'!G:G,MATCH($C604,'Policy Characteristics'!$C:$C,0)))</f>
        <v>1</v>
      </c>
      <c r="N604" s="317">
        <f>IF(ISBLANK(INDEX('Policy Characteristics'!H:H,MATCH($C604,'Policy Characteristics'!$C:$C,0))),"",INDEX('Policy Characteristics'!H:H,MATCH($C604,'Policy Characteristics'!$C:$C,0)))</f>
        <v>0.01</v>
      </c>
      <c r="O604" s="306" t="str">
        <f>IF(ISBLANK(INDEX('Policy Characteristics'!I:I,MATCH($C604,'Policy Characteristics'!$C:$C,0))),"",INDEX('Policy Characteristics'!I:I,MATCH($C604,'Policy Characteristics'!$C:$C,0)))</f>
        <v>% of fuel shifted</v>
      </c>
      <c r="P604" s="306" t="str">
        <f>IF(ISBLANK(INDEX('Policy Characteristics'!J:J,MATCH($C604,'Policy Characteristics'!$C:$C,0))),"",INDEX('Policy Characteristics'!J:J,MATCH($C604,'Policy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4" s="306" t="str">
        <f>IF(ISBLANK(INDEX('Policy Characteristics'!K:K,MATCH($C604,'Policy Characteristics'!$C:$C,0))),"",INDEX('Policy Characteristics'!K:K,MATCH($C604,'Policy Characteristics'!$C:$C,0)))</f>
        <v>industry-ag-main.html#fuel-switching</v>
      </c>
      <c r="R604" s="306" t="str">
        <f>IF(ISBLANK(INDEX('Policy Characteristics'!L:L,MATCH($C604,'Policy Characteristics'!$C:$C,0))),"",INDEX('Policy Characteristics'!L:L,MATCH($C604,'Policy Characteristics'!$C:$C,0)))</f>
        <v>industry-elec-and-hydrogen.html</v>
      </c>
    </row>
    <row r="605" spans="1:18" x14ac:dyDescent="0.25">
      <c r="A605" s="306" t="str">
        <f>IF(ISBLANK(INDEX('Policy Characteristics'!A:A,MATCH($C605,'Policy Characteristics'!$C:$C,0))),"",INDEX('Policy Characteristics'!A:A,MATCH($C605,'Policy Characteristics'!$C:$C,0)))</f>
        <v>Industry</v>
      </c>
      <c r="B605" s="306" t="str">
        <f>IF(ISBLANK(INDEX('Policy Characteristics'!B:B,MATCH($C605,'Policy Characteristics'!$C:$C,0))),"",INDEX('Policy Characteristics'!B:B,MATCH($C605,'Policy Characteristics'!$C:$C,0)))</f>
        <v>Electrification + Hydrogen</v>
      </c>
      <c r="C605" s="310" t="str">
        <f t="shared" si="34"/>
        <v>Fraction of Industrial Fuel Use Shifted to Other Fuels</v>
      </c>
      <c r="D605" s="394" t="s">
        <v>3206</v>
      </c>
      <c r="E605" s="414" t="s">
        <v>2802</v>
      </c>
      <c r="F605" s="7" t="s">
        <v>2665</v>
      </c>
      <c r="G605" s="414" t="s">
        <v>3228</v>
      </c>
      <c r="H605" s="416">
        <v>1346</v>
      </c>
      <c r="I605" s="414" t="s">
        <v>45</v>
      </c>
      <c r="J605" s="308" t="str">
        <f>IF(ISBLANK(INDEX('Policy Characteristics'!D:D,MATCH($C605,'Policy Characteristics'!$C:$C,0))),"",INDEX('Policy Characteristics'!D:D,MATCH($C605,'Policy Characteristics'!$C:$C,0)))</f>
        <v>Electrification + Hydrogen</v>
      </c>
      <c r="K605" s="306" t="str">
        <f>IF(ISBLANK(INDEX('Policy Characteristics'!E:E,MATCH($C605,'Policy Characteristics'!$C:$C,0))),"",INDEX('Policy Characteristics'!E:E,MATCH($C605,'Policy Characteristics'!$C:$C,0)))</f>
        <v>indst fuel type shifting</v>
      </c>
      <c r="L605" s="317">
        <f>IF(ISBLANK(INDEX('Policy Characteristics'!F:F,MATCH($C605,'Policy Characteristics'!$C:$C,0))),"",INDEX('Policy Characteristics'!F:F,MATCH($C605,'Policy Characteristics'!$C:$C,0)))</f>
        <v>0</v>
      </c>
      <c r="M605" s="317">
        <f>IF(ISBLANK(INDEX('Policy Characteristics'!G:G,MATCH($C605,'Policy Characteristics'!$C:$C,0))),"",INDEX('Policy Characteristics'!G:G,MATCH($C605,'Policy Characteristics'!$C:$C,0)))</f>
        <v>1</v>
      </c>
      <c r="N605" s="317">
        <f>IF(ISBLANK(INDEX('Policy Characteristics'!H:H,MATCH($C605,'Policy Characteristics'!$C:$C,0))),"",INDEX('Policy Characteristics'!H:H,MATCH($C605,'Policy Characteristics'!$C:$C,0)))</f>
        <v>0.01</v>
      </c>
      <c r="O605" s="306" t="str">
        <f>IF(ISBLANK(INDEX('Policy Characteristics'!I:I,MATCH($C605,'Policy Characteristics'!$C:$C,0))),"",INDEX('Policy Characteristics'!I:I,MATCH($C605,'Policy Characteristics'!$C:$C,0)))</f>
        <v>% of fuel shifted</v>
      </c>
      <c r="P605" s="306" t="str">
        <f>IF(ISBLANK(INDEX('Policy Characteristics'!J:J,MATCH($C605,'Policy Characteristics'!$C:$C,0))),"",INDEX('Policy Characteristics'!J:J,MATCH($C605,'Policy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5" s="306" t="str">
        <f>IF(ISBLANK(INDEX('Policy Characteristics'!K:K,MATCH($C605,'Policy Characteristics'!$C:$C,0))),"",INDEX('Policy Characteristics'!K:K,MATCH($C605,'Policy Characteristics'!$C:$C,0)))</f>
        <v>industry-ag-main.html#fuel-switching</v>
      </c>
      <c r="R605" s="306" t="str">
        <f>IF(ISBLANK(INDEX('Policy Characteristics'!L:L,MATCH($C605,'Policy Characteristics'!$C:$C,0))),"",INDEX('Policy Characteristics'!L:L,MATCH($C605,'Policy Characteristics'!$C:$C,0)))</f>
        <v>industry-elec-and-hydrogen.html</v>
      </c>
    </row>
    <row r="606" spans="1:18" x14ac:dyDescent="0.25">
      <c r="A606" s="306" t="str">
        <f>IF(ISBLANK(INDEX('Policy Characteristics'!A:A,MATCH($C606,'Policy Characteristics'!$C:$C,0))),"",INDEX('Policy Characteristics'!A:A,MATCH($C606,'Policy Characteristics'!$C:$C,0)))</f>
        <v>Industry</v>
      </c>
      <c r="B606" s="306" t="str">
        <f>IF(ISBLANK(INDEX('Policy Characteristics'!B:B,MATCH($C606,'Policy Characteristics'!$C:$C,0))),"",INDEX('Policy Characteristics'!B:B,MATCH($C606,'Policy Characteristics'!$C:$C,0)))</f>
        <v>Electrification + Hydrogen</v>
      </c>
      <c r="C606" s="310" t="str">
        <f t="shared" si="34"/>
        <v>Fraction of Industrial Fuel Use Shifted to Other Fuels</v>
      </c>
      <c r="D606" s="394" t="s">
        <v>3206</v>
      </c>
      <c r="E606" s="414" t="s">
        <v>2799</v>
      </c>
      <c r="F606" s="7" t="s">
        <v>2665</v>
      </c>
      <c r="G606" s="414" t="s">
        <v>3229</v>
      </c>
      <c r="H606" s="416">
        <v>1347</v>
      </c>
      <c r="I606" s="414" t="s">
        <v>44</v>
      </c>
      <c r="J606" s="308" t="str">
        <f>IF(ISBLANK(INDEX('Policy Characteristics'!D:D,MATCH($C606,'Policy Characteristics'!$C:$C,0))),"",INDEX('Policy Characteristics'!D:D,MATCH($C606,'Policy Characteristics'!$C:$C,0)))</f>
        <v>Electrification + Hydrogen</v>
      </c>
      <c r="K606" s="306" t="str">
        <f>IF(ISBLANK(INDEX('Policy Characteristics'!E:E,MATCH($C606,'Policy Characteristics'!$C:$C,0))),"",INDEX('Policy Characteristics'!E:E,MATCH($C606,'Policy Characteristics'!$C:$C,0)))</f>
        <v>indst fuel type shifting</v>
      </c>
      <c r="L606" s="317">
        <f>IF(ISBLANK(INDEX('Policy Characteristics'!F:F,MATCH($C606,'Policy Characteristics'!$C:$C,0))),"",INDEX('Policy Characteristics'!F:F,MATCH($C606,'Policy Characteristics'!$C:$C,0)))</f>
        <v>0</v>
      </c>
      <c r="M606" s="317">
        <f>IF(ISBLANK(INDEX('Policy Characteristics'!G:G,MATCH($C606,'Policy Characteristics'!$C:$C,0))),"",INDEX('Policy Characteristics'!G:G,MATCH($C606,'Policy Characteristics'!$C:$C,0)))</f>
        <v>1</v>
      </c>
      <c r="N606" s="317">
        <f>IF(ISBLANK(INDEX('Policy Characteristics'!H:H,MATCH($C606,'Policy Characteristics'!$C:$C,0))),"",INDEX('Policy Characteristics'!H:H,MATCH($C606,'Policy Characteristics'!$C:$C,0)))</f>
        <v>0.01</v>
      </c>
      <c r="O606" s="306" t="str">
        <f>IF(ISBLANK(INDEX('Policy Characteristics'!I:I,MATCH($C606,'Policy Characteristics'!$C:$C,0))),"",INDEX('Policy Characteristics'!I:I,MATCH($C606,'Policy Characteristics'!$C:$C,0)))</f>
        <v>% of fuel shifted</v>
      </c>
      <c r="P606" s="306" t="str">
        <f>IF(ISBLANK(INDEX('Policy Characteristics'!J:J,MATCH($C606,'Policy Characteristics'!$C:$C,0))),"",INDEX('Policy Characteristics'!J:J,MATCH($C606,'Policy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6" s="306" t="str">
        <f>IF(ISBLANK(INDEX('Policy Characteristics'!K:K,MATCH($C606,'Policy Characteristics'!$C:$C,0))),"",INDEX('Policy Characteristics'!K:K,MATCH($C606,'Policy Characteristics'!$C:$C,0)))</f>
        <v>industry-ag-main.html#fuel-switching</v>
      </c>
      <c r="R606" s="306" t="str">
        <f>IF(ISBLANK(INDEX('Policy Characteristics'!L:L,MATCH($C606,'Policy Characteristics'!$C:$C,0))),"",INDEX('Policy Characteristics'!L:L,MATCH($C606,'Policy Characteristics'!$C:$C,0)))</f>
        <v>industry-elec-and-hydrogen.html</v>
      </c>
    </row>
    <row r="607" spans="1:18" x14ac:dyDescent="0.25">
      <c r="A607" s="306" t="str">
        <f>IF(ISBLANK(INDEX('Policy Characteristics'!A:A,MATCH($C607,'Policy Characteristics'!$C:$C,0))),"",INDEX('Policy Characteristics'!A:A,MATCH($C607,'Policy Characteristics'!$C:$C,0)))</f>
        <v>Industry</v>
      </c>
      <c r="B607" s="306" t="str">
        <f>IF(ISBLANK(INDEX('Policy Characteristics'!B:B,MATCH($C607,'Policy Characteristics'!$C:$C,0))),"",INDEX('Policy Characteristics'!B:B,MATCH($C607,'Policy Characteristics'!$C:$C,0)))</f>
        <v>Electrification + Hydrogen</v>
      </c>
      <c r="C607" s="310" t="str">
        <f t="shared" si="34"/>
        <v>Fraction of Industrial Fuel Use Shifted to Other Fuels</v>
      </c>
      <c r="D607" s="394" t="s">
        <v>3207</v>
      </c>
      <c r="E607" s="414" t="s">
        <v>2449</v>
      </c>
      <c r="F607" s="7" t="s">
        <v>3169</v>
      </c>
      <c r="G607" s="414" t="s">
        <v>3220</v>
      </c>
      <c r="H607" s="416">
        <v>1348</v>
      </c>
      <c r="I607" s="414" t="s">
        <v>44</v>
      </c>
      <c r="J607" s="308" t="str">
        <f>IF(ISBLANK(INDEX('Policy Characteristics'!D:D,MATCH($C607,'Policy Characteristics'!$C:$C,0))),"",INDEX('Policy Characteristics'!D:D,MATCH($C607,'Policy Characteristics'!$C:$C,0)))</f>
        <v>Electrification + Hydrogen</v>
      </c>
      <c r="K607" s="306" t="str">
        <f>IF(ISBLANK(INDEX('Policy Characteristics'!E:E,MATCH($C607,'Policy Characteristics'!$C:$C,0))),"",INDEX('Policy Characteristics'!E:E,MATCH($C607,'Policy Characteristics'!$C:$C,0)))</f>
        <v>indst fuel type shifting</v>
      </c>
      <c r="L607" s="317">
        <f>IF(ISBLANK(INDEX('Policy Characteristics'!F:F,MATCH($C607,'Policy Characteristics'!$C:$C,0))),"",INDEX('Policy Characteristics'!F:F,MATCH($C607,'Policy Characteristics'!$C:$C,0)))</f>
        <v>0</v>
      </c>
      <c r="M607" s="317">
        <f>IF(ISBLANK(INDEX('Policy Characteristics'!G:G,MATCH($C607,'Policy Characteristics'!$C:$C,0))),"",INDEX('Policy Characteristics'!G:G,MATCH($C607,'Policy Characteristics'!$C:$C,0)))</f>
        <v>1</v>
      </c>
      <c r="N607" s="317">
        <f>IF(ISBLANK(INDEX('Policy Characteristics'!H:H,MATCH($C607,'Policy Characteristics'!$C:$C,0))),"",INDEX('Policy Characteristics'!H:H,MATCH($C607,'Policy Characteristics'!$C:$C,0)))</f>
        <v>0.01</v>
      </c>
      <c r="O607" s="306" t="str">
        <f>IF(ISBLANK(INDEX('Policy Characteristics'!I:I,MATCH($C607,'Policy Characteristics'!$C:$C,0))),"",INDEX('Policy Characteristics'!I:I,MATCH($C607,'Policy Characteristics'!$C:$C,0)))</f>
        <v>% of fuel shifted</v>
      </c>
      <c r="P607" s="306" t="str">
        <f>IF(ISBLANK(INDEX('Policy Characteristics'!J:J,MATCH($C607,'Policy Characteristics'!$C:$C,0))),"",INDEX('Policy Characteristics'!J:J,MATCH($C607,'Policy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7" s="306" t="str">
        <f>IF(ISBLANK(INDEX('Policy Characteristics'!K:K,MATCH($C607,'Policy Characteristics'!$C:$C,0))),"",INDEX('Policy Characteristics'!K:K,MATCH($C607,'Policy Characteristics'!$C:$C,0)))</f>
        <v>industry-ag-main.html#fuel-switching</v>
      </c>
      <c r="R607" s="306" t="str">
        <f>IF(ISBLANK(INDEX('Policy Characteristics'!L:L,MATCH($C607,'Policy Characteristics'!$C:$C,0))),"",INDEX('Policy Characteristics'!L:L,MATCH($C607,'Policy Characteristics'!$C:$C,0)))</f>
        <v>industry-elec-and-hydrogen.html</v>
      </c>
    </row>
    <row r="608" spans="1:18" x14ac:dyDescent="0.25">
      <c r="A608" s="306" t="str">
        <f>IF(ISBLANK(INDEX('Policy Characteristics'!A:A,MATCH($C608,'Policy Characteristics'!$C:$C,0))),"",INDEX('Policy Characteristics'!A:A,MATCH($C608,'Policy Characteristics'!$C:$C,0)))</f>
        <v>Industry</v>
      </c>
      <c r="B608" s="306" t="str">
        <f>IF(ISBLANK(INDEX('Policy Characteristics'!B:B,MATCH($C608,'Policy Characteristics'!$C:$C,0))),"",INDEX('Policy Characteristics'!B:B,MATCH($C608,'Policy Characteristics'!$C:$C,0)))</f>
        <v>Electrification + Hydrogen</v>
      </c>
      <c r="C608" s="310" t="str">
        <f t="shared" si="34"/>
        <v>Fraction of Industrial Fuel Use Shifted to Other Fuels</v>
      </c>
      <c r="D608" s="394" t="s">
        <v>3207</v>
      </c>
      <c r="E608" s="414" t="s">
        <v>2450</v>
      </c>
      <c r="F608" s="7" t="s">
        <v>3169</v>
      </c>
      <c r="G608" s="414" t="s">
        <v>3221</v>
      </c>
      <c r="H608" s="416">
        <v>1349</v>
      </c>
      <c r="I608" s="414" t="s">
        <v>45</v>
      </c>
      <c r="J608" s="308" t="str">
        <f>IF(ISBLANK(INDEX('Policy Characteristics'!D:D,MATCH($C608,'Policy Characteristics'!$C:$C,0))),"",INDEX('Policy Characteristics'!D:D,MATCH($C608,'Policy Characteristics'!$C:$C,0)))</f>
        <v>Electrification + Hydrogen</v>
      </c>
      <c r="K608" s="306" t="str">
        <f>IF(ISBLANK(INDEX('Policy Characteristics'!E:E,MATCH($C608,'Policy Characteristics'!$C:$C,0))),"",INDEX('Policy Characteristics'!E:E,MATCH($C608,'Policy Characteristics'!$C:$C,0)))</f>
        <v>indst fuel type shifting</v>
      </c>
      <c r="L608" s="317">
        <f>IF(ISBLANK(INDEX('Policy Characteristics'!F:F,MATCH($C608,'Policy Characteristics'!$C:$C,0))),"",INDEX('Policy Characteristics'!F:F,MATCH($C608,'Policy Characteristics'!$C:$C,0)))</f>
        <v>0</v>
      </c>
      <c r="M608" s="317">
        <f>IF(ISBLANK(INDEX('Policy Characteristics'!G:G,MATCH($C608,'Policy Characteristics'!$C:$C,0))),"",INDEX('Policy Characteristics'!G:G,MATCH($C608,'Policy Characteristics'!$C:$C,0)))</f>
        <v>1</v>
      </c>
      <c r="N608" s="317">
        <f>IF(ISBLANK(INDEX('Policy Characteristics'!H:H,MATCH($C608,'Policy Characteristics'!$C:$C,0))),"",INDEX('Policy Characteristics'!H:H,MATCH($C608,'Policy Characteristics'!$C:$C,0)))</f>
        <v>0.01</v>
      </c>
      <c r="O608" s="306" t="str">
        <f>IF(ISBLANK(INDEX('Policy Characteristics'!I:I,MATCH($C608,'Policy Characteristics'!$C:$C,0))),"",INDEX('Policy Characteristics'!I:I,MATCH($C608,'Policy Characteristics'!$C:$C,0)))</f>
        <v>% of fuel shifted</v>
      </c>
      <c r="P608" s="306" t="str">
        <f>IF(ISBLANK(INDEX('Policy Characteristics'!J:J,MATCH($C608,'Policy Characteristics'!$C:$C,0))),"",INDEX('Policy Characteristics'!J:J,MATCH($C608,'Policy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8" s="306" t="str">
        <f>IF(ISBLANK(INDEX('Policy Characteristics'!K:K,MATCH($C608,'Policy Characteristics'!$C:$C,0))),"",INDEX('Policy Characteristics'!K:K,MATCH($C608,'Policy Characteristics'!$C:$C,0)))</f>
        <v>industry-ag-main.html#fuel-switching</v>
      </c>
      <c r="R608" s="306" t="str">
        <f>IF(ISBLANK(INDEX('Policy Characteristics'!L:L,MATCH($C608,'Policy Characteristics'!$C:$C,0))),"",INDEX('Policy Characteristics'!L:L,MATCH($C608,'Policy Characteristics'!$C:$C,0)))</f>
        <v>industry-elec-and-hydrogen.html</v>
      </c>
    </row>
    <row r="609" spans="1:18" x14ac:dyDescent="0.25">
      <c r="A609" s="306" t="str">
        <f>IF(ISBLANK(INDEX('Policy Characteristics'!A:A,MATCH($C609,'Policy Characteristics'!$C:$C,0))),"",INDEX('Policy Characteristics'!A:A,MATCH($C609,'Policy Characteristics'!$C:$C,0)))</f>
        <v>Industry</v>
      </c>
      <c r="B609" s="306" t="str">
        <f>IF(ISBLANK(INDEX('Policy Characteristics'!B:B,MATCH($C609,'Policy Characteristics'!$C:$C,0))),"",INDEX('Policy Characteristics'!B:B,MATCH($C609,'Policy Characteristics'!$C:$C,0)))</f>
        <v>Electrification + Hydrogen</v>
      </c>
      <c r="C609" s="310" t="str">
        <f t="shared" si="34"/>
        <v>Fraction of Industrial Fuel Use Shifted to Other Fuels</v>
      </c>
      <c r="D609" s="394" t="s">
        <v>3207</v>
      </c>
      <c r="E609" s="414" t="s">
        <v>2451</v>
      </c>
      <c r="F609" s="7" t="s">
        <v>3169</v>
      </c>
      <c r="G609" s="414" t="s">
        <v>3222</v>
      </c>
      <c r="H609" s="416">
        <v>1350</v>
      </c>
      <c r="I609" s="414" t="s">
        <v>45</v>
      </c>
      <c r="J609" s="308" t="str">
        <f>IF(ISBLANK(INDEX('Policy Characteristics'!D:D,MATCH($C609,'Policy Characteristics'!$C:$C,0))),"",INDEX('Policy Characteristics'!D:D,MATCH($C609,'Policy Characteristics'!$C:$C,0)))</f>
        <v>Electrification + Hydrogen</v>
      </c>
      <c r="K609" s="306" t="str">
        <f>IF(ISBLANK(INDEX('Policy Characteristics'!E:E,MATCH($C609,'Policy Characteristics'!$C:$C,0))),"",INDEX('Policy Characteristics'!E:E,MATCH($C609,'Policy Characteristics'!$C:$C,0)))</f>
        <v>indst fuel type shifting</v>
      </c>
      <c r="L609" s="317">
        <f>IF(ISBLANK(INDEX('Policy Characteristics'!F:F,MATCH($C609,'Policy Characteristics'!$C:$C,0))),"",INDEX('Policy Characteristics'!F:F,MATCH($C609,'Policy Characteristics'!$C:$C,0)))</f>
        <v>0</v>
      </c>
      <c r="M609" s="317">
        <f>IF(ISBLANK(INDEX('Policy Characteristics'!G:G,MATCH($C609,'Policy Characteristics'!$C:$C,0))),"",INDEX('Policy Characteristics'!G:G,MATCH($C609,'Policy Characteristics'!$C:$C,0)))</f>
        <v>1</v>
      </c>
      <c r="N609" s="317">
        <f>IF(ISBLANK(INDEX('Policy Characteristics'!H:H,MATCH($C609,'Policy Characteristics'!$C:$C,0))),"",INDEX('Policy Characteristics'!H:H,MATCH($C609,'Policy Characteristics'!$C:$C,0)))</f>
        <v>0.01</v>
      </c>
      <c r="O609" s="306" t="str">
        <f>IF(ISBLANK(INDEX('Policy Characteristics'!I:I,MATCH($C609,'Policy Characteristics'!$C:$C,0))),"",INDEX('Policy Characteristics'!I:I,MATCH($C609,'Policy Characteristics'!$C:$C,0)))</f>
        <v>% of fuel shifted</v>
      </c>
      <c r="P609" s="306" t="str">
        <f>IF(ISBLANK(INDEX('Policy Characteristics'!J:J,MATCH($C609,'Policy Characteristics'!$C:$C,0))),"",INDEX('Policy Characteristics'!J:J,MATCH($C609,'Policy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09" s="306" t="str">
        <f>IF(ISBLANK(INDEX('Policy Characteristics'!K:K,MATCH($C609,'Policy Characteristics'!$C:$C,0))),"",INDEX('Policy Characteristics'!K:K,MATCH($C609,'Policy Characteristics'!$C:$C,0)))</f>
        <v>industry-ag-main.html#fuel-switching</v>
      </c>
      <c r="R609" s="306" t="str">
        <f>IF(ISBLANK(INDEX('Policy Characteristics'!L:L,MATCH($C609,'Policy Characteristics'!$C:$C,0))),"",INDEX('Policy Characteristics'!L:L,MATCH($C609,'Policy Characteristics'!$C:$C,0)))</f>
        <v>industry-elec-and-hydrogen.html</v>
      </c>
    </row>
    <row r="610" spans="1:18" x14ac:dyDescent="0.25">
      <c r="A610" s="306" t="str">
        <f>IF(ISBLANK(INDEX('Policy Characteristics'!A:A,MATCH($C610,'Policy Characteristics'!$C:$C,0))),"",INDEX('Policy Characteristics'!A:A,MATCH($C610,'Policy Characteristics'!$C:$C,0)))</f>
        <v>Industry</v>
      </c>
      <c r="B610" s="306" t="str">
        <f>IF(ISBLANK(INDEX('Policy Characteristics'!B:B,MATCH($C610,'Policy Characteristics'!$C:$C,0))),"",INDEX('Policy Characteristics'!B:B,MATCH($C610,'Policy Characteristics'!$C:$C,0)))</f>
        <v>Electrification + Hydrogen</v>
      </c>
      <c r="C610" s="310" t="str">
        <f t="shared" si="34"/>
        <v>Fraction of Industrial Fuel Use Shifted to Other Fuels</v>
      </c>
      <c r="D610" s="394" t="s">
        <v>3207</v>
      </c>
      <c r="E610" s="414" t="s">
        <v>2452</v>
      </c>
      <c r="F610" s="7" t="s">
        <v>3169</v>
      </c>
      <c r="G610" s="414" t="s">
        <v>3223</v>
      </c>
      <c r="H610" s="416">
        <v>1351</v>
      </c>
      <c r="I610" s="414" t="s">
        <v>45</v>
      </c>
      <c r="J610" s="308" t="str">
        <f>IF(ISBLANK(INDEX('Policy Characteristics'!D:D,MATCH($C610,'Policy Characteristics'!$C:$C,0))),"",INDEX('Policy Characteristics'!D:D,MATCH($C610,'Policy Characteristics'!$C:$C,0)))</f>
        <v>Electrification + Hydrogen</v>
      </c>
      <c r="K610" s="306" t="str">
        <f>IF(ISBLANK(INDEX('Policy Characteristics'!E:E,MATCH($C610,'Policy Characteristics'!$C:$C,0))),"",INDEX('Policy Characteristics'!E:E,MATCH($C610,'Policy Characteristics'!$C:$C,0)))</f>
        <v>indst fuel type shifting</v>
      </c>
      <c r="L610" s="317">
        <f>IF(ISBLANK(INDEX('Policy Characteristics'!F:F,MATCH($C610,'Policy Characteristics'!$C:$C,0))),"",INDEX('Policy Characteristics'!F:F,MATCH($C610,'Policy Characteristics'!$C:$C,0)))</f>
        <v>0</v>
      </c>
      <c r="M610" s="317">
        <f>IF(ISBLANK(INDEX('Policy Characteristics'!G:G,MATCH($C610,'Policy Characteristics'!$C:$C,0))),"",INDEX('Policy Characteristics'!G:G,MATCH($C610,'Policy Characteristics'!$C:$C,0)))</f>
        <v>1</v>
      </c>
      <c r="N610" s="317">
        <f>IF(ISBLANK(INDEX('Policy Characteristics'!H:H,MATCH($C610,'Policy Characteristics'!$C:$C,0))),"",INDEX('Policy Characteristics'!H:H,MATCH($C610,'Policy Characteristics'!$C:$C,0)))</f>
        <v>0.01</v>
      </c>
      <c r="O610" s="306" t="str">
        <f>IF(ISBLANK(INDEX('Policy Characteristics'!I:I,MATCH($C610,'Policy Characteristics'!$C:$C,0))),"",INDEX('Policy Characteristics'!I:I,MATCH($C610,'Policy Characteristics'!$C:$C,0)))</f>
        <v>% of fuel shifted</v>
      </c>
      <c r="P610" s="306" t="str">
        <f>IF(ISBLANK(INDEX('Policy Characteristics'!J:J,MATCH($C610,'Policy Characteristics'!$C:$C,0))),"",INDEX('Policy Characteristics'!J:J,MATCH($C610,'Policy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0" s="306" t="str">
        <f>IF(ISBLANK(INDEX('Policy Characteristics'!K:K,MATCH($C610,'Policy Characteristics'!$C:$C,0))),"",INDEX('Policy Characteristics'!K:K,MATCH($C610,'Policy Characteristics'!$C:$C,0)))</f>
        <v>industry-ag-main.html#fuel-switching</v>
      </c>
      <c r="R610" s="306" t="str">
        <f>IF(ISBLANK(INDEX('Policy Characteristics'!L:L,MATCH($C610,'Policy Characteristics'!$C:$C,0))),"",INDEX('Policy Characteristics'!L:L,MATCH($C610,'Policy Characteristics'!$C:$C,0)))</f>
        <v>industry-elec-and-hydrogen.html</v>
      </c>
    </row>
    <row r="611" spans="1:18" x14ac:dyDescent="0.25">
      <c r="A611" s="306" t="str">
        <f>IF(ISBLANK(INDEX('Policy Characteristics'!A:A,MATCH($C611,'Policy Characteristics'!$C:$C,0))),"",INDEX('Policy Characteristics'!A:A,MATCH($C611,'Policy Characteristics'!$C:$C,0)))</f>
        <v>Industry</v>
      </c>
      <c r="B611" s="306" t="str">
        <f>IF(ISBLANK(INDEX('Policy Characteristics'!B:B,MATCH($C611,'Policy Characteristics'!$C:$C,0))),"",INDEX('Policy Characteristics'!B:B,MATCH($C611,'Policy Characteristics'!$C:$C,0)))</f>
        <v>Electrification + Hydrogen</v>
      </c>
      <c r="C611" s="310" t="str">
        <f t="shared" si="34"/>
        <v>Fraction of Industrial Fuel Use Shifted to Other Fuels</v>
      </c>
      <c r="D611" s="394" t="s">
        <v>3207</v>
      </c>
      <c r="E611" s="414" t="s">
        <v>2453</v>
      </c>
      <c r="F611" s="7" t="s">
        <v>3169</v>
      </c>
      <c r="G611" s="414" t="s">
        <v>3224</v>
      </c>
      <c r="H611" s="416">
        <v>1352</v>
      </c>
      <c r="I611" s="414" t="s">
        <v>45</v>
      </c>
      <c r="J611" s="308" t="str">
        <f>IF(ISBLANK(INDEX('Policy Characteristics'!D:D,MATCH($C611,'Policy Characteristics'!$C:$C,0))),"",INDEX('Policy Characteristics'!D:D,MATCH($C611,'Policy Characteristics'!$C:$C,0)))</f>
        <v>Electrification + Hydrogen</v>
      </c>
      <c r="K611" s="306" t="str">
        <f>IF(ISBLANK(INDEX('Policy Characteristics'!E:E,MATCH($C611,'Policy Characteristics'!$C:$C,0))),"",INDEX('Policy Characteristics'!E:E,MATCH($C611,'Policy Characteristics'!$C:$C,0)))</f>
        <v>indst fuel type shifting</v>
      </c>
      <c r="L611" s="317">
        <f>IF(ISBLANK(INDEX('Policy Characteristics'!F:F,MATCH($C611,'Policy Characteristics'!$C:$C,0))),"",INDEX('Policy Characteristics'!F:F,MATCH($C611,'Policy Characteristics'!$C:$C,0)))</f>
        <v>0</v>
      </c>
      <c r="M611" s="317">
        <f>IF(ISBLANK(INDEX('Policy Characteristics'!G:G,MATCH($C611,'Policy Characteristics'!$C:$C,0))),"",INDEX('Policy Characteristics'!G:G,MATCH($C611,'Policy Characteristics'!$C:$C,0)))</f>
        <v>1</v>
      </c>
      <c r="N611" s="317">
        <f>IF(ISBLANK(INDEX('Policy Characteristics'!H:H,MATCH($C611,'Policy Characteristics'!$C:$C,0))),"",INDEX('Policy Characteristics'!H:H,MATCH($C611,'Policy Characteristics'!$C:$C,0)))</f>
        <v>0.01</v>
      </c>
      <c r="O611" s="306" t="str">
        <f>IF(ISBLANK(INDEX('Policy Characteristics'!I:I,MATCH($C611,'Policy Characteristics'!$C:$C,0))),"",INDEX('Policy Characteristics'!I:I,MATCH($C611,'Policy Characteristics'!$C:$C,0)))</f>
        <v>% of fuel shifted</v>
      </c>
      <c r="P611" s="306" t="str">
        <f>IF(ISBLANK(INDEX('Policy Characteristics'!J:J,MATCH($C611,'Policy Characteristics'!$C:$C,0))),"",INDEX('Policy Characteristics'!J:J,MATCH($C611,'Policy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1" s="306" t="str">
        <f>IF(ISBLANK(INDEX('Policy Characteristics'!K:K,MATCH($C611,'Policy Characteristics'!$C:$C,0))),"",INDEX('Policy Characteristics'!K:K,MATCH($C611,'Policy Characteristics'!$C:$C,0)))</f>
        <v>industry-ag-main.html#fuel-switching</v>
      </c>
      <c r="R611" s="306" t="str">
        <f>IF(ISBLANK(INDEX('Policy Characteristics'!L:L,MATCH($C611,'Policy Characteristics'!$C:$C,0))),"",INDEX('Policy Characteristics'!L:L,MATCH($C611,'Policy Characteristics'!$C:$C,0)))</f>
        <v>industry-elec-and-hydrogen.html</v>
      </c>
    </row>
    <row r="612" spans="1:18" x14ac:dyDescent="0.25">
      <c r="A612" s="306" t="str">
        <f>IF(ISBLANK(INDEX('Policy Characteristics'!A:A,MATCH($C612,'Policy Characteristics'!$C:$C,0))),"",INDEX('Policy Characteristics'!A:A,MATCH($C612,'Policy Characteristics'!$C:$C,0)))</f>
        <v>Industry</v>
      </c>
      <c r="B612" s="306" t="str">
        <f>IF(ISBLANK(INDEX('Policy Characteristics'!B:B,MATCH($C612,'Policy Characteristics'!$C:$C,0))),"",INDEX('Policy Characteristics'!B:B,MATCH($C612,'Policy Characteristics'!$C:$C,0)))</f>
        <v>Electrification + Hydrogen</v>
      </c>
      <c r="C612" s="310" t="str">
        <f t="shared" ref="C612:C675" si="35">C$467</f>
        <v>Fraction of Industrial Fuel Use Shifted to Other Fuels</v>
      </c>
      <c r="D612" s="394" t="s">
        <v>3207</v>
      </c>
      <c r="E612" s="414" t="s">
        <v>2454</v>
      </c>
      <c r="F612" s="7" t="s">
        <v>3169</v>
      </c>
      <c r="G612" s="414" t="s">
        <v>3225</v>
      </c>
      <c r="H612" s="416">
        <v>1353</v>
      </c>
      <c r="I612" s="414" t="s">
        <v>45</v>
      </c>
      <c r="J612" s="308" t="str">
        <f>IF(ISBLANK(INDEX('Policy Characteristics'!D:D,MATCH($C612,'Policy Characteristics'!$C:$C,0))),"",INDEX('Policy Characteristics'!D:D,MATCH($C612,'Policy Characteristics'!$C:$C,0)))</f>
        <v>Electrification + Hydrogen</v>
      </c>
      <c r="K612" s="306" t="str">
        <f>IF(ISBLANK(INDEX('Policy Characteristics'!E:E,MATCH($C612,'Policy Characteristics'!$C:$C,0))),"",INDEX('Policy Characteristics'!E:E,MATCH($C612,'Policy Characteristics'!$C:$C,0)))</f>
        <v>indst fuel type shifting</v>
      </c>
      <c r="L612" s="317">
        <f>IF(ISBLANK(INDEX('Policy Characteristics'!F:F,MATCH($C612,'Policy Characteristics'!$C:$C,0))),"",INDEX('Policy Characteristics'!F:F,MATCH($C612,'Policy Characteristics'!$C:$C,0)))</f>
        <v>0</v>
      </c>
      <c r="M612" s="317">
        <f>IF(ISBLANK(INDEX('Policy Characteristics'!G:G,MATCH($C612,'Policy Characteristics'!$C:$C,0))),"",INDEX('Policy Characteristics'!G:G,MATCH($C612,'Policy Characteristics'!$C:$C,0)))</f>
        <v>1</v>
      </c>
      <c r="N612" s="317">
        <f>IF(ISBLANK(INDEX('Policy Characteristics'!H:H,MATCH($C612,'Policy Characteristics'!$C:$C,0))),"",INDEX('Policy Characteristics'!H:H,MATCH($C612,'Policy Characteristics'!$C:$C,0)))</f>
        <v>0.01</v>
      </c>
      <c r="O612" s="306" t="str">
        <f>IF(ISBLANK(INDEX('Policy Characteristics'!I:I,MATCH($C612,'Policy Characteristics'!$C:$C,0))),"",INDEX('Policy Characteristics'!I:I,MATCH($C612,'Policy Characteristics'!$C:$C,0)))</f>
        <v>% of fuel shifted</v>
      </c>
      <c r="P612" s="306" t="str">
        <f>IF(ISBLANK(INDEX('Policy Characteristics'!J:J,MATCH($C612,'Policy Characteristics'!$C:$C,0))),"",INDEX('Policy Characteristics'!J:J,MATCH($C612,'Policy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2" s="306" t="str">
        <f>IF(ISBLANK(INDEX('Policy Characteristics'!K:K,MATCH($C612,'Policy Characteristics'!$C:$C,0))),"",INDEX('Policy Characteristics'!K:K,MATCH($C612,'Policy Characteristics'!$C:$C,0)))</f>
        <v>industry-ag-main.html#fuel-switching</v>
      </c>
      <c r="R612" s="306" t="str">
        <f>IF(ISBLANK(INDEX('Policy Characteristics'!L:L,MATCH($C612,'Policy Characteristics'!$C:$C,0))),"",INDEX('Policy Characteristics'!L:L,MATCH($C612,'Policy Characteristics'!$C:$C,0)))</f>
        <v>industry-elec-and-hydrogen.html</v>
      </c>
    </row>
    <row r="613" spans="1:18" x14ac:dyDescent="0.25">
      <c r="A613" s="306" t="str">
        <f>IF(ISBLANK(INDEX('Policy Characteristics'!A:A,MATCH($C613,'Policy Characteristics'!$C:$C,0))),"",INDEX('Policy Characteristics'!A:A,MATCH($C613,'Policy Characteristics'!$C:$C,0)))</f>
        <v>Industry</v>
      </c>
      <c r="B613" s="306" t="str">
        <f>IF(ISBLANK(INDEX('Policy Characteristics'!B:B,MATCH($C613,'Policy Characteristics'!$C:$C,0))),"",INDEX('Policy Characteristics'!B:B,MATCH($C613,'Policy Characteristics'!$C:$C,0)))</f>
        <v>Electrification + Hydrogen</v>
      </c>
      <c r="C613" s="310" t="str">
        <f t="shared" si="35"/>
        <v>Fraction of Industrial Fuel Use Shifted to Other Fuels</v>
      </c>
      <c r="D613" s="394" t="s">
        <v>3207</v>
      </c>
      <c r="E613" s="414" t="s">
        <v>2800</v>
      </c>
      <c r="F613" s="7" t="s">
        <v>3169</v>
      </c>
      <c r="G613" s="414" t="s">
        <v>3226</v>
      </c>
      <c r="H613" s="416">
        <v>1354</v>
      </c>
      <c r="I613" s="414" t="s">
        <v>45</v>
      </c>
      <c r="J613" s="308" t="str">
        <f>IF(ISBLANK(INDEX('Policy Characteristics'!D:D,MATCH($C613,'Policy Characteristics'!$C:$C,0))),"",INDEX('Policy Characteristics'!D:D,MATCH($C613,'Policy Characteristics'!$C:$C,0)))</f>
        <v>Electrification + Hydrogen</v>
      </c>
      <c r="K613" s="306" t="str">
        <f>IF(ISBLANK(INDEX('Policy Characteristics'!E:E,MATCH($C613,'Policy Characteristics'!$C:$C,0))),"",INDEX('Policy Characteristics'!E:E,MATCH($C613,'Policy Characteristics'!$C:$C,0)))</f>
        <v>indst fuel type shifting</v>
      </c>
      <c r="L613" s="317">
        <f>IF(ISBLANK(INDEX('Policy Characteristics'!F:F,MATCH($C613,'Policy Characteristics'!$C:$C,0))),"",INDEX('Policy Characteristics'!F:F,MATCH($C613,'Policy Characteristics'!$C:$C,0)))</f>
        <v>0</v>
      </c>
      <c r="M613" s="317">
        <f>IF(ISBLANK(INDEX('Policy Characteristics'!G:G,MATCH($C613,'Policy Characteristics'!$C:$C,0))),"",INDEX('Policy Characteristics'!G:G,MATCH($C613,'Policy Characteristics'!$C:$C,0)))</f>
        <v>1</v>
      </c>
      <c r="N613" s="317">
        <f>IF(ISBLANK(INDEX('Policy Characteristics'!H:H,MATCH($C613,'Policy Characteristics'!$C:$C,0))),"",INDEX('Policy Characteristics'!H:H,MATCH($C613,'Policy Characteristics'!$C:$C,0)))</f>
        <v>0.01</v>
      </c>
      <c r="O613" s="306" t="str">
        <f>IF(ISBLANK(INDEX('Policy Characteristics'!I:I,MATCH($C613,'Policy Characteristics'!$C:$C,0))),"",INDEX('Policy Characteristics'!I:I,MATCH($C613,'Policy Characteristics'!$C:$C,0)))</f>
        <v>% of fuel shifted</v>
      </c>
      <c r="P613" s="306" t="str">
        <f>IF(ISBLANK(INDEX('Policy Characteristics'!J:J,MATCH($C613,'Policy Characteristics'!$C:$C,0))),"",INDEX('Policy Characteristics'!J:J,MATCH($C613,'Policy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3" s="306" t="str">
        <f>IF(ISBLANK(INDEX('Policy Characteristics'!K:K,MATCH($C613,'Policy Characteristics'!$C:$C,0))),"",INDEX('Policy Characteristics'!K:K,MATCH($C613,'Policy Characteristics'!$C:$C,0)))</f>
        <v>industry-ag-main.html#fuel-switching</v>
      </c>
      <c r="R613" s="306" t="str">
        <f>IF(ISBLANK(INDEX('Policy Characteristics'!L:L,MATCH($C613,'Policy Characteristics'!$C:$C,0))),"",INDEX('Policy Characteristics'!L:L,MATCH($C613,'Policy Characteristics'!$C:$C,0)))</f>
        <v>industry-elec-and-hydrogen.html</v>
      </c>
    </row>
    <row r="614" spans="1:18" x14ac:dyDescent="0.25">
      <c r="A614" s="306" t="str">
        <f>IF(ISBLANK(INDEX('Policy Characteristics'!A:A,MATCH($C614,'Policy Characteristics'!$C:$C,0))),"",INDEX('Policy Characteristics'!A:A,MATCH($C614,'Policy Characteristics'!$C:$C,0)))</f>
        <v>Industry</v>
      </c>
      <c r="B614" s="306" t="str">
        <f>IF(ISBLANK(INDEX('Policy Characteristics'!B:B,MATCH($C614,'Policy Characteristics'!$C:$C,0))),"",INDEX('Policy Characteristics'!B:B,MATCH($C614,'Policy Characteristics'!$C:$C,0)))</f>
        <v>Electrification + Hydrogen</v>
      </c>
      <c r="C614" s="310" t="str">
        <f t="shared" si="35"/>
        <v>Fraction of Industrial Fuel Use Shifted to Other Fuels</v>
      </c>
      <c r="D614" s="394" t="s">
        <v>3207</v>
      </c>
      <c r="E614" s="414" t="s">
        <v>2801</v>
      </c>
      <c r="F614" s="7" t="s">
        <v>3169</v>
      </c>
      <c r="G614" s="414" t="s">
        <v>3227</v>
      </c>
      <c r="H614" s="416">
        <v>1355</v>
      </c>
      <c r="I614" s="414" t="s">
        <v>45</v>
      </c>
      <c r="J614" s="308" t="str">
        <f>IF(ISBLANK(INDEX('Policy Characteristics'!D:D,MATCH($C614,'Policy Characteristics'!$C:$C,0))),"",INDEX('Policy Characteristics'!D:D,MATCH($C614,'Policy Characteristics'!$C:$C,0)))</f>
        <v>Electrification + Hydrogen</v>
      </c>
      <c r="K614" s="306" t="str">
        <f>IF(ISBLANK(INDEX('Policy Characteristics'!E:E,MATCH($C614,'Policy Characteristics'!$C:$C,0))),"",INDEX('Policy Characteristics'!E:E,MATCH($C614,'Policy Characteristics'!$C:$C,0)))</f>
        <v>indst fuel type shifting</v>
      </c>
      <c r="L614" s="317">
        <f>IF(ISBLANK(INDEX('Policy Characteristics'!F:F,MATCH($C614,'Policy Characteristics'!$C:$C,0))),"",INDEX('Policy Characteristics'!F:F,MATCH($C614,'Policy Characteristics'!$C:$C,0)))</f>
        <v>0</v>
      </c>
      <c r="M614" s="317">
        <f>IF(ISBLANK(INDEX('Policy Characteristics'!G:G,MATCH($C614,'Policy Characteristics'!$C:$C,0))),"",INDEX('Policy Characteristics'!G:G,MATCH($C614,'Policy Characteristics'!$C:$C,0)))</f>
        <v>1</v>
      </c>
      <c r="N614" s="317">
        <f>IF(ISBLANK(INDEX('Policy Characteristics'!H:H,MATCH($C614,'Policy Characteristics'!$C:$C,0))),"",INDEX('Policy Characteristics'!H:H,MATCH($C614,'Policy Characteristics'!$C:$C,0)))</f>
        <v>0.01</v>
      </c>
      <c r="O614" s="306" t="str">
        <f>IF(ISBLANK(INDEX('Policy Characteristics'!I:I,MATCH($C614,'Policy Characteristics'!$C:$C,0))),"",INDEX('Policy Characteristics'!I:I,MATCH($C614,'Policy Characteristics'!$C:$C,0)))</f>
        <v>% of fuel shifted</v>
      </c>
      <c r="P614" s="306" t="str">
        <f>IF(ISBLANK(INDEX('Policy Characteristics'!J:J,MATCH($C614,'Policy Characteristics'!$C:$C,0))),"",INDEX('Policy Characteristics'!J:J,MATCH($C614,'Policy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4" s="306" t="str">
        <f>IF(ISBLANK(INDEX('Policy Characteristics'!K:K,MATCH($C614,'Policy Characteristics'!$C:$C,0))),"",INDEX('Policy Characteristics'!K:K,MATCH($C614,'Policy Characteristics'!$C:$C,0)))</f>
        <v>industry-ag-main.html#fuel-switching</v>
      </c>
      <c r="R614" s="306" t="str">
        <f>IF(ISBLANK(INDEX('Policy Characteristics'!L:L,MATCH($C614,'Policy Characteristics'!$C:$C,0))),"",INDEX('Policy Characteristics'!L:L,MATCH($C614,'Policy Characteristics'!$C:$C,0)))</f>
        <v>industry-elec-and-hydrogen.html</v>
      </c>
    </row>
    <row r="615" spans="1:18" x14ac:dyDescent="0.25">
      <c r="A615" s="306" t="str">
        <f>IF(ISBLANK(INDEX('Policy Characteristics'!A:A,MATCH($C615,'Policy Characteristics'!$C:$C,0))),"",INDEX('Policy Characteristics'!A:A,MATCH($C615,'Policy Characteristics'!$C:$C,0)))</f>
        <v>Industry</v>
      </c>
      <c r="B615" s="306" t="str">
        <f>IF(ISBLANK(INDEX('Policy Characteristics'!B:B,MATCH($C615,'Policy Characteristics'!$C:$C,0))),"",INDEX('Policy Characteristics'!B:B,MATCH($C615,'Policy Characteristics'!$C:$C,0)))</f>
        <v>Electrification + Hydrogen</v>
      </c>
      <c r="C615" s="310" t="str">
        <f t="shared" si="35"/>
        <v>Fraction of Industrial Fuel Use Shifted to Other Fuels</v>
      </c>
      <c r="D615" s="394" t="s">
        <v>3207</v>
      </c>
      <c r="E615" s="414" t="s">
        <v>2802</v>
      </c>
      <c r="F615" s="7" t="s">
        <v>3169</v>
      </c>
      <c r="G615" s="414" t="s">
        <v>3228</v>
      </c>
      <c r="H615" s="416">
        <v>1356</v>
      </c>
      <c r="I615" s="414" t="s">
        <v>45</v>
      </c>
      <c r="J615" s="308" t="str">
        <f>IF(ISBLANK(INDEX('Policy Characteristics'!D:D,MATCH($C615,'Policy Characteristics'!$C:$C,0))),"",INDEX('Policy Characteristics'!D:D,MATCH($C615,'Policy Characteristics'!$C:$C,0)))</f>
        <v>Electrification + Hydrogen</v>
      </c>
      <c r="K615" s="306" t="str">
        <f>IF(ISBLANK(INDEX('Policy Characteristics'!E:E,MATCH($C615,'Policy Characteristics'!$C:$C,0))),"",INDEX('Policy Characteristics'!E:E,MATCH($C615,'Policy Characteristics'!$C:$C,0)))</f>
        <v>indst fuel type shifting</v>
      </c>
      <c r="L615" s="317">
        <f>IF(ISBLANK(INDEX('Policy Characteristics'!F:F,MATCH($C615,'Policy Characteristics'!$C:$C,0))),"",INDEX('Policy Characteristics'!F:F,MATCH($C615,'Policy Characteristics'!$C:$C,0)))</f>
        <v>0</v>
      </c>
      <c r="M615" s="317">
        <f>IF(ISBLANK(INDEX('Policy Characteristics'!G:G,MATCH($C615,'Policy Characteristics'!$C:$C,0))),"",INDEX('Policy Characteristics'!G:G,MATCH($C615,'Policy Characteristics'!$C:$C,0)))</f>
        <v>1</v>
      </c>
      <c r="N615" s="317">
        <f>IF(ISBLANK(INDEX('Policy Characteristics'!H:H,MATCH($C615,'Policy Characteristics'!$C:$C,0))),"",INDEX('Policy Characteristics'!H:H,MATCH($C615,'Policy Characteristics'!$C:$C,0)))</f>
        <v>0.01</v>
      </c>
      <c r="O615" s="306" t="str">
        <f>IF(ISBLANK(INDEX('Policy Characteristics'!I:I,MATCH($C615,'Policy Characteristics'!$C:$C,0))),"",INDEX('Policy Characteristics'!I:I,MATCH($C615,'Policy Characteristics'!$C:$C,0)))</f>
        <v>% of fuel shifted</v>
      </c>
      <c r="P615" s="306" t="str">
        <f>IF(ISBLANK(INDEX('Policy Characteristics'!J:J,MATCH($C615,'Policy Characteristics'!$C:$C,0))),"",INDEX('Policy Characteristics'!J:J,MATCH($C615,'Policy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5" s="306" t="str">
        <f>IF(ISBLANK(INDEX('Policy Characteristics'!K:K,MATCH($C615,'Policy Characteristics'!$C:$C,0))),"",INDEX('Policy Characteristics'!K:K,MATCH($C615,'Policy Characteristics'!$C:$C,0)))</f>
        <v>industry-ag-main.html#fuel-switching</v>
      </c>
      <c r="R615" s="306" t="str">
        <f>IF(ISBLANK(INDEX('Policy Characteristics'!L:L,MATCH($C615,'Policy Characteristics'!$C:$C,0))),"",INDEX('Policy Characteristics'!L:L,MATCH($C615,'Policy Characteristics'!$C:$C,0)))</f>
        <v>industry-elec-and-hydrogen.html</v>
      </c>
    </row>
    <row r="616" spans="1:18" x14ac:dyDescent="0.25">
      <c r="A616" s="306" t="str">
        <f>IF(ISBLANK(INDEX('Policy Characteristics'!A:A,MATCH($C616,'Policy Characteristics'!$C:$C,0))),"",INDEX('Policy Characteristics'!A:A,MATCH($C616,'Policy Characteristics'!$C:$C,0)))</f>
        <v>Industry</v>
      </c>
      <c r="B616" s="306" t="str">
        <f>IF(ISBLANK(INDEX('Policy Characteristics'!B:B,MATCH($C616,'Policy Characteristics'!$C:$C,0))),"",INDEX('Policy Characteristics'!B:B,MATCH($C616,'Policy Characteristics'!$C:$C,0)))</f>
        <v>Electrification + Hydrogen</v>
      </c>
      <c r="C616" s="310" t="str">
        <f t="shared" si="35"/>
        <v>Fraction of Industrial Fuel Use Shifted to Other Fuels</v>
      </c>
      <c r="D616" s="394" t="s">
        <v>3207</v>
      </c>
      <c r="E616" s="414" t="s">
        <v>2799</v>
      </c>
      <c r="F616" s="7" t="s">
        <v>3169</v>
      </c>
      <c r="G616" s="414" t="s">
        <v>3229</v>
      </c>
      <c r="H616" s="416">
        <v>1357</v>
      </c>
      <c r="I616" s="414" t="s">
        <v>44</v>
      </c>
      <c r="J616" s="308" t="str">
        <f>IF(ISBLANK(INDEX('Policy Characteristics'!D:D,MATCH($C616,'Policy Characteristics'!$C:$C,0))),"",INDEX('Policy Characteristics'!D:D,MATCH($C616,'Policy Characteristics'!$C:$C,0)))</f>
        <v>Electrification + Hydrogen</v>
      </c>
      <c r="K616" s="306" t="str">
        <f>IF(ISBLANK(INDEX('Policy Characteristics'!E:E,MATCH($C616,'Policy Characteristics'!$C:$C,0))),"",INDEX('Policy Characteristics'!E:E,MATCH($C616,'Policy Characteristics'!$C:$C,0)))</f>
        <v>indst fuel type shifting</v>
      </c>
      <c r="L616" s="317">
        <f>IF(ISBLANK(INDEX('Policy Characteristics'!F:F,MATCH($C616,'Policy Characteristics'!$C:$C,0))),"",INDEX('Policy Characteristics'!F:F,MATCH($C616,'Policy Characteristics'!$C:$C,0)))</f>
        <v>0</v>
      </c>
      <c r="M616" s="317">
        <f>IF(ISBLANK(INDEX('Policy Characteristics'!G:G,MATCH($C616,'Policy Characteristics'!$C:$C,0))),"",INDEX('Policy Characteristics'!G:G,MATCH($C616,'Policy Characteristics'!$C:$C,0)))</f>
        <v>1</v>
      </c>
      <c r="N616" s="317">
        <f>IF(ISBLANK(INDEX('Policy Characteristics'!H:H,MATCH($C616,'Policy Characteristics'!$C:$C,0))),"",INDEX('Policy Characteristics'!H:H,MATCH($C616,'Policy Characteristics'!$C:$C,0)))</f>
        <v>0.01</v>
      </c>
      <c r="O616" s="306" t="str">
        <f>IF(ISBLANK(INDEX('Policy Characteristics'!I:I,MATCH($C616,'Policy Characteristics'!$C:$C,0))),"",INDEX('Policy Characteristics'!I:I,MATCH($C616,'Policy Characteristics'!$C:$C,0)))</f>
        <v>% of fuel shifted</v>
      </c>
      <c r="P616" s="306" t="str">
        <f>IF(ISBLANK(INDEX('Policy Characteristics'!J:J,MATCH($C616,'Policy Characteristics'!$C:$C,0))),"",INDEX('Policy Characteristics'!J:J,MATCH($C616,'Policy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6" s="306" t="str">
        <f>IF(ISBLANK(INDEX('Policy Characteristics'!K:K,MATCH($C616,'Policy Characteristics'!$C:$C,0))),"",INDEX('Policy Characteristics'!K:K,MATCH($C616,'Policy Characteristics'!$C:$C,0)))</f>
        <v>industry-ag-main.html#fuel-switching</v>
      </c>
      <c r="R616" s="306" t="str">
        <f>IF(ISBLANK(INDEX('Policy Characteristics'!L:L,MATCH($C616,'Policy Characteristics'!$C:$C,0))),"",INDEX('Policy Characteristics'!L:L,MATCH($C616,'Policy Characteristics'!$C:$C,0)))</f>
        <v>industry-elec-and-hydrogen.html</v>
      </c>
    </row>
    <row r="617" spans="1:18" x14ac:dyDescent="0.25">
      <c r="A617" s="306" t="str">
        <f>IF(ISBLANK(INDEX('Policy Characteristics'!A:A,MATCH($C617,'Policy Characteristics'!$C:$C,0))),"",INDEX('Policy Characteristics'!A:A,MATCH($C617,'Policy Characteristics'!$C:$C,0)))</f>
        <v>Industry</v>
      </c>
      <c r="B617" s="306" t="str">
        <f>IF(ISBLANK(INDEX('Policy Characteristics'!B:B,MATCH($C617,'Policy Characteristics'!$C:$C,0))),"",INDEX('Policy Characteristics'!B:B,MATCH($C617,'Policy Characteristics'!$C:$C,0)))</f>
        <v>Electrification + Hydrogen</v>
      </c>
      <c r="C617" s="310" t="str">
        <f t="shared" si="35"/>
        <v>Fraction of Industrial Fuel Use Shifted to Other Fuels</v>
      </c>
      <c r="D617" s="394" t="s">
        <v>3208</v>
      </c>
      <c r="E617" s="414" t="s">
        <v>2449</v>
      </c>
      <c r="F617" s="7" t="s">
        <v>3170</v>
      </c>
      <c r="G617" s="414" t="s">
        <v>3220</v>
      </c>
      <c r="H617" s="416">
        <v>1358</v>
      </c>
      <c r="I617" s="414" t="s">
        <v>44</v>
      </c>
      <c r="J617" s="308" t="str">
        <f>IF(ISBLANK(INDEX('Policy Characteristics'!D:D,MATCH($C617,'Policy Characteristics'!$C:$C,0))),"",INDEX('Policy Characteristics'!D:D,MATCH($C617,'Policy Characteristics'!$C:$C,0)))</f>
        <v>Electrification + Hydrogen</v>
      </c>
      <c r="K617" s="306" t="str">
        <f>IF(ISBLANK(INDEX('Policy Characteristics'!E:E,MATCH($C617,'Policy Characteristics'!$C:$C,0))),"",INDEX('Policy Characteristics'!E:E,MATCH($C617,'Policy Characteristics'!$C:$C,0)))</f>
        <v>indst fuel type shifting</v>
      </c>
      <c r="L617" s="317">
        <f>IF(ISBLANK(INDEX('Policy Characteristics'!F:F,MATCH($C617,'Policy Characteristics'!$C:$C,0))),"",INDEX('Policy Characteristics'!F:F,MATCH($C617,'Policy Characteristics'!$C:$C,0)))</f>
        <v>0</v>
      </c>
      <c r="M617" s="317">
        <f>IF(ISBLANK(INDEX('Policy Characteristics'!G:G,MATCH($C617,'Policy Characteristics'!$C:$C,0))),"",INDEX('Policy Characteristics'!G:G,MATCH($C617,'Policy Characteristics'!$C:$C,0)))</f>
        <v>1</v>
      </c>
      <c r="N617" s="317">
        <f>IF(ISBLANK(INDEX('Policy Characteristics'!H:H,MATCH($C617,'Policy Characteristics'!$C:$C,0))),"",INDEX('Policy Characteristics'!H:H,MATCH($C617,'Policy Characteristics'!$C:$C,0)))</f>
        <v>0.01</v>
      </c>
      <c r="O617" s="306" t="str">
        <f>IF(ISBLANK(INDEX('Policy Characteristics'!I:I,MATCH($C617,'Policy Characteristics'!$C:$C,0))),"",INDEX('Policy Characteristics'!I:I,MATCH($C617,'Policy Characteristics'!$C:$C,0)))</f>
        <v>% of fuel shifted</v>
      </c>
      <c r="P617" s="306" t="str">
        <f>IF(ISBLANK(INDEX('Policy Characteristics'!J:J,MATCH($C617,'Policy Characteristics'!$C:$C,0))),"",INDEX('Policy Characteristics'!J:J,MATCH($C617,'Policy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7" s="306" t="str">
        <f>IF(ISBLANK(INDEX('Policy Characteristics'!K:K,MATCH($C617,'Policy Characteristics'!$C:$C,0))),"",INDEX('Policy Characteristics'!K:K,MATCH($C617,'Policy Characteristics'!$C:$C,0)))</f>
        <v>industry-ag-main.html#fuel-switching</v>
      </c>
      <c r="R617" s="306" t="str">
        <f>IF(ISBLANK(INDEX('Policy Characteristics'!L:L,MATCH($C617,'Policy Characteristics'!$C:$C,0))),"",INDEX('Policy Characteristics'!L:L,MATCH($C617,'Policy Characteristics'!$C:$C,0)))</f>
        <v>industry-elec-and-hydrogen.html</v>
      </c>
    </row>
    <row r="618" spans="1:18" x14ac:dyDescent="0.25">
      <c r="A618" s="306" t="str">
        <f>IF(ISBLANK(INDEX('Policy Characteristics'!A:A,MATCH($C618,'Policy Characteristics'!$C:$C,0))),"",INDEX('Policy Characteristics'!A:A,MATCH($C618,'Policy Characteristics'!$C:$C,0)))</f>
        <v>Industry</v>
      </c>
      <c r="B618" s="306" t="str">
        <f>IF(ISBLANK(INDEX('Policy Characteristics'!B:B,MATCH($C618,'Policy Characteristics'!$C:$C,0))),"",INDEX('Policy Characteristics'!B:B,MATCH($C618,'Policy Characteristics'!$C:$C,0)))</f>
        <v>Electrification + Hydrogen</v>
      </c>
      <c r="C618" s="310" t="str">
        <f t="shared" si="35"/>
        <v>Fraction of Industrial Fuel Use Shifted to Other Fuels</v>
      </c>
      <c r="D618" s="394" t="s">
        <v>3208</v>
      </c>
      <c r="E618" s="414" t="s">
        <v>2450</v>
      </c>
      <c r="F618" s="7" t="s">
        <v>3170</v>
      </c>
      <c r="G618" s="414" t="s">
        <v>3221</v>
      </c>
      <c r="H618" s="416">
        <v>1359</v>
      </c>
      <c r="I618" s="414" t="s">
        <v>45</v>
      </c>
      <c r="J618" s="308" t="str">
        <f>IF(ISBLANK(INDEX('Policy Characteristics'!D:D,MATCH($C618,'Policy Characteristics'!$C:$C,0))),"",INDEX('Policy Characteristics'!D:D,MATCH($C618,'Policy Characteristics'!$C:$C,0)))</f>
        <v>Electrification + Hydrogen</v>
      </c>
      <c r="K618" s="306" t="str">
        <f>IF(ISBLANK(INDEX('Policy Characteristics'!E:E,MATCH($C618,'Policy Characteristics'!$C:$C,0))),"",INDEX('Policy Characteristics'!E:E,MATCH($C618,'Policy Characteristics'!$C:$C,0)))</f>
        <v>indst fuel type shifting</v>
      </c>
      <c r="L618" s="317">
        <f>IF(ISBLANK(INDEX('Policy Characteristics'!F:F,MATCH($C618,'Policy Characteristics'!$C:$C,0))),"",INDEX('Policy Characteristics'!F:F,MATCH($C618,'Policy Characteristics'!$C:$C,0)))</f>
        <v>0</v>
      </c>
      <c r="M618" s="317">
        <f>IF(ISBLANK(INDEX('Policy Characteristics'!G:G,MATCH($C618,'Policy Characteristics'!$C:$C,0))),"",INDEX('Policy Characteristics'!G:G,MATCH($C618,'Policy Characteristics'!$C:$C,0)))</f>
        <v>1</v>
      </c>
      <c r="N618" s="317">
        <f>IF(ISBLANK(INDEX('Policy Characteristics'!H:H,MATCH($C618,'Policy Characteristics'!$C:$C,0))),"",INDEX('Policy Characteristics'!H:H,MATCH($C618,'Policy Characteristics'!$C:$C,0)))</f>
        <v>0.01</v>
      </c>
      <c r="O618" s="306" t="str">
        <f>IF(ISBLANK(INDEX('Policy Characteristics'!I:I,MATCH($C618,'Policy Characteristics'!$C:$C,0))),"",INDEX('Policy Characteristics'!I:I,MATCH($C618,'Policy Characteristics'!$C:$C,0)))</f>
        <v>% of fuel shifted</v>
      </c>
      <c r="P618" s="306" t="str">
        <f>IF(ISBLANK(INDEX('Policy Characteristics'!J:J,MATCH($C618,'Policy Characteristics'!$C:$C,0))),"",INDEX('Policy Characteristics'!J:J,MATCH($C618,'Policy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8" s="306" t="str">
        <f>IF(ISBLANK(INDEX('Policy Characteristics'!K:K,MATCH($C618,'Policy Characteristics'!$C:$C,0))),"",INDEX('Policy Characteristics'!K:K,MATCH($C618,'Policy Characteristics'!$C:$C,0)))</f>
        <v>industry-ag-main.html#fuel-switching</v>
      </c>
      <c r="R618" s="306" t="str">
        <f>IF(ISBLANK(INDEX('Policy Characteristics'!L:L,MATCH($C618,'Policy Characteristics'!$C:$C,0))),"",INDEX('Policy Characteristics'!L:L,MATCH($C618,'Policy Characteristics'!$C:$C,0)))</f>
        <v>industry-elec-and-hydrogen.html</v>
      </c>
    </row>
    <row r="619" spans="1:18" x14ac:dyDescent="0.25">
      <c r="A619" s="306" t="str">
        <f>IF(ISBLANK(INDEX('Policy Characteristics'!A:A,MATCH($C619,'Policy Characteristics'!$C:$C,0))),"",INDEX('Policy Characteristics'!A:A,MATCH($C619,'Policy Characteristics'!$C:$C,0)))</f>
        <v>Industry</v>
      </c>
      <c r="B619" s="306" t="str">
        <f>IF(ISBLANK(INDEX('Policy Characteristics'!B:B,MATCH($C619,'Policy Characteristics'!$C:$C,0))),"",INDEX('Policy Characteristics'!B:B,MATCH($C619,'Policy Characteristics'!$C:$C,0)))</f>
        <v>Electrification + Hydrogen</v>
      </c>
      <c r="C619" s="310" t="str">
        <f t="shared" si="35"/>
        <v>Fraction of Industrial Fuel Use Shifted to Other Fuels</v>
      </c>
      <c r="D619" s="394" t="s">
        <v>3208</v>
      </c>
      <c r="E619" s="414" t="s">
        <v>2451</v>
      </c>
      <c r="F619" s="7" t="s">
        <v>3170</v>
      </c>
      <c r="G619" s="414" t="s">
        <v>3222</v>
      </c>
      <c r="H619" s="416">
        <v>1360</v>
      </c>
      <c r="I619" s="414" t="s">
        <v>45</v>
      </c>
      <c r="J619" s="308" t="str">
        <f>IF(ISBLANK(INDEX('Policy Characteristics'!D:D,MATCH($C619,'Policy Characteristics'!$C:$C,0))),"",INDEX('Policy Characteristics'!D:D,MATCH($C619,'Policy Characteristics'!$C:$C,0)))</f>
        <v>Electrification + Hydrogen</v>
      </c>
      <c r="K619" s="306" t="str">
        <f>IF(ISBLANK(INDEX('Policy Characteristics'!E:E,MATCH($C619,'Policy Characteristics'!$C:$C,0))),"",INDEX('Policy Characteristics'!E:E,MATCH($C619,'Policy Characteristics'!$C:$C,0)))</f>
        <v>indst fuel type shifting</v>
      </c>
      <c r="L619" s="317">
        <f>IF(ISBLANK(INDEX('Policy Characteristics'!F:F,MATCH($C619,'Policy Characteristics'!$C:$C,0))),"",INDEX('Policy Characteristics'!F:F,MATCH($C619,'Policy Characteristics'!$C:$C,0)))</f>
        <v>0</v>
      </c>
      <c r="M619" s="317">
        <f>IF(ISBLANK(INDEX('Policy Characteristics'!G:G,MATCH($C619,'Policy Characteristics'!$C:$C,0))),"",INDEX('Policy Characteristics'!G:G,MATCH($C619,'Policy Characteristics'!$C:$C,0)))</f>
        <v>1</v>
      </c>
      <c r="N619" s="317">
        <f>IF(ISBLANK(INDEX('Policy Characteristics'!H:H,MATCH($C619,'Policy Characteristics'!$C:$C,0))),"",INDEX('Policy Characteristics'!H:H,MATCH($C619,'Policy Characteristics'!$C:$C,0)))</f>
        <v>0.01</v>
      </c>
      <c r="O619" s="306" t="str">
        <f>IF(ISBLANK(INDEX('Policy Characteristics'!I:I,MATCH($C619,'Policy Characteristics'!$C:$C,0))),"",INDEX('Policy Characteristics'!I:I,MATCH($C619,'Policy Characteristics'!$C:$C,0)))</f>
        <v>% of fuel shifted</v>
      </c>
      <c r="P619" s="306" t="str">
        <f>IF(ISBLANK(INDEX('Policy Characteristics'!J:J,MATCH($C619,'Policy Characteristics'!$C:$C,0))),"",INDEX('Policy Characteristics'!J:J,MATCH($C619,'Policy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19" s="306" t="str">
        <f>IF(ISBLANK(INDEX('Policy Characteristics'!K:K,MATCH($C619,'Policy Characteristics'!$C:$C,0))),"",INDEX('Policy Characteristics'!K:K,MATCH($C619,'Policy Characteristics'!$C:$C,0)))</f>
        <v>industry-ag-main.html#fuel-switching</v>
      </c>
      <c r="R619" s="306" t="str">
        <f>IF(ISBLANK(INDEX('Policy Characteristics'!L:L,MATCH($C619,'Policy Characteristics'!$C:$C,0))),"",INDEX('Policy Characteristics'!L:L,MATCH($C619,'Policy Characteristics'!$C:$C,0)))</f>
        <v>industry-elec-and-hydrogen.html</v>
      </c>
    </row>
    <row r="620" spans="1:18" x14ac:dyDescent="0.25">
      <c r="A620" s="306" t="str">
        <f>IF(ISBLANK(INDEX('Policy Characteristics'!A:A,MATCH($C620,'Policy Characteristics'!$C:$C,0))),"",INDEX('Policy Characteristics'!A:A,MATCH($C620,'Policy Characteristics'!$C:$C,0)))</f>
        <v>Industry</v>
      </c>
      <c r="B620" s="306" t="str">
        <f>IF(ISBLANK(INDEX('Policy Characteristics'!B:B,MATCH($C620,'Policy Characteristics'!$C:$C,0))),"",INDEX('Policy Characteristics'!B:B,MATCH($C620,'Policy Characteristics'!$C:$C,0)))</f>
        <v>Electrification + Hydrogen</v>
      </c>
      <c r="C620" s="310" t="str">
        <f t="shared" si="35"/>
        <v>Fraction of Industrial Fuel Use Shifted to Other Fuels</v>
      </c>
      <c r="D620" s="394" t="s">
        <v>3208</v>
      </c>
      <c r="E620" s="414" t="s">
        <v>2452</v>
      </c>
      <c r="F620" s="7" t="s">
        <v>3170</v>
      </c>
      <c r="G620" s="414" t="s">
        <v>3223</v>
      </c>
      <c r="H620" s="416">
        <v>1361</v>
      </c>
      <c r="I620" s="414" t="s">
        <v>45</v>
      </c>
      <c r="J620" s="308" t="str">
        <f>IF(ISBLANK(INDEX('Policy Characteristics'!D:D,MATCH($C620,'Policy Characteristics'!$C:$C,0))),"",INDEX('Policy Characteristics'!D:D,MATCH($C620,'Policy Characteristics'!$C:$C,0)))</f>
        <v>Electrification + Hydrogen</v>
      </c>
      <c r="K620" s="306" t="str">
        <f>IF(ISBLANK(INDEX('Policy Characteristics'!E:E,MATCH($C620,'Policy Characteristics'!$C:$C,0))),"",INDEX('Policy Characteristics'!E:E,MATCH($C620,'Policy Characteristics'!$C:$C,0)))</f>
        <v>indst fuel type shifting</v>
      </c>
      <c r="L620" s="317">
        <f>IF(ISBLANK(INDEX('Policy Characteristics'!F:F,MATCH($C620,'Policy Characteristics'!$C:$C,0))),"",INDEX('Policy Characteristics'!F:F,MATCH($C620,'Policy Characteristics'!$C:$C,0)))</f>
        <v>0</v>
      </c>
      <c r="M620" s="317">
        <f>IF(ISBLANK(INDEX('Policy Characteristics'!G:G,MATCH($C620,'Policy Characteristics'!$C:$C,0))),"",INDEX('Policy Characteristics'!G:G,MATCH($C620,'Policy Characteristics'!$C:$C,0)))</f>
        <v>1</v>
      </c>
      <c r="N620" s="317">
        <f>IF(ISBLANK(INDEX('Policy Characteristics'!H:H,MATCH($C620,'Policy Characteristics'!$C:$C,0))),"",INDEX('Policy Characteristics'!H:H,MATCH($C620,'Policy Characteristics'!$C:$C,0)))</f>
        <v>0.01</v>
      </c>
      <c r="O620" s="306" t="str">
        <f>IF(ISBLANK(INDEX('Policy Characteristics'!I:I,MATCH($C620,'Policy Characteristics'!$C:$C,0))),"",INDEX('Policy Characteristics'!I:I,MATCH($C620,'Policy Characteristics'!$C:$C,0)))</f>
        <v>% of fuel shifted</v>
      </c>
      <c r="P620" s="306" t="str">
        <f>IF(ISBLANK(INDEX('Policy Characteristics'!J:J,MATCH($C620,'Policy Characteristics'!$C:$C,0))),"",INDEX('Policy Characteristics'!J:J,MATCH($C620,'Policy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0" s="306" t="str">
        <f>IF(ISBLANK(INDEX('Policy Characteristics'!K:K,MATCH($C620,'Policy Characteristics'!$C:$C,0))),"",INDEX('Policy Characteristics'!K:K,MATCH($C620,'Policy Characteristics'!$C:$C,0)))</f>
        <v>industry-ag-main.html#fuel-switching</v>
      </c>
      <c r="R620" s="306" t="str">
        <f>IF(ISBLANK(INDEX('Policy Characteristics'!L:L,MATCH($C620,'Policy Characteristics'!$C:$C,0))),"",INDEX('Policy Characteristics'!L:L,MATCH($C620,'Policy Characteristics'!$C:$C,0)))</f>
        <v>industry-elec-and-hydrogen.html</v>
      </c>
    </row>
    <row r="621" spans="1:18" x14ac:dyDescent="0.25">
      <c r="A621" s="306" t="str">
        <f>IF(ISBLANK(INDEX('Policy Characteristics'!A:A,MATCH($C621,'Policy Characteristics'!$C:$C,0))),"",INDEX('Policy Characteristics'!A:A,MATCH($C621,'Policy Characteristics'!$C:$C,0)))</f>
        <v>Industry</v>
      </c>
      <c r="B621" s="306" t="str">
        <f>IF(ISBLANK(INDEX('Policy Characteristics'!B:B,MATCH($C621,'Policy Characteristics'!$C:$C,0))),"",INDEX('Policy Characteristics'!B:B,MATCH($C621,'Policy Characteristics'!$C:$C,0)))</f>
        <v>Electrification + Hydrogen</v>
      </c>
      <c r="C621" s="310" t="str">
        <f t="shared" si="35"/>
        <v>Fraction of Industrial Fuel Use Shifted to Other Fuels</v>
      </c>
      <c r="D621" s="394" t="s">
        <v>3208</v>
      </c>
      <c r="E621" s="414" t="s">
        <v>2453</v>
      </c>
      <c r="F621" s="7" t="s">
        <v>3170</v>
      </c>
      <c r="G621" s="414" t="s">
        <v>3224</v>
      </c>
      <c r="H621" s="416">
        <v>1362</v>
      </c>
      <c r="I621" s="414" t="s">
        <v>45</v>
      </c>
      <c r="J621" s="308" t="str">
        <f>IF(ISBLANK(INDEX('Policy Characteristics'!D:D,MATCH($C621,'Policy Characteristics'!$C:$C,0))),"",INDEX('Policy Characteristics'!D:D,MATCH($C621,'Policy Characteristics'!$C:$C,0)))</f>
        <v>Electrification + Hydrogen</v>
      </c>
      <c r="K621" s="306" t="str">
        <f>IF(ISBLANK(INDEX('Policy Characteristics'!E:E,MATCH($C621,'Policy Characteristics'!$C:$C,0))),"",INDEX('Policy Characteristics'!E:E,MATCH($C621,'Policy Characteristics'!$C:$C,0)))</f>
        <v>indst fuel type shifting</v>
      </c>
      <c r="L621" s="317">
        <f>IF(ISBLANK(INDEX('Policy Characteristics'!F:F,MATCH($C621,'Policy Characteristics'!$C:$C,0))),"",INDEX('Policy Characteristics'!F:F,MATCH($C621,'Policy Characteristics'!$C:$C,0)))</f>
        <v>0</v>
      </c>
      <c r="M621" s="317">
        <f>IF(ISBLANK(INDEX('Policy Characteristics'!G:G,MATCH($C621,'Policy Characteristics'!$C:$C,0))),"",INDEX('Policy Characteristics'!G:G,MATCH($C621,'Policy Characteristics'!$C:$C,0)))</f>
        <v>1</v>
      </c>
      <c r="N621" s="317">
        <f>IF(ISBLANK(INDEX('Policy Characteristics'!H:H,MATCH($C621,'Policy Characteristics'!$C:$C,0))),"",INDEX('Policy Characteristics'!H:H,MATCH($C621,'Policy Characteristics'!$C:$C,0)))</f>
        <v>0.01</v>
      </c>
      <c r="O621" s="306" t="str">
        <f>IF(ISBLANK(INDEX('Policy Characteristics'!I:I,MATCH($C621,'Policy Characteristics'!$C:$C,0))),"",INDEX('Policy Characteristics'!I:I,MATCH($C621,'Policy Characteristics'!$C:$C,0)))</f>
        <v>% of fuel shifted</v>
      </c>
      <c r="P621" s="306" t="str">
        <f>IF(ISBLANK(INDEX('Policy Characteristics'!J:J,MATCH($C621,'Policy Characteristics'!$C:$C,0))),"",INDEX('Policy Characteristics'!J:J,MATCH($C621,'Policy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1" s="306" t="str">
        <f>IF(ISBLANK(INDEX('Policy Characteristics'!K:K,MATCH($C621,'Policy Characteristics'!$C:$C,0))),"",INDEX('Policy Characteristics'!K:K,MATCH($C621,'Policy Characteristics'!$C:$C,0)))</f>
        <v>industry-ag-main.html#fuel-switching</v>
      </c>
      <c r="R621" s="306" t="str">
        <f>IF(ISBLANK(INDEX('Policy Characteristics'!L:L,MATCH($C621,'Policy Characteristics'!$C:$C,0))),"",INDEX('Policy Characteristics'!L:L,MATCH($C621,'Policy Characteristics'!$C:$C,0)))</f>
        <v>industry-elec-and-hydrogen.html</v>
      </c>
    </row>
    <row r="622" spans="1:18" x14ac:dyDescent="0.25">
      <c r="A622" s="306" t="str">
        <f>IF(ISBLANK(INDEX('Policy Characteristics'!A:A,MATCH($C622,'Policy Characteristics'!$C:$C,0))),"",INDEX('Policy Characteristics'!A:A,MATCH($C622,'Policy Characteristics'!$C:$C,0)))</f>
        <v>Industry</v>
      </c>
      <c r="B622" s="306" t="str">
        <f>IF(ISBLANK(INDEX('Policy Characteristics'!B:B,MATCH($C622,'Policy Characteristics'!$C:$C,0))),"",INDEX('Policy Characteristics'!B:B,MATCH($C622,'Policy Characteristics'!$C:$C,0)))</f>
        <v>Electrification + Hydrogen</v>
      </c>
      <c r="C622" s="310" t="str">
        <f t="shared" si="35"/>
        <v>Fraction of Industrial Fuel Use Shifted to Other Fuels</v>
      </c>
      <c r="D622" s="394" t="s">
        <v>3208</v>
      </c>
      <c r="E622" s="414" t="s">
        <v>2454</v>
      </c>
      <c r="F622" s="7" t="s">
        <v>3170</v>
      </c>
      <c r="G622" s="414" t="s">
        <v>3225</v>
      </c>
      <c r="H622" s="416">
        <v>1363</v>
      </c>
      <c r="I622" s="414" t="s">
        <v>45</v>
      </c>
      <c r="J622" s="308" t="str">
        <f>IF(ISBLANK(INDEX('Policy Characteristics'!D:D,MATCH($C622,'Policy Characteristics'!$C:$C,0))),"",INDEX('Policy Characteristics'!D:D,MATCH($C622,'Policy Characteristics'!$C:$C,0)))</f>
        <v>Electrification + Hydrogen</v>
      </c>
      <c r="K622" s="306" t="str">
        <f>IF(ISBLANK(INDEX('Policy Characteristics'!E:E,MATCH($C622,'Policy Characteristics'!$C:$C,0))),"",INDEX('Policy Characteristics'!E:E,MATCH($C622,'Policy Characteristics'!$C:$C,0)))</f>
        <v>indst fuel type shifting</v>
      </c>
      <c r="L622" s="317">
        <f>IF(ISBLANK(INDEX('Policy Characteristics'!F:F,MATCH($C622,'Policy Characteristics'!$C:$C,0))),"",INDEX('Policy Characteristics'!F:F,MATCH($C622,'Policy Characteristics'!$C:$C,0)))</f>
        <v>0</v>
      </c>
      <c r="M622" s="317">
        <f>IF(ISBLANK(INDEX('Policy Characteristics'!G:G,MATCH($C622,'Policy Characteristics'!$C:$C,0))),"",INDEX('Policy Characteristics'!G:G,MATCH($C622,'Policy Characteristics'!$C:$C,0)))</f>
        <v>1</v>
      </c>
      <c r="N622" s="317">
        <f>IF(ISBLANK(INDEX('Policy Characteristics'!H:H,MATCH($C622,'Policy Characteristics'!$C:$C,0))),"",INDEX('Policy Characteristics'!H:H,MATCH($C622,'Policy Characteristics'!$C:$C,0)))</f>
        <v>0.01</v>
      </c>
      <c r="O622" s="306" t="str">
        <f>IF(ISBLANK(INDEX('Policy Characteristics'!I:I,MATCH($C622,'Policy Characteristics'!$C:$C,0))),"",INDEX('Policy Characteristics'!I:I,MATCH($C622,'Policy Characteristics'!$C:$C,0)))</f>
        <v>% of fuel shifted</v>
      </c>
      <c r="P622" s="306" t="str">
        <f>IF(ISBLANK(INDEX('Policy Characteristics'!J:J,MATCH($C622,'Policy Characteristics'!$C:$C,0))),"",INDEX('Policy Characteristics'!J:J,MATCH($C622,'Policy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2" s="306" t="str">
        <f>IF(ISBLANK(INDEX('Policy Characteristics'!K:K,MATCH($C622,'Policy Characteristics'!$C:$C,0))),"",INDEX('Policy Characteristics'!K:K,MATCH($C622,'Policy Characteristics'!$C:$C,0)))</f>
        <v>industry-ag-main.html#fuel-switching</v>
      </c>
      <c r="R622" s="306" t="str">
        <f>IF(ISBLANK(INDEX('Policy Characteristics'!L:L,MATCH($C622,'Policy Characteristics'!$C:$C,0))),"",INDEX('Policy Characteristics'!L:L,MATCH($C622,'Policy Characteristics'!$C:$C,0)))</f>
        <v>industry-elec-and-hydrogen.html</v>
      </c>
    </row>
    <row r="623" spans="1:18" x14ac:dyDescent="0.25">
      <c r="A623" s="306" t="str">
        <f>IF(ISBLANK(INDEX('Policy Characteristics'!A:A,MATCH($C623,'Policy Characteristics'!$C:$C,0))),"",INDEX('Policy Characteristics'!A:A,MATCH($C623,'Policy Characteristics'!$C:$C,0)))</f>
        <v>Industry</v>
      </c>
      <c r="B623" s="306" t="str">
        <f>IF(ISBLANK(INDEX('Policy Characteristics'!B:B,MATCH($C623,'Policy Characteristics'!$C:$C,0))),"",INDEX('Policy Characteristics'!B:B,MATCH($C623,'Policy Characteristics'!$C:$C,0)))</f>
        <v>Electrification + Hydrogen</v>
      </c>
      <c r="C623" s="310" t="str">
        <f t="shared" si="35"/>
        <v>Fraction of Industrial Fuel Use Shifted to Other Fuels</v>
      </c>
      <c r="D623" s="394" t="s">
        <v>3208</v>
      </c>
      <c r="E623" s="414" t="s">
        <v>2800</v>
      </c>
      <c r="F623" s="7" t="s">
        <v>3170</v>
      </c>
      <c r="G623" s="414" t="s">
        <v>3226</v>
      </c>
      <c r="H623" s="416">
        <v>1364</v>
      </c>
      <c r="I623" s="414" t="s">
        <v>45</v>
      </c>
      <c r="J623" s="308" t="str">
        <f>IF(ISBLANK(INDEX('Policy Characteristics'!D:D,MATCH($C623,'Policy Characteristics'!$C:$C,0))),"",INDEX('Policy Characteristics'!D:D,MATCH($C623,'Policy Characteristics'!$C:$C,0)))</f>
        <v>Electrification + Hydrogen</v>
      </c>
      <c r="K623" s="306" t="str">
        <f>IF(ISBLANK(INDEX('Policy Characteristics'!E:E,MATCH($C623,'Policy Characteristics'!$C:$C,0))),"",INDEX('Policy Characteristics'!E:E,MATCH($C623,'Policy Characteristics'!$C:$C,0)))</f>
        <v>indst fuel type shifting</v>
      </c>
      <c r="L623" s="317">
        <f>IF(ISBLANK(INDEX('Policy Characteristics'!F:F,MATCH($C623,'Policy Characteristics'!$C:$C,0))),"",INDEX('Policy Characteristics'!F:F,MATCH($C623,'Policy Characteristics'!$C:$C,0)))</f>
        <v>0</v>
      </c>
      <c r="M623" s="317">
        <f>IF(ISBLANK(INDEX('Policy Characteristics'!G:G,MATCH($C623,'Policy Characteristics'!$C:$C,0))),"",INDEX('Policy Characteristics'!G:G,MATCH($C623,'Policy Characteristics'!$C:$C,0)))</f>
        <v>1</v>
      </c>
      <c r="N623" s="317">
        <f>IF(ISBLANK(INDEX('Policy Characteristics'!H:H,MATCH($C623,'Policy Characteristics'!$C:$C,0))),"",INDEX('Policy Characteristics'!H:H,MATCH($C623,'Policy Characteristics'!$C:$C,0)))</f>
        <v>0.01</v>
      </c>
      <c r="O623" s="306" t="str">
        <f>IF(ISBLANK(INDEX('Policy Characteristics'!I:I,MATCH($C623,'Policy Characteristics'!$C:$C,0))),"",INDEX('Policy Characteristics'!I:I,MATCH($C623,'Policy Characteristics'!$C:$C,0)))</f>
        <v>% of fuel shifted</v>
      </c>
      <c r="P623" s="306" t="str">
        <f>IF(ISBLANK(INDEX('Policy Characteristics'!J:J,MATCH($C623,'Policy Characteristics'!$C:$C,0))),"",INDEX('Policy Characteristics'!J:J,MATCH($C623,'Policy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3" s="306" t="str">
        <f>IF(ISBLANK(INDEX('Policy Characteristics'!K:K,MATCH($C623,'Policy Characteristics'!$C:$C,0))),"",INDEX('Policy Characteristics'!K:K,MATCH($C623,'Policy Characteristics'!$C:$C,0)))</f>
        <v>industry-ag-main.html#fuel-switching</v>
      </c>
      <c r="R623" s="306" t="str">
        <f>IF(ISBLANK(INDEX('Policy Characteristics'!L:L,MATCH($C623,'Policy Characteristics'!$C:$C,0))),"",INDEX('Policy Characteristics'!L:L,MATCH($C623,'Policy Characteristics'!$C:$C,0)))</f>
        <v>industry-elec-and-hydrogen.html</v>
      </c>
    </row>
    <row r="624" spans="1:18" x14ac:dyDescent="0.25">
      <c r="A624" s="306" t="str">
        <f>IF(ISBLANK(INDEX('Policy Characteristics'!A:A,MATCH($C624,'Policy Characteristics'!$C:$C,0))),"",INDEX('Policy Characteristics'!A:A,MATCH($C624,'Policy Characteristics'!$C:$C,0)))</f>
        <v>Industry</v>
      </c>
      <c r="B624" s="306" t="str">
        <f>IF(ISBLANK(INDEX('Policy Characteristics'!B:B,MATCH($C624,'Policy Characteristics'!$C:$C,0))),"",INDEX('Policy Characteristics'!B:B,MATCH($C624,'Policy Characteristics'!$C:$C,0)))</f>
        <v>Electrification + Hydrogen</v>
      </c>
      <c r="C624" s="310" t="str">
        <f t="shared" si="35"/>
        <v>Fraction of Industrial Fuel Use Shifted to Other Fuels</v>
      </c>
      <c r="D624" s="394" t="s">
        <v>3208</v>
      </c>
      <c r="E624" s="414" t="s">
        <v>2801</v>
      </c>
      <c r="F624" s="7" t="s">
        <v>3170</v>
      </c>
      <c r="G624" s="414" t="s">
        <v>3227</v>
      </c>
      <c r="H624" s="416">
        <v>1365</v>
      </c>
      <c r="I624" s="414" t="s">
        <v>45</v>
      </c>
      <c r="J624" s="308" t="str">
        <f>IF(ISBLANK(INDEX('Policy Characteristics'!D:D,MATCH($C624,'Policy Characteristics'!$C:$C,0))),"",INDEX('Policy Characteristics'!D:D,MATCH($C624,'Policy Characteristics'!$C:$C,0)))</f>
        <v>Electrification + Hydrogen</v>
      </c>
      <c r="K624" s="306" t="str">
        <f>IF(ISBLANK(INDEX('Policy Characteristics'!E:E,MATCH($C624,'Policy Characteristics'!$C:$C,0))),"",INDEX('Policy Characteristics'!E:E,MATCH($C624,'Policy Characteristics'!$C:$C,0)))</f>
        <v>indst fuel type shifting</v>
      </c>
      <c r="L624" s="317">
        <f>IF(ISBLANK(INDEX('Policy Characteristics'!F:F,MATCH($C624,'Policy Characteristics'!$C:$C,0))),"",INDEX('Policy Characteristics'!F:F,MATCH($C624,'Policy Characteristics'!$C:$C,0)))</f>
        <v>0</v>
      </c>
      <c r="M624" s="317">
        <f>IF(ISBLANK(INDEX('Policy Characteristics'!G:G,MATCH($C624,'Policy Characteristics'!$C:$C,0))),"",INDEX('Policy Characteristics'!G:G,MATCH($C624,'Policy Characteristics'!$C:$C,0)))</f>
        <v>1</v>
      </c>
      <c r="N624" s="317">
        <f>IF(ISBLANK(INDEX('Policy Characteristics'!H:H,MATCH($C624,'Policy Characteristics'!$C:$C,0))),"",INDEX('Policy Characteristics'!H:H,MATCH($C624,'Policy Characteristics'!$C:$C,0)))</f>
        <v>0.01</v>
      </c>
      <c r="O624" s="306" t="str">
        <f>IF(ISBLANK(INDEX('Policy Characteristics'!I:I,MATCH($C624,'Policy Characteristics'!$C:$C,0))),"",INDEX('Policy Characteristics'!I:I,MATCH($C624,'Policy Characteristics'!$C:$C,0)))</f>
        <v>% of fuel shifted</v>
      </c>
      <c r="P624" s="306" t="str">
        <f>IF(ISBLANK(INDEX('Policy Characteristics'!J:J,MATCH($C624,'Policy Characteristics'!$C:$C,0))),"",INDEX('Policy Characteristics'!J:J,MATCH($C624,'Policy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4" s="306" t="str">
        <f>IF(ISBLANK(INDEX('Policy Characteristics'!K:K,MATCH($C624,'Policy Characteristics'!$C:$C,0))),"",INDEX('Policy Characteristics'!K:K,MATCH($C624,'Policy Characteristics'!$C:$C,0)))</f>
        <v>industry-ag-main.html#fuel-switching</v>
      </c>
      <c r="R624" s="306" t="str">
        <f>IF(ISBLANK(INDEX('Policy Characteristics'!L:L,MATCH($C624,'Policy Characteristics'!$C:$C,0))),"",INDEX('Policy Characteristics'!L:L,MATCH($C624,'Policy Characteristics'!$C:$C,0)))</f>
        <v>industry-elec-and-hydrogen.html</v>
      </c>
    </row>
    <row r="625" spans="1:18" x14ac:dyDescent="0.25">
      <c r="A625" s="306" t="str">
        <f>IF(ISBLANK(INDEX('Policy Characteristics'!A:A,MATCH($C625,'Policy Characteristics'!$C:$C,0))),"",INDEX('Policy Characteristics'!A:A,MATCH($C625,'Policy Characteristics'!$C:$C,0)))</f>
        <v>Industry</v>
      </c>
      <c r="B625" s="306" t="str">
        <f>IF(ISBLANK(INDEX('Policy Characteristics'!B:B,MATCH($C625,'Policy Characteristics'!$C:$C,0))),"",INDEX('Policy Characteristics'!B:B,MATCH($C625,'Policy Characteristics'!$C:$C,0)))</f>
        <v>Electrification + Hydrogen</v>
      </c>
      <c r="C625" s="310" t="str">
        <f t="shared" si="35"/>
        <v>Fraction of Industrial Fuel Use Shifted to Other Fuels</v>
      </c>
      <c r="D625" s="394" t="s">
        <v>3208</v>
      </c>
      <c r="E625" s="414" t="s">
        <v>2802</v>
      </c>
      <c r="F625" s="7" t="s">
        <v>3170</v>
      </c>
      <c r="G625" s="414" t="s">
        <v>3228</v>
      </c>
      <c r="H625" s="416">
        <v>1366</v>
      </c>
      <c r="I625" s="414" t="s">
        <v>45</v>
      </c>
      <c r="J625" s="308" t="str">
        <f>IF(ISBLANK(INDEX('Policy Characteristics'!D:D,MATCH($C625,'Policy Characteristics'!$C:$C,0))),"",INDEX('Policy Characteristics'!D:D,MATCH($C625,'Policy Characteristics'!$C:$C,0)))</f>
        <v>Electrification + Hydrogen</v>
      </c>
      <c r="K625" s="306" t="str">
        <f>IF(ISBLANK(INDEX('Policy Characteristics'!E:E,MATCH($C625,'Policy Characteristics'!$C:$C,0))),"",INDEX('Policy Characteristics'!E:E,MATCH($C625,'Policy Characteristics'!$C:$C,0)))</f>
        <v>indst fuel type shifting</v>
      </c>
      <c r="L625" s="317">
        <f>IF(ISBLANK(INDEX('Policy Characteristics'!F:F,MATCH($C625,'Policy Characteristics'!$C:$C,0))),"",INDEX('Policy Characteristics'!F:F,MATCH($C625,'Policy Characteristics'!$C:$C,0)))</f>
        <v>0</v>
      </c>
      <c r="M625" s="317">
        <f>IF(ISBLANK(INDEX('Policy Characteristics'!G:G,MATCH($C625,'Policy Characteristics'!$C:$C,0))),"",INDEX('Policy Characteristics'!G:G,MATCH($C625,'Policy Characteristics'!$C:$C,0)))</f>
        <v>1</v>
      </c>
      <c r="N625" s="317">
        <f>IF(ISBLANK(INDEX('Policy Characteristics'!H:H,MATCH($C625,'Policy Characteristics'!$C:$C,0))),"",INDEX('Policy Characteristics'!H:H,MATCH($C625,'Policy Characteristics'!$C:$C,0)))</f>
        <v>0.01</v>
      </c>
      <c r="O625" s="306" t="str">
        <f>IF(ISBLANK(INDEX('Policy Characteristics'!I:I,MATCH($C625,'Policy Characteristics'!$C:$C,0))),"",INDEX('Policy Characteristics'!I:I,MATCH($C625,'Policy Characteristics'!$C:$C,0)))</f>
        <v>% of fuel shifted</v>
      </c>
      <c r="P625" s="306" t="str">
        <f>IF(ISBLANK(INDEX('Policy Characteristics'!J:J,MATCH($C625,'Policy Characteristics'!$C:$C,0))),"",INDEX('Policy Characteristics'!J:J,MATCH($C625,'Policy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5" s="306" t="str">
        <f>IF(ISBLANK(INDEX('Policy Characteristics'!K:K,MATCH($C625,'Policy Characteristics'!$C:$C,0))),"",INDEX('Policy Characteristics'!K:K,MATCH($C625,'Policy Characteristics'!$C:$C,0)))</f>
        <v>industry-ag-main.html#fuel-switching</v>
      </c>
      <c r="R625" s="306" t="str">
        <f>IF(ISBLANK(INDEX('Policy Characteristics'!L:L,MATCH($C625,'Policy Characteristics'!$C:$C,0))),"",INDEX('Policy Characteristics'!L:L,MATCH($C625,'Policy Characteristics'!$C:$C,0)))</f>
        <v>industry-elec-and-hydrogen.html</v>
      </c>
    </row>
    <row r="626" spans="1:18" x14ac:dyDescent="0.25">
      <c r="A626" s="306" t="str">
        <f>IF(ISBLANK(INDEX('Policy Characteristics'!A:A,MATCH($C626,'Policy Characteristics'!$C:$C,0))),"",INDEX('Policy Characteristics'!A:A,MATCH($C626,'Policy Characteristics'!$C:$C,0)))</f>
        <v>Industry</v>
      </c>
      <c r="B626" s="306" t="str">
        <f>IF(ISBLANK(INDEX('Policy Characteristics'!B:B,MATCH($C626,'Policy Characteristics'!$C:$C,0))),"",INDEX('Policy Characteristics'!B:B,MATCH($C626,'Policy Characteristics'!$C:$C,0)))</f>
        <v>Electrification + Hydrogen</v>
      </c>
      <c r="C626" s="310" t="str">
        <f t="shared" si="35"/>
        <v>Fraction of Industrial Fuel Use Shifted to Other Fuels</v>
      </c>
      <c r="D626" s="394" t="s">
        <v>3208</v>
      </c>
      <c r="E626" s="414" t="s">
        <v>2799</v>
      </c>
      <c r="F626" s="7" t="s">
        <v>3170</v>
      </c>
      <c r="G626" s="414" t="s">
        <v>3229</v>
      </c>
      <c r="H626" s="416">
        <v>1367</v>
      </c>
      <c r="I626" s="414" t="s">
        <v>44</v>
      </c>
      <c r="J626" s="308" t="str">
        <f>IF(ISBLANK(INDEX('Policy Characteristics'!D:D,MATCH($C626,'Policy Characteristics'!$C:$C,0))),"",INDEX('Policy Characteristics'!D:D,MATCH($C626,'Policy Characteristics'!$C:$C,0)))</f>
        <v>Electrification + Hydrogen</v>
      </c>
      <c r="K626" s="306" t="str">
        <f>IF(ISBLANK(INDEX('Policy Characteristics'!E:E,MATCH($C626,'Policy Characteristics'!$C:$C,0))),"",INDEX('Policy Characteristics'!E:E,MATCH($C626,'Policy Characteristics'!$C:$C,0)))</f>
        <v>indst fuel type shifting</v>
      </c>
      <c r="L626" s="317">
        <f>IF(ISBLANK(INDEX('Policy Characteristics'!F:F,MATCH($C626,'Policy Characteristics'!$C:$C,0))),"",INDEX('Policy Characteristics'!F:F,MATCH($C626,'Policy Characteristics'!$C:$C,0)))</f>
        <v>0</v>
      </c>
      <c r="M626" s="317">
        <f>IF(ISBLANK(INDEX('Policy Characteristics'!G:G,MATCH($C626,'Policy Characteristics'!$C:$C,0))),"",INDEX('Policy Characteristics'!G:G,MATCH($C626,'Policy Characteristics'!$C:$C,0)))</f>
        <v>1</v>
      </c>
      <c r="N626" s="317">
        <f>IF(ISBLANK(INDEX('Policy Characteristics'!H:H,MATCH($C626,'Policy Characteristics'!$C:$C,0))),"",INDEX('Policy Characteristics'!H:H,MATCH($C626,'Policy Characteristics'!$C:$C,0)))</f>
        <v>0.01</v>
      </c>
      <c r="O626" s="306" t="str">
        <f>IF(ISBLANK(INDEX('Policy Characteristics'!I:I,MATCH($C626,'Policy Characteristics'!$C:$C,0))),"",INDEX('Policy Characteristics'!I:I,MATCH($C626,'Policy Characteristics'!$C:$C,0)))</f>
        <v>% of fuel shifted</v>
      </c>
      <c r="P626" s="306" t="str">
        <f>IF(ISBLANK(INDEX('Policy Characteristics'!J:J,MATCH($C626,'Policy Characteristics'!$C:$C,0))),"",INDEX('Policy Characteristics'!J:J,MATCH($C626,'Policy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6" s="306" t="str">
        <f>IF(ISBLANK(INDEX('Policy Characteristics'!K:K,MATCH($C626,'Policy Characteristics'!$C:$C,0))),"",INDEX('Policy Characteristics'!K:K,MATCH($C626,'Policy Characteristics'!$C:$C,0)))</f>
        <v>industry-ag-main.html#fuel-switching</v>
      </c>
      <c r="R626" s="306" t="str">
        <f>IF(ISBLANK(INDEX('Policy Characteristics'!L:L,MATCH($C626,'Policy Characteristics'!$C:$C,0))),"",INDEX('Policy Characteristics'!L:L,MATCH($C626,'Policy Characteristics'!$C:$C,0)))</f>
        <v>industry-elec-and-hydrogen.html</v>
      </c>
    </row>
    <row r="627" spans="1:18" x14ac:dyDescent="0.25">
      <c r="A627" s="306" t="str">
        <f>IF(ISBLANK(INDEX('Policy Characteristics'!A:A,MATCH($C627,'Policy Characteristics'!$C:$C,0))),"",INDEX('Policy Characteristics'!A:A,MATCH($C627,'Policy Characteristics'!$C:$C,0)))</f>
        <v>Industry</v>
      </c>
      <c r="B627" s="306" t="str">
        <f>IF(ISBLANK(INDEX('Policy Characteristics'!B:B,MATCH($C627,'Policy Characteristics'!$C:$C,0))),"",INDEX('Policy Characteristics'!B:B,MATCH($C627,'Policy Characteristics'!$C:$C,0)))</f>
        <v>Electrification + Hydrogen</v>
      </c>
      <c r="C627" s="310" t="str">
        <f t="shared" si="35"/>
        <v>Fraction of Industrial Fuel Use Shifted to Other Fuels</v>
      </c>
      <c r="D627" s="394" t="s">
        <v>3209</v>
      </c>
      <c r="E627" s="414" t="s">
        <v>2449</v>
      </c>
      <c r="F627" s="7" t="s">
        <v>3171</v>
      </c>
      <c r="G627" s="414" t="s">
        <v>3220</v>
      </c>
      <c r="H627" s="416">
        <v>1368</v>
      </c>
      <c r="I627" s="414" t="s">
        <v>44</v>
      </c>
      <c r="J627" s="308" t="str">
        <f>IF(ISBLANK(INDEX('Policy Characteristics'!D:D,MATCH($C627,'Policy Characteristics'!$C:$C,0))),"",INDEX('Policy Characteristics'!D:D,MATCH($C627,'Policy Characteristics'!$C:$C,0)))</f>
        <v>Electrification + Hydrogen</v>
      </c>
      <c r="K627" s="306" t="str">
        <f>IF(ISBLANK(INDEX('Policy Characteristics'!E:E,MATCH($C627,'Policy Characteristics'!$C:$C,0))),"",INDEX('Policy Characteristics'!E:E,MATCH($C627,'Policy Characteristics'!$C:$C,0)))</f>
        <v>indst fuel type shifting</v>
      </c>
      <c r="L627" s="317">
        <f>IF(ISBLANK(INDEX('Policy Characteristics'!F:F,MATCH($C627,'Policy Characteristics'!$C:$C,0))),"",INDEX('Policy Characteristics'!F:F,MATCH($C627,'Policy Characteristics'!$C:$C,0)))</f>
        <v>0</v>
      </c>
      <c r="M627" s="317">
        <f>IF(ISBLANK(INDEX('Policy Characteristics'!G:G,MATCH($C627,'Policy Characteristics'!$C:$C,0))),"",INDEX('Policy Characteristics'!G:G,MATCH($C627,'Policy Characteristics'!$C:$C,0)))</f>
        <v>1</v>
      </c>
      <c r="N627" s="317">
        <f>IF(ISBLANK(INDEX('Policy Characteristics'!H:H,MATCH($C627,'Policy Characteristics'!$C:$C,0))),"",INDEX('Policy Characteristics'!H:H,MATCH($C627,'Policy Characteristics'!$C:$C,0)))</f>
        <v>0.01</v>
      </c>
      <c r="O627" s="306" t="str">
        <f>IF(ISBLANK(INDEX('Policy Characteristics'!I:I,MATCH($C627,'Policy Characteristics'!$C:$C,0))),"",INDEX('Policy Characteristics'!I:I,MATCH($C627,'Policy Characteristics'!$C:$C,0)))</f>
        <v>% of fuel shifted</v>
      </c>
      <c r="P627" s="306" t="str">
        <f>IF(ISBLANK(INDEX('Policy Characteristics'!J:J,MATCH($C627,'Policy Characteristics'!$C:$C,0))),"",INDEX('Policy Characteristics'!J:J,MATCH($C627,'Policy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7" s="306" t="str">
        <f>IF(ISBLANK(INDEX('Policy Characteristics'!K:K,MATCH($C627,'Policy Characteristics'!$C:$C,0))),"",INDEX('Policy Characteristics'!K:K,MATCH($C627,'Policy Characteristics'!$C:$C,0)))</f>
        <v>industry-ag-main.html#fuel-switching</v>
      </c>
      <c r="R627" s="306" t="str">
        <f>IF(ISBLANK(INDEX('Policy Characteristics'!L:L,MATCH($C627,'Policy Characteristics'!$C:$C,0))),"",INDEX('Policy Characteristics'!L:L,MATCH($C627,'Policy Characteristics'!$C:$C,0)))</f>
        <v>industry-elec-and-hydrogen.html</v>
      </c>
    </row>
    <row r="628" spans="1:18" x14ac:dyDescent="0.25">
      <c r="A628" s="306" t="str">
        <f>IF(ISBLANK(INDEX('Policy Characteristics'!A:A,MATCH($C628,'Policy Characteristics'!$C:$C,0))),"",INDEX('Policy Characteristics'!A:A,MATCH($C628,'Policy Characteristics'!$C:$C,0)))</f>
        <v>Industry</v>
      </c>
      <c r="B628" s="306" t="str">
        <f>IF(ISBLANK(INDEX('Policy Characteristics'!B:B,MATCH($C628,'Policy Characteristics'!$C:$C,0))),"",INDEX('Policy Characteristics'!B:B,MATCH($C628,'Policy Characteristics'!$C:$C,0)))</f>
        <v>Electrification + Hydrogen</v>
      </c>
      <c r="C628" s="310" t="str">
        <f t="shared" si="35"/>
        <v>Fraction of Industrial Fuel Use Shifted to Other Fuels</v>
      </c>
      <c r="D628" s="394" t="s">
        <v>3209</v>
      </c>
      <c r="E628" s="414" t="s">
        <v>2450</v>
      </c>
      <c r="F628" s="7" t="s">
        <v>3171</v>
      </c>
      <c r="G628" s="414" t="s">
        <v>3221</v>
      </c>
      <c r="H628" s="416">
        <v>1369</v>
      </c>
      <c r="I628" s="414" t="s">
        <v>45</v>
      </c>
      <c r="J628" s="308" t="str">
        <f>IF(ISBLANK(INDEX('Policy Characteristics'!D:D,MATCH($C628,'Policy Characteristics'!$C:$C,0))),"",INDEX('Policy Characteristics'!D:D,MATCH($C628,'Policy Characteristics'!$C:$C,0)))</f>
        <v>Electrification + Hydrogen</v>
      </c>
      <c r="K628" s="306" t="str">
        <f>IF(ISBLANK(INDEX('Policy Characteristics'!E:E,MATCH($C628,'Policy Characteristics'!$C:$C,0))),"",INDEX('Policy Characteristics'!E:E,MATCH($C628,'Policy Characteristics'!$C:$C,0)))</f>
        <v>indst fuel type shifting</v>
      </c>
      <c r="L628" s="317">
        <f>IF(ISBLANK(INDEX('Policy Characteristics'!F:F,MATCH($C628,'Policy Characteristics'!$C:$C,0))),"",INDEX('Policy Characteristics'!F:F,MATCH($C628,'Policy Characteristics'!$C:$C,0)))</f>
        <v>0</v>
      </c>
      <c r="M628" s="317">
        <f>IF(ISBLANK(INDEX('Policy Characteristics'!G:G,MATCH($C628,'Policy Characteristics'!$C:$C,0))),"",INDEX('Policy Characteristics'!G:G,MATCH($C628,'Policy Characteristics'!$C:$C,0)))</f>
        <v>1</v>
      </c>
      <c r="N628" s="317">
        <f>IF(ISBLANK(INDEX('Policy Characteristics'!H:H,MATCH($C628,'Policy Characteristics'!$C:$C,0))),"",INDEX('Policy Characteristics'!H:H,MATCH($C628,'Policy Characteristics'!$C:$C,0)))</f>
        <v>0.01</v>
      </c>
      <c r="O628" s="306" t="str">
        <f>IF(ISBLANK(INDEX('Policy Characteristics'!I:I,MATCH($C628,'Policy Characteristics'!$C:$C,0))),"",INDEX('Policy Characteristics'!I:I,MATCH($C628,'Policy Characteristics'!$C:$C,0)))</f>
        <v>% of fuel shifted</v>
      </c>
      <c r="P628" s="306" t="str">
        <f>IF(ISBLANK(INDEX('Policy Characteristics'!J:J,MATCH($C628,'Policy Characteristics'!$C:$C,0))),"",INDEX('Policy Characteristics'!J:J,MATCH($C628,'Policy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8" s="306" t="str">
        <f>IF(ISBLANK(INDEX('Policy Characteristics'!K:K,MATCH($C628,'Policy Characteristics'!$C:$C,0))),"",INDEX('Policy Characteristics'!K:K,MATCH($C628,'Policy Characteristics'!$C:$C,0)))</f>
        <v>industry-ag-main.html#fuel-switching</v>
      </c>
      <c r="R628" s="306" t="str">
        <f>IF(ISBLANK(INDEX('Policy Characteristics'!L:L,MATCH($C628,'Policy Characteristics'!$C:$C,0))),"",INDEX('Policy Characteristics'!L:L,MATCH($C628,'Policy Characteristics'!$C:$C,0)))</f>
        <v>industry-elec-and-hydrogen.html</v>
      </c>
    </row>
    <row r="629" spans="1:18" x14ac:dyDescent="0.25">
      <c r="A629" s="306" t="str">
        <f>IF(ISBLANK(INDEX('Policy Characteristics'!A:A,MATCH($C629,'Policy Characteristics'!$C:$C,0))),"",INDEX('Policy Characteristics'!A:A,MATCH($C629,'Policy Characteristics'!$C:$C,0)))</f>
        <v>Industry</v>
      </c>
      <c r="B629" s="306" t="str">
        <f>IF(ISBLANK(INDEX('Policy Characteristics'!B:B,MATCH($C629,'Policy Characteristics'!$C:$C,0))),"",INDEX('Policy Characteristics'!B:B,MATCH($C629,'Policy Characteristics'!$C:$C,0)))</f>
        <v>Electrification + Hydrogen</v>
      </c>
      <c r="C629" s="310" t="str">
        <f t="shared" si="35"/>
        <v>Fraction of Industrial Fuel Use Shifted to Other Fuels</v>
      </c>
      <c r="D629" s="394" t="s">
        <v>3209</v>
      </c>
      <c r="E629" s="414" t="s">
        <v>2451</v>
      </c>
      <c r="F629" s="7" t="s">
        <v>3171</v>
      </c>
      <c r="G629" s="414" t="s">
        <v>3222</v>
      </c>
      <c r="H629" s="416">
        <v>1370</v>
      </c>
      <c r="I629" s="414" t="s">
        <v>45</v>
      </c>
      <c r="J629" s="308" t="str">
        <f>IF(ISBLANK(INDEX('Policy Characteristics'!D:D,MATCH($C629,'Policy Characteristics'!$C:$C,0))),"",INDEX('Policy Characteristics'!D:D,MATCH($C629,'Policy Characteristics'!$C:$C,0)))</f>
        <v>Electrification + Hydrogen</v>
      </c>
      <c r="K629" s="306" t="str">
        <f>IF(ISBLANK(INDEX('Policy Characteristics'!E:E,MATCH($C629,'Policy Characteristics'!$C:$C,0))),"",INDEX('Policy Characteristics'!E:E,MATCH($C629,'Policy Characteristics'!$C:$C,0)))</f>
        <v>indst fuel type shifting</v>
      </c>
      <c r="L629" s="317">
        <f>IF(ISBLANK(INDEX('Policy Characteristics'!F:F,MATCH($C629,'Policy Characteristics'!$C:$C,0))),"",INDEX('Policy Characteristics'!F:F,MATCH($C629,'Policy Characteristics'!$C:$C,0)))</f>
        <v>0</v>
      </c>
      <c r="M629" s="317">
        <f>IF(ISBLANK(INDEX('Policy Characteristics'!G:G,MATCH($C629,'Policy Characteristics'!$C:$C,0))),"",INDEX('Policy Characteristics'!G:G,MATCH($C629,'Policy Characteristics'!$C:$C,0)))</f>
        <v>1</v>
      </c>
      <c r="N629" s="317">
        <f>IF(ISBLANK(INDEX('Policy Characteristics'!H:H,MATCH($C629,'Policy Characteristics'!$C:$C,0))),"",INDEX('Policy Characteristics'!H:H,MATCH($C629,'Policy Characteristics'!$C:$C,0)))</f>
        <v>0.01</v>
      </c>
      <c r="O629" s="306" t="str">
        <f>IF(ISBLANK(INDEX('Policy Characteristics'!I:I,MATCH($C629,'Policy Characteristics'!$C:$C,0))),"",INDEX('Policy Characteristics'!I:I,MATCH($C629,'Policy Characteristics'!$C:$C,0)))</f>
        <v>% of fuel shifted</v>
      </c>
      <c r="P629" s="306" t="str">
        <f>IF(ISBLANK(INDEX('Policy Characteristics'!J:J,MATCH($C629,'Policy Characteristics'!$C:$C,0))),"",INDEX('Policy Characteristics'!J:J,MATCH($C629,'Policy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29" s="306" t="str">
        <f>IF(ISBLANK(INDEX('Policy Characteristics'!K:K,MATCH($C629,'Policy Characteristics'!$C:$C,0))),"",INDEX('Policy Characteristics'!K:K,MATCH($C629,'Policy Characteristics'!$C:$C,0)))</f>
        <v>industry-ag-main.html#fuel-switching</v>
      </c>
      <c r="R629" s="306" t="str">
        <f>IF(ISBLANK(INDEX('Policy Characteristics'!L:L,MATCH($C629,'Policy Characteristics'!$C:$C,0))),"",INDEX('Policy Characteristics'!L:L,MATCH($C629,'Policy Characteristics'!$C:$C,0)))</f>
        <v>industry-elec-and-hydrogen.html</v>
      </c>
    </row>
    <row r="630" spans="1:18" x14ac:dyDescent="0.25">
      <c r="A630" s="306" t="str">
        <f>IF(ISBLANK(INDEX('Policy Characteristics'!A:A,MATCH($C630,'Policy Characteristics'!$C:$C,0))),"",INDEX('Policy Characteristics'!A:A,MATCH($C630,'Policy Characteristics'!$C:$C,0)))</f>
        <v>Industry</v>
      </c>
      <c r="B630" s="306" t="str">
        <f>IF(ISBLANK(INDEX('Policy Characteristics'!B:B,MATCH($C630,'Policy Characteristics'!$C:$C,0))),"",INDEX('Policy Characteristics'!B:B,MATCH($C630,'Policy Characteristics'!$C:$C,0)))</f>
        <v>Electrification + Hydrogen</v>
      </c>
      <c r="C630" s="310" t="str">
        <f t="shared" si="35"/>
        <v>Fraction of Industrial Fuel Use Shifted to Other Fuels</v>
      </c>
      <c r="D630" s="394" t="s">
        <v>3209</v>
      </c>
      <c r="E630" s="414" t="s">
        <v>2452</v>
      </c>
      <c r="F630" s="7" t="s">
        <v>3171</v>
      </c>
      <c r="G630" s="414" t="s">
        <v>3223</v>
      </c>
      <c r="H630" s="416">
        <v>1371</v>
      </c>
      <c r="I630" s="414" t="s">
        <v>45</v>
      </c>
      <c r="J630" s="308" t="str">
        <f>IF(ISBLANK(INDEX('Policy Characteristics'!D:D,MATCH($C630,'Policy Characteristics'!$C:$C,0))),"",INDEX('Policy Characteristics'!D:D,MATCH($C630,'Policy Characteristics'!$C:$C,0)))</f>
        <v>Electrification + Hydrogen</v>
      </c>
      <c r="K630" s="306" t="str">
        <f>IF(ISBLANK(INDEX('Policy Characteristics'!E:E,MATCH($C630,'Policy Characteristics'!$C:$C,0))),"",INDEX('Policy Characteristics'!E:E,MATCH($C630,'Policy Characteristics'!$C:$C,0)))</f>
        <v>indst fuel type shifting</v>
      </c>
      <c r="L630" s="317">
        <f>IF(ISBLANK(INDEX('Policy Characteristics'!F:F,MATCH($C630,'Policy Characteristics'!$C:$C,0))),"",INDEX('Policy Characteristics'!F:F,MATCH($C630,'Policy Characteristics'!$C:$C,0)))</f>
        <v>0</v>
      </c>
      <c r="M630" s="317">
        <f>IF(ISBLANK(INDEX('Policy Characteristics'!G:G,MATCH($C630,'Policy Characteristics'!$C:$C,0))),"",INDEX('Policy Characteristics'!G:G,MATCH($C630,'Policy Characteristics'!$C:$C,0)))</f>
        <v>1</v>
      </c>
      <c r="N630" s="317">
        <f>IF(ISBLANK(INDEX('Policy Characteristics'!H:H,MATCH($C630,'Policy Characteristics'!$C:$C,0))),"",INDEX('Policy Characteristics'!H:H,MATCH($C630,'Policy Characteristics'!$C:$C,0)))</f>
        <v>0.01</v>
      </c>
      <c r="O630" s="306" t="str">
        <f>IF(ISBLANK(INDEX('Policy Characteristics'!I:I,MATCH($C630,'Policy Characteristics'!$C:$C,0))),"",INDEX('Policy Characteristics'!I:I,MATCH($C630,'Policy Characteristics'!$C:$C,0)))</f>
        <v>% of fuel shifted</v>
      </c>
      <c r="P630" s="306" t="str">
        <f>IF(ISBLANK(INDEX('Policy Characteristics'!J:J,MATCH($C630,'Policy Characteristics'!$C:$C,0))),"",INDEX('Policy Characteristics'!J:J,MATCH($C630,'Policy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0" s="306" t="str">
        <f>IF(ISBLANK(INDEX('Policy Characteristics'!K:K,MATCH($C630,'Policy Characteristics'!$C:$C,0))),"",INDEX('Policy Characteristics'!K:K,MATCH($C630,'Policy Characteristics'!$C:$C,0)))</f>
        <v>industry-ag-main.html#fuel-switching</v>
      </c>
      <c r="R630" s="306" t="str">
        <f>IF(ISBLANK(INDEX('Policy Characteristics'!L:L,MATCH($C630,'Policy Characteristics'!$C:$C,0))),"",INDEX('Policy Characteristics'!L:L,MATCH($C630,'Policy Characteristics'!$C:$C,0)))</f>
        <v>industry-elec-and-hydrogen.html</v>
      </c>
    </row>
    <row r="631" spans="1:18" x14ac:dyDescent="0.25">
      <c r="A631" s="306" t="str">
        <f>IF(ISBLANK(INDEX('Policy Characteristics'!A:A,MATCH($C631,'Policy Characteristics'!$C:$C,0))),"",INDEX('Policy Characteristics'!A:A,MATCH($C631,'Policy Characteristics'!$C:$C,0)))</f>
        <v>Industry</v>
      </c>
      <c r="B631" s="306" t="str">
        <f>IF(ISBLANK(INDEX('Policy Characteristics'!B:B,MATCH($C631,'Policy Characteristics'!$C:$C,0))),"",INDEX('Policy Characteristics'!B:B,MATCH($C631,'Policy Characteristics'!$C:$C,0)))</f>
        <v>Electrification + Hydrogen</v>
      </c>
      <c r="C631" s="310" t="str">
        <f t="shared" si="35"/>
        <v>Fraction of Industrial Fuel Use Shifted to Other Fuels</v>
      </c>
      <c r="D631" s="394" t="s">
        <v>3209</v>
      </c>
      <c r="E631" s="414" t="s">
        <v>2453</v>
      </c>
      <c r="F631" s="7" t="s">
        <v>3171</v>
      </c>
      <c r="G631" s="414" t="s">
        <v>3224</v>
      </c>
      <c r="H631" s="416">
        <v>1372</v>
      </c>
      <c r="I631" s="414" t="s">
        <v>45</v>
      </c>
      <c r="J631" s="308" t="str">
        <f>IF(ISBLANK(INDEX('Policy Characteristics'!D:D,MATCH($C631,'Policy Characteristics'!$C:$C,0))),"",INDEX('Policy Characteristics'!D:D,MATCH($C631,'Policy Characteristics'!$C:$C,0)))</f>
        <v>Electrification + Hydrogen</v>
      </c>
      <c r="K631" s="306" t="str">
        <f>IF(ISBLANK(INDEX('Policy Characteristics'!E:E,MATCH($C631,'Policy Characteristics'!$C:$C,0))),"",INDEX('Policy Characteristics'!E:E,MATCH($C631,'Policy Characteristics'!$C:$C,0)))</f>
        <v>indst fuel type shifting</v>
      </c>
      <c r="L631" s="317">
        <f>IF(ISBLANK(INDEX('Policy Characteristics'!F:F,MATCH($C631,'Policy Characteristics'!$C:$C,0))),"",INDEX('Policy Characteristics'!F:F,MATCH($C631,'Policy Characteristics'!$C:$C,0)))</f>
        <v>0</v>
      </c>
      <c r="M631" s="317">
        <f>IF(ISBLANK(INDEX('Policy Characteristics'!G:G,MATCH($C631,'Policy Characteristics'!$C:$C,0))),"",INDEX('Policy Characteristics'!G:G,MATCH($C631,'Policy Characteristics'!$C:$C,0)))</f>
        <v>1</v>
      </c>
      <c r="N631" s="317">
        <f>IF(ISBLANK(INDEX('Policy Characteristics'!H:H,MATCH($C631,'Policy Characteristics'!$C:$C,0))),"",INDEX('Policy Characteristics'!H:H,MATCH($C631,'Policy Characteristics'!$C:$C,0)))</f>
        <v>0.01</v>
      </c>
      <c r="O631" s="306" t="str">
        <f>IF(ISBLANK(INDEX('Policy Characteristics'!I:I,MATCH($C631,'Policy Characteristics'!$C:$C,0))),"",INDEX('Policy Characteristics'!I:I,MATCH($C631,'Policy Characteristics'!$C:$C,0)))</f>
        <v>% of fuel shifted</v>
      </c>
      <c r="P631" s="306" t="str">
        <f>IF(ISBLANK(INDEX('Policy Characteristics'!J:J,MATCH($C631,'Policy Characteristics'!$C:$C,0))),"",INDEX('Policy Characteristics'!J:J,MATCH($C631,'Policy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1" s="306" t="str">
        <f>IF(ISBLANK(INDEX('Policy Characteristics'!K:K,MATCH($C631,'Policy Characteristics'!$C:$C,0))),"",INDEX('Policy Characteristics'!K:K,MATCH($C631,'Policy Characteristics'!$C:$C,0)))</f>
        <v>industry-ag-main.html#fuel-switching</v>
      </c>
      <c r="R631" s="306" t="str">
        <f>IF(ISBLANK(INDEX('Policy Characteristics'!L:L,MATCH($C631,'Policy Characteristics'!$C:$C,0))),"",INDEX('Policy Characteristics'!L:L,MATCH($C631,'Policy Characteristics'!$C:$C,0)))</f>
        <v>industry-elec-and-hydrogen.html</v>
      </c>
    </row>
    <row r="632" spans="1:18" x14ac:dyDescent="0.25">
      <c r="A632" s="306" t="str">
        <f>IF(ISBLANK(INDEX('Policy Characteristics'!A:A,MATCH($C632,'Policy Characteristics'!$C:$C,0))),"",INDEX('Policy Characteristics'!A:A,MATCH($C632,'Policy Characteristics'!$C:$C,0)))</f>
        <v>Industry</v>
      </c>
      <c r="B632" s="306" t="str">
        <f>IF(ISBLANK(INDEX('Policy Characteristics'!B:B,MATCH($C632,'Policy Characteristics'!$C:$C,0))),"",INDEX('Policy Characteristics'!B:B,MATCH($C632,'Policy Characteristics'!$C:$C,0)))</f>
        <v>Electrification + Hydrogen</v>
      </c>
      <c r="C632" s="310" t="str">
        <f t="shared" si="35"/>
        <v>Fraction of Industrial Fuel Use Shifted to Other Fuels</v>
      </c>
      <c r="D632" s="394" t="s">
        <v>3209</v>
      </c>
      <c r="E632" s="414" t="s">
        <v>2454</v>
      </c>
      <c r="F632" s="7" t="s">
        <v>3171</v>
      </c>
      <c r="G632" s="414" t="s">
        <v>3225</v>
      </c>
      <c r="H632" s="416">
        <v>1373</v>
      </c>
      <c r="I632" s="414" t="s">
        <v>45</v>
      </c>
      <c r="J632" s="308" t="str">
        <f>IF(ISBLANK(INDEX('Policy Characteristics'!D:D,MATCH($C632,'Policy Characteristics'!$C:$C,0))),"",INDEX('Policy Characteristics'!D:D,MATCH($C632,'Policy Characteristics'!$C:$C,0)))</f>
        <v>Electrification + Hydrogen</v>
      </c>
      <c r="K632" s="306" t="str">
        <f>IF(ISBLANK(INDEX('Policy Characteristics'!E:E,MATCH($C632,'Policy Characteristics'!$C:$C,0))),"",INDEX('Policy Characteristics'!E:E,MATCH($C632,'Policy Characteristics'!$C:$C,0)))</f>
        <v>indst fuel type shifting</v>
      </c>
      <c r="L632" s="317">
        <f>IF(ISBLANK(INDEX('Policy Characteristics'!F:F,MATCH($C632,'Policy Characteristics'!$C:$C,0))),"",INDEX('Policy Characteristics'!F:F,MATCH($C632,'Policy Characteristics'!$C:$C,0)))</f>
        <v>0</v>
      </c>
      <c r="M632" s="317">
        <f>IF(ISBLANK(INDEX('Policy Characteristics'!G:G,MATCH($C632,'Policy Characteristics'!$C:$C,0))),"",INDEX('Policy Characteristics'!G:G,MATCH($C632,'Policy Characteristics'!$C:$C,0)))</f>
        <v>1</v>
      </c>
      <c r="N632" s="317">
        <f>IF(ISBLANK(INDEX('Policy Characteristics'!H:H,MATCH($C632,'Policy Characteristics'!$C:$C,0))),"",INDEX('Policy Characteristics'!H:H,MATCH($C632,'Policy Characteristics'!$C:$C,0)))</f>
        <v>0.01</v>
      </c>
      <c r="O632" s="306" t="str">
        <f>IF(ISBLANK(INDEX('Policy Characteristics'!I:I,MATCH($C632,'Policy Characteristics'!$C:$C,0))),"",INDEX('Policy Characteristics'!I:I,MATCH($C632,'Policy Characteristics'!$C:$C,0)))</f>
        <v>% of fuel shifted</v>
      </c>
      <c r="P632" s="306" t="str">
        <f>IF(ISBLANK(INDEX('Policy Characteristics'!J:J,MATCH($C632,'Policy Characteristics'!$C:$C,0))),"",INDEX('Policy Characteristics'!J:J,MATCH($C632,'Policy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2" s="306" t="str">
        <f>IF(ISBLANK(INDEX('Policy Characteristics'!K:K,MATCH($C632,'Policy Characteristics'!$C:$C,0))),"",INDEX('Policy Characteristics'!K:K,MATCH($C632,'Policy Characteristics'!$C:$C,0)))</f>
        <v>industry-ag-main.html#fuel-switching</v>
      </c>
      <c r="R632" s="306" t="str">
        <f>IF(ISBLANK(INDEX('Policy Characteristics'!L:L,MATCH($C632,'Policy Characteristics'!$C:$C,0))),"",INDEX('Policy Characteristics'!L:L,MATCH($C632,'Policy Characteristics'!$C:$C,0)))</f>
        <v>industry-elec-and-hydrogen.html</v>
      </c>
    </row>
    <row r="633" spans="1:18" x14ac:dyDescent="0.25">
      <c r="A633" s="306" t="str">
        <f>IF(ISBLANK(INDEX('Policy Characteristics'!A:A,MATCH($C633,'Policy Characteristics'!$C:$C,0))),"",INDEX('Policy Characteristics'!A:A,MATCH($C633,'Policy Characteristics'!$C:$C,0)))</f>
        <v>Industry</v>
      </c>
      <c r="B633" s="306" t="str">
        <f>IF(ISBLANK(INDEX('Policy Characteristics'!B:B,MATCH($C633,'Policy Characteristics'!$C:$C,0))),"",INDEX('Policy Characteristics'!B:B,MATCH($C633,'Policy Characteristics'!$C:$C,0)))</f>
        <v>Electrification + Hydrogen</v>
      </c>
      <c r="C633" s="310" t="str">
        <f t="shared" si="35"/>
        <v>Fraction of Industrial Fuel Use Shifted to Other Fuels</v>
      </c>
      <c r="D633" s="394" t="s">
        <v>3209</v>
      </c>
      <c r="E633" s="414" t="s">
        <v>2800</v>
      </c>
      <c r="F633" s="7" t="s">
        <v>3171</v>
      </c>
      <c r="G633" s="414" t="s">
        <v>3226</v>
      </c>
      <c r="H633" s="416">
        <v>1374</v>
      </c>
      <c r="I633" s="414" t="s">
        <v>45</v>
      </c>
      <c r="J633" s="308" t="str">
        <f>IF(ISBLANK(INDEX('Policy Characteristics'!D:D,MATCH($C633,'Policy Characteristics'!$C:$C,0))),"",INDEX('Policy Characteristics'!D:D,MATCH($C633,'Policy Characteristics'!$C:$C,0)))</f>
        <v>Electrification + Hydrogen</v>
      </c>
      <c r="K633" s="306" t="str">
        <f>IF(ISBLANK(INDEX('Policy Characteristics'!E:E,MATCH($C633,'Policy Characteristics'!$C:$C,0))),"",INDEX('Policy Characteristics'!E:E,MATCH($C633,'Policy Characteristics'!$C:$C,0)))</f>
        <v>indst fuel type shifting</v>
      </c>
      <c r="L633" s="317">
        <f>IF(ISBLANK(INDEX('Policy Characteristics'!F:F,MATCH($C633,'Policy Characteristics'!$C:$C,0))),"",INDEX('Policy Characteristics'!F:F,MATCH($C633,'Policy Characteristics'!$C:$C,0)))</f>
        <v>0</v>
      </c>
      <c r="M633" s="317">
        <f>IF(ISBLANK(INDEX('Policy Characteristics'!G:G,MATCH($C633,'Policy Characteristics'!$C:$C,0))),"",INDEX('Policy Characteristics'!G:G,MATCH($C633,'Policy Characteristics'!$C:$C,0)))</f>
        <v>1</v>
      </c>
      <c r="N633" s="317">
        <f>IF(ISBLANK(INDEX('Policy Characteristics'!H:H,MATCH($C633,'Policy Characteristics'!$C:$C,0))),"",INDEX('Policy Characteristics'!H:H,MATCH($C633,'Policy Characteristics'!$C:$C,0)))</f>
        <v>0.01</v>
      </c>
      <c r="O633" s="306" t="str">
        <f>IF(ISBLANK(INDEX('Policy Characteristics'!I:I,MATCH($C633,'Policy Characteristics'!$C:$C,0))),"",INDEX('Policy Characteristics'!I:I,MATCH($C633,'Policy Characteristics'!$C:$C,0)))</f>
        <v>% of fuel shifted</v>
      </c>
      <c r="P633" s="306" t="str">
        <f>IF(ISBLANK(INDEX('Policy Characteristics'!J:J,MATCH($C633,'Policy Characteristics'!$C:$C,0))),"",INDEX('Policy Characteristics'!J:J,MATCH($C633,'Policy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3" s="306" t="str">
        <f>IF(ISBLANK(INDEX('Policy Characteristics'!K:K,MATCH($C633,'Policy Characteristics'!$C:$C,0))),"",INDEX('Policy Characteristics'!K:K,MATCH($C633,'Policy Characteristics'!$C:$C,0)))</f>
        <v>industry-ag-main.html#fuel-switching</v>
      </c>
      <c r="R633" s="306" t="str">
        <f>IF(ISBLANK(INDEX('Policy Characteristics'!L:L,MATCH($C633,'Policy Characteristics'!$C:$C,0))),"",INDEX('Policy Characteristics'!L:L,MATCH($C633,'Policy Characteristics'!$C:$C,0)))</f>
        <v>industry-elec-and-hydrogen.html</v>
      </c>
    </row>
    <row r="634" spans="1:18" x14ac:dyDescent="0.25">
      <c r="A634" s="306" t="str">
        <f>IF(ISBLANK(INDEX('Policy Characteristics'!A:A,MATCH($C634,'Policy Characteristics'!$C:$C,0))),"",INDEX('Policy Characteristics'!A:A,MATCH($C634,'Policy Characteristics'!$C:$C,0)))</f>
        <v>Industry</v>
      </c>
      <c r="B634" s="306" t="str">
        <f>IF(ISBLANK(INDEX('Policy Characteristics'!B:B,MATCH($C634,'Policy Characteristics'!$C:$C,0))),"",INDEX('Policy Characteristics'!B:B,MATCH($C634,'Policy Characteristics'!$C:$C,0)))</f>
        <v>Electrification + Hydrogen</v>
      </c>
      <c r="C634" s="310" t="str">
        <f t="shared" si="35"/>
        <v>Fraction of Industrial Fuel Use Shifted to Other Fuels</v>
      </c>
      <c r="D634" s="394" t="s">
        <v>3209</v>
      </c>
      <c r="E634" s="414" t="s">
        <v>2801</v>
      </c>
      <c r="F634" s="7" t="s">
        <v>3171</v>
      </c>
      <c r="G634" s="414" t="s">
        <v>3227</v>
      </c>
      <c r="H634" s="416">
        <v>1375</v>
      </c>
      <c r="I634" s="414" t="s">
        <v>45</v>
      </c>
      <c r="J634" s="308" t="str">
        <f>IF(ISBLANK(INDEX('Policy Characteristics'!D:D,MATCH($C634,'Policy Characteristics'!$C:$C,0))),"",INDEX('Policy Characteristics'!D:D,MATCH($C634,'Policy Characteristics'!$C:$C,0)))</f>
        <v>Electrification + Hydrogen</v>
      </c>
      <c r="K634" s="306" t="str">
        <f>IF(ISBLANK(INDEX('Policy Characteristics'!E:E,MATCH($C634,'Policy Characteristics'!$C:$C,0))),"",INDEX('Policy Characteristics'!E:E,MATCH($C634,'Policy Characteristics'!$C:$C,0)))</f>
        <v>indst fuel type shifting</v>
      </c>
      <c r="L634" s="317">
        <f>IF(ISBLANK(INDEX('Policy Characteristics'!F:F,MATCH($C634,'Policy Characteristics'!$C:$C,0))),"",INDEX('Policy Characteristics'!F:F,MATCH($C634,'Policy Characteristics'!$C:$C,0)))</f>
        <v>0</v>
      </c>
      <c r="M634" s="317">
        <f>IF(ISBLANK(INDEX('Policy Characteristics'!G:G,MATCH($C634,'Policy Characteristics'!$C:$C,0))),"",INDEX('Policy Characteristics'!G:G,MATCH($C634,'Policy Characteristics'!$C:$C,0)))</f>
        <v>1</v>
      </c>
      <c r="N634" s="317">
        <f>IF(ISBLANK(INDEX('Policy Characteristics'!H:H,MATCH($C634,'Policy Characteristics'!$C:$C,0))),"",INDEX('Policy Characteristics'!H:H,MATCH($C634,'Policy Characteristics'!$C:$C,0)))</f>
        <v>0.01</v>
      </c>
      <c r="O634" s="306" t="str">
        <f>IF(ISBLANK(INDEX('Policy Characteristics'!I:I,MATCH($C634,'Policy Characteristics'!$C:$C,0))),"",INDEX('Policy Characteristics'!I:I,MATCH($C634,'Policy Characteristics'!$C:$C,0)))</f>
        <v>% of fuel shifted</v>
      </c>
      <c r="P634" s="306" t="str">
        <f>IF(ISBLANK(INDEX('Policy Characteristics'!J:J,MATCH($C634,'Policy Characteristics'!$C:$C,0))),"",INDEX('Policy Characteristics'!J:J,MATCH($C634,'Policy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4" s="306" t="str">
        <f>IF(ISBLANK(INDEX('Policy Characteristics'!K:K,MATCH($C634,'Policy Characteristics'!$C:$C,0))),"",INDEX('Policy Characteristics'!K:K,MATCH($C634,'Policy Characteristics'!$C:$C,0)))</f>
        <v>industry-ag-main.html#fuel-switching</v>
      </c>
      <c r="R634" s="306" t="str">
        <f>IF(ISBLANK(INDEX('Policy Characteristics'!L:L,MATCH($C634,'Policy Characteristics'!$C:$C,0))),"",INDEX('Policy Characteristics'!L:L,MATCH($C634,'Policy Characteristics'!$C:$C,0)))</f>
        <v>industry-elec-and-hydrogen.html</v>
      </c>
    </row>
    <row r="635" spans="1:18" x14ac:dyDescent="0.25">
      <c r="A635" s="306" t="str">
        <f>IF(ISBLANK(INDEX('Policy Characteristics'!A:A,MATCH($C635,'Policy Characteristics'!$C:$C,0))),"",INDEX('Policy Characteristics'!A:A,MATCH($C635,'Policy Characteristics'!$C:$C,0)))</f>
        <v>Industry</v>
      </c>
      <c r="B635" s="306" t="str">
        <f>IF(ISBLANK(INDEX('Policy Characteristics'!B:B,MATCH($C635,'Policy Characteristics'!$C:$C,0))),"",INDEX('Policy Characteristics'!B:B,MATCH($C635,'Policy Characteristics'!$C:$C,0)))</f>
        <v>Electrification + Hydrogen</v>
      </c>
      <c r="C635" s="310" t="str">
        <f t="shared" si="35"/>
        <v>Fraction of Industrial Fuel Use Shifted to Other Fuels</v>
      </c>
      <c r="D635" s="394" t="s">
        <v>3209</v>
      </c>
      <c r="E635" s="414" t="s">
        <v>2802</v>
      </c>
      <c r="F635" s="7" t="s">
        <v>3171</v>
      </c>
      <c r="G635" s="414" t="s">
        <v>3228</v>
      </c>
      <c r="H635" s="416">
        <v>1376</v>
      </c>
      <c r="I635" s="414" t="s">
        <v>45</v>
      </c>
      <c r="J635" s="308" t="str">
        <f>IF(ISBLANK(INDEX('Policy Characteristics'!D:D,MATCH($C635,'Policy Characteristics'!$C:$C,0))),"",INDEX('Policy Characteristics'!D:D,MATCH($C635,'Policy Characteristics'!$C:$C,0)))</f>
        <v>Electrification + Hydrogen</v>
      </c>
      <c r="K635" s="306" t="str">
        <f>IF(ISBLANK(INDEX('Policy Characteristics'!E:E,MATCH($C635,'Policy Characteristics'!$C:$C,0))),"",INDEX('Policy Characteristics'!E:E,MATCH($C635,'Policy Characteristics'!$C:$C,0)))</f>
        <v>indst fuel type shifting</v>
      </c>
      <c r="L635" s="317">
        <f>IF(ISBLANK(INDEX('Policy Characteristics'!F:F,MATCH($C635,'Policy Characteristics'!$C:$C,0))),"",INDEX('Policy Characteristics'!F:F,MATCH($C635,'Policy Characteristics'!$C:$C,0)))</f>
        <v>0</v>
      </c>
      <c r="M635" s="317">
        <f>IF(ISBLANK(INDEX('Policy Characteristics'!G:G,MATCH($C635,'Policy Characteristics'!$C:$C,0))),"",INDEX('Policy Characteristics'!G:G,MATCH($C635,'Policy Characteristics'!$C:$C,0)))</f>
        <v>1</v>
      </c>
      <c r="N635" s="317">
        <f>IF(ISBLANK(INDEX('Policy Characteristics'!H:H,MATCH($C635,'Policy Characteristics'!$C:$C,0))),"",INDEX('Policy Characteristics'!H:H,MATCH($C635,'Policy Characteristics'!$C:$C,0)))</f>
        <v>0.01</v>
      </c>
      <c r="O635" s="306" t="str">
        <f>IF(ISBLANK(INDEX('Policy Characteristics'!I:I,MATCH($C635,'Policy Characteristics'!$C:$C,0))),"",INDEX('Policy Characteristics'!I:I,MATCH($C635,'Policy Characteristics'!$C:$C,0)))</f>
        <v>% of fuel shifted</v>
      </c>
      <c r="P635" s="306" t="str">
        <f>IF(ISBLANK(INDEX('Policy Characteristics'!J:J,MATCH($C635,'Policy Characteristics'!$C:$C,0))),"",INDEX('Policy Characteristics'!J:J,MATCH($C635,'Policy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5" s="306" t="str">
        <f>IF(ISBLANK(INDEX('Policy Characteristics'!K:K,MATCH($C635,'Policy Characteristics'!$C:$C,0))),"",INDEX('Policy Characteristics'!K:K,MATCH($C635,'Policy Characteristics'!$C:$C,0)))</f>
        <v>industry-ag-main.html#fuel-switching</v>
      </c>
      <c r="R635" s="306" t="str">
        <f>IF(ISBLANK(INDEX('Policy Characteristics'!L:L,MATCH($C635,'Policy Characteristics'!$C:$C,0))),"",INDEX('Policy Characteristics'!L:L,MATCH($C635,'Policy Characteristics'!$C:$C,0)))</f>
        <v>industry-elec-and-hydrogen.html</v>
      </c>
    </row>
    <row r="636" spans="1:18" x14ac:dyDescent="0.25">
      <c r="A636" s="306" t="str">
        <f>IF(ISBLANK(INDEX('Policy Characteristics'!A:A,MATCH($C636,'Policy Characteristics'!$C:$C,0))),"",INDEX('Policy Characteristics'!A:A,MATCH($C636,'Policy Characteristics'!$C:$C,0)))</f>
        <v>Industry</v>
      </c>
      <c r="B636" s="306" t="str">
        <f>IF(ISBLANK(INDEX('Policy Characteristics'!B:B,MATCH($C636,'Policy Characteristics'!$C:$C,0))),"",INDEX('Policy Characteristics'!B:B,MATCH($C636,'Policy Characteristics'!$C:$C,0)))</f>
        <v>Electrification + Hydrogen</v>
      </c>
      <c r="C636" s="310" t="str">
        <f t="shared" si="35"/>
        <v>Fraction of Industrial Fuel Use Shifted to Other Fuels</v>
      </c>
      <c r="D636" s="394" t="s">
        <v>3209</v>
      </c>
      <c r="E636" s="414" t="s">
        <v>2799</v>
      </c>
      <c r="F636" s="7" t="s">
        <v>3171</v>
      </c>
      <c r="G636" s="414" t="s">
        <v>3229</v>
      </c>
      <c r="H636" s="416">
        <v>1377</v>
      </c>
      <c r="I636" s="414" t="s">
        <v>44</v>
      </c>
      <c r="J636" s="308" t="str">
        <f>IF(ISBLANK(INDEX('Policy Characteristics'!D:D,MATCH($C636,'Policy Characteristics'!$C:$C,0))),"",INDEX('Policy Characteristics'!D:D,MATCH($C636,'Policy Characteristics'!$C:$C,0)))</f>
        <v>Electrification + Hydrogen</v>
      </c>
      <c r="K636" s="306" t="str">
        <f>IF(ISBLANK(INDEX('Policy Characteristics'!E:E,MATCH($C636,'Policy Characteristics'!$C:$C,0))),"",INDEX('Policy Characteristics'!E:E,MATCH($C636,'Policy Characteristics'!$C:$C,0)))</f>
        <v>indst fuel type shifting</v>
      </c>
      <c r="L636" s="317">
        <f>IF(ISBLANK(INDEX('Policy Characteristics'!F:F,MATCH($C636,'Policy Characteristics'!$C:$C,0))),"",INDEX('Policy Characteristics'!F:F,MATCH($C636,'Policy Characteristics'!$C:$C,0)))</f>
        <v>0</v>
      </c>
      <c r="M636" s="317">
        <f>IF(ISBLANK(INDEX('Policy Characteristics'!G:G,MATCH($C636,'Policy Characteristics'!$C:$C,0))),"",INDEX('Policy Characteristics'!G:G,MATCH($C636,'Policy Characteristics'!$C:$C,0)))</f>
        <v>1</v>
      </c>
      <c r="N636" s="317">
        <f>IF(ISBLANK(INDEX('Policy Characteristics'!H:H,MATCH($C636,'Policy Characteristics'!$C:$C,0))),"",INDEX('Policy Characteristics'!H:H,MATCH($C636,'Policy Characteristics'!$C:$C,0)))</f>
        <v>0.01</v>
      </c>
      <c r="O636" s="306" t="str">
        <f>IF(ISBLANK(INDEX('Policy Characteristics'!I:I,MATCH($C636,'Policy Characteristics'!$C:$C,0))),"",INDEX('Policy Characteristics'!I:I,MATCH($C636,'Policy Characteristics'!$C:$C,0)))</f>
        <v>% of fuel shifted</v>
      </c>
      <c r="P636" s="306" t="str">
        <f>IF(ISBLANK(INDEX('Policy Characteristics'!J:J,MATCH($C636,'Policy Characteristics'!$C:$C,0))),"",INDEX('Policy Characteristics'!J:J,MATCH($C636,'Policy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6" s="306" t="str">
        <f>IF(ISBLANK(INDEX('Policy Characteristics'!K:K,MATCH($C636,'Policy Characteristics'!$C:$C,0))),"",INDEX('Policy Characteristics'!K:K,MATCH($C636,'Policy Characteristics'!$C:$C,0)))</f>
        <v>industry-ag-main.html#fuel-switching</v>
      </c>
      <c r="R636" s="306" t="str">
        <f>IF(ISBLANK(INDEX('Policy Characteristics'!L:L,MATCH($C636,'Policy Characteristics'!$C:$C,0))),"",INDEX('Policy Characteristics'!L:L,MATCH($C636,'Policy Characteristics'!$C:$C,0)))</f>
        <v>industry-elec-and-hydrogen.html</v>
      </c>
    </row>
    <row r="637" spans="1:18" x14ac:dyDescent="0.25">
      <c r="A637" s="306" t="str">
        <f>IF(ISBLANK(INDEX('Policy Characteristics'!A:A,MATCH($C637,'Policy Characteristics'!$C:$C,0))),"",INDEX('Policy Characteristics'!A:A,MATCH($C637,'Policy Characteristics'!$C:$C,0)))</f>
        <v>Industry</v>
      </c>
      <c r="B637" s="306" t="str">
        <f>IF(ISBLANK(INDEX('Policy Characteristics'!B:B,MATCH($C637,'Policy Characteristics'!$C:$C,0))),"",INDEX('Policy Characteristics'!B:B,MATCH($C637,'Policy Characteristics'!$C:$C,0)))</f>
        <v>Electrification + Hydrogen</v>
      </c>
      <c r="C637" s="310" t="str">
        <f t="shared" si="35"/>
        <v>Fraction of Industrial Fuel Use Shifted to Other Fuels</v>
      </c>
      <c r="D637" s="394" t="s">
        <v>3210</v>
      </c>
      <c r="E637" s="414" t="s">
        <v>2449</v>
      </c>
      <c r="F637" s="7" t="s">
        <v>3172</v>
      </c>
      <c r="G637" s="414" t="s">
        <v>3220</v>
      </c>
      <c r="H637" s="416">
        <v>1378</v>
      </c>
      <c r="I637" s="414" t="s">
        <v>44</v>
      </c>
      <c r="J637" s="308" t="str">
        <f>IF(ISBLANK(INDEX('Policy Characteristics'!D:D,MATCH($C637,'Policy Characteristics'!$C:$C,0))),"",INDEX('Policy Characteristics'!D:D,MATCH($C637,'Policy Characteristics'!$C:$C,0)))</f>
        <v>Electrification + Hydrogen</v>
      </c>
      <c r="K637" s="306" t="str">
        <f>IF(ISBLANK(INDEX('Policy Characteristics'!E:E,MATCH($C637,'Policy Characteristics'!$C:$C,0))),"",INDEX('Policy Characteristics'!E:E,MATCH($C637,'Policy Characteristics'!$C:$C,0)))</f>
        <v>indst fuel type shifting</v>
      </c>
      <c r="L637" s="317">
        <f>IF(ISBLANK(INDEX('Policy Characteristics'!F:F,MATCH($C637,'Policy Characteristics'!$C:$C,0))),"",INDEX('Policy Characteristics'!F:F,MATCH($C637,'Policy Characteristics'!$C:$C,0)))</f>
        <v>0</v>
      </c>
      <c r="M637" s="317">
        <f>IF(ISBLANK(INDEX('Policy Characteristics'!G:G,MATCH($C637,'Policy Characteristics'!$C:$C,0))),"",INDEX('Policy Characteristics'!G:G,MATCH($C637,'Policy Characteristics'!$C:$C,0)))</f>
        <v>1</v>
      </c>
      <c r="N637" s="317">
        <f>IF(ISBLANK(INDEX('Policy Characteristics'!H:H,MATCH($C637,'Policy Characteristics'!$C:$C,0))),"",INDEX('Policy Characteristics'!H:H,MATCH($C637,'Policy Characteristics'!$C:$C,0)))</f>
        <v>0.01</v>
      </c>
      <c r="O637" s="306" t="str">
        <f>IF(ISBLANK(INDEX('Policy Characteristics'!I:I,MATCH($C637,'Policy Characteristics'!$C:$C,0))),"",INDEX('Policy Characteristics'!I:I,MATCH($C637,'Policy Characteristics'!$C:$C,0)))</f>
        <v>% of fuel shifted</v>
      </c>
      <c r="P637" s="306" t="str">
        <f>IF(ISBLANK(INDEX('Policy Characteristics'!J:J,MATCH($C637,'Policy Characteristics'!$C:$C,0))),"",INDEX('Policy Characteristics'!J:J,MATCH($C637,'Policy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7" s="306" t="str">
        <f>IF(ISBLANK(INDEX('Policy Characteristics'!K:K,MATCH($C637,'Policy Characteristics'!$C:$C,0))),"",INDEX('Policy Characteristics'!K:K,MATCH($C637,'Policy Characteristics'!$C:$C,0)))</f>
        <v>industry-ag-main.html#fuel-switching</v>
      </c>
      <c r="R637" s="306" t="str">
        <f>IF(ISBLANK(INDEX('Policy Characteristics'!L:L,MATCH($C637,'Policy Characteristics'!$C:$C,0))),"",INDEX('Policy Characteristics'!L:L,MATCH($C637,'Policy Characteristics'!$C:$C,0)))</f>
        <v>industry-elec-and-hydrogen.html</v>
      </c>
    </row>
    <row r="638" spans="1:18" x14ac:dyDescent="0.25">
      <c r="A638" s="306" t="str">
        <f>IF(ISBLANK(INDEX('Policy Characteristics'!A:A,MATCH($C638,'Policy Characteristics'!$C:$C,0))),"",INDEX('Policy Characteristics'!A:A,MATCH($C638,'Policy Characteristics'!$C:$C,0)))</f>
        <v>Industry</v>
      </c>
      <c r="B638" s="306" t="str">
        <f>IF(ISBLANK(INDEX('Policy Characteristics'!B:B,MATCH($C638,'Policy Characteristics'!$C:$C,0))),"",INDEX('Policy Characteristics'!B:B,MATCH($C638,'Policy Characteristics'!$C:$C,0)))</f>
        <v>Electrification + Hydrogen</v>
      </c>
      <c r="C638" s="310" t="str">
        <f t="shared" si="35"/>
        <v>Fraction of Industrial Fuel Use Shifted to Other Fuels</v>
      </c>
      <c r="D638" s="394" t="s">
        <v>3210</v>
      </c>
      <c r="E638" s="414" t="s">
        <v>2450</v>
      </c>
      <c r="F638" s="7" t="s">
        <v>3172</v>
      </c>
      <c r="G638" s="414" t="s">
        <v>3221</v>
      </c>
      <c r="H638" s="416">
        <v>1379</v>
      </c>
      <c r="I638" s="414" t="s">
        <v>45</v>
      </c>
      <c r="J638" s="308" t="str">
        <f>IF(ISBLANK(INDEX('Policy Characteristics'!D:D,MATCH($C638,'Policy Characteristics'!$C:$C,0))),"",INDEX('Policy Characteristics'!D:D,MATCH($C638,'Policy Characteristics'!$C:$C,0)))</f>
        <v>Electrification + Hydrogen</v>
      </c>
      <c r="K638" s="306" t="str">
        <f>IF(ISBLANK(INDEX('Policy Characteristics'!E:E,MATCH($C638,'Policy Characteristics'!$C:$C,0))),"",INDEX('Policy Characteristics'!E:E,MATCH($C638,'Policy Characteristics'!$C:$C,0)))</f>
        <v>indst fuel type shifting</v>
      </c>
      <c r="L638" s="317">
        <f>IF(ISBLANK(INDEX('Policy Characteristics'!F:F,MATCH($C638,'Policy Characteristics'!$C:$C,0))),"",INDEX('Policy Characteristics'!F:F,MATCH($C638,'Policy Characteristics'!$C:$C,0)))</f>
        <v>0</v>
      </c>
      <c r="M638" s="317">
        <f>IF(ISBLANK(INDEX('Policy Characteristics'!G:G,MATCH($C638,'Policy Characteristics'!$C:$C,0))),"",INDEX('Policy Characteristics'!G:G,MATCH($C638,'Policy Characteristics'!$C:$C,0)))</f>
        <v>1</v>
      </c>
      <c r="N638" s="317">
        <f>IF(ISBLANK(INDEX('Policy Characteristics'!H:H,MATCH($C638,'Policy Characteristics'!$C:$C,0))),"",INDEX('Policy Characteristics'!H:H,MATCH($C638,'Policy Characteristics'!$C:$C,0)))</f>
        <v>0.01</v>
      </c>
      <c r="O638" s="306" t="str">
        <f>IF(ISBLANK(INDEX('Policy Characteristics'!I:I,MATCH($C638,'Policy Characteristics'!$C:$C,0))),"",INDEX('Policy Characteristics'!I:I,MATCH($C638,'Policy Characteristics'!$C:$C,0)))</f>
        <v>% of fuel shifted</v>
      </c>
      <c r="P638" s="306" t="str">
        <f>IF(ISBLANK(INDEX('Policy Characteristics'!J:J,MATCH($C638,'Policy Characteristics'!$C:$C,0))),"",INDEX('Policy Characteristics'!J:J,MATCH($C638,'Policy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8" s="306" t="str">
        <f>IF(ISBLANK(INDEX('Policy Characteristics'!K:K,MATCH($C638,'Policy Characteristics'!$C:$C,0))),"",INDEX('Policy Characteristics'!K:K,MATCH($C638,'Policy Characteristics'!$C:$C,0)))</f>
        <v>industry-ag-main.html#fuel-switching</v>
      </c>
      <c r="R638" s="306" t="str">
        <f>IF(ISBLANK(INDEX('Policy Characteristics'!L:L,MATCH($C638,'Policy Characteristics'!$C:$C,0))),"",INDEX('Policy Characteristics'!L:L,MATCH($C638,'Policy Characteristics'!$C:$C,0)))</f>
        <v>industry-elec-and-hydrogen.html</v>
      </c>
    </row>
    <row r="639" spans="1:18" x14ac:dyDescent="0.25">
      <c r="A639" s="306" t="str">
        <f>IF(ISBLANK(INDEX('Policy Characteristics'!A:A,MATCH($C639,'Policy Characteristics'!$C:$C,0))),"",INDEX('Policy Characteristics'!A:A,MATCH($C639,'Policy Characteristics'!$C:$C,0)))</f>
        <v>Industry</v>
      </c>
      <c r="B639" s="306" t="str">
        <f>IF(ISBLANK(INDEX('Policy Characteristics'!B:B,MATCH($C639,'Policy Characteristics'!$C:$C,0))),"",INDEX('Policy Characteristics'!B:B,MATCH($C639,'Policy Characteristics'!$C:$C,0)))</f>
        <v>Electrification + Hydrogen</v>
      </c>
      <c r="C639" s="310" t="str">
        <f t="shared" si="35"/>
        <v>Fraction of Industrial Fuel Use Shifted to Other Fuels</v>
      </c>
      <c r="D639" s="394" t="s">
        <v>3210</v>
      </c>
      <c r="E639" s="414" t="s">
        <v>2451</v>
      </c>
      <c r="F639" s="7" t="s">
        <v>3172</v>
      </c>
      <c r="G639" s="414" t="s">
        <v>3222</v>
      </c>
      <c r="H639" s="416">
        <v>1380</v>
      </c>
      <c r="I639" s="414" t="s">
        <v>45</v>
      </c>
      <c r="J639" s="308" t="str">
        <f>IF(ISBLANK(INDEX('Policy Characteristics'!D:D,MATCH($C639,'Policy Characteristics'!$C:$C,0))),"",INDEX('Policy Characteristics'!D:D,MATCH($C639,'Policy Characteristics'!$C:$C,0)))</f>
        <v>Electrification + Hydrogen</v>
      </c>
      <c r="K639" s="306" t="str">
        <f>IF(ISBLANK(INDEX('Policy Characteristics'!E:E,MATCH($C639,'Policy Characteristics'!$C:$C,0))),"",INDEX('Policy Characteristics'!E:E,MATCH($C639,'Policy Characteristics'!$C:$C,0)))</f>
        <v>indst fuel type shifting</v>
      </c>
      <c r="L639" s="317">
        <f>IF(ISBLANK(INDEX('Policy Characteristics'!F:F,MATCH($C639,'Policy Characteristics'!$C:$C,0))),"",INDEX('Policy Characteristics'!F:F,MATCH($C639,'Policy Characteristics'!$C:$C,0)))</f>
        <v>0</v>
      </c>
      <c r="M639" s="317">
        <f>IF(ISBLANK(INDEX('Policy Characteristics'!G:G,MATCH($C639,'Policy Characteristics'!$C:$C,0))),"",INDEX('Policy Characteristics'!G:G,MATCH($C639,'Policy Characteristics'!$C:$C,0)))</f>
        <v>1</v>
      </c>
      <c r="N639" s="317">
        <f>IF(ISBLANK(INDEX('Policy Characteristics'!H:H,MATCH($C639,'Policy Characteristics'!$C:$C,0))),"",INDEX('Policy Characteristics'!H:H,MATCH($C639,'Policy Characteristics'!$C:$C,0)))</f>
        <v>0.01</v>
      </c>
      <c r="O639" s="306" t="str">
        <f>IF(ISBLANK(INDEX('Policy Characteristics'!I:I,MATCH($C639,'Policy Characteristics'!$C:$C,0))),"",INDEX('Policy Characteristics'!I:I,MATCH($C639,'Policy Characteristics'!$C:$C,0)))</f>
        <v>% of fuel shifted</v>
      </c>
      <c r="P639" s="306" t="str">
        <f>IF(ISBLANK(INDEX('Policy Characteristics'!J:J,MATCH($C639,'Policy Characteristics'!$C:$C,0))),"",INDEX('Policy Characteristics'!J:J,MATCH($C639,'Policy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39" s="306" t="str">
        <f>IF(ISBLANK(INDEX('Policy Characteristics'!K:K,MATCH($C639,'Policy Characteristics'!$C:$C,0))),"",INDEX('Policy Characteristics'!K:K,MATCH($C639,'Policy Characteristics'!$C:$C,0)))</f>
        <v>industry-ag-main.html#fuel-switching</v>
      </c>
      <c r="R639" s="306" t="str">
        <f>IF(ISBLANK(INDEX('Policy Characteristics'!L:L,MATCH($C639,'Policy Characteristics'!$C:$C,0))),"",INDEX('Policy Characteristics'!L:L,MATCH($C639,'Policy Characteristics'!$C:$C,0)))</f>
        <v>industry-elec-and-hydrogen.html</v>
      </c>
    </row>
    <row r="640" spans="1:18" x14ac:dyDescent="0.25">
      <c r="A640" s="306" t="str">
        <f>IF(ISBLANK(INDEX('Policy Characteristics'!A:A,MATCH($C640,'Policy Characteristics'!$C:$C,0))),"",INDEX('Policy Characteristics'!A:A,MATCH($C640,'Policy Characteristics'!$C:$C,0)))</f>
        <v>Industry</v>
      </c>
      <c r="B640" s="306" t="str">
        <f>IF(ISBLANK(INDEX('Policy Characteristics'!B:B,MATCH($C640,'Policy Characteristics'!$C:$C,0))),"",INDEX('Policy Characteristics'!B:B,MATCH($C640,'Policy Characteristics'!$C:$C,0)))</f>
        <v>Electrification + Hydrogen</v>
      </c>
      <c r="C640" s="310" t="str">
        <f t="shared" si="35"/>
        <v>Fraction of Industrial Fuel Use Shifted to Other Fuels</v>
      </c>
      <c r="D640" s="394" t="s">
        <v>3210</v>
      </c>
      <c r="E640" s="414" t="s">
        <v>2452</v>
      </c>
      <c r="F640" s="7" t="s">
        <v>3172</v>
      </c>
      <c r="G640" s="414" t="s">
        <v>3223</v>
      </c>
      <c r="H640" s="416">
        <v>1381</v>
      </c>
      <c r="I640" s="414" t="s">
        <v>45</v>
      </c>
      <c r="J640" s="308" t="str">
        <f>IF(ISBLANK(INDEX('Policy Characteristics'!D:D,MATCH($C640,'Policy Characteristics'!$C:$C,0))),"",INDEX('Policy Characteristics'!D:D,MATCH($C640,'Policy Characteristics'!$C:$C,0)))</f>
        <v>Electrification + Hydrogen</v>
      </c>
      <c r="K640" s="306" t="str">
        <f>IF(ISBLANK(INDEX('Policy Characteristics'!E:E,MATCH($C640,'Policy Characteristics'!$C:$C,0))),"",INDEX('Policy Characteristics'!E:E,MATCH($C640,'Policy Characteristics'!$C:$C,0)))</f>
        <v>indst fuel type shifting</v>
      </c>
      <c r="L640" s="317">
        <f>IF(ISBLANK(INDEX('Policy Characteristics'!F:F,MATCH($C640,'Policy Characteristics'!$C:$C,0))),"",INDEX('Policy Characteristics'!F:F,MATCH($C640,'Policy Characteristics'!$C:$C,0)))</f>
        <v>0</v>
      </c>
      <c r="M640" s="317">
        <f>IF(ISBLANK(INDEX('Policy Characteristics'!G:G,MATCH($C640,'Policy Characteristics'!$C:$C,0))),"",INDEX('Policy Characteristics'!G:G,MATCH($C640,'Policy Characteristics'!$C:$C,0)))</f>
        <v>1</v>
      </c>
      <c r="N640" s="317">
        <f>IF(ISBLANK(INDEX('Policy Characteristics'!H:H,MATCH($C640,'Policy Characteristics'!$C:$C,0))),"",INDEX('Policy Characteristics'!H:H,MATCH($C640,'Policy Characteristics'!$C:$C,0)))</f>
        <v>0.01</v>
      </c>
      <c r="O640" s="306" t="str">
        <f>IF(ISBLANK(INDEX('Policy Characteristics'!I:I,MATCH($C640,'Policy Characteristics'!$C:$C,0))),"",INDEX('Policy Characteristics'!I:I,MATCH($C640,'Policy Characteristics'!$C:$C,0)))</f>
        <v>% of fuel shifted</v>
      </c>
      <c r="P640" s="306" t="str">
        <f>IF(ISBLANK(INDEX('Policy Characteristics'!J:J,MATCH($C640,'Policy Characteristics'!$C:$C,0))),"",INDEX('Policy Characteristics'!J:J,MATCH($C640,'Policy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0" s="306" t="str">
        <f>IF(ISBLANK(INDEX('Policy Characteristics'!K:K,MATCH($C640,'Policy Characteristics'!$C:$C,0))),"",INDEX('Policy Characteristics'!K:K,MATCH($C640,'Policy Characteristics'!$C:$C,0)))</f>
        <v>industry-ag-main.html#fuel-switching</v>
      </c>
      <c r="R640" s="306" t="str">
        <f>IF(ISBLANK(INDEX('Policy Characteristics'!L:L,MATCH($C640,'Policy Characteristics'!$C:$C,0))),"",INDEX('Policy Characteristics'!L:L,MATCH($C640,'Policy Characteristics'!$C:$C,0)))</f>
        <v>industry-elec-and-hydrogen.html</v>
      </c>
    </row>
    <row r="641" spans="1:18" x14ac:dyDescent="0.25">
      <c r="A641" s="306" t="str">
        <f>IF(ISBLANK(INDEX('Policy Characteristics'!A:A,MATCH($C641,'Policy Characteristics'!$C:$C,0))),"",INDEX('Policy Characteristics'!A:A,MATCH($C641,'Policy Characteristics'!$C:$C,0)))</f>
        <v>Industry</v>
      </c>
      <c r="B641" s="306" t="str">
        <f>IF(ISBLANK(INDEX('Policy Characteristics'!B:B,MATCH($C641,'Policy Characteristics'!$C:$C,0))),"",INDEX('Policy Characteristics'!B:B,MATCH($C641,'Policy Characteristics'!$C:$C,0)))</f>
        <v>Electrification + Hydrogen</v>
      </c>
      <c r="C641" s="310" t="str">
        <f t="shared" si="35"/>
        <v>Fraction of Industrial Fuel Use Shifted to Other Fuels</v>
      </c>
      <c r="D641" s="394" t="s">
        <v>3210</v>
      </c>
      <c r="E641" s="414" t="s">
        <v>2453</v>
      </c>
      <c r="F641" s="7" t="s">
        <v>3172</v>
      </c>
      <c r="G641" s="414" t="s">
        <v>3224</v>
      </c>
      <c r="H641" s="416">
        <v>1382</v>
      </c>
      <c r="I641" s="414" t="s">
        <v>45</v>
      </c>
      <c r="J641" s="308" t="str">
        <f>IF(ISBLANK(INDEX('Policy Characteristics'!D:D,MATCH($C641,'Policy Characteristics'!$C:$C,0))),"",INDEX('Policy Characteristics'!D:D,MATCH($C641,'Policy Characteristics'!$C:$C,0)))</f>
        <v>Electrification + Hydrogen</v>
      </c>
      <c r="K641" s="306" t="str">
        <f>IF(ISBLANK(INDEX('Policy Characteristics'!E:E,MATCH($C641,'Policy Characteristics'!$C:$C,0))),"",INDEX('Policy Characteristics'!E:E,MATCH($C641,'Policy Characteristics'!$C:$C,0)))</f>
        <v>indst fuel type shifting</v>
      </c>
      <c r="L641" s="317">
        <f>IF(ISBLANK(INDEX('Policy Characteristics'!F:F,MATCH($C641,'Policy Characteristics'!$C:$C,0))),"",INDEX('Policy Characteristics'!F:F,MATCH($C641,'Policy Characteristics'!$C:$C,0)))</f>
        <v>0</v>
      </c>
      <c r="M641" s="317">
        <f>IF(ISBLANK(INDEX('Policy Characteristics'!G:G,MATCH($C641,'Policy Characteristics'!$C:$C,0))),"",INDEX('Policy Characteristics'!G:G,MATCH($C641,'Policy Characteristics'!$C:$C,0)))</f>
        <v>1</v>
      </c>
      <c r="N641" s="317">
        <f>IF(ISBLANK(INDEX('Policy Characteristics'!H:H,MATCH($C641,'Policy Characteristics'!$C:$C,0))),"",INDEX('Policy Characteristics'!H:H,MATCH($C641,'Policy Characteristics'!$C:$C,0)))</f>
        <v>0.01</v>
      </c>
      <c r="O641" s="306" t="str">
        <f>IF(ISBLANK(INDEX('Policy Characteristics'!I:I,MATCH($C641,'Policy Characteristics'!$C:$C,0))),"",INDEX('Policy Characteristics'!I:I,MATCH($C641,'Policy Characteristics'!$C:$C,0)))</f>
        <v>% of fuel shifted</v>
      </c>
      <c r="P641" s="306" t="str">
        <f>IF(ISBLANK(INDEX('Policy Characteristics'!J:J,MATCH($C641,'Policy Characteristics'!$C:$C,0))),"",INDEX('Policy Characteristics'!J:J,MATCH($C641,'Policy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1" s="306" t="str">
        <f>IF(ISBLANK(INDEX('Policy Characteristics'!K:K,MATCH($C641,'Policy Characteristics'!$C:$C,0))),"",INDEX('Policy Characteristics'!K:K,MATCH($C641,'Policy Characteristics'!$C:$C,0)))</f>
        <v>industry-ag-main.html#fuel-switching</v>
      </c>
      <c r="R641" s="306" t="str">
        <f>IF(ISBLANK(INDEX('Policy Characteristics'!L:L,MATCH($C641,'Policy Characteristics'!$C:$C,0))),"",INDEX('Policy Characteristics'!L:L,MATCH($C641,'Policy Characteristics'!$C:$C,0)))</f>
        <v>industry-elec-and-hydrogen.html</v>
      </c>
    </row>
    <row r="642" spans="1:18" x14ac:dyDescent="0.25">
      <c r="A642" s="306" t="str">
        <f>IF(ISBLANK(INDEX('Policy Characteristics'!A:A,MATCH($C642,'Policy Characteristics'!$C:$C,0))),"",INDEX('Policy Characteristics'!A:A,MATCH($C642,'Policy Characteristics'!$C:$C,0)))</f>
        <v>Industry</v>
      </c>
      <c r="B642" s="306" t="str">
        <f>IF(ISBLANK(INDEX('Policy Characteristics'!B:B,MATCH($C642,'Policy Characteristics'!$C:$C,0))),"",INDEX('Policy Characteristics'!B:B,MATCH($C642,'Policy Characteristics'!$C:$C,0)))</f>
        <v>Electrification + Hydrogen</v>
      </c>
      <c r="C642" s="310" t="str">
        <f t="shared" si="35"/>
        <v>Fraction of Industrial Fuel Use Shifted to Other Fuels</v>
      </c>
      <c r="D642" s="394" t="s">
        <v>3210</v>
      </c>
      <c r="E642" s="414" t="s">
        <v>2454</v>
      </c>
      <c r="F642" s="7" t="s">
        <v>3172</v>
      </c>
      <c r="G642" s="414" t="s">
        <v>3225</v>
      </c>
      <c r="H642" s="416">
        <v>1383</v>
      </c>
      <c r="I642" s="414" t="s">
        <v>45</v>
      </c>
      <c r="J642" s="308" t="str">
        <f>IF(ISBLANK(INDEX('Policy Characteristics'!D:D,MATCH($C642,'Policy Characteristics'!$C:$C,0))),"",INDEX('Policy Characteristics'!D:D,MATCH($C642,'Policy Characteristics'!$C:$C,0)))</f>
        <v>Electrification + Hydrogen</v>
      </c>
      <c r="K642" s="306" t="str">
        <f>IF(ISBLANK(INDEX('Policy Characteristics'!E:E,MATCH($C642,'Policy Characteristics'!$C:$C,0))),"",INDEX('Policy Characteristics'!E:E,MATCH($C642,'Policy Characteristics'!$C:$C,0)))</f>
        <v>indst fuel type shifting</v>
      </c>
      <c r="L642" s="317">
        <f>IF(ISBLANK(INDEX('Policy Characteristics'!F:F,MATCH($C642,'Policy Characteristics'!$C:$C,0))),"",INDEX('Policy Characteristics'!F:F,MATCH($C642,'Policy Characteristics'!$C:$C,0)))</f>
        <v>0</v>
      </c>
      <c r="M642" s="317">
        <f>IF(ISBLANK(INDEX('Policy Characteristics'!G:G,MATCH($C642,'Policy Characteristics'!$C:$C,0))),"",INDEX('Policy Characteristics'!G:G,MATCH($C642,'Policy Characteristics'!$C:$C,0)))</f>
        <v>1</v>
      </c>
      <c r="N642" s="317">
        <f>IF(ISBLANK(INDEX('Policy Characteristics'!H:H,MATCH($C642,'Policy Characteristics'!$C:$C,0))),"",INDEX('Policy Characteristics'!H:H,MATCH($C642,'Policy Characteristics'!$C:$C,0)))</f>
        <v>0.01</v>
      </c>
      <c r="O642" s="306" t="str">
        <f>IF(ISBLANK(INDEX('Policy Characteristics'!I:I,MATCH($C642,'Policy Characteristics'!$C:$C,0))),"",INDEX('Policy Characteristics'!I:I,MATCH($C642,'Policy Characteristics'!$C:$C,0)))</f>
        <v>% of fuel shifted</v>
      </c>
      <c r="P642" s="306" t="str">
        <f>IF(ISBLANK(INDEX('Policy Characteristics'!J:J,MATCH($C642,'Policy Characteristics'!$C:$C,0))),"",INDEX('Policy Characteristics'!J:J,MATCH($C642,'Policy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2" s="306" t="str">
        <f>IF(ISBLANK(INDEX('Policy Characteristics'!K:K,MATCH($C642,'Policy Characteristics'!$C:$C,0))),"",INDEX('Policy Characteristics'!K:K,MATCH($C642,'Policy Characteristics'!$C:$C,0)))</f>
        <v>industry-ag-main.html#fuel-switching</v>
      </c>
      <c r="R642" s="306" t="str">
        <f>IF(ISBLANK(INDEX('Policy Characteristics'!L:L,MATCH($C642,'Policy Characteristics'!$C:$C,0))),"",INDEX('Policy Characteristics'!L:L,MATCH($C642,'Policy Characteristics'!$C:$C,0)))</f>
        <v>industry-elec-and-hydrogen.html</v>
      </c>
    </row>
    <row r="643" spans="1:18" x14ac:dyDescent="0.25">
      <c r="A643" s="306" t="str">
        <f>IF(ISBLANK(INDEX('Policy Characteristics'!A:A,MATCH($C643,'Policy Characteristics'!$C:$C,0))),"",INDEX('Policy Characteristics'!A:A,MATCH($C643,'Policy Characteristics'!$C:$C,0)))</f>
        <v>Industry</v>
      </c>
      <c r="B643" s="306" t="str">
        <f>IF(ISBLANK(INDEX('Policy Characteristics'!B:B,MATCH($C643,'Policy Characteristics'!$C:$C,0))),"",INDEX('Policy Characteristics'!B:B,MATCH($C643,'Policy Characteristics'!$C:$C,0)))</f>
        <v>Electrification + Hydrogen</v>
      </c>
      <c r="C643" s="310" t="str">
        <f t="shared" si="35"/>
        <v>Fraction of Industrial Fuel Use Shifted to Other Fuels</v>
      </c>
      <c r="D643" s="394" t="s">
        <v>3210</v>
      </c>
      <c r="E643" s="414" t="s">
        <v>2800</v>
      </c>
      <c r="F643" s="7" t="s">
        <v>3172</v>
      </c>
      <c r="G643" s="414" t="s">
        <v>3226</v>
      </c>
      <c r="H643" s="416">
        <v>1384</v>
      </c>
      <c r="I643" s="414" t="s">
        <v>45</v>
      </c>
      <c r="J643" s="308" t="str">
        <f>IF(ISBLANK(INDEX('Policy Characteristics'!D:D,MATCH($C643,'Policy Characteristics'!$C:$C,0))),"",INDEX('Policy Characteristics'!D:D,MATCH($C643,'Policy Characteristics'!$C:$C,0)))</f>
        <v>Electrification + Hydrogen</v>
      </c>
      <c r="K643" s="306" t="str">
        <f>IF(ISBLANK(INDEX('Policy Characteristics'!E:E,MATCH($C643,'Policy Characteristics'!$C:$C,0))),"",INDEX('Policy Characteristics'!E:E,MATCH($C643,'Policy Characteristics'!$C:$C,0)))</f>
        <v>indst fuel type shifting</v>
      </c>
      <c r="L643" s="317">
        <f>IF(ISBLANK(INDEX('Policy Characteristics'!F:F,MATCH($C643,'Policy Characteristics'!$C:$C,0))),"",INDEX('Policy Characteristics'!F:F,MATCH($C643,'Policy Characteristics'!$C:$C,0)))</f>
        <v>0</v>
      </c>
      <c r="M643" s="317">
        <f>IF(ISBLANK(INDEX('Policy Characteristics'!G:G,MATCH($C643,'Policy Characteristics'!$C:$C,0))),"",INDEX('Policy Characteristics'!G:G,MATCH($C643,'Policy Characteristics'!$C:$C,0)))</f>
        <v>1</v>
      </c>
      <c r="N643" s="317">
        <f>IF(ISBLANK(INDEX('Policy Characteristics'!H:H,MATCH($C643,'Policy Characteristics'!$C:$C,0))),"",INDEX('Policy Characteristics'!H:H,MATCH($C643,'Policy Characteristics'!$C:$C,0)))</f>
        <v>0.01</v>
      </c>
      <c r="O643" s="306" t="str">
        <f>IF(ISBLANK(INDEX('Policy Characteristics'!I:I,MATCH($C643,'Policy Characteristics'!$C:$C,0))),"",INDEX('Policy Characteristics'!I:I,MATCH($C643,'Policy Characteristics'!$C:$C,0)))</f>
        <v>% of fuel shifted</v>
      </c>
      <c r="P643" s="306" t="str">
        <f>IF(ISBLANK(INDEX('Policy Characteristics'!J:J,MATCH($C643,'Policy Characteristics'!$C:$C,0))),"",INDEX('Policy Characteristics'!J:J,MATCH($C643,'Policy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3" s="306" t="str">
        <f>IF(ISBLANK(INDEX('Policy Characteristics'!K:K,MATCH($C643,'Policy Characteristics'!$C:$C,0))),"",INDEX('Policy Characteristics'!K:K,MATCH($C643,'Policy Characteristics'!$C:$C,0)))</f>
        <v>industry-ag-main.html#fuel-switching</v>
      </c>
      <c r="R643" s="306" t="str">
        <f>IF(ISBLANK(INDEX('Policy Characteristics'!L:L,MATCH($C643,'Policy Characteristics'!$C:$C,0))),"",INDEX('Policy Characteristics'!L:L,MATCH($C643,'Policy Characteristics'!$C:$C,0)))</f>
        <v>industry-elec-and-hydrogen.html</v>
      </c>
    </row>
    <row r="644" spans="1:18" x14ac:dyDescent="0.25">
      <c r="A644" s="306" t="str">
        <f>IF(ISBLANK(INDEX('Policy Characteristics'!A:A,MATCH($C644,'Policy Characteristics'!$C:$C,0))),"",INDEX('Policy Characteristics'!A:A,MATCH($C644,'Policy Characteristics'!$C:$C,0)))</f>
        <v>Industry</v>
      </c>
      <c r="B644" s="306" t="str">
        <f>IF(ISBLANK(INDEX('Policy Characteristics'!B:B,MATCH($C644,'Policy Characteristics'!$C:$C,0))),"",INDEX('Policy Characteristics'!B:B,MATCH($C644,'Policy Characteristics'!$C:$C,0)))</f>
        <v>Electrification + Hydrogen</v>
      </c>
      <c r="C644" s="310" t="str">
        <f t="shared" si="35"/>
        <v>Fraction of Industrial Fuel Use Shifted to Other Fuels</v>
      </c>
      <c r="D644" s="394" t="s">
        <v>3210</v>
      </c>
      <c r="E644" s="414" t="s">
        <v>2801</v>
      </c>
      <c r="F644" s="7" t="s">
        <v>3172</v>
      </c>
      <c r="G644" s="414" t="s">
        <v>3227</v>
      </c>
      <c r="H644" s="416">
        <v>1385</v>
      </c>
      <c r="I644" s="414" t="s">
        <v>45</v>
      </c>
      <c r="J644" s="308" t="str">
        <f>IF(ISBLANK(INDEX('Policy Characteristics'!D:D,MATCH($C644,'Policy Characteristics'!$C:$C,0))),"",INDEX('Policy Characteristics'!D:D,MATCH($C644,'Policy Characteristics'!$C:$C,0)))</f>
        <v>Electrification + Hydrogen</v>
      </c>
      <c r="K644" s="306" t="str">
        <f>IF(ISBLANK(INDEX('Policy Characteristics'!E:E,MATCH($C644,'Policy Characteristics'!$C:$C,0))),"",INDEX('Policy Characteristics'!E:E,MATCH($C644,'Policy Characteristics'!$C:$C,0)))</f>
        <v>indst fuel type shifting</v>
      </c>
      <c r="L644" s="317">
        <f>IF(ISBLANK(INDEX('Policy Characteristics'!F:F,MATCH($C644,'Policy Characteristics'!$C:$C,0))),"",INDEX('Policy Characteristics'!F:F,MATCH($C644,'Policy Characteristics'!$C:$C,0)))</f>
        <v>0</v>
      </c>
      <c r="M644" s="317">
        <f>IF(ISBLANK(INDEX('Policy Characteristics'!G:G,MATCH($C644,'Policy Characteristics'!$C:$C,0))),"",INDEX('Policy Characteristics'!G:G,MATCH($C644,'Policy Characteristics'!$C:$C,0)))</f>
        <v>1</v>
      </c>
      <c r="N644" s="317">
        <f>IF(ISBLANK(INDEX('Policy Characteristics'!H:H,MATCH($C644,'Policy Characteristics'!$C:$C,0))),"",INDEX('Policy Characteristics'!H:H,MATCH($C644,'Policy Characteristics'!$C:$C,0)))</f>
        <v>0.01</v>
      </c>
      <c r="O644" s="306" t="str">
        <f>IF(ISBLANK(INDEX('Policy Characteristics'!I:I,MATCH($C644,'Policy Characteristics'!$C:$C,0))),"",INDEX('Policy Characteristics'!I:I,MATCH($C644,'Policy Characteristics'!$C:$C,0)))</f>
        <v>% of fuel shifted</v>
      </c>
      <c r="P644" s="306" t="str">
        <f>IF(ISBLANK(INDEX('Policy Characteristics'!J:J,MATCH($C644,'Policy Characteristics'!$C:$C,0))),"",INDEX('Policy Characteristics'!J:J,MATCH($C644,'Policy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4" s="306" t="str">
        <f>IF(ISBLANK(INDEX('Policy Characteristics'!K:K,MATCH($C644,'Policy Characteristics'!$C:$C,0))),"",INDEX('Policy Characteristics'!K:K,MATCH($C644,'Policy Characteristics'!$C:$C,0)))</f>
        <v>industry-ag-main.html#fuel-switching</v>
      </c>
      <c r="R644" s="306" t="str">
        <f>IF(ISBLANK(INDEX('Policy Characteristics'!L:L,MATCH($C644,'Policy Characteristics'!$C:$C,0))),"",INDEX('Policy Characteristics'!L:L,MATCH($C644,'Policy Characteristics'!$C:$C,0)))</f>
        <v>industry-elec-and-hydrogen.html</v>
      </c>
    </row>
    <row r="645" spans="1:18" x14ac:dyDescent="0.25">
      <c r="A645" s="306" t="str">
        <f>IF(ISBLANK(INDEX('Policy Characteristics'!A:A,MATCH($C645,'Policy Characteristics'!$C:$C,0))),"",INDEX('Policy Characteristics'!A:A,MATCH($C645,'Policy Characteristics'!$C:$C,0)))</f>
        <v>Industry</v>
      </c>
      <c r="B645" s="306" t="str">
        <f>IF(ISBLANK(INDEX('Policy Characteristics'!B:B,MATCH($C645,'Policy Characteristics'!$C:$C,0))),"",INDEX('Policy Characteristics'!B:B,MATCH($C645,'Policy Characteristics'!$C:$C,0)))</f>
        <v>Electrification + Hydrogen</v>
      </c>
      <c r="C645" s="310" t="str">
        <f t="shared" si="35"/>
        <v>Fraction of Industrial Fuel Use Shifted to Other Fuels</v>
      </c>
      <c r="D645" s="394" t="s">
        <v>3210</v>
      </c>
      <c r="E645" s="414" t="s">
        <v>2802</v>
      </c>
      <c r="F645" s="7" t="s">
        <v>3172</v>
      </c>
      <c r="G645" s="414" t="s">
        <v>3228</v>
      </c>
      <c r="H645" s="416">
        <v>1386</v>
      </c>
      <c r="I645" s="414" t="s">
        <v>45</v>
      </c>
      <c r="J645" s="308" t="str">
        <f>IF(ISBLANK(INDEX('Policy Characteristics'!D:D,MATCH($C645,'Policy Characteristics'!$C:$C,0))),"",INDEX('Policy Characteristics'!D:D,MATCH($C645,'Policy Characteristics'!$C:$C,0)))</f>
        <v>Electrification + Hydrogen</v>
      </c>
      <c r="K645" s="306" t="str">
        <f>IF(ISBLANK(INDEX('Policy Characteristics'!E:E,MATCH($C645,'Policy Characteristics'!$C:$C,0))),"",INDEX('Policy Characteristics'!E:E,MATCH($C645,'Policy Characteristics'!$C:$C,0)))</f>
        <v>indst fuel type shifting</v>
      </c>
      <c r="L645" s="317">
        <f>IF(ISBLANK(INDEX('Policy Characteristics'!F:F,MATCH($C645,'Policy Characteristics'!$C:$C,0))),"",INDEX('Policy Characteristics'!F:F,MATCH($C645,'Policy Characteristics'!$C:$C,0)))</f>
        <v>0</v>
      </c>
      <c r="M645" s="317">
        <f>IF(ISBLANK(INDEX('Policy Characteristics'!G:G,MATCH($C645,'Policy Characteristics'!$C:$C,0))),"",INDEX('Policy Characteristics'!G:G,MATCH($C645,'Policy Characteristics'!$C:$C,0)))</f>
        <v>1</v>
      </c>
      <c r="N645" s="317">
        <f>IF(ISBLANK(INDEX('Policy Characteristics'!H:H,MATCH($C645,'Policy Characteristics'!$C:$C,0))),"",INDEX('Policy Characteristics'!H:H,MATCH($C645,'Policy Characteristics'!$C:$C,0)))</f>
        <v>0.01</v>
      </c>
      <c r="O645" s="306" t="str">
        <f>IF(ISBLANK(INDEX('Policy Characteristics'!I:I,MATCH($C645,'Policy Characteristics'!$C:$C,0))),"",INDEX('Policy Characteristics'!I:I,MATCH($C645,'Policy Characteristics'!$C:$C,0)))</f>
        <v>% of fuel shifted</v>
      </c>
      <c r="P645" s="306" t="str">
        <f>IF(ISBLANK(INDEX('Policy Characteristics'!J:J,MATCH($C645,'Policy Characteristics'!$C:$C,0))),"",INDEX('Policy Characteristics'!J:J,MATCH($C645,'Policy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5" s="306" t="str">
        <f>IF(ISBLANK(INDEX('Policy Characteristics'!K:K,MATCH($C645,'Policy Characteristics'!$C:$C,0))),"",INDEX('Policy Characteristics'!K:K,MATCH($C645,'Policy Characteristics'!$C:$C,0)))</f>
        <v>industry-ag-main.html#fuel-switching</v>
      </c>
      <c r="R645" s="306" t="str">
        <f>IF(ISBLANK(INDEX('Policy Characteristics'!L:L,MATCH($C645,'Policy Characteristics'!$C:$C,0))),"",INDEX('Policy Characteristics'!L:L,MATCH($C645,'Policy Characteristics'!$C:$C,0)))</f>
        <v>industry-elec-and-hydrogen.html</v>
      </c>
    </row>
    <row r="646" spans="1:18" x14ac:dyDescent="0.25">
      <c r="A646" s="306" t="str">
        <f>IF(ISBLANK(INDEX('Policy Characteristics'!A:A,MATCH($C646,'Policy Characteristics'!$C:$C,0))),"",INDEX('Policy Characteristics'!A:A,MATCH($C646,'Policy Characteristics'!$C:$C,0)))</f>
        <v>Industry</v>
      </c>
      <c r="B646" s="306" t="str">
        <f>IF(ISBLANK(INDEX('Policy Characteristics'!B:B,MATCH($C646,'Policy Characteristics'!$C:$C,0))),"",INDEX('Policy Characteristics'!B:B,MATCH($C646,'Policy Characteristics'!$C:$C,0)))</f>
        <v>Electrification + Hydrogen</v>
      </c>
      <c r="C646" s="310" t="str">
        <f t="shared" si="35"/>
        <v>Fraction of Industrial Fuel Use Shifted to Other Fuels</v>
      </c>
      <c r="D646" s="394" t="s">
        <v>3210</v>
      </c>
      <c r="E646" s="414" t="s">
        <v>2799</v>
      </c>
      <c r="F646" s="7" t="s">
        <v>3172</v>
      </c>
      <c r="G646" s="414" t="s">
        <v>3229</v>
      </c>
      <c r="H646" s="416">
        <v>1387</v>
      </c>
      <c r="I646" s="414" t="s">
        <v>44</v>
      </c>
      <c r="J646" s="308" t="str">
        <f>IF(ISBLANK(INDEX('Policy Characteristics'!D:D,MATCH($C646,'Policy Characteristics'!$C:$C,0))),"",INDEX('Policy Characteristics'!D:D,MATCH($C646,'Policy Characteristics'!$C:$C,0)))</f>
        <v>Electrification + Hydrogen</v>
      </c>
      <c r="K646" s="306" t="str">
        <f>IF(ISBLANK(INDEX('Policy Characteristics'!E:E,MATCH($C646,'Policy Characteristics'!$C:$C,0))),"",INDEX('Policy Characteristics'!E:E,MATCH($C646,'Policy Characteristics'!$C:$C,0)))</f>
        <v>indst fuel type shifting</v>
      </c>
      <c r="L646" s="317">
        <f>IF(ISBLANK(INDEX('Policy Characteristics'!F:F,MATCH($C646,'Policy Characteristics'!$C:$C,0))),"",INDEX('Policy Characteristics'!F:F,MATCH($C646,'Policy Characteristics'!$C:$C,0)))</f>
        <v>0</v>
      </c>
      <c r="M646" s="317">
        <f>IF(ISBLANK(INDEX('Policy Characteristics'!G:G,MATCH($C646,'Policy Characteristics'!$C:$C,0))),"",INDEX('Policy Characteristics'!G:G,MATCH($C646,'Policy Characteristics'!$C:$C,0)))</f>
        <v>1</v>
      </c>
      <c r="N646" s="317">
        <f>IF(ISBLANK(INDEX('Policy Characteristics'!H:H,MATCH($C646,'Policy Characteristics'!$C:$C,0))),"",INDEX('Policy Characteristics'!H:H,MATCH($C646,'Policy Characteristics'!$C:$C,0)))</f>
        <v>0.01</v>
      </c>
      <c r="O646" s="306" t="str">
        <f>IF(ISBLANK(INDEX('Policy Characteristics'!I:I,MATCH($C646,'Policy Characteristics'!$C:$C,0))),"",INDEX('Policy Characteristics'!I:I,MATCH($C646,'Policy Characteristics'!$C:$C,0)))</f>
        <v>% of fuel shifted</v>
      </c>
      <c r="P646" s="306" t="str">
        <f>IF(ISBLANK(INDEX('Policy Characteristics'!J:J,MATCH($C646,'Policy Characteristics'!$C:$C,0))),"",INDEX('Policy Characteristics'!J:J,MATCH($C646,'Policy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6" s="306" t="str">
        <f>IF(ISBLANK(INDEX('Policy Characteristics'!K:K,MATCH($C646,'Policy Characteristics'!$C:$C,0))),"",INDEX('Policy Characteristics'!K:K,MATCH($C646,'Policy Characteristics'!$C:$C,0)))</f>
        <v>industry-ag-main.html#fuel-switching</v>
      </c>
      <c r="R646" s="306" t="str">
        <f>IF(ISBLANK(INDEX('Policy Characteristics'!L:L,MATCH($C646,'Policy Characteristics'!$C:$C,0))),"",INDEX('Policy Characteristics'!L:L,MATCH($C646,'Policy Characteristics'!$C:$C,0)))</f>
        <v>industry-elec-and-hydrogen.html</v>
      </c>
    </row>
    <row r="647" spans="1:18" x14ac:dyDescent="0.25">
      <c r="A647" s="306" t="str">
        <f>IF(ISBLANK(INDEX('Policy Characteristics'!A:A,MATCH($C647,'Policy Characteristics'!$C:$C,0))),"",INDEX('Policy Characteristics'!A:A,MATCH($C647,'Policy Characteristics'!$C:$C,0)))</f>
        <v>Industry</v>
      </c>
      <c r="B647" s="306" t="str">
        <f>IF(ISBLANK(INDEX('Policy Characteristics'!B:B,MATCH($C647,'Policy Characteristics'!$C:$C,0))),"",INDEX('Policy Characteristics'!B:B,MATCH($C647,'Policy Characteristics'!$C:$C,0)))</f>
        <v>Electrification + Hydrogen</v>
      </c>
      <c r="C647" s="310" t="str">
        <f t="shared" si="35"/>
        <v>Fraction of Industrial Fuel Use Shifted to Other Fuels</v>
      </c>
      <c r="D647" s="394" t="s">
        <v>3211</v>
      </c>
      <c r="E647" s="414" t="s">
        <v>2449</v>
      </c>
      <c r="F647" s="7" t="s">
        <v>3173</v>
      </c>
      <c r="G647" s="414" t="s">
        <v>3220</v>
      </c>
      <c r="H647" s="416">
        <v>1388</v>
      </c>
      <c r="I647" s="414" t="s">
        <v>44</v>
      </c>
      <c r="J647" s="308" t="str">
        <f>IF(ISBLANK(INDEX('Policy Characteristics'!D:D,MATCH($C647,'Policy Characteristics'!$C:$C,0))),"",INDEX('Policy Characteristics'!D:D,MATCH($C647,'Policy Characteristics'!$C:$C,0)))</f>
        <v>Electrification + Hydrogen</v>
      </c>
      <c r="K647" s="306" t="str">
        <f>IF(ISBLANK(INDEX('Policy Characteristics'!E:E,MATCH($C647,'Policy Characteristics'!$C:$C,0))),"",INDEX('Policy Characteristics'!E:E,MATCH($C647,'Policy Characteristics'!$C:$C,0)))</f>
        <v>indst fuel type shifting</v>
      </c>
      <c r="L647" s="317">
        <f>IF(ISBLANK(INDEX('Policy Characteristics'!F:F,MATCH($C647,'Policy Characteristics'!$C:$C,0))),"",INDEX('Policy Characteristics'!F:F,MATCH($C647,'Policy Characteristics'!$C:$C,0)))</f>
        <v>0</v>
      </c>
      <c r="M647" s="317">
        <f>IF(ISBLANK(INDEX('Policy Characteristics'!G:G,MATCH($C647,'Policy Characteristics'!$C:$C,0))),"",INDEX('Policy Characteristics'!G:G,MATCH($C647,'Policy Characteristics'!$C:$C,0)))</f>
        <v>1</v>
      </c>
      <c r="N647" s="317">
        <f>IF(ISBLANK(INDEX('Policy Characteristics'!H:H,MATCH($C647,'Policy Characteristics'!$C:$C,0))),"",INDEX('Policy Characteristics'!H:H,MATCH($C647,'Policy Characteristics'!$C:$C,0)))</f>
        <v>0.01</v>
      </c>
      <c r="O647" s="306" t="str">
        <f>IF(ISBLANK(INDEX('Policy Characteristics'!I:I,MATCH($C647,'Policy Characteristics'!$C:$C,0))),"",INDEX('Policy Characteristics'!I:I,MATCH($C647,'Policy Characteristics'!$C:$C,0)))</f>
        <v>% of fuel shifted</v>
      </c>
      <c r="P647" s="306" t="str">
        <f>IF(ISBLANK(INDEX('Policy Characteristics'!J:J,MATCH($C647,'Policy Characteristics'!$C:$C,0))),"",INDEX('Policy Characteristics'!J:J,MATCH($C647,'Policy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7" s="306" t="str">
        <f>IF(ISBLANK(INDEX('Policy Characteristics'!K:K,MATCH($C647,'Policy Characteristics'!$C:$C,0))),"",INDEX('Policy Characteristics'!K:K,MATCH($C647,'Policy Characteristics'!$C:$C,0)))</f>
        <v>industry-ag-main.html#fuel-switching</v>
      </c>
      <c r="R647" s="306" t="str">
        <f>IF(ISBLANK(INDEX('Policy Characteristics'!L:L,MATCH($C647,'Policy Characteristics'!$C:$C,0))),"",INDEX('Policy Characteristics'!L:L,MATCH($C647,'Policy Characteristics'!$C:$C,0)))</f>
        <v>industry-elec-and-hydrogen.html</v>
      </c>
    </row>
    <row r="648" spans="1:18" x14ac:dyDescent="0.25">
      <c r="A648" s="306" t="str">
        <f>IF(ISBLANK(INDEX('Policy Characteristics'!A:A,MATCH($C648,'Policy Characteristics'!$C:$C,0))),"",INDEX('Policy Characteristics'!A:A,MATCH($C648,'Policy Characteristics'!$C:$C,0)))</f>
        <v>Industry</v>
      </c>
      <c r="B648" s="306" t="str">
        <f>IF(ISBLANK(INDEX('Policy Characteristics'!B:B,MATCH($C648,'Policy Characteristics'!$C:$C,0))),"",INDEX('Policy Characteristics'!B:B,MATCH($C648,'Policy Characteristics'!$C:$C,0)))</f>
        <v>Electrification + Hydrogen</v>
      </c>
      <c r="C648" s="310" t="str">
        <f t="shared" si="35"/>
        <v>Fraction of Industrial Fuel Use Shifted to Other Fuels</v>
      </c>
      <c r="D648" s="394" t="s">
        <v>3211</v>
      </c>
      <c r="E648" s="414" t="s">
        <v>2450</v>
      </c>
      <c r="F648" s="7" t="s">
        <v>3173</v>
      </c>
      <c r="G648" s="414" t="s">
        <v>3221</v>
      </c>
      <c r="H648" s="416">
        <v>1389</v>
      </c>
      <c r="I648" s="414" t="s">
        <v>45</v>
      </c>
      <c r="J648" s="308" t="str">
        <f>IF(ISBLANK(INDEX('Policy Characteristics'!D:D,MATCH($C648,'Policy Characteristics'!$C:$C,0))),"",INDEX('Policy Characteristics'!D:D,MATCH($C648,'Policy Characteristics'!$C:$C,0)))</f>
        <v>Electrification + Hydrogen</v>
      </c>
      <c r="K648" s="306" t="str">
        <f>IF(ISBLANK(INDEX('Policy Characteristics'!E:E,MATCH($C648,'Policy Characteristics'!$C:$C,0))),"",INDEX('Policy Characteristics'!E:E,MATCH($C648,'Policy Characteristics'!$C:$C,0)))</f>
        <v>indst fuel type shifting</v>
      </c>
      <c r="L648" s="317">
        <f>IF(ISBLANK(INDEX('Policy Characteristics'!F:F,MATCH($C648,'Policy Characteristics'!$C:$C,0))),"",INDEX('Policy Characteristics'!F:F,MATCH($C648,'Policy Characteristics'!$C:$C,0)))</f>
        <v>0</v>
      </c>
      <c r="M648" s="317">
        <f>IF(ISBLANK(INDEX('Policy Characteristics'!G:G,MATCH($C648,'Policy Characteristics'!$C:$C,0))),"",INDEX('Policy Characteristics'!G:G,MATCH($C648,'Policy Characteristics'!$C:$C,0)))</f>
        <v>1</v>
      </c>
      <c r="N648" s="317">
        <f>IF(ISBLANK(INDEX('Policy Characteristics'!H:H,MATCH($C648,'Policy Characteristics'!$C:$C,0))),"",INDEX('Policy Characteristics'!H:H,MATCH($C648,'Policy Characteristics'!$C:$C,0)))</f>
        <v>0.01</v>
      </c>
      <c r="O648" s="306" t="str">
        <f>IF(ISBLANK(INDEX('Policy Characteristics'!I:I,MATCH($C648,'Policy Characteristics'!$C:$C,0))),"",INDEX('Policy Characteristics'!I:I,MATCH($C648,'Policy Characteristics'!$C:$C,0)))</f>
        <v>% of fuel shifted</v>
      </c>
      <c r="P648" s="306" t="str">
        <f>IF(ISBLANK(INDEX('Policy Characteristics'!J:J,MATCH($C648,'Policy Characteristics'!$C:$C,0))),"",INDEX('Policy Characteristics'!J:J,MATCH($C648,'Policy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8" s="306" t="str">
        <f>IF(ISBLANK(INDEX('Policy Characteristics'!K:K,MATCH($C648,'Policy Characteristics'!$C:$C,0))),"",INDEX('Policy Characteristics'!K:K,MATCH($C648,'Policy Characteristics'!$C:$C,0)))</f>
        <v>industry-ag-main.html#fuel-switching</v>
      </c>
      <c r="R648" s="306" t="str">
        <f>IF(ISBLANK(INDEX('Policy Characteristics'!L:L,MATCH($C648,'Policy Characteristics'!$C:$C,0))),"",INDEX('Policy Characteristics'!L:L,MATCH($C648,'Policy Characteristics'!$C:$C,0)))</f>
        <v>industry-elec-and-hydrogen.html</v>
      </c>
    </row>
    <row r="649" spans="1:18" x14ac:dyDescent="0.25">
      <c r="A649" s="306" t="str">
        <f>IF(ISBLANK(INDEX('Policy Characteristics'!A:A,MATCH($C649,'Policy Characteristics'!$C:$C,0))),"",INDEX('Policy Characteristics'!A:A,MATCH($C649,'Policy Characteristics'!$C:$C,0)))</f>
        <v>Industry</v>
      </c>
      <c r="B649" s="306" t="str">
        <f>IF(ISBLANK(INDEX('Policy Characteristics'!B:B,MATCH($C649,'Policy Characteristics'!$C:$C,0))),"",INDEX('Policy Characteristics'!B:B,MATCH($C649,'Policy Characteristics'!$C:$C,0)))</f>
        <v>Electrification + Hydrogen</v>
      </c>
      <c r="C649" s="310" t="str">
        <f t="shared" si="35"/>
        <v>Fraction of Industrial Fuel Use Shifted to Other Fuels</v>
      </c>
      <c r="D649" s="394" t="s">
        <v>3211</v>
      </c>
      <c r="E649" s="414" t="s">
        <v>2451</v>
      </c>
      <c r="F649" s="7" t="s">
        <v>3173</v>
      </c>
      <c r="G649" s="414" t="s">
        <v>3222</v>
      </c>
      <c r="H649" s="416">
        <v>1390</v>
      </c>
      <c r="I649" s="414" t="s">
        <v>45</v>
      </c>
      <c r="J649" s="308" t="str">
        <f>IF(ISBLANK(INDEX('Policy Characteristics'!D:D,MATCH($C649,'Policy Characteristics'!$C:$C,0))),"",INDEX('Policy Characteristics'!D:D,MATCH($C649,'Policy Characteristics'!$C:$C,0)))</f>
        <v>Electrification + Hydrogen</v>
      </c>
      <c r="K649" s="306" t="str">
        <f>IF(ISBLANK(INDEX('Policy Characteristics'!E:E,MATCH($C649,'Policy Characteristics'!$C:$C,0))),"",INDEX('Policy Characteristics'!E:E,MATCH($C649,'Policy Characteristics'!$C:$C,0)))</f>
        <v>indst fuel type shifting</v>
      </c>
      <c r="L649" s="317">
        <f>IF(ISBLANK(INDEX('Policy Characteristics'!F:F,MATCH($C649,'Policy Characteristics'!$C:$C,0))),"",INDEX('Policy Characteristics'!F:F,MATCH($C649,'Policy Characteristics'!$C:$C,0)))</f>
        <v>0</v>
      </c>
      <c r="M649" s="317">
        <f>IF(ISBLANK(INDEX('Policy Characteristics'!G:G,MATCH($C649,'Policy Characteristics'!$C:$C,0))),"",INDEX('Policy Characteristics'!G:G,MATCH($C649,'Policy Characteristics'!$C:$C,0)))</f>
        <v>1</v>
      </c>
      <c r="N649" s="317">
        <f>IF(ISBLANK(INDEX('Policy Characteristics'!H:H,MATCH($C649,'Policy Characteristics'!$C:$C,0))),"",INDEX('Policy Characteristics'!H:H,MATCH($C649,'Policy Characteristics'!$C:$C,0)))</f>
        <v>0.01</v>
      </c>
      <c r="O649" s="306" t="str">
        <f>IF(ISBLANK(INDEX('Policy Characteristics'!I:I,MATCH($C649,'Policy Characteristics'!$C:$C,0))),"",INDEX('Policy Characteristics'!I:I,MATCH($C649,'Policy Characteristics'!$C:$C,0)))</f>
        <v>% of fuel shifted</v>
      </c>
      <c r="P649" s="306" t="str">
        <f>IF(ISBLANK(INDEX('Policy Characteristics'!J:J,MATCH($C649,'Policy Characteristics'!$C:$C,0))),"",INDEX('Policy Characteristics'!J:J,MATCH($C649,'Policy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49" s="306" t="str">
        <f>IF(ISBLANK(INDEX('Policy Characteristics'!K:K,MATCH($C649,'Policy Characteristics'!$C:$C,0))),"",INDEX('Policy Characteristics'!K:K,MATCH($C649,'Policy Characteristics'!$C:$C,0)))</f>
        <v>industry-ag-main.html#fuel-switching</v>
      </c>
      <c r="R649" s="306" t="str">
        <f>IF(ISBLANK(INDEX('Policy Characteristics'!L:L,MATCH($C649,'Policy Characteristics'!$C:$C,0))),"",INDEX('Policy Characteristics'!L:L,MATCH($C649,'Policy Characteristics'!$C:$C,0)))</f>
        <v>industry-elec-and-hydrogen.html</v>
      </c>
    </row>
    <row r="650" spans="1:18" x14ac:dyDescent="0.25">
      <c r="A650" s="306" t="str">
        <f>IF(ISBLANK(INDEX('Policy Characteristics'!A:A,MATCH($C650,'Policy Characteristics'!$C:$C,0))),"",INDEX('Policy Characteristics'!A:A,MATCH($C650,'Policy Characteristics'!$C:$C,0)))</f>
        <v>Industry</v>
      </c>
      <c r="B650" s="306" t="str">
        <f>IF(ISBLANK(INDEX('Policy Characteristics'!B:B,MATCH($C650,'Policy Characteristics'!$C:$C,0))),"",INDEX('Policy Characteristics'!B:B,MATCH($C650,'Policy Characteristics'!$C:$C,0)))</f>
        <v>Electrification + Hydrogen</v>
      </c>
      <c r="C650" s="310" t="str">
        <f t="shared" si="35"/>
        <v>Fraction of Industrial Fuel Use Shifted to Other Fuels</v>
      </c>
      <c r="D650" s="394" t="s">
        <v>3211</v>
      </c>
      <c r="E650" s="414" t="s">
        <v>2452</v>
      </c>
      <c r="F650" s="7" t="s">
        <v>3173</v>
      </c>
      <c r="G650" s="414" t="s">
        <v>3223</v>
      </c>
      <c r="H650" s="416">
        <v>1391</v>
      </c>
      <c r="I650" s="414" t="s">
        <v>45</v>
      </c>
      <c r="J650" s="308" t="str">
        <f>IF(ISBLANK(INDEX('Policy Characteristics'!D:D,MATCH($C650,'Policy Characteristics'!$C:$C,0))),"",INDEX('Policy Characteristics'!D:D,MATCH($C650,'Policy Characteristics'!$C:$C,0)))</f>
        <v>Electrification + Hydrogen</v>
      </c>
      <c r="K650" s="306" t="str">
        <f>IF(ISBLANK(INDEX('Policy Characteristics'!E:E,MATCH($C650,'Policy Characteristics'!$C:$C,0))),"",INDEX('Policy Characteristics'!E:E,MATCH($C650,'Policy Characteristics'!$C:$C,0)))</f>
        <v>indst fuel type shifting</v>
      </c>
      <c r="L650" s="317">
        <f>IF(ISBLANK(INDEX('Policy Characteristics'!F:F,MATCH($C650,'Policy Characteristics'!$C:$C,0))),"",INDEX('Policy Characteristics'!F:F,MATCH($C650,'Policy Characteristics'!$C:$C,0)))</f>
        <v>0</v>
      </c>
      <c r="M650" s="317">
        <f>IF(ISBLANK(INDEX('Policy Characteristics'!G:G,MATCH($C650,'Policy Characteristics'!$C:$C,0))),"",INDEX('Policy Characteristics'!G:G,MATCH($C650,'Policy Characteristics'!$C:$C,0)))</f>
        <v>1</v>
      </c>
      <c r="N650" s="317">
        <f>IF(ISBLANK(INDEX('Policy Characteristics'!H:H,MATCH($C650,'Policy Characteristics'!$C:$C,0))),"",INDEX('Policy Characteristics'!H:H,MATCH($C650,'Policy Characteristics'!$C:$C,0)))</f>
        <v>0.01</v>
      </c>
      <c r="O650" s="306" t="str">
        <f>IF(ISBLANK(INDEX('Policy Characteristics'!I:I,MATCH($C650,'Policy Characteristics'!$C:$C,0))),"",INDEX('Policy Characteristics'!I:I,MATCH($C650,'Policy Characteristics'!$C:$C,0)))</f>
        <v>% of fuel shifted</v>
      </c>
      <c r="P650" s="306" t="str">
        <f>IF(ISBLANK(INDEX('Policy Characteristics'!J:J,MATCH($C650,'Policy Characteristics'!$C:$C,0))),"",INDEX('Policy Characteristics'!J:J,MATCH($C650,'Policy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0" s="306" t="str">
        <f>IF(ISBLANK(INDEX('Policy Characteristics'!K:K,MATCH($C650,'Policy Characteristics'!$C:$C,0))),"",INDEX('Policy Characteristics'!K:K,MATCH($C650,'Policy Characteristics'!$C:$C,0)))</f>
        <v>industry-ag-main.html#fuel-switching</v>
      </c>
      <c r="R650" s="306" t="str">
        <f>IF(ISBLANK(INDEX('Policy Characteristics'!L:L,MATCH($C650,'Policy Characteristics'!$C:$C,0))),"",INDEX('Policy Characteristics'!L:L,MATCH($C650,'Policy Characteristics'!$C:$C,0)))</f>
        <v>industry-elec-and-hydrogen.html</v>
      </c>
    </row>
    <row r="651" spans="1:18" x14ac:dyDescent="0.25">
      <c r="A651" s="306" t="str">
        <f>IF(ISBLANK(INDEX('Policy Characteristics'!A:A,MATCH($C651,'Policy Characteristics'!$C:$C,0))),"",INDEX('Policy Characteristics'!A:A,MATCH($C651,'Policy Characteristics'!$C:$C,0)))</f>
        <v>Industry</v>
      </c>
      <c r="B651" s="306" t="str">
        <f>IF(ISBLANK(INDEX('Policy Characteristics'!B:B,MATCH($C651,'Policy Characteristics'!$C:$C,0))),"",INDEX('Policy Characteristics'!B:B,MATCH($C651,'Policy Characteristics'!$C:$C,0)))</f>
        <v>Electrification + Hydrogen</v>
      </c>
      <c r="C651" s="310" t="str">
        <f t="shared" si="35"/>
        <v>Fraction of Industrial Fuel Use Shifted to Other Fuels</v>
      </c>
      <c r="D651" s="394" t="s">
        <v>3211</v>
      </c>
      <c r="E651" s="414" t="s">
        <v>2453</v>
      </c>
      <c r="F651" s="7" t="s">
        <v>3173</v>
      </c>
      <c r="G651" s="414" t="s">
        <v>3224</v>
      </c>
      <c r="H651" s="416">
        <v>1392</v>
      </c>
      <c r="I651" s="414" t="s">
        <v>45</v>
      </c>
      <c r="J651" s="308" t="str">
        <f>IF(ISBLANK(INDEX('Policy Characteristics'!D:D,MATCH($C651,'Policy Characteristics'!$C:$C,0))),"",INDEX('Policy Characteristics'!D:D,MATCH($C651,'Policy Characteristics'!$C:$C,0)))</f>
        <v>Electrification + Hydrogen</v>
      </c>
      <c r="K651" s="306" t="str">
        <f>IF(ISBLANK(INDEX('Policy Characteristics'!E:E,MATCH($C651,'Policy Characteristics'!$C:$C,0))),"",INDEX('Policy Characteristics'!E:E,MATCH($C651,'Policy Characteristics'!$C:$C,0)))</f>
        <v>indst fuel type shifting</v>
      </c>
      <c r="L651" s="317">
        <f>IF(ISBLANK(INDEX('Policy Characteristics'!F:F,MATCH($C651,'Policy Characteristics'!$C:$C,0))),"",INDEX('Policy Characteristics'!F:F,MATCH($C651,'Policy Characteristics'!$C:$C,0)))</f>
        <v>0</v>
      </c>
      <c r="M651" s="317">
        <f>IF(ISBLANK(INDEX('Policy Characteristics'!G:G,MATCH($C651,'Policy Characteristics'!$C:$C,0))),"",INDEX('Policy Characteristics'!G:G,MATCH($C651,'Policy Characteristics'!$C:$C,0)))</f>
        <v>1</v>
      </c>
      <c r="N651" s="317">
        <f>IF(ISBLANK(INDEX('Policy Characteristics'!H:H,MATCH($C651,'Policy Characteristics'!$C:$C,0))),"",INDEX('Policy Characteristics'!H:H,MATCH($C651,'Policy Characteristics'!$C:$C,0)))</f>
        <v>0.01</v>
      </c>
      <c r="O651" s="306" t="str">
        <f>IF(ISBLANK(INDEX('Policy Characteristics'!I:I,MATCH($C651,'Policy Characteristics'!$C:$C,0))),"",INDEX('Policy Characteristics'!I:I,MATCH($C651,'Policy Characteristics'!$C:$C,0)))</f>
        <v>% of fuel shifted</v>
      </c>
      <c r="P651" s="306" t="str">
        <f>IF(ISBLANK(INDEX('Policy Characteristics'!J:J,MATCH($C651,'Policy Characteristics'!$C:$C,0))),"",INDEX('Policy Characteristics'!J:J,MATCH($C651,'Policy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1" s="306" t="str">
        <f>IF(ISBLANK(INDEX('Policy Characteristics'!K:K,MATCH($C651,'Policy Characteristics'!$C:$C,0))),"",INDEX('Policy Characteristics'!K:K,MATCH($C651,'Policy Characteristics'!$C:$C,0)))</f>
        <v>industry-ag-main.html#fuel-switching</v>
      </c>
      <c r="R651" s="306" t="str">
        <f>IF(ISBLANK(INDEX('Policy Characteristics'!L:L,MATCH($C651,'Policy Characteristics'!$C:$C,0))),"",INDEX('Policy Characteristics'!L:L,MATCH($C651,'Policy Characteristics'!$C:$C,0)))</f>
        <v>industry-elec-and-hydrogen.html</v>
      </c>
    </row>
    <row r="652" spans="1:18" x14ac:dyDescent="0.25">
      <c r="A652" s="306" t="str">
        <f>IF(ISBLANK(INDEX('Policy Characteristics'!A:A,MATCH($C652,'Policy Characteristics'!$C:$C,0))),"",INDEX('Policy Characteristics'!A:A,MATCH($C652,'Policy Characteristics'!$C:$C,0)))</f>
        <v>Industry</v>
      </c>
      <c r="B652" s="306" t="str">
        <f>IF(ISBLANK(INDEX('Policy Characteristics'!B:B,MATCH($C652,'Policy Characteristics'!$C:$C,0))),"",INDEX('Policy Characteristics'!B:B,MATCH($C652,'Policy Characteristics'!$C:$C,0)))</f>
        <v>Electrification + Hydrogen</v>
      </c>
      <c r="C652" s="310" t="str">
        <f t="shared" si="35"/>
        <v>Fraction of Industrial Fuel Use Shifted to Other Fuels</v>
      </c>
      <c r="D652" s="394" t="s">
        <v>3211</v>
      </c>
      <c r="E652" s="414" t="s">
        <v>2454</v>
      </c>
      <c r="F652" s="7" t="s">
        <v>3173</v>
      </c>
      <c r="G652" s="414" t="s">
        <v>3225</v>
      </c>
      <c r="H652" s="416">
        <v>1393</v>
      </c>
      <c r="I652" s="414" t="s">
        <v>45</v>
      </c>
      <c r="J652" s="308" t="str">
        <f>IF(ISBLANK(INDEX('Policy Characteristics'!D:D,MATCH($C652,'Policy Characteristics'!$C:$C,0))),"",INDEX('Policy Characteristics'!D:D,MATCH($C652,'Policy Characteristics'!$C:$C,0)))</f>
        <v>Electrification + Hydrogen</v>
      </c>
      <c r="K652" s="306" t="str">
        <f>IF(ISBLANK(INDEX('Policy Characteristics'!E:E,MATCH($C652,'Policy Characteristics'!$C:$C,0))),"",INDEX('Policy Characteristics'!E:E,MATCH($C652,'Policy Characteristics'!$C:$C,0)))</f>
        <v>indst fuel type shifting</v>
      </c>
      <c r="L652" s="317">
        <f>IF(ISBLANK(INDEX('Policy Characteristics'!F:F,MATCH($C652,'Policy Characteristics'!$C:$C,0))),"",INDEX('Policy Characteristics'!F:F,MATCH($C652,'Policy Characteristics'!$C:$C,0)))</f>
        <v>0</v>
      </c>
      <c r="M652" s="317">
        <f>IF(ISBLANK(INDEX('Policy Characteristics'!G:G,MATCH($C652,'Policy Characteristics'!$C:$C,0))),"",INDEX('Policy Characteristics'!G:G,MATCH($C652,'Policy Characteristics'!$C:$C,0)))</f>
        <v>1</v>
      </c>
      <c r="N652" s="317">
        <f>IF(ISBLANK(INDEX('Policy Characteristics'!H:H,MATCH($C652,'Policy Characteristics'!$C:$C,0))),"",INDEX('Policy Characteristics'!H:H,MATCH($C652,'Policy Characteristics'!$C:$C,0)))</f>
        <v>0.01</v>
      </c>
      <c r="O652" s="306" t="str">
        <f>IF(ISBLANK(INDEX('Policy Characteristics'!I:I,MATCH($C652,'Policy Characteristics'!$C:$C,0))),"",INDEX('Policy Characteristics'!I:I,MATCH($C652,'Policy Characteristics'!$C:$C,0)))</f>
        <v>% of fuel shifted</v>
      </c>
      <c r="P652" s="306" t="str">
        <f>IF(ISBLANK(INDEX('Policy Characteristics'!J:J,MATCH($C652,'Policy Characteristics'!$C:$C,0))),"",INDEX('Policy Characteristics'!J:J,MATCH($C652,'Policy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2" s="306" t="str">
        <f>IF(ISBLANK(INDEX('Policy Characteristics'!K:K,MATCH($C652,'Policy Characteristics'!$C:$C,0))),"",INDEX('Policy Characteristics'!K:K,MATCH($C652,'Policy Characteristics'!$C:$C,0)))</f>
        <v>industry-ag-main.html#fuel-switching</v>
      </c>
      <c r="R652" s="306" t="str">
        <f>IF(ISBLANK(INDEX('Policy Characteristics'!L:L,MATCH($C652,'Policy Characteristics'!$C:$C,0))),"",INDEX('Policy Characteristics'!L:L,MATCH($C652,'Policy Characteristics'!$C:$C,0)))</f>
        <v>industry-elec-and-hydrogen.html</v>
      </c>
    </row>
    <row r="653" spans="1:18" x14ac:dyDescent="0.25">
      <c r="A653" s="306" t="str">
        <f>IF(ISBLANK(INDEX('Policy Characteristics'!A:A,MATCH($C653,'Policy Characteristics'!$C:$C,0))),"",INDEX('Policy Characteristics'!A:A,MATCH($C653,'Policy Characteristics'!$C:$C,0)))</f>
        <v>Industry</v>
      </c>
      <c r="B653" s="306" t="str">
        <f>IF(ISBLANK(INDEX('Policy Characteristics'!B:B,MATCH($C653,'Policy Characteristics'!$C:$C,0))),"",INDEX('Policy Characteristics'!B:B,MATCH($C653,'Policy Characteristics'!$C:$C,0)))</f>
        <v>Electrification + Hydrogen</v>
      </c>
      <c r="C653" s="310" t="str">
        <f t="shared" si="35"/>
        <v>Fraction of Industrial Fuel Use Shifted to Other Fuels</v>
      </c>
      <c r="D653" s="394" t="s">
        <v>3211</v>
      </c>
      <c r="E653" s="414" t="s">
        <v>2800</v>
      </c>
      <c r="F653" s="7" t="s">
        <v>3173</v>
      </c>
      <c r="G653" s="414" t="s">
        <v>3226</v>
      </c>
      <c r="H653" s="416">
        <v>1394</v>
      </c>
      <c r="I653" s="414" t="s">
        <v>45</v>
      </c>
      <c r="J653" s="308" t="str">
        <f>IF(ISBLANK(INDEX('Policy Characteristics'!D:D,MATCH($C653,'Policy Characteristics'!$C:$C,0))),"",INDEX('Policy Characteristics'!D:D,MATCH($C653,'Policy Characteristics'!$C:$C,0)))</f>
        <v>Electrification + Hydrogen</v>
      </c>
      <c r="K653" s="306" t="str">
        <f>IF(ISBLANK(INDEX('Policy Characteristics'!E:E,MATCH($C653,'Policy Characteristics'!$C:$C,0))),"",INDEX('Policy Characteristics'!E:E,MATCH($C653,'Policy Characteristics'!$C:$C,0)))</f>
        <v>indst fuel type shifting</v>
      </c>
      <c r="L653" s="317">
        <f>IF(ISBLANK(INDEX('Policy Characteristics'!F:F,MATCH($C653,'Policy Characteristics'!$C:$C,0))),"",INDEX('Policy Characteristics'!F:F,MATCH($C653,'Policy Characteristics'!$C:$C,0)))</f>
        <v>0</v>
      </c>
      <c r="M653" s="317">
        <f>IF(ISBLANK(INDEX('Policy Characteristics'!G:G,MATCH($C653,'Policy Characteristics'!$C:$C,0))),"",INDEX('Policy Characteristics'!G:G,MATCH($C653,'Policy Characteristics'!$C:$C,0)))</f>
        <v>1</v>
      </c>
      <c r="N653" s="317">
        <f>IF(ISBLANK(INDEX('Policy Characteristics'!H:H,MATCH($C653,'Policy Characteristics'!$C:$C,0))),"",INDEX('Policy Characteristics'!H:H,MATCH($C653,'Policy Characteristics'!$C:$C,0)))</f>
        <v>0.01</v>
      </c>
      <c r="O653" s="306" t="str">
        <f>IF(ISBLANK(INDEX('Policy Characteristics'!I:I,MATCH($C653,'Policy Characteristics'!$C:$C,0))),"",INDEX('Policy Characteristics'!I:I,MATCH($C653,'Policy Characteristics'!$C:$C,0)))</f>
        <v>% of fuel shifted</v>
      </c>
      <c r="P653" s="306" t="str">
        <f>IF(ISBLANK(INDEX('Policy Characteristics'!J:J,MATCH($C653,'Policy Characteristics'!$C:$C,0))),"",INDEX('Policy Characteristics'!J:J,MATCH($C653,'Policy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3" s="306" t="str">
        <f>IF(ISBLANK(INDEX('Policy Characteristics'!K:K,MATCH($C653,'Policy Characteristics'!$C:$C,0))),"",INDEX('Policy Characteristics'!K:K,MATCH($C653,'Policy Characteristics'!$C:$C,0)))</f>
        <v>industry-ag-main.html#fuel-switching</v>
      </c>
      <c r="R653" s="306" t="str">
        <f>IF(ISBLANK(INDEX('Policy Characteristics'!L:L,MATCH($C653,'Policy Characteristics'!$C:$C,0))),"",INDEX('Policy Characteristics'!L:L,MATCH($C653,'Policy Characteristics'!$C:$C,0)))</f>
        <v>industry-elec-and-hydrogen.html</v>
      </c>
    </row>
    <row r="654" spans="1:18" x14ac:dyDescent="0.25">
      <c r="A654" s="306" t="str">
        <f>IF(ISBLANK(INDEX('Policy Characteristics'!A:A,MATCH($C654,'Policy Characteristics'!$C:$C,0))),"",INDEX('Policy Characteristics'!A:A,MATCH($C654,'Policy Characteristics'!$C:$C,0)))</f>
        <v>Industry</v>
      </c>
      <c r="B654" s="306" t="str">
        <f>IF(ISBLANK(INDEX('Policy Characteristics'!B:B,MATCH($C654,'Policy Characteristics'!$C:$C,0))),"",INDEX('Policy Characteristics'!B:B,MATCH($C654,'Policy Characteristics'!$C:$C,0)))</f>
        <v>Electrification + Hydrogen</v>
      </c>
      <c r="C654" s="310" t="str">
        <f t="shared" si="35"/>
        <v>Fraction of Industrial Fuel Use Shifted to Other Fuels</v>
      </c>
      <c r="D654" s="394" t="s">
        <v>3211</v>
      </c>
      <c r="E654" s="414" t="s">
        <v>2801</v>
      </c>
      <c r="F654" s="7" t="s">
        <v>3173</v>
      </c>
      <c r="G654" s="414" t="s">
        <v>3227</v>
      </c>
      <c r="H654" s="416">
        <v>1395</v>
      </c>
      <c r="I654" s="414" t="s">
        <v>45</v>
      </c>
      <c r="J654" s="308" t="str">
        <f>IF(ISBLANK(INDEX('Policy Characteristics'!D:D,MATCH($C654,'Policy Characteristics'!$C:$C,0))),"",INDEX('Policy Characteristics'!D:D,MATCH($C654,'Policy Characteristics'!$C:$C,0)))</f>
        <v>Electrification + Hydrogen</v>
      </c>
      <c r="K654" s="306" t="str">
        <f>IF(ISBLANK(INDEX('Policy Characteristics'!E:E,MATCH($C654,'Policy Characteristics'!$C:$C,0))),"",INDEX('Policy Characteristics'!E:E,MATCH($C654,'Policy Characteristics'!$C:$C,0)))</f>
        <v>indst fuel type shifting</v>
      </c>
      <c r="L654" s="317">
        <f>IF(ISBLANK(INDEX('Policy Characteristics'!F:F,MATCH($C654,'Policy Characteristics'!$C:$C,0))),"",INDEX('Policy Characteristics'!F:F,MATCH($C654,'Policy Characteristics'!$C:$C,0)))</f>
        <v>0</v>
      </c>
      <c r="M654" s="317">
        <f>IF(ISBLANK(INDEX('Policy Characteristics'!G:G,MATCH($C654,'Policy Characteristics'!$C:$C,0))),"",INDEX('Policy Characteristics'!G:G,MATCH($C654,'Policy Characteristics'!$C:$C,0)))</f>
        <v>1</v>
      </c>
      <c r="N654" s="317">
        <f>IF(ISBLANK(INDEX('Policy Characteristics'!H:H,MATCH($C654,'Policy Characteristics'!$C:$C,0))),"",INDEX('Policy Characteristics'!H:H,MATCH($C654,'Policy Characteristics'!$C:$C,0)))</f>
        <v>0.01</v>
      </c>
      <c r="O654" s="306" t="str">
        <f>IF(ISBLANK(INDEX('Policy Characteristics'!I:I,MATCH($C654,'Policy Characteristics'!$C:$C,0))),"",INDEX('Policy Characteristics'!I:I,MATCH($C654,'Policy Characteristics'!$C:$C,0)))</f>
        <v>% of fuel shifted</v>
      </c>
      <c r="P654" s="306" t="str">
        <f>IF(ISBLANK(INDEX('Policy Characteristics'!J:J,MATCH($C654,'Policy Characteristics'!$C:$C,0))),"",INDEX('Policy Characteristics'!J:J,MATCH($C654,'Policy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4" s="306" t="str">
        <f>IF(ISBLANK(INDEX('Policy Characteristics'!K:K,MATCH($C654,'Policy Characteristics'!$C:$C,0))),"",INDEX('Policy Characteristics'!K:K,MATCH($C654,'Policy Characteristics'!$C:$C,0)))</f>
        <v>industry-ag-main.html#fuel-switching</v>
      </c>
      <c r="R654" s="306" t="str">
        <f>IF(ISBLANK(INDEX('Policy Characteristics'!L:L,MATCH($C654,'Policy Characteristics'!$C:$C,0))),"",INDEX('Policy Characteristics'!L:L,MATCH($C654,'Policy Characteristics'!$C:$C,0)))</f>
        <v>industry-elec-and-hydrogen.html</v>
      </c>
    </row>
    <row r="655" spans="1:18" x14ac:dyDescent="0.25">
      <c r="A655" s="306" t="str">
        <f>IF(ISBLANK(INDEX('Policy Characteristics'!A:A,MATCH($C655,'Policy Characteristics'!$C:$C,0))),"",INDEX('Policy Characteristics'!A:A,MATCH($C655,'Policy Characteristics'!$C:$C,0)))</f>
        <v>Industry</v>
      </c>
      <c r="B655" s="306" t="str">
        <f>IF(ISBLANK(INDEX('Policy Characteristics'!B:B,MATCH($C655,'Policy Characteristics'!$C:$C,0))),"",INDEX('Policy Characteristics'!B:B,MATCH($C655,'Policy Characteristics'!$C:$C,0)))</f>
        <v>Electrification + Hydrogen</v>
      </c>
      <c r="C655" s="310" t="str">
        <f t="shared" si="35"/>
        <v>Fraction of Industrial Fuel Use Shifted to Other Fuels</v>
      </c>
      <c r="D655" s="394" t="s">
        <v>3211</v>
      </c>
      <c r="E655" s="414" t="s">
        <v>2802</v>
      </c>
      <c r="F655" s="7" t="s">
        <v>3173</v>
      </c>
      <c r="G655" s="414" t="s">
        <v>3228</v>
      </c>
      <c r="H655" s="416">
        <v>1396</v>
      </c>
      <c r="I655" s="414" t="s">
        <v>45</v>
      </c>
      <c r="J655" s="308" t="str">
        <f>IF(ISBLANK(INDEX('Policy Characteristics'!D:D,MATCH($C655,'Policy Characteristics'!$C:$C,0))),"",INDEX('Policy Characteristics'!D:D,MATCH($C655,'Policy Characteristics'!$C:$C,0)))</f>
        <v>Electrification + Hydrogen</v>
      </c>
      <c r="K655" s="306" t="str">
        <f>IF(ISBLANK(INDEX('Policy Characteristics'!E:E,MATCH($C655,'Policy Characteristics'!$C:$C,0))),"",INDEX('Policy Characteristics'!E:E,MATCH($C655,'Policy Characteristics'!$C:$C,0)))</f>
        <v>indst fuel type shifting</v>
      </c>
      <c r="L655" s="317">
        <f>IF(ISBLANK(INDEX('Policy Characteristics'!F:F,MATCH($C655,'Policy Characteristics'!$C:$C,0))),"",INDEX('Policy Characteristics'!F:F,MATCH($C655,'Policy Characteristics'!$C:$C,0)))</f>
        <v>0</v>
      </c>
      <c r="M655" s="317">
        <f>IF(ISBLANK(INDEX('Policy Characteristics'!G:G,MATCH($C655,'Policy Characteristics'!$C:$C,0))),"",INDEX('Policy Characteristics'!G:G,MATCH($C655,'Policy Characteristics'!$C:$C,0)))</f>
        <v>1</v>
      </c>
      <c r="N655" s="317">
        <f>IF(ISBLANK(INDEX('Policy Characteristics'!H:H,MATCH($C655,'Policy Characteristics'!$C:$C,0))),"",INDEX('Policy Characteristics'!H:H,MATCH($C655,'Policy Characteristics'!$C:$C,0)))</f>
        <v>0.01</v>
      </c>
      <c r="O655" s="306" t="str">
        <f>IF(ISBLANK(INDEX('Policy Characteristics'!I:I,MATCH($C655,'Policy Characteristics'!$C:$C,0))),"",INDEX('Policy Characteristics'!I:I,MATCH($C655,'Policy Characteristics'!$C:$C,0)))</f>
        <v>% of fuel shifted</v>
      </c>
      <c r="P655" s="306" t="str">
        <f>IF(ISBLANK(INDEX('Policy Characteristics'!J:J,MATCH($C655,'Policy Characteristics'!$C:$C,0))),"",INDEX('Policy Characteristics'!J:J,MATCH($C655,'Policy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5" s="306" t="str">
        <f>IF(ISBLANK(INDEX('Policy Characteristics'!K:K,MATCH($C655,'Policy Characteristics'!$C:$C,0))),"",INDEX('Policy Characteristics'!K:K,MATCH($C655,'Policy Characteristics'!$C:$C,0)))</f>
        <v>industry-ag-main.html#fuel-switching</v>
      </c>
      <c r="R655" s="306" t="str">
        <f>IF(ISBLANK(INDEX('Policy Characteristics'!L:L,MATCH($C655,'Policy Characteristics'!$C:$C,0))),"",INDEX('Policy Characteristics'!L:L,MATCH($C655,'Policy Characteristics'!$C:$C,0)))</f>
        <v>industry-elec-and-hydrogen.html</v>
      </c>
    </row>
    <row r="656" spans="1:18" x14ac:dyDescent="0.25">
      <c r="A656" s="306" t="str">
        <f>IF(ISBLANK(INDEX('Policy Characteristics'!A:A,MATCH($C656,'Policy Characteristics'!$C:$C,0))),"",INDEX('Policy Characteristics'!A:A,MATCH($C656,'Policy Characteristics'!$C:$C,0)))</f>
        <v>Industry</v>
      </c>
      <c r="B656" s="306" t="str">
        <f>IF(ISBLANK(INDEX('Policy Characteristics'!B:B,MATCH($C656,'Policy Characteristics'!$C:$C,0))),"",INDEX('Policy Characteristics'!B:B,MATCH($C656,'Policy Characteristics'!$C:$C,0)))</f>
        <v>Electrification + Hydrogen</v>
      </c>
      <c r="C656" s="310" t="str">
        <f t="shared" si="35"/>
        <v>Fraction of Industrial Fuel Use Shifted to Other Fuels</v>
      </c>
      <c r="D656" s="394" t="s">
        <v>3211</v>
      </c>
      <c r="E656" s="414" t="s">
        <v>2799</v>
      </c>
      <c r="F656" s="7" t="s">
        <v>3173</v>
      </c>
      <c r="G656" s="414" t="s">
        <v>3229</v>
      </c>
      <c r="H656" s="416">
        <v>1397</v>
      </c>
      <c r="I656" s="414" t="s">
        <v>44</v>
      </c>
      <c r="J656" s="308" t="str">
        <f>IF(ISBLANK(INDEX('Policy Characteristics'!D:D,MATCH($C656,'Policy Characteristics'!$C:$C,0))),"",INDEX('Policy Characteristics'!D:D,MATCH($C656,'Policy Characteristics'!$C:$C,0)))</f>
        <v>Electrification + Hydrogen</v>
      </c>
      <c r="K656" s="306" t="str">
        <f>IF(ISBLANK(INDEX('Policy Characteristics'!E:E,MATCH($C656,'Policy Characteristics'!$C:$C,0))),"",INDEX('Policy Characteristics'!E:E,MATCH($C656,'Policy Characteristics'!$C:$C,0)))</f>
        <v>indst fuel type shifting</v>
      </c>
      <c r="L656" s="317">
        <f>IF(ISBLANK(INDEX('Policy Characteristics'!F:F,MATCH($C656,'Policy Characteristics'!$C:$C,0))),"",INDEX('Policy Characteristics'!F:F,MATCH($C656,'Policy Characteristics'!$C:$C,0)))</f>
        <v>0</v>
      </c>
      <c r="M656" s="317">
        <f>IF(ISBLANK(INDEX('Policy Characteristics'!G:G,MATCH($C656,'Policy Characteristics'!$C:$C,0))),"",INDEX('Policy Characteristics'!G:G,MATCH($C656,'Policy Characteristics'!$C:$C,0)))</f>
        <v>1</v>
      </c>
      <c r="N656" s="317">
        <f>IF(ISBLANK(INDEX('Policy Characteristics'!H:H,MATCH($C656,'Policy Characteristics'!$C:$C,0))),"",INDEX('Policy Characteristics'!H:H,MATCH($C656,'Policy Characteristics'!$C:$C,0)))</f>
        <v>0.01</v>
      </c>
      <c r="O656" s="306" t="str">
        <f>IF(ISBLANK(INDEX('Policy Characteristics'!I:I,MATCH($C656,'Policy Characteristics'!$C:$C,0))),"",INDEX('Policy Characteristics'!I:I,MATCH($C656,'Policy Characteristics'!$C:$C,0)))</f>
        <v>% of fuel shifted</v>
      </c>
      <c r="P656" s="306" t="str">
        <f>IF(ISBLANK(INDEX('Policy Characteristics'!J:J,MATCH($C656,'Policy Characteristics'!$C:$C,0))),"",INDEX('Policy Characteristics'!J:J,MATCH($C656,'Policy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6" s="306" t="str">
        <f>IF(ISBLANK(INDEX('Policy Characteristics'!K:K,MATCH($C656,'Policy Characteristics'!$C:$C,0))),"",INDEX('Policy Characteristics'!K:K,MATCH($C656,'Policy Characteristics'!$C:$C,0)))</f>
        <v>industry-ag-main.html#fuel-switching</v>
      </c>
      <c r="R656" s="306" t="str">
        <f>IF(ISBLANK(INDEX('Policy Characteristics'!L:L,MATCH($C656,'Policy Characteristics'!$C:$C,0))),"",INDEX('Policy Characteristics'!L:L,MATCH($C656,'Policy Characteristics'!$C:$C,0)))</f>
        <v>industry-elec-and-hydrogen.html</v>
      </c>
    </row>
    <row r="657" spans="1:18" x14ac:dyDescent="0.25">
      <c r="A657" s="306" t="str">
        <f>IF(ISBLANK(INDEX('Policy Characteristics'!A:A,MATCH($C657,'Policy Characteristics'!$C:$C,0))),"",INDEX('Policy Characteristics'!A:A,MATCH($C657,'Policy Characteristics'!$C:$C,0)))</f>
        <v>Industry</v>
      </c>
      <c r="B657" s="306" t="str">
        <f>IF(ISBLANK(INDEX('Policy Characteristics'!B:B,MATCH($C657,'Policy Characteristics'!$C:$C,0))),"",INDEX('Policy Characteristics'!B:B,MATCH($C657,'Policy Characteristics'!$C:$C,0)))</f>
        <v>Electrification + Hydrogen</v>
      </c>
      <c r="C657" s="310" t="str">
        <f t="shared" si="35"/>
        <v>Fraction of Industrial Fuel Use Shifted to Other Fuels</v>
      </c>
      <c r="D657" s="394" t="s">
        <v>3212</v>
      </c>
      <c r="E657" s="414" t="s">
        <v>2449</v>
      </c>
      <c r="F657" s="7" t="s">
        <v>3174</v>
      </c>
      <c r="G657" s="414" t="s">
        <v>3220</v>
      </c>
      <c r="H657" s="416">
        <v>1398</v>
      </c>
      <c r="I657" s="414" t="s">
        <v>44</v>
      </c>
      <c r="J657" s="308" t="str">
        <f>IF(ISBLANK(INDEX('Policy Characteristics'!D:D,MATCH($C657,'Policy Characteristics'!$C:$C,0))),"",INDEX('Policy Characteristics'!D:D,MATCH($C657,'Policy Characteristics'!$C:$C,0)))</f>
        <v>Electrification + Hydrogen</v>
      </c>
      <c r="K657" s="306" t="str">
        <f>IF(ISBLANK(INDEX('Policy Characteristics'!E:E,MATCH($C657,'Policy Characteristics'!$C:$C,0))),"",INDEX('Policy Characteristics'!E:E,MATCH($C657,'Policy Characteristics'!$C:$C,0)))</f>
        <v>indst fuel type shifting</v>
      </c>
      <c r="L657" s="317">
        <f>IF(ISBLANK(INDEX('Policy Characteristics'!F:F,MATCH($C657,'Policy Characteristics'!$C:$C,0))),"",INDEX('Policy Characteristics'!F:F,MATCH($C657,'Policy Characteristics'!$C:$C,0)))</f>
        <v>0</v>
      </c>
      <c r="M657" s="317">
        <f>IF(ISBLANK(INDEX('Policy Characteristics'!G:G,MATCH($C657,'Policy Characteristics'!$C:$C,0))),"",INDEX('Policy Characteristics'!G:G,MATCH($C657,'Policy Characteristics'!$C:$C,0)))</f>
        <v>1</v>
      </c>
      <c r="N657" s="317">
        <f>IF(ISBLANK(INDEX('Policy Characteristics'!H:H,MATCH($C657,'Policy Characteristics'!$C:$C,0))),"",INDEX('Policy Characteristics'!H:H,MATCH($C657,'Policy Characteristics'!$C:$C,0)))</f>
        <v>0.01</v>
      </c>
      <c r="O657" s="306" t="str">
        <f>IF(ISBLANK(INDEX('Policy Characteristics'!I:I,MATCH($C657,'Policy Characteristics'!$C:$C,0))),"",INDEX('Policy Characteristics'!I:I,MATCH($C657,'Policy Characteristics'!$C:$C,0)))</f>
        <v>% of fuel shifted</v>
      </c>
      <c r="P657" s="306" t="str">
        <f>IF(ISBLANK(INDEX('Policy Characteristics'!J:J,MATCH($C657,'Policy Characteristics'!$C:$C,0))),"",INDEX('Policy Characteristics'!J:J,MATCH($C657,'Policy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7" s="306" t="str">
        <f>IF(ISBLANK(INDEX('Policy Characteristics'!K:K,MATCH($C657,'Policy Characteristics'!$C:$C,0))),"",INDEX('Policy Characteristics'!K:K,MATCH($C657,'Policy Characteristics'!$C:$C,0)))</f>
        <v>industry-ag-main.html#fuel-switching</v>
      </c>
      <c r="R657" s="306" t="str">
        <f>IF(ISBLANK(INDEX('Policy Characteristics'!L:L,MATCH($C657,'Policy Characteristics'!$C:$C,0))),"",INDEX('Policy Characteristics'!L:L,MATCH($C657,'Policy Characteristics'!$C:$C,0)))</f>
        <v>industry-elec-and-hydrogen.html</v>
      </c>
    </row>
    <row r="658" spans="1:18" x14ac:dyDescent="0.25">
      <c r="A658" s="306" t="str">
        <f>IF(ISBLANK(INDEX('Policy Characteristics'!A:A,MATCH($C658,'Policy Characteristics'!$C:$C,0))),"",INDEX('Policy Characteristics'!A:A,MATCH($C658,'Policy Characteristics'!$C:$C,0)))</f>
        <v>Industry</v>
      </c>
      <c r="B658" s="306" t="str">
        <f>IF(ISBLANK(INDEX('Policy Characteristics'!B:B,MATCH($C658,'Policy Characteristics'!$C:$C,0))),"",INDEX('Policy Characteristics'!B:B,MATCH($C658,'Policy Characteristics'!$C:$C,0)))</f>
        <v>Electrification + Hydrogen</v>
      </c>
      <c r="C658" s="310" t="str">
        <f t="shared" si="35"/>
        <v>Fraction of Industrial Fuel Use Shifted to Other Fuels</v>
      </c>
      <c r="D658" s="394" t="s">
        <v>3212</v>
      </c>
      <c r="E658" s="414" t="s">
        <v>2450</v>
      </c>
      <c r="F658" s="7" t="s">
        <v>3174</v>
      </c>
      <c r="G658" s="414" t="s">
        <v>3221</v>
      </c>
      <c r="H658" s="416">
        <v>1399</v>
      </c>
      <c r="I658" s="414" t="s">
        <v>45</v>
      </c>
      <c r="J658" s="308" t="str">
        <f>IF(ISBLANK(INDEX('Policy Characteristics'!D:D,MATCH($C658,'Policy Characteristics'!$C:$C,0))),"",INDEX('Policy Characteristics'!D:D,MATCH($C658,'Policy Characteristics'!$C:$C,0)))</f>
        <v>Electrification + Hydrogen</v>
      </c>
      <c r="K658" s="306" t="str">
        <f>IF(ISBLANK(INDEX('Policy Characteristics'!E:E,MATCH($C658,'Policy Characteristics'!$C:$C,0))),"",INDEX('Policy Characteristics'!E:E,MATCH($C658,'Policy Characteristics'!$C:$C,0)))</f>
        <v>indst fuel type shifting</v>
      </c>
      <c r="L658" s="317">
        <f>IF(ISBLANK(INDEX('Policy Characteristics'!F:F,MATCH($C658,'Policy Characteristics'!$C:$C,0))),"",INDEX('Policy Characteristics'!F:F,MATCH($C658,'Policy Characteristics'!$C:$C,0)))</f>
        <v>0</v>
      </c>
      <c r="M658" s="317">
        <f>IF(ISBLANK(INDEX('Policy Characteristics'!G:G,MATCH($C658,'Policy Characteristics'!$C:$C,0))),"",INDEX('Policy Characteristics'!G:G,MATCH($C658,'Policy Characteristics'!$C:$C,0)))</f>
        <v>1</v>
      </c>
      <c r="N658" s="317">
        <f>IF(ISBLANK(INDEX('Policy Characteristics'!H:H,MATCH($C658,'Policy Characteristics'!$C:$C,0))),"",INDEX('Policy Characteristics'!H:H,MATCH($C658,'Policy Characteristics'!$C:$C,0)))</f>
        <v>0.01</v>
      </c>
      <c r="O658" s="306" t="str">
        <f>IF(ISBLANK(INDEX('Policy Characteristics'!I:I,MATCH($C658,'Policy Characteristics'!$C:$C,0))),"",INDEX('Policy Characteristics'!I:I,MATCH($C658,'Policy Characteristics'!$C:$C,0)))</f>
        <v>% of fuel shifted</v>
      </c>
      <c r="P658" s="306" t="str">
        <f>IF(ISBLANK(INDEX('Policy Characteristics'!J:J,MATCH($C658,'Policy Characteristics'!$C:$C,0))),"",INDEX('Policy Characteristics'!J:J,MATCH($C658,'Policy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8" s="306" t="str">
        <f>IF(ISBLANK(INDEX('Policy Characteristics'!K:K,MATCH($C658,'Policy Characteristics'!$C:$C,0))),"",INDEX('Policy Characteristics'!K:K,MATCH($C658,'Policy Characteristics'!$C:$C,0)))</f>
        <v>industry-ag-main.html#fuel-switching</v>
      </c>
      <c r="R658" s="306" t="str">
        <f>IF(ISBLANK(INDEX('Policy Characteristics'!L:L,MATCH($C658,'Policy Characteristics'!$C:$C,0))),"",INDEX('Policy Characteristics'!L:L,MATCH($C658,'Policy Characteristics'!$C:$C,0)))</f>
        <v>industry-elec-and-hydrogen.html</v>
      </c>
    </row>
    <row r="659" spans="1:18" x14ac:dyDescent="0.25">
      <c r="A659" s="306" t="str">
        <f>IF(ISBLANK(INDEX('Policy Characteristics'!A:A,MATCH($C659,'Policy Characteristics'!$C:$C,0))),"",INDEX('Policy Characteristics'!A:A,MATCH($C659,'Policy Characteristics'!$C:$C,0)))</f>
        <v>Industry</v>
      </c>
      <c r="B659" s="306" t="str">
        <f>IF(ISBLANK(INDEX('Policy Characteristics'!B:B,MATCH($C659,'Policy Characteristics'!$C:$C,0))),"",INDEX('Policy Characteristics'!B:B,MATCH($C659,'Policy Characteristics'!$C:$C,0)))</f>
        <v>Electrification + Hydrogen</v>
      </c>
      <c r="C659" s="310" t="str">
        <f t="shared" si="35"/>
        <v>Fraction of Industrial Fuel Use Shifted to Other Fuels</v>
      </c>
      <c r="D659" s="394" t="s">
        <v>3212</v>
      </c>
      <c r="E659" s="414" t="s">
        <v>2451</v>
      </c>
      <c r="F659" s="7" t="s">
        <v>3174</v>
      </c>
      <c r="G659" s="414" t="s">
        <v>3222</v>
      </c>
      <c r="H659" s="416">
        <v>1400</v>
      </c>
      <c r="I659" s="414" t="s">
        <v>45</v>
      </c>
      <c r="J659" s="308" t="str">
        <f>IF(ISBLANK(INDEX('Policy Characteristics'!D:D,MATCH($C659,'Policy Characteristics'!$C:$C,0))),"",INDEX('Policy Characteristics'!D:D,MATCH($C659,'Policy Characteristics'!$C:$C,0)))</f>
        <v>Electrification + Hydrogen</v>
      </c>
      <c r="K659" s="306" t="str">
        <f>IF(ISBLANK(INDEX('Policy Characteristics'!E:E,MATCH($C659,'Policy Characteristics'!$C:$C,0))),"",INDEX('Policy Characteristics'!E:E,MATCH($C659,'Policy Characteristics'!$C:$C,0)))</f>
        <v>indst fuel type shifting</v>
      </c>
      <c r="L659" s="317">
        <f>IF(ISBLANK(INDEX('Policy Characteristics'!F:F,MATCH($C659,'Policy Characteristics'!$C:$C,0))),"",INDEX('Policy Characteristics'!F:F,MATCH($C659,'Policy Characteristics'!$C:$C,0)))</f>
        <v>0</v>
      </c>
      <c r="M659" s="317">
        <f>IF(ISBLANK(INDEX('Policy Characteristics'!G:G,MATCH($C659,'Policy Characteristics'!$C:$C,0))),"",INDEX('Policy Characteristics'!G:G,MATCH($C659,'Policy Characteristics'!$C:$C,0)))</f>
        <v>1</v>
      </c>
      <c r="N659" s="317">
        <f>IF(ISBLANK(INDEX('Policy Characteristics'!H:H,MATCH($C659,'Policy Characteristics'!$C:$C,0))),"",INDEX('Policy Characteristics'!H:H,MATCH($C659,'Policy Characteristics'!$C:$C,0)))</f>
        <v>0.01</v>
      </c>
      <c r="O659" s="306" t="str">
        <f>IF(ISBLANK(INDEX('Policy Characteristics'!I:I,MATCH($C659,'Policy Characteristics'!$C:$C,0))),"",INDEX('Policy Characteristics'!I:I,MATCH($C659,'Policy Characteristics'!$C:$C,0)))</f>
        <v>% of fuel shifted</v>
      </c>
      <c r="P659" s="306" t="str">
        <f>IF(ISBLANK(INDEX('Policy Characteristics'!J:J,MATCH($C659,'Policy Characteristics'!$C:$C,0))),"",INDEX('Policy Characteristics'!J:J,MATCH($C659,'Policy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59" s="306" t="str">
        <f>IF(ISBLANK(INDEX('Policy Characteristics'!K:K,MATCH($C659,'Policy Characteristics'!$C:$C,0))),"",INDEX('Policy Characteristics'!K:K,MATCH($C659,'Policy Characteristics'!$C:$C,0)))</f>
        <v>industry-ag-main.html#fuel-switching</v>
      </c>
      <c r="R659" s="306" t="str">
        <f>IF(ISBLANK(INDEX('Policy Characteristics'!L:L,MATCH($C659,'Policy Characteristics'!$C:$C,0))),"",INDEX('Policy Characteristics'!L:L,MATCH($C659,'Policy Characteristics'!$C:$C,0)))</f>
        <v>industry-elec-and-hydrogen.html</v>
      </c>
    </row>
    <row r="660" spans="1:18" x14ac:dyDescent="0.25">
      <c r="A660" s="306" t="str">
        <f>IF(ISBLANK(INDEX('Policy Characteristics'!A:A,MATCH($C660,'Policy Characteristics'!$C:$C,0))),"",INDEX('Policy Characteristics'!A:A,MATCH($C660,'Policy Characteristics'!$C:$C,0)))</f>
        <v>Industry</v>
      </c>
      <c r="B660" s="306" t="str">
        <f>IF(ISBLANK(INDEX('Policy Characteristics'!B:B,MATCH($C660,'Policy Characteristics'!$C:$C,0))),"",INDEX('Policy Characteristics'!B:B,MATCH($C660,'Policy Characteristics'!$C:$C,0)))</f>
        <v>Electrification + Hydrogen</v>
      </c>
      <c r="C660" s="310" t="str">
        <f t="shared" si="35"/>
        <v>Fraction of Industrial Fuel Use Shifted to Other Fuels</v>
      </c>
      <c r="D660" s="394" t="s">
        <v>3212</v>
      </c>
      <c r="E660" s="414" t="s">
        <v>2452</v>
      </c>
      <c r="F660" s="7" t="s">
        <v>3174</v>
      </c>
      <c r="G660" s="414" t="s">
        <v>3223</v>
      </c>
      <c r="H660" s="416">
        <v>1401</v>
      </c>
      <c r="I660" s="414" t="s">
        <v>45</v>
      </c>
      <c r="J660" s="308" t="str">
        <f>IF(ISBLANK(INDEX('Policy Characteristics'!D:D,MATCH($C660,'Policy Characteristics'!$C:$C,0))),"",INDEX('Policy Characteristics'!D:D,MATCH($C660,'Policy Characteristics'!$C:$C,0)))</f>
        <v>Electrification + Hydrogen</v>
      </c>
      <c r="K660" s="306" t="str">
        <f>IF(ISBLANK(INDEX('Policy Characteristics'!E:E,MATCH($C660,'Policy Characteristics'!$C:$C,0))),"",INDEX('Policy Characteristics'!E:E,MATCH($C660,'Policy Characteristics'!$C:$C,0)))</f>
        <v>indst fuel type shifting</v>
      </c>
      <c r="L660" s="317">
        <f>IF(ISBLANK(INDEX('Policy Characteristics'!F:F,MATCH($C660,'Policy Characteristics'!$C:$C,0))),"",INDEX('Policy Characteristics'!F:F,MATCH($C660,'Policy Characteristics'!$C:$C,0)))</f>
        <v>0</v>
      </c>
      <c r="M660" s="317">
        <f>IF(ISBLANK(INDEX('Policy Characteristics'!G:G,MATCH($C660,'Policy Characteristics'!$C:$C,0))),"",INDEX('Policy Characteristics'!G:G,MATCH($C660,'Policy Characteristics'!$C:$C,0)))</f>
        <v>1</v>
      </c>
      <c r="N660" s="317">
        <f>IF(ISBLANK(INDEX('Policy Characteristics'!H:H,MATCH($C660,'Policy Characteristics'!$C:$C,0))),"",INDEX('Policy Characteristics'!H:H,MATCH($C660,'Policy Characteristics'!$C:$C,0)))</f>
        <v>0.01</v>
      </c>
      <c r="O660" s="306" t="str">
        <f>IF(ISBLANK(INDEX('Policy Characteristics'!I:I,MATCH($C660,'Policy Characteristics'!$C:$C,0))),"",INDEX('Policy Characteristics'!I:I,MATCH($C660,'Policy Characteristics'!$C:$C,0)))</f>
        <v>% of fuel shifted</v>
      </c>
      <c r="P660" s="306" t="str">
        <f>IF(ISBLANK(INDEX('Policy Characteristics'!J:J,MATCH($C660,'Policy Characteristics'!$C:$C,0))),"",INDEX('Policy Characteristics'!J:J,MATCH($C660,'Policy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0" s="306" t="str">
        <f>IF(ISBLANK(INDEX('Policy Characteristics'!K:K,MATCH($C660,'Policy Characteristics'!$C:$C,0))),"",INDEX('Policy Characteristics'!K:K,MATCH($C660,'Policy Characteristics'!$C:$C,0)))</f>
        <v>industry-ag-main.html#fuel-switching</v>
      </c>
      <c r="R660" s="306" t="str">
        <f>IF(ISBLANK(INDEX('Policy Characteristics'!L:L,MATCH($C660,'Policy Characteristics'!$C:$C,0))),"",INDEX('Policy Characteristics'!L:L,MATCH($C660,'Policy Characteristics'!$C:$C,0)))</f>
        <v>industry-elec-and-hydrogen.html</v>
      </c>
    </row>
    <row r="661" spans="1:18" x14ac:dyDescent="0.25">
      <c r="A661" s="306" t="str">
        <f>IF(ISBLANK(INDEX('Policy Characteristics'!A:A,MATCH($C661,'Policy Characteristics'!$C:$C,0))),"",INDEX('Policy Characteristics'!A:A,MATCH($C661,'Policy Characteristics'!$C:$C,0)))</f>
        <v>Industry</v>
      </c>
      <c r="B661" s="306" t="str">
        <f>IF(ISBLANK(INDEX('Policy Characteristics'!B:B,MATCH($C661,'Policy Characteristics'!$C:$C,0))),"",INDEX('Policy Characteristics'!B:B,MATCH($C661,'Policy Characteristics'!$C:$C,0)))</f>
        <v>Electrification + Hydrogen</v>
      </c>
      <c r="C661" s="310" t="str">
        <f t="shared" si="35"/>
        <v>Fraction of Industrial Fuel Use Shifted to Other Fuels</v>
      </c>
      <c r="D661" s="394" t="s">
        <v>3212</v>
      </c>
      <c r="E661" s="414" t="s">
        <v>2453</v>
      </c>
      <c r="F661" s="7" t="s">
        <v>3174</v>
      </c>
      <c r="G661" s="414" t="s">
        <v>3224</v>
      </c>
      <c r="H661" s="416">
        <v>1402</v>
      </c>
      <c r="I661" s="414" t="s">
        <v>45</v>
      </c>
      <c r="J661" s="308" t="str">
        <f>IF(ISBLANK(INDEX('Policy Characteristics'!D:D,MATCH($C661,'Policy Characteristics'!$C:$C,0))),"",INDEX('Policy Characteristics'!D:D,MATCH($C661,'Policy Characteristics'!$C:$C,0)))</f>
        <v>Electrification + Hydrogen</v>
      </c>
      <c r="K661" s="306" t="str">
        <f>IF(ISBLANK(INDEX('Policy Characteristics'!E:E,MATCH($C661,'Policy Characteristics'!$C:$C,0))),"",INDEX('Policy Characteristics'!E:E,MATCH($C661,'Policy Characteristics'!$C:$C,0)))</f>
        <v>indst fuel type shifting</v>
      </c>
      <c r="L661" s="317">
        <f>IF(ISBLANK(INDEX('Policy Characteristics'!F:F,MATCH($C661,'Policy Characteristics'!$C:$C,0))),"",INDEX('Policy Characteristics'!F:F,MATCH($C661,'Policy Characteristics'!$C:$C,0)))</f>
        <v>0</v>
      </c>
      <c r="M661" s="317">
        <f>IF(ISBLANK(INDEX('Policy Characteristics'!G:G,MATCH($C661,'Policy Characteristics'!$C:$C,0))),"",INDEX('Policy Characteristics'!G:G,MATCH($C661,'Policy Characteristics'!$C:$C,0)))</f>
        <v>1</v>
      </c>
      <c r="N661" s="317">
        <f>IF(ISBLANK(INDEX('Policy Characteristics'!H:H,MATCH($C661,'Policy Characteristics'!$C:$C,0))),"",INDEX('Policy Characteristics'!H:H,MATCH($C661,'Policy Characteristics'!$C:$C,0)))</f>
        <v>0.01</v>
      </c>
      <c r="O661" s="306" t="str">
        <f>IF(ISBLANK(INDEX('Policy Characteristics'!I:I,MATCH($C661,'Policy Characteristics'!$C:$C,0))),"",INDEX('Policy Characteristics'!I:I,MATCH($C661,'Policy Characteristics'!$C:$C,0)))</f>
        <v>% of fuel shifted</v>
      </c>
      <c r="P661" s="306" t="str">
        <f>IF(ISBLANK(INDEX('Policy Characteristics'!J:J,MATCH($C661,'Policy Characteristics'!$C:$C,0))),"",INDEX('Policy Characteristics'!J:J,MATCH($C661,'Policy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1" s="306" t="str">
        <f>IF(ISBLANK(INDEX('Policy Characteristics'!K:K,MATCH($C661,'Policy Characteristics'!$C:$C,0))),"",INDEX('Policy Characteristics'!K:K,MATCH($C661,'Policy Characteristics'!$C:$C,0)))</f>
        <v>industry-ag-main.html#fuel-switching</v>
      </c>
      <c r="R661" s="306" t="str">
        <f>IF(ISBLANK(INDEX('Policy Characteristics'!L:L,MATCH($C661,'Policy Characteristics'!$C:$C,0))),"",INDEX('Policy Characteristics'!L:L,MATCH($C661,'Policy Characteristics'!$C:$C,0)))</f>
        <v>industry-elec-and-hydrogen.html</v>
      </c>
    </row>
    <row r="662" spans="1:18" x14ac:dyDescent="0.25">
      <c r="A662" s="306" t="str">
        <f>IF(ISBLANK(INDEX('Policy Characteristics'!A:A,MATCH($C662,'Policy Characteristics'!$C:$C,0))),"",INDEX('Policy Characteristics'!A:A,MATCH($C662,'Policy Characteristics'!$C:$C,0)))</f>
        <v>Industry</v>
      </c>
      <c r="B662" s="306" t="str">
        <f>IF(ISBLANK(INDEX('Policy Characteristics'!B:B,MATCH($C662,'Policy Characteristics'!$C:$C,0))),"",INDEX('Policy Characteristics'!B:B,MATCH($C662,'Policy Characteristics'!$C:$C,0)))</f>
        <v>Electrification + Hydrogen</v>
      </c>
      <c r="C662" s="310" t="str">
        <f t="shared" si="35"/>
        <v>Fraction of Industrial Fuel Use Shifted to Other Fuels</v>
      </c>
      <c r="D662" s="394" t="s">
        <v>3212</v>
      </c>
      <c r="E662" s="414" t="s">
        <v>2454</v>
      </c>
      <c r="F662" s="7" t="s">
        <v>3174</v>
      </c>
      <c r="G662" s="414" t="s">
        <v>3225</v>
      </c>
      <c r="H662" s="416">
        <v>1403</v>
      </c>
      <c r="I662" s="414" t="s">
        <v>45</v>
      </c>
      <c r="J662" s="308" t="str">
        <f>IF(ISBLANK(INDEX('Policy Characteristics'!D:D,MATCH($C662,'Policy Characteristics'!$C:$C,0))),"",INDEX('Policy Characteristics'!D:D,MATCH($C662,'Policy Characteristics'!$C:$C,0)))</f>
        <v>Electrification + Hydrogen</v>
      </c>
      <c r="K662" s="306" t="str">
        <f>IF(ISBLANK(INDEX('Policy Characteristics'!E:E,MATCH($C662,'Policy Characteristics'!$C:$C,0))),"",INDEX('Policy Characteristics'!E:E,MATCH($C662,'Policy Characteristics'!$C:$C,0)))</f>
        <v>indst fuel type shifting</v>
      </c>
      <c r="L662" s="317">
        <f>IF(ISBLANK(INDEX('Policy Characteristics'!F:F,MATCH($C662,'Policy Characteristics'!$C:$C,0))),"",INDEX('Policy Characteristics'!F:F,MATCH($C662,'Policy Characteristics'!$C:$C,0)))</f>
        <v>0</v>
      </c>
      <c r="M662" s="317">
        <f>IF(ISBLANK(INDEX('Policy Characteristics'!G:G,MATCH($C662,'Policy Characteristics'!$C:$C,0))),"",INDEX('Policy Characteristics'!G:G,MATCH($C662,'Policy Characteristics'!$C:$C,0)))</f>
        <v>1</v>
      </c>
      <c r="N662" s="317">
        <f>IF(ISBLANK(INDEX('Policy Characteristics'!H:H,MATCH($C662,'Policy Characteristics'!$C:$C,0))),"",INDEX('Policy Characteristics'!H:H,MATCH($C662,'Policy Characteristics'!$C:$C,0)))</f>
        <v>0.01</v>
      </c>
      <c r="O662" s="306" t="str">
        <f>IF(ISBLANK(INDEX('Policy Characteristics'!I:I,MATCH($C662,'Policy Characteristics'!$C:$C,0))),"",INDEX('Policy Characteristics'!I:I,MATCH($C662,'Policy Characteristics'!$C:$C,0)))</f>
        <v>% of fuel shifted</v>
      </c>
      <c r="P662" s="306" t="str">
        <f>IF(ISBLANK(INDEX('Policy Characteristics'!J:J,MATCH($C662,'Policy Characteristics'!$C:$C,0))),"",INDEX('Policy Characteristics'!J:J,MATCH($C662,'Policy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2" s="306" t="str">
        <f>IF(ISBLANK(INDEX('Policy Characteristics'!K:K,MATCH($C662,'Policy Characteristics'!$C:$C,0))),"",INDEX('Policy Characteristics'!K:K,MATCH($C662,'Policy Characteristics'!$C:$C,0)))</f>
        <v>industry-ag-main.html#fuel-switching</v>
      </c>
      <c r="R662" s="306" t="str">
        <f>IF(ISBLANK(INDEX('Policy Characteristics'!L:L,MATCH($C662,'Policy Characteristics'!$C:$C,0))),"",INDEX('Policy Characteristics'!L:L,MATCH($C662,'Policy Characteristics'!$C:$C,0)))</f>
        <v>industry-elec-and-hydrogen.html</v>
      </c>
    </row>
    <row r="663" spans="1:18" x14ac:dyDescent="0.25">
      <c r="A663" s="306" t="str">
        <f>IF(ISBLANK(INDEX('Policy Characteristics'!A:A,MATCH($C663,'Policy Characteristics'!$C:$C,0))),"",INDEX('Policy Characteristics'!A:A,MATCH($C663,'Policy Characteristics'!$C:$C,0)))</f>
        <v>Industry</v>
      </c>
      <c r="B663" s="306" t="str">
        <f>IF(ISBLANK(INDEX('Policy Characteristics'!B:B,MATCH($C663,'Policy Characteristics'!$C:$C,0))),"",INDEX('Policy Characteristics'!B:B,MATCH($C663,'Policy Characteristics'!$C:$C,0)))</f>
        <v>Electrification + Hydrogen</v>
      </c>
      <c r="C663" s="310" t="str">
        <f t="shared" si="35"/>
        <v>Fraction of Industrial Fuel Use Shifted to Other Fuels</v>
      </c>
      <c r="D663" s="394" t="s">
        <v>3212</v>
      </c>
      <c r="E663" s="414" t="s">
        <v>2800</v>
      </c>
      <c r="F663" s="7" t="s">
        <v>3174</v>
      </c>
      <c r="G663" s="414" t="s">
        <v>3226</v>
      </c>
      <c r="H663" s="416">
        <v>1404</v>
      </c>
      <c r="I663" s="414" t="s">
        <v>45</v>
      </c>
      <c r="J663" s="308" t="str">
        <f>IF(ISBLANK(INDEX('Policy Characteristics'!D:D,MATCH($C663,'Policy Characteristics'!$C:$C,0))),"",INDEX('Policy Characteristics'!D:D,MATCH($C663,'Policy Characteristics'!$C:$C,0)))</f>
        <v>Electrification + Hydrogen</v>
      </c>
      <c r="K663" s="306" t="str">
        <f>IF(ISBLANK(INDEX('Policy Characteristics'!E:E,MATCH($C663,'Policy Characteristics'!$C:$C,0))),"",INDEX('Policy Characteristics'!E:E,MATCH($C663,'Policy Characteristics'!$C:$C,0)))</f>
        <v>indst fuel type shifting</v>
      </c>
      <c r="L663" s="317">
        <f>IF(ISBLANK(INDEX('Policy Characteristics'!F:F,MATCH($C663,'Policy Characteristics'!$C:$C,0))),"",INDEX('Policy Characteristics'!F:F,MATCH($C663,'Policy Characteristics'!$C:$C,0)))</f>
        <v>0</v>
      </c>
      <c r="M663" s="317">
        <f>IF(ISBLANK(INDEX('Policy Characteristics'!G:G,MATCH($C663,'Policy Characteristics'!$C:$C,0))),"",INDEX('Policy Characteristics'!G:G,MATCH($C663,'Policy Characteristics'!$C:$C,0)))</f>
        <v>1</v>
      </c>
      <c r="N663" s="317">
        <f>IF(ISBLANK(INDEX('Policy Characteristics'!H:H,MATCH($C663,'Policy Characteristics'!$C:$C,0))),"",INDEX('Policy Characteristics'!H:H,MATCH($C663,'Policy Characteristics'!$C:$C,0)))</f>
        <v>0.01</v>
      </c>
      <c r="O663" s="306" t="str">
        <f>IF(ISBLANK(INDEX('Policy Characteristics'!I:I,MATCH($C663,'Policy Characteristics'!$C:$C,0))),"",INDEX('Policy Characteristics'!I:I,MATCH($C663,'Policy Characteristics'!$C:$C,0)))</f>
        <v>% of fuel shifted</v>
      </c>
      <c r="P663" s="306" t="str">
        <f>IF(ISBLANK(INDEX('Policy Characteristics'!J:J,MATCH($C663,'Policy Characteristics'!$C:$C,0))),"",INDEX('Policy Characteristics'!J:J,MATCH($C663,'Policy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3" s="306" t="str">
        <f>IF(ISBLANK(INDEX('Policy Characteristics'!K:K,MATCH($C663,'Policy Characteristics'!$C:$C,0))),"",INDEX('Policy Characteristics'!K:K,MATCH($C663,'Policy Characteristics'!$C:$C,0)))</f>
        <v>industry-ag-main.html#fuel-switching</v>
      </c>
      <c r="R663" s="306" t="str">
        <f>IF(ISBLANK(INDEX('Policy Characteristics'!L:L,MATCH($C663,'Policy Characteristics'!$C:$C,0))),"",INDEX('Policy Characteristics'!L:L,MATCH($C663,'Policy Characteristics'!$C:$C,0)))</f>
        <v>industry-elec-and-hydrogen.html</v>
      </c>
    </row>
    <row r="664" spans="1:18" x14ac:dyDescent="0.25">
      <c r="A664" s="306" t="str">
        <f>IF(ISBLANK(INDEX('Policy Characteristics'!A:A,MATCH($C664,'Policy Characteristics'!$C:$C,0))),"",INDEX('Policy Characteristics'!A:A,MATCH($C664,'Policy Characteristics'!$C:$C,0)))</f>
        <v>Industry</v>
      </c>
      <c r="B664" s="306" t="str">
        <f>IF(ISBLANK(INDEX('Policy Characteristics'!B:B,MATCH($C664,'Policy Characteristics'!$C:$C,0))),"",INDEX('Policy Characteristics'!B:B,MATCH($C664,'Policy Characteristics'!$C:$C,0)))</f>
        <v>Electrification + Hydrogen</v>
      </c>
      <c r="C664" s="310" t="str">
        <f t="shared" si="35"/>
        <v>Fraction of Industrial Fuel Use Shifted to Other Fuels</v>
      </c>
      <c r="D664" s="394" t="s">
        <v>3212</v>
      </c>
      <c r="E664" s="414" t="s">
        <v>2801</v>
      </c>
      <c r="F664" s="7" t="s">
        <v>3174</v>
      </c>
      <c r="G664" s="414" t="s">
        <v>3227</v>
      </c>
      <c r="H664" s="416">
        <v>1405</v>
      </c>
      <c r="I664" s="414" t="s">
        <v>45</v>
      </c>
      <c r="J664" s="308" t="str">
        <f>IF(ISBLANK(INDEX('Policy Characteristics'!D:D,MATCH($C664,'Policy Characteristics'!$C:$C,0))),"",INDEX('Policy Characteristics'!D:D,MATCH($C664,'Policy Characteristics'!$C:$C,0)))</f>
        <v>Electrification + Hydrogen</v>
      </c>
      <c r="K664" s="306" t="str">
        <f>IF(ISBLANK(INDEX('Policy Characteristics'!E:E,MATCH($C664,'Policy Characteristics'!$C:$C,0))),"",INDEX('Policy Characteristics'!E:E,MATCH($C664,'Policy Characteristics'!$C:$C,0)))</f>
        <v>indst fuel type shifting</v>
      </c>
      <c r="L664" s="317">
        <f>IF(ISBLANK(INDEX('Policy Characteristics'!F:F,MATCH($C664,'Policy Characteristics'!$C:$C,0))),"",INDEX('Policy Characteristics'!F:F,MATCH($C664,'Policy Characteristics'!$C:$C,0)))</f>
        <v>0</v>
      </c>
      <c r="M664" s="317">
        <f>IF(ISBLANK(INDEX('Policy Characteristics'!G:G,MATCH($C664,'Policy Characteristics'!$C:$C,0))),"",INDEX('Policy Characteristics'!G:G,MATCH($C664,'Policy Characteristics'!$C:$C,0)))</f>
        <v>1</v>
      </c>
      <c r="N664" s="317">
        <f>IF(ISBLANK(INDEX('Policy Characteristics'!H:H,MATCH($C664,'Policy Characteristics'!$C:$C,0))),"",INDEX('Policy Characteristics'!H:H,MATCH($C664,'Policy Characteristics'!$C:$C,0)))</f>
        <v>0.01</v>
      </c>
      <c r="O664" s="306" t="str">
        <f>IF(ISBLANK(INDEX('Policy Characteristics'!I:I,MATCH($C664,'Policy Characteristics'!$C:$C,0))),"",INDEX('Policy Characteristics'!I:I,MATCH($C664,'Policy Characteristics'!$C:$C,0)))</f>
        <v>% of fuel shifted</v>
      </c>
      <c r="P664" s="306" t="str">
        <f>IF(ISBLANK(INDEX('Policy Characteristics'!J:J,MATCH($C664,'Policy Characteristics'!$C:$C,0))),"",INDEX('Policy Characteristics'!J:J,MATCH($C664,'Policy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4" s="306" t="str">
        <f>IF(ISBLANK(INDEX('Policy Characteristics'!K:K,MATCH($C664,'Policy Characteristics'!$C:$C,0))),"",INDEX('Policy Characteristics'!K:K,MATCH($C664,'Policy Characteristics'!$C:$C,0)))</f>
        <v>industry-ag-main.html#fuel-switching</v>
      </c>
      <c r="R664" s="306" t="str">
        <f>IF(ISBLANK(INDEX('Policy Characteristics'!L:L,MATCH($C664,'Policy Characteristics'!$C:$C,0))),"",INDEX('Policy Characteristics'!L:L,MATCH($C664,'Policy Characteristics'!$C:$C,0)))</f>
        <v>industry-elec-and-hydrogen.html</v>
      </c>
    </row>
    <row r="665" spans="1:18" x14ac:dyDescent="0.25">
      <c r="A665" s="306" t="str">
        <f>IF(ISBLANK(INDEX('Policy Characteristics'!A:A,MATCH($C665,'Policy Characteristics'!$C:$C,0))),"",INDEX('Policy Characteristics'!A:A,MATCH($C665,'Policy Characteristics'!$C:$C,0)))</f>
        <v>Industry</v>
      </c>
      <c r="B665" s="306" t="str">
        <f>IF(ISBLANK(INDEX('Policy Characteristics'!B:B,MATCH($C665,'Policy Characteristics'!$C:$C,0))),"",INDEX('Policy Characteristics'!B:B,MATCH($C665,'Policy Characteristics'!$C:$C,0)))</f>
        <v>Electrification + Hydrogen</v>
      </c>
      <c r="C665" s="310" t="str">
        <f t="shared" si="35"/>
        <v>Fraction of Industrial Fuel Use Shifted to Other Fuels</v>
      </c>
      <c r="D665" s="394" t="s">
        <v>3212</v>
      </c>
      <c r="E665" s="414" t="s">
        <v>2802</v>
      </c>
      <c r="F665" s="7" t="s">
        <v>3174</v>
      </c>
      <c r="G665" s="414" t="s">
        <v>3228</v>
      </c>
      <c r="H665" s="416">
        <v>1406</v>
      </c>
      <c r="I665" s="414" t="s">
        <v>45</v>
      </c>
      <c r="J665" s="308" t="str">
        <f>IF(ISBLANK(INDEX('Policy Characteristics'!D:D,MATCH($C665,'Policy Characteristics'!$C:$C,0))),"",INDEX('Policy Characteristics'!D:D,MATCH($C665,'Policy Characteristics'!$C:$C,0)))</f>
        <v>Electrification + Hydrogen</v>
      </c>
      <c r="K665" s="306" t="str">
        <f>IF(ISBLANK(INDEX('Policy Characteristics'!E:E,MATCH($C665,'Policy Characteristics'!$C:$C,0))),"",INDEX('Policy Characteristics'!E:E,MATCH($C665,'Policy Characteristics'!$C:$C,0)))</f>
        <v>indst fuel type shifting</v>
      </c>
      <c r="L665" s="317">
        <f>IF(ISBLANK(INDEX('Policy Characteristics'!F:F,MATCH($C665,'Policy Characteristics'!$C:$C,0))),"",INDEX('Policy Characteristics'!F:F,MATCH($C665,'Policy Characteristics'!$C:$C,0)))</f>
        <v>0</v>
      </c>
      <c r="M665" s="317">
        <f>IF(ISBLANK(INDEX('Policy Characteristics'!G:G,MATCH($C665,'Policy Characteristics'!$C:$C,0))),"",INDEX('Policy Characteristics'!G:G,MATCH($C665,'Policy Characteristics'!$C:$C,0)))</f>
        <v>1</v>
      </c>
      <c r="N665" s="317">
        <f>IF(ISBLANK(INDEX('Policy Characteristics'!H:H,MATCH($C665,'Policy Characteristics'!$C:$C,0))),"",INDEX('Policy Characteristics'!H:H,MATCH($C665,'Policy Characteristics'!$C:$C,0)))</f>
        <v>0.01</v>
      </c>
      <c r="O665" s="306" t="str">
        <f>IF(ISBLANK(INDEX('Policy Characteristics'!I:I,MATCH($C665,'Policy Characteristics'!$C:$C,0))),"",INDEX('Policy Characteristics'!I:I,MATCH($C665,'Policy Characteristics'!$C:$C,0)))</f>
        <v>% of fuel shifted</v>
      </c>
      <c r="P665" s="306" t="str">
        <f>IF(ISBLANK(INDEX('Policy Characteristics'!J:J,MATCH($C665,'Policy Characteristics'!$C:$C,0))),"",INDEX('Policy Characteristics'!J:J,MATCH($C665,'Policy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5" s="306" t="str">
        <f>IF(ISBLANK(INDEX('Policy Characteristics'!K:K,MATCH($C665,'Policy Characteristics'!$C:$C,0))),"",INDEX('Policy Characteristics'!K:K,MATCH($C665,'Policy Characteristics'!$C:$C,0)))</f>
        <v>industry-ag-main.html#fuel-switching</v>
      </c>
      <c r="R665" s="306" t="str">
        <f>IF(ISBLANK(INDEX('Policy Characteristics'!L:L,MATCH($C665,'Policy Characteristics'!$C:$C,0))),"",INDEX('Policy Characteristics'!L:L,MATCH($C665,'Policy Characteristics'!$C:$C,0)))</f>
        <v>industry-elec-and-hydrogen.html</v>
      </c>
    </row>
    <row r="666" spans="1:18" x14ac:dyDescent="0.25">
      <c r="A666" s="306" t="str">
        <f>IF(ISBLANK(INDEX('Policy Characteristics'!A:A,MATCH($C666,'Policy Characteristics'!$C:$C,0))),"",INDEX('Policy Characteristics'!A:A,MATCH($C666,'Policy Characteristics'!$C:$C,0)))</f>
        <v>Industry</v>
      </c>
      <c r="B666" s="306" t="str">
        <f>IF(ISBLANK(INDEX('Policy Characteristics'!B:B,MATCH($C666,'Policy Characteristics'!$C:$C,0))),"",INDEX('Policy Characteristics'!B:B,MATCH($C666,'Policy Characteristics'!$C:$C,0)))</f>
        <v>Electrification + Hydrogen</v>
      </c>
      <c r="C666" s="310" t="str">
        <f t="shared" si="35"/>
        <v>Fraction of Industrial Fuel Use Shifted to Other Fuels</v>
      </c>
      <c r="D666" s="394" t="s">
        <v>3212</v>
      </c>
      <c r="E666" s="414" t="s">
        <v>2799</v>
      </c>
      <c r="F666" s="7" t="s">
        <v>3174</v>
      </c>
      <c r="G666" s="414" t="s">
        <v>3229</v>
      </c>
      <c r="H666" s="416">
        <v>1407</v>
      </c>
      <c r="I666" s="414" t="s">
        <v>44</v>
      </c>
      <c r="J666" s="308" t="str">
        <f>IF(ISBLANK(INDEX('Policy Characteristics'!D:D,MATCH($C666,'Policy Characteristics'!$C:$C,0))),"",INDEX('Policy Characteristics'!D:D,MATCH($C666,'Policy Characteristics'!$C:$C,0)))</f>
        <v>Electrification + Hydrogen</v>
      </c>
      <c r="K666" s="306" t="str">
        <f>IF(ISBLANK(INDEX('Policy Characteristics'!E:E,MATCH($C666,'Policy Characteristics'!$C:$C,0))),"",INDEX('Policy Characteristics'!E:E,MATCH($C666,'Policy Characteristics'!$C:$C,0)))</f>
        <v>indst fuel type shifting</v>
      </c>
      <c r="L666" s="317">
        <f>IF(ISBLANK(INDEX('Policy Characteristics'!F:F,MATCH($C666,'Policy Characteristics'!$C:$C,0))),"",INDEX('Policy Characteristics'!F:F,MATCH($C666,'Policy Characteristics'!$C:$C,0)))</f>
        <v>0</v>
      </c>
      <c r="M666" s="317">
        <f>IF(ISBLANK(INDEX('Policy Characteristics'!G:G,MATCH($C666,'Policy Characteristics'!$C:$C,0))),"",INDEX('Policy Characteristics'!G:G,MATCH($C666,'Policy Characteristics'!$C:$C,0)))</f>
        <v>1</v>
      </c>
      <c r="N666" s="317">
        <f>IF(ISBLANK(INDEX('Policy Characteristics'!H:H,MATCH($C666,'Policy Characteristics'!$C:$C,0))),"",INDEX('Policy Characteristics'!H:H,MATCH($C666,'Policy Characteristics'!$C:$C,0)))</f>
        <v>0.01</v>
      </c>
      <c r="O666" s="306" t="str">
        <f>IF(ISBLANK(INDEX('Policy Characteristics'!I:I,MATCH($C666,'Policy Characteristics'!$C:$C,0))),"",INDEX('Policy Characteristics'!I:I,MATCH($C666,'Policy Characteristics'!$C:$C,0)))</f>
        <v>% of fuel shifted</v>
      </c>
      <c r="P666" s="306" t="str">
        <f>IF(ISBLANK(INDEX('Policy Characteristics'!J:J,MATCH($C666,'Policy Characteristics'!$C:$C,0))),"",INDEX('Policy Characteristics'!J:J,MATCH($C666,'Policy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6" s="306" t="str">
        <f>IF(ISBLANK(INDEX('Policy Characteristics'!K:K,MATCH($C666,'Policy Characteristics'!$C:$C,0))),"",INDEX('Policy Characteristics'!K:K,MATCH($C666,'Policy Characteristics'!$C:$C,0)))</f>
        <v>industry-ag-main.html#fuel-switching</v>
      </c>
      <c r="R666" s="306" t="str">
        <f>IF(ISBLANK(INDEX('Policy Characteristics'!L:L,MATCH($C666,'Policy Characteristics'!$C:$C,0))),"",INDEX('Policy Characteristics'!L:L,MATCH($C666,'Policy Characteristics'!$C:$C,0)))</f>
        <v>industry-elec-and-hydrogen.html</v>
      </c>
    </row>
    <row r="667" spans="1:18" x14ac:dyDescent="0.25">
      <c r="A667" s="306" t="str">
        <f>IF(ISBLANK(INDEX('Policy Characteristics'!A:A,MATCH($C667,'Policy Characteristics'!$C:$C,0))),"",INDEX('Policy Characteristics'!A:A,MATCH($C667,'Policy Characteristics'!$C:$C,0)))</f>
        <v>Industry</v>
      </c>
      <c r="B667" s="306" t="str">
        <f>IF(ISBLANK(INDEX('Policy Characteristics'!B:B,MATCH($C667,'Policy Characteristics'!$C:$C,0))),"",INDEX('Policy Characteristics'!B:B,MATCH($C667,'Policy Characteristics'!$C:$C,0)))</f>
        <v>Electrification + Hydrogen</v>
      </c>
      <c r="C667" s="310" t="str">
        <f t="shared" si="35"/>
        <v>Fraction of Industrial Fuel Use Shifted to Other Fuels</v>
      </c>
      <c r="D667" s="394" t="s">
        <v>3213</v>
      </c>
      <c r="E667" s="414" t="s">
        <v>2449</v>
      </c>
      <c r="F667" s="7" t="s">
        <v>3175</v>
      </c>
      <c r="G667" s="414" t="s">
        <v>3220</v>
      </c>
      <c r="H667" s="416">
        <v>1408</v>
      </c>
      <c r="I667" s="414" t="s">
        <v>44</v>
      </c>
      <c r="J667" s="308" t="str">
        <f>IF(ISBLANK(INDEX('Policy Characteristics'!D:D,MATCH($C667,'Policy Characteristics'!$C:$C,0))),"",INDEX('Policy Characteristics'!D:D,MATCH($C667,'Policy Characteristics'!$C:$C,0)))</f>
        <v>Electrification + Hydrogen</v>
      </c>
      <c r="K667" s="306" t="str">
        <f>IF(ISBLANK(INDEX('Policy Characteristics'!E:E,MATCH($C667,'Policy Characteristics'!$C:$C,0))),"",INDEX('Policy Characteristics'!E:E,MATCH($C667,'Policy Characteristics'!$C:$C,0)))</f>
        <v>indst fuel type shifting</v>
      </c>
      <c r="L667" s="317">
        <f>IF(ISBLANK(INDEX('Policy Characteristics'!F:F,MATCH($C667,'Policy Characteristics'!$C:$C,0))),"",INDEX('Policy Characteristics'!F:F,MATCH($C667,'Policy Characteristics'!$C:$C,0)))</f>
        <v>0</v>
      </c>
      <c r="M667" s="317">
        <f>IF(ISBLANK(INDEX('Policy Characteristics'!G:G,MATCH($C667,'Policy Characteristics'!$C:$C,0))),"",INDEX('Policy Characteristics'!G:G,MATCH($C667,'Policy Characteristics'!$C:$C,0)))</f>
        <v>1</v>
      </c>
      <c r="N667" s="317">
        <f>IF(ISBLANK(INDEX('Policy Characteristics'!H:H,MATCH($C667,'Policy Characteristics'!$C:$C,0))),"",INDEX('Policy Characteristics'!H:H,MATCH($C667,'Policy Characteristics'!$C:$C,0)))</f>
        <v>0.01</v>
      </c>
      <c r="O667" s="306" t="str">
        <f>IF(ISBLANK(INDEX('Policy Characteristics'!I:I,MATCH($C667,'Policy Characteristics'!$C:$C,0))),"",INDEX('Policy Characteristics'!I:I,MATCH($C667,'Policy Characteristics'!$C:$C,0)))</f>
        <v>% of fuel shifted</v>
      </c>
      <c r="P667" s="306" t="str">
        <f>IF(ISBLANK(INDEX('Policy Characteristics'!J:J,MATCH($C667,'Policy Characteristics'!$C:$C,0))),"",INDEX('Policy Characteristics'!J:J,MATCH($C667,'Policy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7" s="306" t="str">
        <f>IF(ISBLANK(INDEX('Policy Characteristics'!K:K,MATCH($C667,'Policy Characteristics'!$C:$C,0))),"",INDEX('Policy Characteristics'!K:K,MATCH($C667,'Policy Characteristics'!$C:$C,0)))</f>
        <v>industry-ag-main.html#fuel-switching</v>
      </c>
      <c r="R667" s="306" t="str">
        <f>IF(ISBLANK(INDEX('Policy Characteristics'!L:L,MATCH($C667,'Policy Characteristics'!$C:$C,0))),"",INDEX('Policy Characteristics'!L:L,MATCH($C667,'Policy Characteristics'!$C:$C,0)))</f>
        <v>industry-elec-and-hydrogen.html</v>
      </c>
    </row>
    <row r="668" spans="1:18" x14ac:dyDescent="0.25">
      <c r="A668" s="306" t="str">
        <f>IF(ISBLANK(INDEX('Policy Characteristics'!A:A,MATCH($C668,'Policy Characteristics'!$C:$C,0))),"",INDEX('Policy Characteristics'!A:A,MATCH($C668,'Policy Characteristics'!$C:$C,0)))</f>
        <v>Industry</v>
      </c>
      <c r="B668" s="306" t="str">
        <f>IF(ISBLANK(INDEX('Policy Characteristics'!B:B,MATCH($C668,'Policy Characteristics'!$C:$C,0))),"",INDEX('Policy Characteristics'!B:B,MATCH($C668,'Policy Characteristics'!$C:$C,0)))</f>
        <v>Electrification + Hydrogen</v>
      </c>
      <c r="C668" s="310" t="str">
        <f t="shared" si="35"/>
        <v>Fraction of Industrial Fuel Use Shifted to Other Fuels</v>
      </c>
      <c r="D668" s="394" t="s">
        <v>3213</v>
      </c>
      <c r="E668" s="414" t="s">
        <v>2450</v>
      </c>
      <c r="F668" s="7" t="s">
        <v>3175</v>
      </c>
      <c r="G668" s="414" t="s">
        <v>3221</v>
      </c>
      <c r="H668" s="416">
        <v>1409</v>
      </c>
      <c r="I668" s="414" t="s">
        <v>45</v>
      </c>
      <c r="J668" s="308" t="str">
        <f>IF(ISBLANK(INDEX('Policy Characteristics'!D:D,MATCH($C668,'Policy Characteristics'!$C:$C,0))),"",INDEX('Policy Characteristics'!D:D,MATCH($C668,'Policy Characteristics'!$C:$C,0)))</f>
        <v>Electrification + Hydrogen</v>
      </c>
      <c r="K668" s="306" t="str">
        <f>IF(ISBLANK(INDEX('Policy Characteristics'!E:E,MATCH($C668,'Policy Characteristics'!$C:$C,0))),"",INDEX('Policy Characteristics'!E:E,MATCH($C668,'Policy Characteristics'!$C:$C,0)))</f>
        <v>indst fuel type shifting</v>
      </c>
      <c r="L668" s="317">
        <f>IF(ISBLANK(INDEX('Policy Characteristics'!F:F,MATCH($C668,'Policy Characteristics'!$C:$C,0))),"",INDEX('Policy Characteristics'!F:F,MATCH($C668,'Policy Characteristics'!$C:$C,0)))</f>
        <v>0</v>
      </c>
      <c r="M668" s="317">
        <f>IF(ISBLANK(INDEX('Policy Characteristics'!G:G,MATCH($C668,'Policy Characteristics'!$C:$C,0))),"",INDEX('Policy Characteristics'!G:G,MATCH($C668,'Policy Characteristics'!$C:$C,0)))</f>
        <v>1</v>
      </c>
      <c r="N668" s="317">
        <f>IF(ISBLANK(INDEX('Policy Characteristics'!H:H,MATCH($C668,'Policy Characteristics'!$C:$C,0))),"",INDEX('Policy Characteristics'!H:H,MATCH($C668,'Policy Characteristics'!$C:$C,0)))</f>
        <v>0.01</v>
      </c>
      <c r="O668" s="306" t="str">
        <f>IF(ISBLANK(INDEX('Policy Characteristics'!I:I,MATCH($C668,'Policy Characteristics'!$C:$C,0))),"",INDEX('Policy Characteristics'!I:I,MATCH($C668,'Policy Characteristics'!$C:$C,0)))</f>
        <v>% of fuel shifted</v>
      </c>
      <c r="P668" s="306" t="str">
        <f>IF(ISBLANK(INDEX('Policy Characteristics'!J:J,MATCH($C668,'Policy Characteristics'!$C:$C,0))),"",INDEX('Policy Characteristics'!J:J,MATCH($C668,'Policy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8" s="306" t="str">
        <f>IF(ISBLANK(INDEX('Policy Characteristics'!K:K,MATCH($C668,'Policy Characteristics'!$C:$C,0))),"",INDEX('Policy Characteristics'!K:K,MATCH($C668,'Policy Characteristics'!$C:$C,0)))</f>
        <v>industry-ag-main.html#fuel-switching</v>
      </c>
      <c r="R668" s="306" t="str">
        <f>IF(ISBLANK(INDEX('Policy Characteristics'!L:L,MATCH($C668,'Policy Characteristics'!$C:$C,0))),"",INDEX('Policy Characteristics'!L:L,MATCH($C668,'Policy Characteristics'!$C:$C,0)))</f>
        <v>industry-elec-and-hydrogen.html</v>
      </c>
    </row>
    <row r="669" spans="1:18" x14ac:dyDescent="0.25">
      <c r="A669" s="306" t="str">
        <f>IF(ISBLANK(INDEX('Policy Characteristics'!A:A,MATCH($C669,'Policy Characteristics'!$C:$C,0))),"",INDEX('Policy Characteristics'!A:A,MATCH($C669,'Policy Characteristics'!$C:$C,0)))</f>
        <v>Industry</v>
      </c>
      <c r="B669" s="306" t="str">
        <f>IF(ISBLANK(INDEX('Policy Characteristics'!B:B,MATCH($C669,'Policy Characteristics'!$C:$C,0))),"",INDEX('Policy Characteristics'!B:B,MATCH($C669,'Policy Characteristics'!$C:$C,0)))</f>
        <v>Electrification + Hydrogen</v>
      </c>
      <c r="C669" s="310" t="str">
        <f t="shared" si="35"/>
        <v>Fraction of Industrial Fuel Use Shifted to Other Fuels</v>
      </c>
      <c r="D669" s="394" t="s">
        <v>3213</v>
      </c>
      <c r="E669" s="414" t="s">
        <v>2451</v>
      </c>
      <c r="F669" s="7" t="s">
        <v>3175</v>
      </c>
      <c r="G669" s="414" t="s">
        <v>3222</v>
      </c>
      <c r="H669" s="416">
        <v>1410</v>
      </c>
      <c r="I669" s="414" t="s">
        <v>45</v>
      </c>
      <c r="J669" s="308" t="str">
        <f>IF(ISBLANK(INDEX('Policy Characteristics'!D:D,MATCH($C669,'Policy Characteristics'!$C:$C,0))),"",INDEX('Policy Characteristics'!D:D,MATCH($C669,'Policy Characteristics'!$C:$C,0)))</f>
        <v>Electrification + Hydrogen</v>
      </c>
      <c r="K669" s="306" t="str">
        <f>IF(ISBLANK(INDEX('Policy Characteristics'!E:E,MATCH($C669,'Policy Characteristics'!$C:$C,0))),"",INDEX('Policy Characteristics'!E:E,MATCH($C669,'Policy Characteristics'!$C:$C,0)))</f>
        <v>indst fuel type shifting</v>
      </c>
      <c r="L669" s="317">
        <f>IF(ISBLANK(INDEX('Policy Characteristics'!F:F,MATCH($C669,'Policy Characteristics'!$C:$C,0))),"",INDEX('Policy Characteristics'!F:F,MATCH($C669,'Policy Characteristics'!$C:$C,0)))</f>
        <v>0</v>
      </c>
      <c r="M669" s="317">
        <f>IF(ISBLANK(INDEX('Policy Characteristics'!G:G,MATCH($C669,'Policy Characteristics'!$C:$C,0))),"",INDEX('Policy Characteristics'!G:G,MATCH($C669,'Policy Characteristics'!$C:$C,0)))</f>
        <v>1</v>
      </c>
      <c r="N669" s="317">
        <f>IF(ISBLANK(INDEX('Policy Characteristics'!H:H,MATCH($C669,'Policy Characteristics'!$C:$C,0))),"",INDEX('Policy Characteristics'!H:H,MATCH($C669,'Policy Characteristics'!$C:$C,0)))</f>
        <v>0.01</v>
      </c>
      <c r="O669" s="306" t="str">
        <f>IF(ISBLANK(INDEX('Policy Characteristics'!I:I,MATCH($C669,'Policy Characteristics'!$C:$C,0))),"",INDEX('Policy Characteristics'!I:I,MATCH($C669,'Policy Characteristics'!$C:$C,0)))</f>
        <v>% of fuel shifted</v>
      </c>
      <c r="P669" s="306" t="str">
        <f>IF(ISBLANK(INDEX('Policy Characteristics'!J:J,MATCH($C669,'Policy Characteristics'!$C:$C,0))),"",INDEX('Policy Characteristics'!J:J,MATCH($C669,'Policy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69" s="306" t="str">
        <f>IF(ISBLANK(INDEX('Policy Characteristics'!K:K,MATCH($C669,'Policy Characteristics'!$C:$C,0))),"",INDEX('Policy Characteristics'!K:K,MATCH($C669,'Policy Characteristics'!$C:$C,0)))</f>
        <v>industry-ag-main.html#fuel-switching</v>
      </c>
      <c r="R669" s="306" t="str">
        <f>IF(ISBLANK(INDEX('Policy Characteristics'!L:L,MATCH($C669,'Policy Characteristics'!$C:$C,0))),"",INDEX('Policy Characteristics'!L:L,MATCH($C669,'Policy Characteristics'!$C:$C,0)))</f>
        <v>industry-elec-and-hydrogen.html</v>
      </c>
    </row>
    <row r="670" spans="1:18" x14ac:dyDescent="0.25">
      <c r="A670" s="306" t="str">
        <f>IF(ISBLANK(INDEX('Policy Characteristics'!A:A,MATCH($C670,'Policy Characteristics'!$C:$C,0))),"",INDEX('Policy Characteristics'!A:A,MATCH($C670,'Policy Characteristics'!$C:$C,0)))</f>
        <v>Industry</v>
      </c>
      <c r="B670" s="306" t="str">
        <f>IF(ISBLANK(INDEX('Policy Characteristics'!B:B,MATCH($C670,'Policy Characteristics'!$C:$C,0))),"",INDEX('Policy Characteristics'!B:B,MATCH($C670,'Policy Characteristics'!$C:$C,0)))</f>
        <v>Electrification + Hydrogen</v>
      </c>
      <c r="C670" s="310" t="str">
        <f t="shared" si="35"/>
        <v>Fraction of Industrial Fuel Use Shifted to Other Fuels</v>
      </c>
      <c r="D670" s="394" t="s">
        <v>3213</v>
      </c>
      <c r="E670" s="414" t="s">
        <v>2452</v>
      </c>
      <c r="F670" s="7" t="s">
        <v>3175</v>
      </c>
      <c r="G670" s="414" t="s">
        <v>3223</v>
      </c>
      <c r="H670" s="416">
        <v>1411</v>
      </c>
      <c r="I670" s="414" t="s">
        <v>45</v>
      </c>
      <c r="J670" s="308" t="str">
        <f>IF(ISBLANK(INDEX('Policy Characteristics'!D:D,MATCH($C670,'Policy Characteristics'!$C:$C,0))),"",INDEX('Policy Characteristics'!D:D,MATCH($C670,'Policy Characteristics'!$C:$C,0)))</f>
        <v>Electrification + Hydrogen</v>
      </c>
      <c r="K670" s="306" t="str">
        <f>IF(ISBLANK(INDEX('Policy Characteristics'!E:E,MATCH($C670,'Policy Characteristics'!$C:$C,0))),"",INDEX('Policy Characteristics'!E:E,MATCH($C670,'Policy Characteristics'!$C:$C,0)))</f>
        <v>indst fuel type shifting</v>
      </c>
      <c r="L670" s="317">
        <f>IF(ISBLANK(INDEX('Policy Characteristics'!F:F,MATCH($C670,'Policy Characteristics'!$C:$C,0))),"",INDEX('Policy Characteristics'!F:F,MATCH($C670,'Policy Characteristics'!$C:$C,0)))</f>
        <v>0</v>
      </c>
      <c r="M670" s="317">
        <f>IF(ISBLANK(INDEX('Policy Characteristics'!G:G,MATCH($C670,'Policy Characteristics'!$C:$C,0))),"",INDEX('Policy Characteristics'!G:G,MATCH($C670,'Policy Characteristics'!$C:$C,0)))</f>
        <v>1</v>
      </c>
      <c r="N670" s="317">
        <f>IF(ISBLANK(INDEX('Policy Characteristics'!H:H,MATCH($C670,'Policy Characteristics'!$C:$C,0))),"",INDEX('Policy Characteristics'!H:H,MATCH($C670,'Policy Characteristics'!$C:$C,0)))</f>
        <v>0.01</v>
      </c>
      <c r="O670" s="306" t="str">
        <f>IF(ISBLANK(INDEX('Policy Characteristics'!I:I,MATCH($C670,'Policy Characteristics'!$C:$C,0))),"",INDEX('Policy Characteristics'!I:I,MATCH($C670,'Policy Characteristics'!$C:$C,0)))</f>
        <v>% of fuel shifted</v>
      </c>
      <c r="P670" s="306" t="str">
        <f>IF(ISBLANK(INDEX('Policy Characteristics'!J:J,MATCH($C670,'Policy Characteristics'!$C:$C,0))),"",INDEX('Policy Characteristics'!J:J,MATCH($C670,'Policy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0" s="306" t="str">
        <f>IF(ISBLANK(INDEX('Policy Characteristics'!K:K,MATCH($C670,'Policy Characteristics'!$C:$C,0))),"",INDEX('Policy Characteristics'!K:K,MATCH($C670,'Policy Characteristics'!$C:$C,0)))</f>
        <v>industry-ag-main.html#fuel-switching</v>
      </c>
      <c r="R670" s="306" t="str">
        <f>IF(ISBLANK(INDEX('Policy Characteristics'!L:L,MATCH($C670,'Policy Characteristics'!$C:$C,0))),"",INDEX('Policy Characteristics'!L:L,MATCH($C670,'Policy Characteristics'!$C:$C,0)))</f>
        <v>industry-elec-and-hydrogen.html</v>
      </c>
    </row>
    <row r="671" spans="1:18" x14ac:dyDescent="0.25">
      <c r="A671" s="306" t="str">
        <f>IF(ISBLANK(INDEX('Policy Characteristics'!A:A,MATCH($C671,'Policy Characteristics'!$C:$C,0))),"",INDEX('Policy Characteristics'!A:A,MATCH($C671,'Policy Characteristics'!$C:$C,0)))</f>
        <v>Industry</v>
      </c>
      <c r="B671" s="306" t="str">
        <f>IF(ISBLANK(INDEX('Policy Characteristics'!B:B,MATCH($C671,'Policy Characteristics'!$C:$C,0))),"",INDEX('Policy Characteristics'!B:B,MATCH($C671,'Policy Characteristics'!$C:$C,0)))</f>
        <v>Electrification + Hydrogen</v>
      </c>
      <c r="C671" s="310" t="str">
        <f t="shared" si="35"/>
        <v>Fraction of Industrial Fuel Use Shifted to Other Fuels</v>
      </c>
      <c r="D671" s="394" t="s">
        <v>3213</v>
      </c>
      <c r="E671" s="414" t="s">
        <v>2453</v>
      </c>
      <c r="F671" s="7" t="s">
        <v>3175</v>
      </c>
      <c r="G671" s="414" t="s">
        <v>3224</v>
      </c>
      <c r="H671" s="416">
        <v>1412</v>
      </c>
      <c r="I671" s="414" t="s">
        <v>45</v>
      </c>
      <c r="J671" s="308" t="str">
        <f>IF(ISBLANK(INDEX('Policy Characteristics'!D:D,MATCH($C671,'Policy Characteristics'!$C:$C,0))),"",INDEX('Policy Characteristics'!D:D,MATCH($C671,'Policy Characteristics'!$C:$C,0)))</f>
        <v>Electrification + Hydrogen</v>
      </c>
      <c r="K671" s="306" t="str">
        <f>IF(ISBLANK(INDEX('Policy Characteristics'!E:E,MATCH($C671,'Policy Characteristics'!$C:$C,0))),"",INDEX('Policy Characteristics'!E:E,MATCH($C671,'Policy Characteristics'!$C:$C,0)))</f>
        <v>indst fuel type shifting</v>
      </c>
      <c r="L671" s="317">
        <f>IF(ISBLANK(INDEX('Policy Characteristics'!F:F,MATCH($C671,'Policy Characteristics'!$C:$C,0))),"",INDEX('Policy Characteristics'!F:F,MATCH($C671,'Policy Characteristics'!$C:$C,0)))</f>
        <v>0</v>
      </c>
      <c r="M671" s="317">
        <f>IF(ISBLANK(INDEX('Policy Characteristics'!G:G,MATCH($C671,'Policy Characteristics'!$C:$C,0))),"",INDEX('Policy Characteristics'!G:G,MATCH($C671,'Policy Characteristics'!$C:$C,0)))</f>
        <v>1</v>
      </c>
      <c r="N671" s="317">
        <f>IF(ISBLANK(INDEX('Policy Characteristics'!H:H,MATCH($C671,'Policy Characteristics'!$C:$C,0))),"",INDEX('Policy Characteristics'!H:H,MATCH($C671,'Policy Characteristics'!$C:$C,0)))</f>
        <v>0.01</v>
      </c>
      <c r="O671" s="306" t="str">
        <f>IF(ISBLANK(INDEX('Policy Characteristics'!I:I,MATCH($C671,'Policy Characteristics'!$C:$C,0))),"",INDEX('Policy Characteristics'!I:I,MATCH($C671,'Policy Characteristics'!$C:$C,0)))</f>
        <v>% of fuel shifted</v>
      </c>
      <c r="P671" s="306" t="str">
        <f>IF(ISBLANK(INDEX('Policy Characteristics'!J:J,MATCH($C671,'Policy Characteristics'!$C:$C,0))),"",INDEX('Policy Characteristics'!J:J,MATCH($C671,'Policy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1" s="306" t="str">
        <f>IF(ISBLANK(INDEX('Policy Characteristics'!K:K,MATCH($C671,'Policy Characteristics'!$C:$C,0))),"",INDEX('Policy Characteristics'!K:K,MATCH($C671,'Policy Characteristics'!$C:$C,0)))</f>
        <v>industry-ag-main.html#fuel-switching</v>
      </c>
      <c r="R671" s="306" t="str">
        <f>IF(ISBLANK(INDEX('Policy Characteristics'!L:L,MATCH($C671,'Policy Characteristics'!$C:$C,0))),"",INDEX('Policy Characteristics'!L:L,MATCH($C671,'Policy Characteristics'!$C:$C,0)))</f>
        <v>industry-elec-and-hydrogen.html</v>
      </c>
    </row>
    <row r="672" spans="1:18" x14ac:dyDescent="0.25">
      <c r="A672" s="306" t="str">
        <f>IF(ISBLANK(INDEX('Policy Characteristics'!A:A,MATCH($C672,'Policy Characteristics'!$C:$C,0))),"",INDEX('Policy Characteristics'!A:A,MATCH($C672,'Policy Characteristics'!$C:$C,0)))</f>
        <v>Industry</v>
      </c>
      <c r="B672" s="306" t="str">
        <f>IF(ISBLANK(INDEX('Policy Characteristics'!B:B,MATCH($C672,'Policy Characteristics'!$C:$C,0))),"",INDEX('Policy Characteristics'!B:B,MATCH($C672,'Policy Characteristics'!$C:$C,0)))</f>
        <v>Electrification + Hydrogen</v>
      </c>
      <c r="C672" s="310" t="str">
        <f t="shared" si="35"/>
        <v>Fraction of Industrial Fuel Use Shifted to Other Fuels</v>
      </c>
      <c r="D672" s="394" t="s">
        <v>3213</v>
      </c>
      <c r="E672" s="414" t="s">
        <v>2454</v>
      </c>
      <c r="F672" s="7" t="s">
        <v>3175</v>
      </c>
      <c r="G672" s="414" t="s">
        <v>3225</v>
      </c>
      <c r="H672" s="416">
        <v>1413</v>
      </c>
      <c r="I672" s="414" t="s">
        <v>45</v>
      </c>
      <c r="J672" s="308" t="str">
        <f>IF(ISBLANK(INDEX('Policy Characteristics'!D:D,MATCH($C672,'Policy Characteristics'!$C:$C,0))),"",INDEX('Policy Characteristics'!D:D,MATCH($C672,'Policy Characteristics'!$C:$C,0)))</f>
        <v>Electrification + Hydrogen</v>
      </c>
      <c r="K672" s="306" t="str">
        <f>IF(ISBLANK(INDEX('Policy Characteristics'!E:E,MATCH($C672,'Policy Characteristics'!$C:$C,0))),"",INDEX('Policy Characteristics'!E:E,MATCH($C672,'Policy Characteristics'!$C:$C,0)))</f>
        <v>indst fuel type shifting</v>
      </c>
      <c r="L672" s="317">
        <f>IF(ISBLANK(INDEX('Policy Characteristics'!F:F,MATCH($C672,'Policy Characteristics'!$C:$C,0))),"",INDEX('Policy Characteristics'!F:F,MATCH($C672,'Policy Characteristics'!$C:$C,0)))</f>
        <v>0</v>
      </c>
      <c r="M672" s="317">
        <f>IF(ISBLANK(INDEX('Policy Characteristics'!G:G,MATCH($C672,'Policy Characteristics'!$C:$C,0))),"",INDEX('Policy Characteristics'!G:G,MATCH($C672,'Policy Characteristics'!$C:$C,0)))</f>
        <v>1</v>
      </c>
      <c r="N672" s="317">
        <f>IF(ISBLANK(INDEX('Policy Characteristics'!H:H,MATCH($C672,'Policy Characteristics'!$C:$C,0))),"",INDEX('Policy Characteristics'!H:H,MATCH($C672,'Policy Characteristics'!$C:$C,0)))</f>
        <v>0.01</v>
      </c>
      <c r="O672" s="306" t="str">
        <f>IF(ISBLANK(INDEX('Policy Characteristics'!I:I,MATCH($C672,'Policy Characteristics'!$C:$C,0))),"",INDEX('Policy Characteristics'!I:I,MATCH($C672,'Policy Characteristics'!$C:$C,0)))</f>
        <v>% of fuel shifted</v>
      </c>
      <c r="P672" s="306" t="str">
        <f>IF(ISBLANK(INDEX('Policy Characteristics'!J:J,MATCH($C672,'Policy Characteristics'!$C:$C,0))),"",INDEX('Policy Characteristics'!J:J,MATCH($C672,'Policy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2" s="306" t="str">
        <f>IF(ISBLANK(INDEX('Policy Characteristics'!K:K,MATCH($C672,'Policy Characteristics'!$C:$C,0))),"",INDEX('Policy Characteristics'!K:K,MATCH($C672,'Policy Characteristics'!$C:$C,0)))</f>
        <v>industry-ag-main.html#fuel-switching</v>
      </c>
      <c r="R672" s="306" t="str">
        <f>IF(ISBLANK(INDEX('Policy Characteristics'!L:L,MATCH($C672,'Policy Characteristics'!$C:$C,0))),"",INDEX('Policy Characteristics'!L:L,MATCH($C672,'Policy Characteristics'!$C:$C,0)))</f>
        <v>industry-elec-and-hydrogen.html</v>
      </c>
    </row>
    <row r="673" spans="1:18" x14ac:dyDescent="0.25">
      <c r="A673" s="306" t="str">
        <f>IF(ISBLANK(INDEX('Policy Characteristics'!A:A,MATCH($C673,'Policy Characteristics'!$C:$C,0))),"",INDEX('Policy Characteristics'!A:A,MATCH($C673,'Policy Characteristics'!$C:$C,0)))</f>
        <v>Industry</v>
      </c>
      <c r="B673" s="306" t="str">
        <f>IF(ISBLANK(INDEX('Policy Characteristics'!B:B,MATCH($C673,'Policy Characteristics'!$C:$C,0))),"",INDEX('Policy Characteristics'!B:B,MATCH($C673,'Policy Characteristics'!$C:$C,0)))</f>
        <v>Electrification + Hydrogen</v>
      </c>
      <c r="C673" s="310" t="str">
        <f t="shared" si="35"/>
        <v>Fraction of Industrial Fuel Use Shifted to Other Fuels</v>
      </c>
      <c r="D673" s="394" t="s">
        <v>3213</v>
      </c>
      <c r="E673" s="414" t="s">
        <v>2800</v>
      </c>
      <c r="F673" s="7" t="s">
        <v>3175</v>
      </c>
      <c r="G673" s="414" t="s">
        <v>3226</v>
      </c>
      <c r="H673" s="416">
        <v>1414</v>
      </c>
      <c r="I673" s="414" t="s">
        <v>45</v>
      </c>
      <c r="J673" s="308" t="str">
        <f>IF(ISBLANK(INDEX('Policy Characteristics'!D:D,MATCH($C673,'Policy Characteristics'!$C:$C,0))),"",INDEX('Policy Characteristics'!D:D,MATCH($C673,'Policy Characteristics'!$C:$C,0)))</f>
        <v>Electrification + Hydrogen</v>
      </c>
      <c r="K673" s="306" t="str">
        <f>IF(ISBLANK(INDEX('Policy Characteristics'!E:E,MATCH($C673,'Policy Characteristics'!$C:$C,0))),"",INDEX('Policy Characteristics'!E:E,MATCH($C673,'Policy Characteristics'!$C:$C,0)))</f>
        <v>indst fuel type shifting</v>
      </c>
      <c r="L673" s="317">
        <f>IF(ISBLANK(INDEX('Policy Characteristics'!F:F,MATCH($C673,'Policy Characteristics'!$C:$C,0))),"",INDEX('Policy Characteristics'!F:F,MATCH($C673,'Policy Characteristics'!$C:$C,0)))</f>
        <v>0</v>
      </c>
      <c r="M673" s="317">
        <f>IF(ISBLANK(INDEX('Policy Characteristics'!G:G,MATCH($C673,'Policy Characteristics'!$C:$C,0))),"",INDEX('Policy Characteristics'!G:G,MATCH($C673,'Policy Characteristics'!$C:$C,0)))</f>
        <v>1</v>
      </c>
      <c r="N673" s="317">
        <f>IF(ISBLANK(INDEX('Policy Characteristics'!H:H,MATCH($C673,'Policy Characteristics'!$C:$C,0))),"",INDEX('Policy Characteristics'!H:H,MATCH($C673,'Policy Characteristics'!$C:$C,0)))</f>
        <v>0.01</v>
      </c>
      <c r="O673" s="306" t="str">
        <f>IF(ISBLANK(INDEX('Policy Characteristics'!I:I,MATCH($C673,'Policy Characteristics'!$C:$C,0))),"",INDEX('Policy Characteristics'!I:I,MATCH($C673,'Policy Characteristics'!$C:$C,0)))</f>
        <v>% of fuel shifted</v>
      </c>
      <c r="P673" s="306" t="str">
        <f>IF(ISBLANK(INDEX('Policy Characteristics'!J:J,MATCH($C673,'Policy Characteristics'!$C:$C,0))),"",INDEX('Policy Characteristics'!J:J,MATCH($C673,'Policy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3" s="306" t="str">
        <f>IF(ISBLANK(INDEX('Policy Characteristics'!K:K,MATCH($C673,'Policy Characteristics'!$C:$C,0))),"",INDEX('Policy Characteristics'!K:K,MATCH($C673,'Policy Characteristics'!$C:$C,0)))</f>
        <v>industry-ag-main.html#fuel-switching</v>
      </c>
      <c r="R673" s="306" t="str">
        <f>IF(ISBLANK(INDEX('Policy Characteristics'!L:L,MATCH($C673,'Policy Characteristics'!$C:$C,0))),"",INDEX('Policy Characteristics'!L:L,MATCH($C673,'Policy Characteristics'!$C:$C,0)))</f>
        <v>industry-elec-and-hydrogen.html</v>
      </c>
    </row>
    <row r="674" spans="1:18" x14ac:dyDescent="0.25">
      <c r="A674" s="306" t="str">
        <f>IF(ISBLANK(INDEX('Policy Characteristics'!A:A,MATCH($C674,'Policy Characteristics'!$C:$C,0))),"",INDEX('Policy Characteristics'!A:A,MATCH($C674,'Policy Characteristics'!$C:$C,0)))</f>
        <v>Industry</v>
      </c>
      <c r="B674" s="306" t="str">
        <f>IF(ISBLANK(INDEX('Policy Characteristics'!B:B,MATCH($C674,'Policy Characteristics'!$C:$C,0))),"",INDEX('Policy Characteristics'!B:B,MATCH($C674,'Policy Characteristics'!$C:$C,0)))</f>
        <v>Electrification + Hydrogen</v>
      </c>
      <c r="C674" s="310" t="str">
        <f t="shared" si="35"/>
        <v>Fraction of Industrial Fuel Use Shifted to Other Fuels</v>
      </c>
      <c r="D674" s="394" t="s">
        <v>3213</v>
      </c>
      <c r="E674" s="414" t="s">
        <v>2801</v>
      </c>
      <c r="F674" s="7" t="s">
        <v>3175</v>
      </c>
      <c r="G674" s="414" t="s">
        <v>3227</v>
      </c>
      <c r="H674" s="416">
        <v>1415</v>
      </c>
      <c r="I674" s="414" t="s">
        <v>45</v>
      </c>
      <c r="J674" s="308" t="str">
        <f>IF(ISBLANK(INDEX('Policy Characteristics'!D:D,MATCH($C674,'Policy Characteristics'!$C:$C,0))),"",INDEX('Policy Characteristics'!D:D,MATCH($C674,'Policy Characteristics'!$C:$C,0)))</f>
        <v>Electrification + Hydrogen</v>
      </c>
      <c r="K674" s="306" t="str">
        <f>IF(ISBLANK(INDEX('Policy Characteristics'!E:E,MATCH($C674,'Policy Characteristics'!$C:$C,0))),"",INDEX('Policy Characteristics'!E:E,MATCH($C674,'Policy Characteristics'!$C:$C,0)))</f>
        <v>indst fuel type shifting</v>
      </c>
      <c r="L674" s="317">
        <f>IF(ISBLANK(INDEX('Policy Characteristics'!F:F,MATCH($C674,'Policy Characteristics'!$C:$C,0))),"",INDEX('Policy Characteristics'!F:F,MATCH($C674,'Policy Characteristics'!$C:$C,0)))</f>
        <v>0</v>
      </c>
      <c r="M674" s="317">
        <f>IF(ISBLANK(INDEX('Policy Characteristics'!G:G,MATCH($C674,'Policy Characteristics'!$C:$C,0))),"",INDEX('Policy Characteristics'!G:G,MATCH($C674,'Policy Characteristics'!$C:$C,0)))</f>
        <v>1</v>
      </c>
      <c r="N674" s="317">
        <f>IF(ISBLANK(INDEX('Policy Characteristics'!H:H,MATCH($C674,'Policy Characteristics'!$C:$C,0))),"",INDEX('Policy Characteristics'!H:H,MATCH($C674,'Policy Characteristics'!$C:$C,0)))</f>
        <v>0.01</v>
      </c>
      <c r="O674" s="306" t="str">
        <f>IF(ISBLANK(INDEX('Policy Characteristics'!I:I,MATCH($C674,'Policy Characteristics'!$C:$C,0))),"",INDEX('Policy Characteristics'!I:I,MATCH($C674,'Policy Characteristics'!$C:$C,0)))</f>
        <v>% of fuel shifted</v>
      </c>
      <c r="P674" s="306" t="str">
        <f>IF(ISBLANK(INDEX('Policy Characteristics'!J:J,MATCH($C674,'Policy Characteristics'!$C:$C,0))),"",INDEX('Policy Characteristics'!J:J,MATCH($C674,'Policy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4" s="306" t="str">
        <f>IF(ISBLANK(INDEX('Policy Characteristics'!K:K,MATCH($C674,'Policy Characteristics'!$C:$C,0))),"",INDEX('Policy Characteristics'!K:K,MATCH($C674,'Policy Characteristics'!$C:$C,0)))</f>
        <v>industry-ag-main.html#fuel-switching</v>
      </c>
      <c r="R674" s="306" t="str">
        <f>IF(ISBLANK(INDEX('Policy Characteristics'!L:L,MATCH($C674,'Policy Characteristics'!$C:$C,0))),"",INDEX('Policy Characteristics'!L:L,MATCH($C674,'Policy Characteristics'!$C:$C,0)))</f>
        <v>industry-elec-and-hydrogen.html</v>
      </c>
    </row>
    <row r="675" spans="1:18" x14ac:dyDescent="0.25">
      <c r="A675" s="306" t="str">
        <f>IF(ISBLANK(INDEX('Policy Characteristics'!A:A,MATCH($C675,'Policy Characteristics'!$C:$C,0))),"",INDEX('Policy Characteristics'!A:A,MATCH($C675,'Policy Characteristics'!$C:$C,0)))</f>
        <v>Industry</v>
      </c>
      <c r="B675" s="306" t="str">
        <f>IF(ISBLANK(INDEX('Policy Characteristics'!B:B,MATCH($C675,'Policy Characteristics'!$C:$C,0))),"",INDEX('Policy Characteristics'!B:B,MATCH($C675,'Policy Characteristics'!$C:$C,0)))</f>
        <v>Electrification + Hydrogen</v>
      </c>
      <c r="C675" s="310" t="str">
        <f t="shared" si="35"/>
        <v>Fraction of Industrial Fuel Use Shifted to Other Fuels</v>
      </c>
      <c r="D675" s="394" t="s">
        <v>3213</v>
      </c>
      <c r="E675" s="414" t="s">
        <v>2802</v>
      </c>
      <c r="F675" s="7" t="s">
        <v>3175</v>
      </c>
      <c r="G675" s="414" t="s">
        <v>3228</v>
      </c>
      <c r="H675" s="416">
        <v>1416</v>
      </c>
      <c r="I675" s="414" t="s">
        <v>45</v>
      </c>
      <c r="J675" s="308" t="str">
        <f>IF(ISBLANK(INDEX('Policy Characteristics'!D:D,MATCH($C675,'Policy Characteristics'!$C:$C,0))),"",INDEX('Policy Characteristics'!D:D,MATCH($C675,'Policy Characteristics'!$C:$C,0)))</f>
        <v>Electrification + Hydrogen</v>
      </c>
      <c r="K675" s="306" t="str">
        <f>IF(ISBLANK(INDEX('Policy Characteristics'!E:E,MATCH($C675,'Policy Characteristics'!$C:$C,0))),"",INDEX('Policy Characteristics'!E:E,MATCH($C675,'Policy Characteristics'!$C:$C,0)))</f>
        <v>indst fuel type shifting</v>
      </c>
      <c r="L675" s="317">
        <f>IF(ISBLANK(INDEX('Policy Characteristics'!F:F,MATCH($C675,'Policy Characteristics'!$C:$C,0))),"",INDEX('Policy Characteristics'!F:F,MATCH($C675,'Policy Characteristics'!$C:$C,0)))</f>
        <v>0</v>
      </c>
      <c r="M675" s="317">
        <f>IF(ISBLANK(INDEX('Policy Characteristics'!G:G,MATCH($C675,'Policy Characteristics'!$C:$C,0))),"",INDEX('Policy Characteristics'!G:G,MATCH($C675,'Policy Characteristics'!$C:$C,0)))</f>
        <v>1</v>
      </c>
      <c r="N675" s="317">
        <f>IF(ISBLANK(INDEX('Policy Characteristics'!H:H,MATCH($C675,'Policy Characteristics'!$C:$C,0))),"",INDEX('Policy Characteristics'!H:H,MATCH($C675,'Policy Characteristics'!$C:$C,0)))</f>
        <v>0.01</v>
      </c>
      <c r="O675" s="306" t="str">
        <f>IF(ISBLANK(INDEX('Policy Characteristics'!I:I,MATCH($C675,'Policy Characteristics'!$C:$C,0))),"",INDEX('Policy Characteristics'!I:I,MATCH($C675,'Policy Characteristics'!$C:$C,0)))</f>
        <v>% of fuel shifted</v>
      </c>
      <c r="P675" s="306" t="str">
        <f>IF(ISBLANK(INDEX('Policy Characteristics'!J:J,MATCH($C675,'Policy Characteristics'!$C:$C,0))),"",INDEX('Policy Characteristics'!J:J,MATCH($C675,'Policy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5" s="306" t="str">
        <f>IF(ISBLANK(INDEX('Policy Characteristics'!K:K,MATCH($C675,'Policy Characteristics'!$C:$C,0))),"",INDEX('Policy Characteristics'!K:K,MATCH($C675,'Policy Characteristics'!$C:$C,0)))</f>
        <v>industry-ag-main.html#fuel-switching</v>
      </c>
      <c r="R675" s="306" t="str">
        <f>IF(ISBLANK(INDEX('Policy Characteristics'!L:L,MATCH($C675,'Policy Characteristics'!$C:$C,0))),"",INDEX('Policy Characteristics'!L:L,MATCH($C675,'Policy Characteristics'!$C:$C,0)))</f>
        <v>industry-elec-and-hydrogen.html</v>
      </c>
    </row>
    <row r="676" spans="1:18" x14ac:dyDescent="0.25">
      <c r="A676" s="306" t="str">
        <f>IF(ISBLANK(INDEX('Policy Characteristics'!A:A,MATCH($C676,'Policy Characteristics'!$C:$C,0))),"",INDEX('Policy Characteristics'!A:A,MATCH($C676,'Policy Characteristics'!$C:$C,0)))</f>
        <v>Industry</v>
      </c>
      <c r="B676" s="306" t="str">
        <f>IF(ISBLANK(INDEX('Policy Characteristics'!B:B,MATCH($C676,'Policy Characteristics'!$C:$C,0))),"",INDEX('Policy Characteristics'!B:B,MATCH($C676,'Policy Characteristics'!$C:$C,0)))</f>
        <v>Electrification + Hydrogen</v>
      </c>
      <c r="C676" s="310" t="str">
        <f t="shared" ref="C676:C716" si="36">C$467</f>
        <v>Fraction of Industrial Fuel Use Shifted to Other Fuels</v>
      </c>
      <c r="D676" s="394" t="s">
        <v>3213</v>
      </c>
      <c r="E676" s="414" t="s">
        <v>2799</v>
      </c>
      <c r="F676" s="7" t="s">
        <v>3175</v>
      </c>
      <c r="G676" s="414" t="s">
        <v>3229</v>
      </c>
      <c r="H676" s="416">
        <v>1417</v>
      </c>
      <c r="I676" s="414" t="s">
        <v>44</v>
      </c>
      <c r="J676" s="308" t="str">
        <f>IF(ISBLANK(INDEX('Policy Characteristics'!D:D,MATCH($C676,'Policy Characteristics'!$C:$C,0))),"",INDEX('Policy Characteristics'!D:D,MATCH($C676,'Policy Characteristics'!$C:$C,0)))</f>
        <v>Electrification + Hydrogen</v>
      </c>
      <c r="K676" s="306" t="str">
        <f>IF(ISBLANK(INDEX('Policy Characteristics'!E:E,MATCH($C676,'Policy Characteristics'!$C:$C,0))),"",INDEX('Policy Characteristics'!E:E,MATCH($C676,'Policy Characteristics'!$C:$C,0)))</f>
        <v>indst fuel type shifting</v>
      </c>
      <c r="L676" s="317">
        <f>IF(ISBLANK(INDEX('Policy Characteristics'!F:F,MATCH($C676,'Policy Characteristics'!$C:$C,0))),"",INDEX('Policy Characteristics'!F:F,MATCH($C676,'Policy Characteristics'!$C:$C,0)))</f>
        <v>0</v>
      </c>
      <c r="M676" s="317">
        <f>IF(ISBLANK(INDEX('Policy Characteristics'!G:G,MATCH($C676,'Policy Characteristics'!$C:$C,0))),"",INDEX('Policy Characteristics'!G:G,MATCH($C676,'Policy Characteristics'!$C:$C,0)))</f>
        <v>1</v>
      </c>
      <c r="N676" s="317">
        <f>IF(ISBLANK(INDEX('Policy Characteristics'!H:H,MATCH($C676,'Policy Characteristics'!$C:$C,0))),"",INDEX('Policy Characteristics'!H:H,MATCH($C676,'Policy Characteristics'!$C:$C,0)))</f>
        <v>0.01</v>
      </c>
      <c r="O676" s="306" t="str">
        <f>IF(ISBLANK(INDEX('Policy Characteristics'!I:I,MATCH($C676,'Policy Characteristics'!$C:$C,0))),"",INDEX('Policy Characteristics'!I:I,MATCH($C676,'Policy Characteristics'!$C:$C,0)))</f>
        <v>% of fuel shifted</v>
      </c>
      <c r="P676" s="306" t="str">
        <f>IF(ISBLANK(INDEX('Policy Characteristics'!J:J,MATCH($C676,'Policy Characteristics'!$C:$C,0))),"",INDEX('Policy Characteristics'!J:J,MATCH($C676,'Policy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6" s="306" t="str">
        <f>IF(ISBLANK(INDEX('Policy Characteristics'!K:K,MATCH($C676,'Policy Characteristics'!$C:$C,0))),"",INDEX('Policy Characteristics'!K:K,MATCH($C676,'Policy Characteristics'!$C:$C,0)))</f>
        <v>industry-ag-main.html#fuel-switching</v>
      </c>
      <c r="R676" s="306" t="str">
        <f>IF(ISBLANK(INDEX('Policy Characteristics'!L:L,MATCH($C676,'Policy Characteristics'!$C:$C,0))),"",INDEX('Policy Characteristics'!L:L,MATCH($C676,'Policy Characteristics'!$C:$C,0)))</f>
        <v>industry-elec-and-hydrogen.html</v>
      </c>
    </row>
    <row r="677" spans="1:18" x14ac:dyDescent="0.25">
      <c r="A677" s="306" t="str">
        <f>IF(ISBLANK(INDEX('Policy Characteristics'!A:A,MATCH($C677,'Policy Characteristics'!$C:$C,0))),"",INDEX('Policy Characteristics'!A:A,MATCH($C677,'Policy Characteristics'!$C:$C,0)))</f>
        <v>Industry</v>
      </c>
      <c r="B677" s="306" t="str">
        <f>IF(ISBLANK(INDEX('Policy Characteristics'!B:B,MATCH($C677,'Policy Characteristics'!$C:$C,0))),"",INDEX('Policy Characteristics'!B:B,MATCH($C677,'Policy Characteristics'!$C:$C,0)))</f>
        <v>Electrification + Hydrogen</v>
      </c>
      <c r="C677" s="310" t="str">
        <f t="shared" si="36"/>
        <v>Fraction of Industrial Fuel Use Shifted to Other Fuels</v>
      </c>
      <c r="D677" s="394" t="s">
        <v>3214</v>
      </c>
      <c r="E677" s="414" t="s">
        <v>2449</v>
      </c>
      <c r="F677" s="7" t="s">
        <v>3176</v>
      </c>
      <c r="G677" s="414" t="s">
        <v>3220</v>
      </c>
      <c r="H677" s="416">
        <v>1418</v>
      </c>
      <c r="I677" s="414" t="s">
        <v>44</v>
      </c>
      <c r="J677" s="308" t="str">
        <f>IF(ISBLANK(INDEX('Policy Characteristics'!D:D,MATCH($C677,'Policy Characteristics'!$C:$C,0))),"",INDEX('Policy Characteristics'!D:D,MATCH($C677,'Policy Characteristics'!$C:$C,0)))</f>
        <v>Electrification + Hydrogen</v>
      </c>
      <c r="K677" s="306" t="str">
        <f>IF(ISBLANK(INDEX('Policy Characteristics'!E:E,MATCH($C677,'Policy Characteristics'!$C:$C,0))),"",INDEX('Policy Characteristics'!E:E,MATCH($C677,'Policy Characteristics'!$C:$C,0)))</f>
        <v>indst fuel type shifting</v>
      </c>
      <c r="L677" s="317">
        <f>IF(ISBLANK(INDEX('Policy Characteristics'!F:F,MATCH($C677,'Policy Characteristics'!$C:$C,0))),"",INDEX('Policy Characteristics'!F:F,MATCH($C677,'Policy Characteristics'!$C:$C,0)))</f>
        <v>0</v>
      </c>
      <c r="M677" s="317">
        <f>IF(ISBLANK(INDEX('Policy Characteristics'!G:G,MATCH($C677,'Policy Characteristics'!$C:$C,0))),"",INDEX('Policy Characteristics'!G:G,MATCH($C677,'Policy Characteristics'!$C:$C,0)))</f>
        <v>1</v>
      </c>
      <c r="N677" s="317">
        <f>IF(ISBLANK(INDEX('Policy Characteristics'!H:H,MATCH($C677,'Policy Characteristics'!$C:$C,0))),"",INDEX('Policy Characteristics'!H:H,MATCH($C677,'Policy Characteristics'!$C:$C,0)))</f>
        <v>0.01</v>
      </c>
      <c r="O677" s="306" t="str">
        <f>IF(ISBLANK(INDEX('Policy Characteristics'!I:I,MATCH($C677,'Policy Characteristics'!$C:$C,0))),"",INDEX('Policy Characteristics'!I:I,MATCH($C677,'Policy Characteristics'!$C:$C,0)))</f>
        <v>% of fuel shifted</v>
      </c>
      <c r="P677" s="306" t="str">
        <f>IF(ISBLANK(INDEX('Policy Characteristics'!J:J,MATCH($C677,'Policy Characteristics'!$C:$C,0))),"",INDEX('Policy Characteristics'!J:J,MATCH($C677,'Policy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7" s="306" t="str">
        <f>IF(ISBLANK(INDEX('Policy Characteristics'!K:K,MATCH($C677,'Policy Characteristics'!$C:$C,0))),"",INDEX('Policy Characteristics'!K:K,MATCH($C677,'Policy Characteristics'!$C:$C,0)))</f>
        <v>industry-ag-main.html#fuel-switching</v>
      </c>
      <c r="R677" s="306" t="str">
        <f>IF(ISBLANK(INDEX('Policy Characteristics'!L:L,MATCH($C677,'Policy Characteristics'!$C:$C,0))),"",INDEX('Policy Characteristics'!L:L,MATCH($C677,'Policy Characteristics'!$C:$C,0)))</f>
        <v>industry-elec-and-hydrogen.html</v>
      </c>
    </row>
    <row r="678" spans="1:18" x14ac:dyDescent="0.25">
      <c r="A678" s="306" t="str">
        <f>IF(ISBLANK(INDEX('Policy Characteristics'!A:A,MATCH($C678,'Policy Characteristics'!$C:$C,0))),"",INDEX('Policy Characteristics'!A:A,MATCH($C678,'Policy Characteristics'!$C:$C,0)))</f>
        <v>Industry</v>
      </c>
      <c r="B678" s="306" t="str">
        <f>IF(ISBLANK(INDEX('Policy Characteristics'!B:B,MATCH($C678,'Policy Characteristics'!$C:$C,0))),"",INDEX('Policy Characteristics'!B:B,MATCH($C678,'Policy Characteristics'!$C:$C,0)))</f>
        <v>Electrification + Hydrogen</v>
      </c>
      <c r="C678" s="310" t="str">
        <f t="shared" si="36"/>
        <v>Fraction of Industrial Fuel Use Shifted to Other Fuels</v>
      </c>
      <c r="D678" s="394" t="s">
        <v>3214</v>
      </c>
      <c r="E678" s="414" t="s">
        <v>2450</v>
      </c>
      <c r="F678" s="7" t="s">
        <v>3176</v>
      </c>
      <c r="G678" s="414" t="s">
        <v>3221</v>
      </c>
      <c r="H678" s="416">
        <v>1419</v>
      </c>
      <c r="I678" s="414" t="s">
        <v>45</v>
      </c>
      <c r="J678" s="308" t="str">
        <f>IF(ISBLANK(INDEX('Policy Characteristics'!D:D,MATCH($C678,'Policy Characteristics'!$C:$C,0))),"",INDEX('Policy Characteristics'!D:D,MATCH($C678,'Policy Characteristics'!$C:$C,0)))</f>
        <v>Electrification + Hydrogen</v>
      </c>
      <c r="K678" s="306" t="str">
        <f>IF(ISBLANK(INDEX('Policy Characteristics'!E:E,MATCH($C678,'Policy Characteristics'!$C:$C,0))),"",INDEX('Policy Characteristics'!E:E,MATCH($C678,'Policy Characteristics'!$C:$C,0)))</f>
        <v>indst fuel type shifting</v>
      </c>
      <c r="L678" s="317">
        <f>IF(ISBLANK(INDEX('Policy Characteristics'!F:F,MATCH($C678,'Policy Characteristics'!$C:$C,0))),"",INDEX('Policy Characteristics'!F:F,MATCH($C678,'Policy Characteristics'!$C:$C,0)))</f>
        <v>0</v>
      </c>
      <c r="M678" s="317">
        <f>IF(ISBLANK(INDEX('Policy Characteristics'!G:G,MATCH($C678,'Policy Characteristics'!$C:$C,0))),"",INDEX('Policy Characteristics'!G:G,MATCH($C678,'Policy Characteristics'!$C:$C,0)))</f>
        <v>1</v>
      </c>
      <c r="N678" s="317">
        <f>IF(ISBLANK(INDEX('Policy Characteristics'!H:H,MATCH($C678,'Policy Characteristics'!$C:$C,0))),"",INDEX('Policy Characteristics'!H:H,MATCH($C678,'Policy Characteristics'!$C:$C,0)))</f>
        <v>0.01</v>
      </c>
      <c r="O678" s="306" t="str">
        <f>IF(ISBLANK(INDEX('Policy Characteristics'!I:I,MATCH($C678,'Policy Characteristics'!$C:$C,0))),"",INDEX('Policy Characteristics'!I:I,MATCH($C678,'Policy Characteristics'!$C:$C,0)))</f>
        <v>% of fuel shifted</v>
      </c>
      <c r="P678" s="306" t="str">
        <f>IF(ISBLANK(INDEX('Policy Characteristics'!J:J,MATCH($C678,'Policy Characteristics'!$C:$C,0))),"",INDEX('Policy Characteristics'!J:J,MATCH($C678,'Policy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8" s="306" t="str">
        <f>IF(ISBLANK(INDEX('Policy Characteristics'!K:K,MATCH($C678,'Policy Characteristics'!$C:$C,0))),"",INDEX('Policy Characteristics'!K:K,MATCH($C678,'Policy Characteristics'!$C:$C,0)))</f>
        <v>industry-ag-main.html#fuel-switching</v>
      </c>
      <c r="R678" s="306" t="str">
        <f>IF(ISBLANK(INDEX('Policy Characteristics'!L:L,MATCH($C678,'Policy Characteristics'!$C:$C,0))),"",INDEX('Policy Characteristics'!L:L,MATCH($C678,'Policy Characteristics'!$C:$C,0)))</f>
        <v>industry-elec-and-hydrogen.html</v>
      </c>
    </row>
    <row r="679" spans="1:18" x14ac:dyDescent="0.25">
      <c r="A679" s="306" t="str">
        <f>IF(ISBLANK(INDEX('Policy Characteristics'!A:A,MATCH($C679,'Policy Characteristics'!$C:$C,0))),"",INDEX('Policy Characteristics'!A:A,MATCH($C679,'Policy Characteristics'!$C:$C,0)))</f>
        <v>Industry</v>
      </c>
      <c r="B679" s="306" t="str">
        <f>IF(ISBLANK(INDEX('Policy Characteristics'!B:B,MATCH($C679,'Policy Characteristics'!$C:$C,0))),"",INDEX('Policy Characteristics'!B:B,MATCH($C679,'Policy Characteristics'!$C:$C,0)))</f>
        <v>Electrification + Hydrogen</v>
      </c>
      <c r="C679" s="310" t="str">
        <f t="shared" si="36"/>
        <v>Fraction of Industrial Fuel Use Shifted to Other Fuels</v>
      </c>
      <c r="D679" s="394" t="s">
        <v>3214</v>
      </c>
      <c r="E679" s="414" t="s">
        <v>2451</v>
      </c>
      <c r="F679" s="7" t="s">
        <v>3176</v>
      </c>
      <c r="G679" s="414" t="s">
        <v>3222</v>
      </c>
      <c r="H679" s="416">
        <v>1420</v>
      </c>
      <c r="I679" s="414" t="s">
        <v>45</v>
      </c>
      <c r="J679" s="308" t="str">
        <f>IF(ISBLANK(INDEX('Policy Characteristics'!D:D,MATCH($C679,'Policy Characteristics'!$C:$C,0))),"",INDEX('Policy Characteristics'!D:D,MATCH($C679,'Policy Characteristics'!$C:$C,0)))</f>
        <v>Electrification + Hydrogen</v>
      </c>
      <c r="K679" s="306" t="str">
        <f>IF(ISBLANK(INDEX('Policy Characteristics'!E:E,MATCH($C679,'Policy Characteristics'!$C:$C,0))),"",INDEX('Policy Characteristics'!E:E,MATCH($C679,'Policy Characteristics'!$C:$C,0)))</f>
        <v>indst fuel type shifting</v>
      </c>
      <c r="L679" s="317">
        <f>IF(ISBLANK(INDEX('Policy Characteristics'!F:F,MATCH($C679,'Policy Characteristics'!$C:$C,0))),"",INDEX('Policy Characteristics'!F:F,MATCH($C679,'Policy Characteristics'!$C:$C,0)))</f>
        <v>0</v>
      </c>
      <c r="M679" s="317">
        <f>IF(ISBLANK(INDEX('Policy Characteristics'!G:G,MATCH($C679,'Policy Characteristics'!$C:$C,0))),"",INDEX('Policy Characteristics'!G:G,MATCH($C679,'Policy Characteristics'!$C:$C,0)))</f>
        <v>1</v>
      </c>
      <c r="N679" s="317">
        <f>IF(ISBLANK(INDEX('Policy Characteristics'!H:H,MATCH($C679,'Policy Characteristics'!$C:$C,0))),"",INDEX('Policy Characteristics'!H:H,MATCH($C679,'Policy Characteristics'!$C:$C,0)))</f>
        <v>0.01</v>
      </c>
      <c r="O679" s="306" t="str">
        <f>IF(ISBLANK(INDEX('Policy Characteristics'!I:I,MATCH($C679,'Policy Characteristics'!$C:$C,0))),"",INDEX('Policy Characteristics'!I:I,MATCH($C679,'Policy Characteristics'!$C:$C,0)))</f>
        <v>% of fuel shifted</v>
      </c>
      <c r="P679" s="306" t="str">
        <f>IF(ISBLANK(INDEX('Policy Characteristics'!J:J,MATCH($C679,'Policy Characteristics'!$C:$C,0))),"",INDEX('Policy Characteristics'!J:J,MATCH($C679,'Policy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79" s="306" t="str">
        <f>IF(ISBLANK(INDEX('Policy Characteristics'!K:K,MATCH($C679,'Policy Characteristics'!$C:$C,0))),"",INDEX('Policy Characteristics'!K:K,MATCH($C679,'Policy Characteristics'!$C:$C,0)))</f>
        <v>industry-ag-main.html#fuel-switching</v>
      </c>
      <c r="R679" s="306" t="str">
        <f>IF(ISBLANK(INDEX('Policy Characteristics'!L:L,MATCH($C679,'Policy Characteristics'!$C:$C,0))),"",INDEX('Policy Characteristics'!L:L,MATCH($C679,'Policy Characteristics'!$C:$C,0)))</f>
        <v>industry-elec-and-hydrogen.html</v>
      </c>
    </row>
    <row r="680" spans="1:18" x14ac:dyDescent="0.25">
      <c r="A680" s="306" t="str">
        <f>IF(ISBLANK(INDEX('Policy Characteristics'!A:A,MATCH($C680,'Policy Characteristics'!$C:$C,0))),"",INDEX('Policy Characteristics'!A:A,MATCH($C680,'Policy Characteristics'!$C:$C,0)))</f>
        <v>Industry</v>
      </c>
      <c r="B680" s="306" t="str">
        <f>IF(ISBLANK(INDEX('Policy Characteristics'!B:B,MATCH($C680,'Policy Characteristics'!$C:$C,0))),"",INDEX('Policy Characteristics'!B:B,MATCH($C680,'Policy Characteristics'!$C:$C,0)))</f>
        <v>Electrification + Hydrogen</v>
      </c>
      <c r="C680" s="310" t="str">
        <f t="shared" si="36"/>
        <v>Fraction of Industrial Fuel Use Shifted to Other Fuels</v>
      </c>
      <c r="D680" s="394" t="s">
        <v>3214</v>
      </c>
      <c r="E680" s="414" t="s">
        <v>2452</v>
      </c>
      <c r="F680" s="7" t="s">
        <v>3176</v>
      </c>
      <c r="G680" s="414" t="s">
        <v>3223</v>
      </c>
      <c r="H680" s="416">
        <v>1421</v>
      </c>
      <c r="I680" s="414" t="s">
        <v>45</v>
      </c>
      <c r="J680" s="308" t="str">
        <f>IF(ISBLANK(INDEX('Policy Characteristics'!D:D,MATCH($C680,'Policy Characteristics'!$C:$C,0))),"",INDEX('Policy Characteristics'!D:D,MATCH($C680,'Policy Characteristics'!$C:$C,0)))</f>
        <v>Electrification + Hydrogen</v>
      </c>
      <c r="K680" s="306" t="str">
        <f>IF(ISBLANK(INDEX('Policy Characteristics'!E:E,MATCH($C680,'Policy Characteristics'!$C:$C,0))),"",INDEX('Policy Characteristics'!E:E,MATCH($C680,'Policy Characteristics'!$C:$C,0)))</f>
        <v>indst fuel type shifting</v>
      </c>
      <c r="L680" s="317">
        <f>IF(ISBLANK(INDEX('Policy Characteristics'!F:F,MATCH($C680,'Policy Characteristics'!$C:$C,0))),"",INDEX('Policy Characteristics'!F:F,MATCH($C680,'Policy Characteristics'!$C:$C,0)))</f>
        <v>0</v>
      </c>
      <c r="M680" s="317">
        <f>IF(ISBLANK(INDEX('Policy Characteristics'!G:G,MATCH($C680,'Policy Characteristics'!$C:$C,0))),"",INDEX('Policy Characteristics'!G:G,MATCH($C680,'Policy Characteristics'!$C:$C,0)))</f>
        <v>1</v>
      </c>
      <c r="N680" s="317">
        <f>IF(ISBLANK(INDEX('Policy Characteristics'!H:H,MATCH($C680,'Policy Characteristics'!$C:$C,0))),"",INDEX('Policy Characteristics'!H:H,MATCH($C680,'Policy Characteristics'!$C:$C,0)))</f>
        <v>0.01</v>
      </c>
      <c r="O680" s="306" t="str">
        <f>IF(ISBLANK(INDEX('Policy Characteristics'!I:I,MATCH($C680,'Policy Characteristics'!$C:$C,0))),"",INDEX('Policy Characteristics'!I:I,MATCH($C680,'Policy Characteristics'!$C:$C,0)))</f>
        <v>% of fuel shifted</v>
      </c>
      <c r="P680" s="306" t="str">
        <f>IF(ISBLANK(INDEX('Policy Characteristics'!J:J,MATCH($C680,'Policy Characteristics'!$C:$C,0))),"",INDEX('Policy Characteristics'!J:J,MATCH($C680,'Policy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0" s="306" t="str">
        <f>IF(ISBLANK(INDEX('Policy Characteristics'!K:K,MATCH($C680,'Policy Characteristics'!$C:$C,0))),"",INDEX('Policy Characteristics'!K:K,MATCH($C680,'Policy Characteristics'!$C:$C,0)))</f>
        <v>industry-ag-main.html#fuel-switching</v>
      </c>
      <c r="R680" s="306" t="str">
        <f>IF(ISBLANK(INDEX('Policy Characteristics'!L:L,MATCH($C680,'Policy Characteristics'!$C:$C,0))),"",INDEX('Policy Characteristics'!L:L,MATCH($C680,'Policy Characteristics'!$C:$C,0)))</f>
        <v>industry-elec-and-hydrogen.html</v>
      </c>
    </row>
    <row r="681" spans="1:18" x14ac:dyDescent="0.25">
      <c r="A681" s="306" t="str">
        <f>IF(ISBLANK(INDEX('Policy Characteristics'!A:A,MATCH($C681,'Policy Characteristics'!$C:$C,0))),"",INDEX('Policy Characteristics'!A:A,MATCH($C681,'Policy Characteristics'!$C:$C,0)))</f>
        <v>Industry</v>
      </c>
      <c r="B681" s="306" t="str">
        <f>IF(ISBLANK(INDEX('Policy Characteristics'!B:B,MATCH($C681,'Policy Characteristics'!$C:$C,0))),"",INDEX('Policy Characteristics'!B:B,MATCH($C681,'Policy Characteristics'!$C:$C,0)))</f>
        <v>Electrification + Hydrogen</v>
      </c>
      <c r="C681" s="310" t="str">
        <f t="shared" si="36"/>
        <v>Fraction of Industrial Fuel Use Shifted to Other Fuels</v>
      </c>
      <c r="D681" s="394" t="s">
        <v>3214</v>
      </c>
      <c r="E681" s="414" t="s">
        <v>2453</v>
      </c>
      <c r="F681" s="7" t="s">
        <v>3176</v>
      </c>
      <c r="G681" s="414" t="s">
        <v>3224</v>
      </c>
      <c r="H681" s="416">
        <v>1422</v>
      </c>
      <c r="I681" s="414" t="s">
        <v>45</v>
      </c>
      <c r="J681" s="308" t="str">
        <f>IF(ISBLANK(INDEX('Policy Characteristics'!D:D,MATCH($C681,'Policy Characteristics'!$C:$C,0))),"",INDEX('Policy Characteristics'!D:D,MATCH($C681,'Policy Characteristics'!$C:$C,0)))</f>
        <v>Electrification + Hydrogen</v>
      </c>
      <c r="K681" s="306" t="str">
        <f>IF(ISBLANK(INDEX('Policy Characteristics'!E:E,MATCH($C681,'Policy Characteristics'!$C:$C,0))),"",INDEX('Policy Characteristics'!E:E,MATCH($C681,'Policy Characteristics'!$C:$C,0)))</f>
        <v>indst fuel type shifting</v>
      </c>
      <c r="L681" s="317">
        <f>IF(ISBLANK(INDEX('Policy Characteristics'!F:F,MATCH($C681,'Policy Characteristics'!$C:$C,0))),"",INDEX('Policy Characteristics'!F:F,MATCH($C681,'Policy Characteristics'!$C:$C,0)))</f>
        <v>0</v>
      </c>
      <c r="M681" s="317">
        <f>IF(ISBLANK(INDEX('Policy Characteristics'!G:G,MATCH($C681,'Policy Characteristics'!$C:$C,0))),"",INDEX('Policy Characteristics'!G:G,MATCH($C681,'Policy Characteristics'!$C:$C,0)))</f>
        <v>1</v>
      </c>
      <c r="N681" s="317">
        <f>IF(ISBLANK(INDEX('Policy Characteristics'!H:H,MATCH($C681,'Policy Characteristics'!$C:$C,0))),"",INDEX('Policy Characteristics'!H:H,MATCH($C681,'Policy Characteristics'!$C:$C,0)))</f>
        <v>0.01</v>
      </c>
      <c r="O681" s="306" t="str">
        <f>IF(ISBLANK(INDEX('Policy Characteristics'!I:I,MATCH($C681,'Policy Characteristics'!$C:$C,0))),"",INDEX('Policy Characteristics'!I:I,MATCH($C681,'Policy Characteristics'!$C:$C,0)))</f>
        <v>% of fuel shifted</v>
      </c>
      <c r="P681" s="306" t="str">
        <f>IF(ISBLANK(INDEX('Policy Characteristics'!J:J,MATCH($C681,'Policy Characteristics'!$C:$C,0))),"",INDEX('Policy Characteristics'!J:J,MATCH($C681,'Policy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1" s="306" t="str">
        <f>IF(ISBLANK(INDEX('Policy Characteristics'!K:K,MATCH($C681,'Policy Characteristics'!$C:$C,0))),"",INDEX('Policy Characteristics'!K:K,MATCH($C681,'Policy Characteristics'!$C:$C,0)))</f>
        <v>industry-ag-main.html#fuel-switching</v>
      </c>
      <c r="R681" s="306" t="str">
        <f>IF(ISBLANK(INDEX('Policy Characteristics'!L:L,MATCH($C681,'Policy Characteristics'!$C:$C,0))),"",INDEX('Policy Characteristics'!L:L,MATCH($C681,'Policy Characteristics'!$C:$C,0)))</f>
        <v>industry-elec-and-hydrogen.html</v>
      </c>
    </row>
    <row r="682" spans="1:18" x14ac:dyDescent="0.25">
      <c r="A682" s="306" t="str">
        <f>IF(ISBLANK(INDEX('Policy Characteristics'!A:A,MATCH($C682,'Policy Characteristics'!$C:$C,0))),"",INDEX('Policy Characteristics'!A:A,MATCH($C682,'Policy Characteristics'!$C:$C,0)))</f>
        <v>Industry</v>
      </c>
      <c r="B682" s="306" t="str">
        <f>IF(ISBLANK(INDEX('Policy Characteristics'!B:B,MATCH($C682,'Policy Characteristics'!$C:$C,0))),"",INDEX('Policy Characteristics'!B:B,MATCH($C682,'Policy Characteristics'!$C:$C,0)))</f>
        <v>Electrification + Hydrogen</v>
      </c>
      <c r="C682" s="310" t="str">
        <f t="shared" si="36"/>
        <v>Fraction of Industrial Fuel Use Shifted to Other Fuels</v>
      </c>
      <c r="D682" s="394" t="s">
        <v>3214</v>
      </c>
      <c r="E682" s="414" t="s">
        <v>2454</v>
      </c>
      <c r="F682" s="7" t="s">
        <v>3176</v>
      </c>
      <c r="G682" s="414" t="s">
        <v>3225</v>
      </c>
      <c r="H682" s="416">
        <v>1423</v>
      </c>
      <c r="I682" s="414" t="s">
        <v>45</v>
      </c>
      <c r="J682" s="308" t="str">
        <f>IF(ISBLANK(INDEX('Policy Characteristics'!D:D,MATCH($C682,'Policy Characteristics'!$C:$C,0))),"",INDEX('Policy Characteristics'!D:D,MATCH($C682,'Policy Characteristics'!$C:$C,0)))</f>
        <v>Electrification + Hydrogen</v>
      </c>
      <c r="K682" s="306" t="str">
        <f>IF(ISBLANK(INDEX('Policy Characteristics'!E:E,MATCH($C682,'Policy Characteristics'!$C:$C,0))),"",INDEX('Policy Characteristics'!E:E,MATCH($C682,'Policy Characteristics'!$C:$C,0)))</f>
        <v>indst fuel type shifting</v>
      </c>
      <c r="L682" s="317">
        <f>IF(ISBLANK(INDEX('Policy Characteristics'!F:F,MATCH($C682,'Policy Characteristics'!$C:$C,0))),"",INDEX('Policy Characteristics'!F:F,MATCH($C682,'Policy Characteristics'!$C:$C,0)))</f>
        <v>0</v>
      </c>
      <c r="M682" s="317">
        <f>IF(ISBLANK(INDEX('Policy Characteristics'!G:G,MATCH($C682,'Policy Characteristics'!$C:$C,0))),"",INDEX('Policy Characteristics'!G:G,MATCH($C682,'Policy Characteristics'!$C:$C,0)))</f>
        <v>1</v>
      </c>
      <c r="N682" s="317">
        <f>IF(ISBLANK(INDEX('Policy Characteristics'!H:H,MATCH($C682,'Policy Characteristics'!$C:$C,0))),"",INDEX('Policy Characteristics'!H:H,MATCH($C682,'Policy Characteristics'!$C:$C,0)))</f>
        <v>0.01</v>
      </c>
      <c r="O682" s="306" t="str">
        <f>IF(ISBLANK(INDEX('Policy Characteristics'!I:I,MATCH($C682,'Policy Characteristics'!$C:$C,0))),"",INDEX('Policy Characteristics'!I:I,MATCH($C682,'Policy Characteristics'!$C:$C,0)))</f>
        <v>% of fuel shifted</v>
      </c>
      <c r="P682" s="306" t="str">
        <f>IF(ISBLANK(INDEX('Policy Characteristics'!J:J,MATCH($C682,'Policy Characteristics'!$C:$C,0))),"",INDEX('Policy Characteristics'!J:J,MATCH($C682,'Policy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2" s="306" t="str">
        <f>IF(ISBLANK(INDEX('Policy Characteristics'!K:K,MATCH($C682,'Policy Characteristics'!$C:$C,0))),"",INDEX('Policy Characteristics'!K:K,MATCH($C682,'Policy Characteristics'!$C:$C,0)))</f>
        <v>industry-ag-main.html#fuel-switching</v>
      </c>
      <c r="R682" s="306" t="str">
        <f>IF(ISBLANK(INDEX('Policy Characteristics'!L:L,MATCH($C682,'Policy Characteristics'!$C:$C,0))),"",INDEX('Policy Characteristics'!L:L,MATCH($C682,'Policy Characteristics'!$C:$C,0)))</f>
        <v>industry-elec-and-hydrogen.html</v>
      </c>
    </row>
    <row r="683" spans="1:18" x14ac:dyDescent="0.25">
      <c r="A683" s="306" t="str">
        <f>IF(ISBLANK(INDEX('Policy Characteristics'!A:A,MATCH($C683,'Policy Characteristics'!$C:$C,0))),"",INDEX('Policy Characteristics'!A:A,MATCH($C683,'Policy Characteristics'!$C:$C,0)))</f>
        <v>Industry</v>
      </c>
      <c r="B683" s="306" t="str">
        <f>IF(ISBLANK(INDEX('Policy Characteristics'!B:B,MATCH($C683,'Policy Characteristics'!$C:$C,0))),"",INDEX('Policy Characteristics'!B:B,MATCH($C683,'Policy Characteristics'!$C:$C,0)))</f>
        <v>Electrification + Hydrogen</v>
      </c>
      <c r="C683" s="310" t="str">
        <f t="shared" si="36"/>
        <v>Fraction of Industrial Fuel Use Shifted to Other Fuels</v>
      </c>
      <c r="D683" s="394" t="s">
        <v>3214</v>
      </c>
      <c r="E683" s="414" t="s">
        <v>2800</v>
      </c>
      <c r="F683" s="7" t="s">
        <v>3176</v>
      </c>
      <c r="G683" s="414" t="s">
        <v>3226</v>
      </c>
      <c r="H683" s="416">
        <v>1424</v>
      </c>
      <c r="I683" s="414" t="s">
        <v>45</v>
      </c>
      <c r="J683" s="308" t="str">
        <f>IF(ISBLANK(INDEX('Policy Characteristics'!D:D,MATCH($C683,'Policy Characteristics'!$C:$C,0))),"",INDEX('Policy Characteristics'!D:D,MATCH($C683,'Policy Characteristics'!$C:$C,0)))</f>
        <v>Electrification + Hydrogen</v>
      </c>
      <c r="K683" s="306" t="str">
        <f>IF(ISBLANK(INDEX('Policy Characteristics'!E:E,MATCH($C683,'Policy Characteristics'!$C:$C,0))),"",INDEX('Policy Characteristics'!E:E,MATCH($C683,'Policy Characteristics'!$C:$C,0)))</f>
        <v>indst fuel type shifting</v>
      </c>
      <c r="L683" s="317">
        <f>IF(ISBLANK(INDEX('Policy Characteristics'!F:F,MATCH($C683,'Policy Characteristics'!$C:$C,0))),"",INDEX('Policy Characteristics'!F:F,MATCH($C683,'Policy Characteristics'!$C:$C,0)))</f>
        <v>0</v>
      </c>
      <c r="M683" s="317">
        <f>IF(ISBLANK(INDEX('Policy Characteristics'!G:G,MATCH($C683,'Policy Characteristics'!$C:$C,0))),"",INDEX('Policy Characteristics'!G:G,MATCH($C683,'Policy Characteristics'!$C:$C,0)))</f>
        <v>1</v>
      </c>
      <c r="N683" s="317">
        <f>IF(ISBLANK(INDEX('Policy Characteristics'!H:H,MATCH($C683,'Policy Characteristics'!$C:$C,0))),"",INDEX('Policy Characteristics'!H:H,MATCH($C683,'Policy Characteristics'!$C:$C,0)))</f>
        <v>0.01</v>
      </c>
      <c r="O683" s="306" t="str">
        <f>IF(ISBLANK(INDEX('Policy Characteristics'!I:I,MATCH($C683,'Policy Characteristics'!$C:$C,0))),"",INDEX('Policy Characteristics'!I:I,MATCH($C683,'Policy Characteristics'!$C:$C,0)))</f>
        <v>% of fuel shifted</v>
      </c>
      <c r="P683" s="306" t="str">
        <f>IF(ISBLANK(INDEX('Policy Characteristics'!J:J,MATCH($C683,'Policy Characteristics'!$C:$C,0))),"",INDEX('Policy Characteristics'!J:J,MATCH($C683,'Policy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3" s="306" t="str">
        <f>IF(ISBLANK(INDEX('Policy Characteristics'!K:K,MATCH($C683,'Policy Characteristics'!$C:$C,0))),"",INDEX('Policy Characteristics'!K:K,MATCH($C683,'Policy Characteristics'!$C:$C,0)))</f>
        <v>industry-ag-main.html#fuel-switching</v>
      </c>
      <c r="R683" s="306" t="str">
        <f>IF(ISBLANK(INDEX('Policy Characteristics'!L:L,MATCH($C683,'Policy Characteristics'!$C:$C,0))),"",INDEX('Policy Characteristics'!L:L,MATCH($C683,'Policy Characteristics'!$C:$C,0)))</f>
        <v>industry-elec-and-hydrogen.html</v>
      </c>
    </row>
    <row r="684" spans="1:18" x14ac:dyDescent="0.25">
      <c r="A684" s="306" t="str">
        <f>IF(ISBLANK(INDEX('Policy Characteristics'!A:A,MATCH($C684,'Policy Characteristics'!$C:$C,0))),"",INDEX('Policy Characteristics'!A:A,MATCH($C684,'Policy Characteristics'!$C:$C,0)))</f>
        <v>Industry</v>
      </c>
      <c r="B684" s="306" t="str">
        <f>IF(ISBLANK(INDEX('Policy Characteristics'!B:B,MATCH($C684,'Policy Characteristics'!$C:$C,0))),"",INDEX('Policy Characteristics'!B:B,MATCH($C684,'Policy Characteristics'!$C:$C,0)))</f>
        <v>Electrification + Hydrogen</v>
      </c>
      <c r="C684" s="310" t="str">
        <f t="shared" si="36"/>
        <v>Fraction of Industrial Fuel Use Shifted to Other Fuels</v>
      </c>
      <c r="D684" s="394" t="s">
        <v>3214</v>
      </c>
      <c r="E684" s="414" t="s">
        <v>2801</v>
      </c>
      <c r="F684" s="7" t="s">
        <v>3176</v>
      </c>
      <c r="G684" s="414" t="s">
        <v>3227</v>
      </c>
      <c r="H684" s="416">
        <v>1425</v>
      </c>
      <c r="I684" s="414" t="s">
        <v>45</v>
      </c>
      <c r="J684" s="308" t="str">
        <f>IF(ISBLANK(INDEX('Policy Characteristics'!D:D,MATCH($C684,'Policy Characteristics'!$C:$C,0))),"",INDEX('Policy Characteristics'!D:D,MATCH($C684,'Policy Characteristics'!$C:$C,0)))</f>
        <v>Electrification + Hydrogen</v>
      </c>
      <c r="K684" s="306" t="str">
        <f>IF(ISBLANK(INDEX('Policy Characteristics'!E:E,MATCH($C684,'Policy Characteristics'!$C:$C,0))),"",INDEX('Policy Characteristics'!E:E,MATCH($C684,'Policy Characteristics'!$C:$C,0)))</f>
        <v>indst fuel type shifting</v>
      </c>
      <c r="L684" s="317">
        <f>IF(ISBLANK(INDEX('Policy Characteristics'!F:F,MATCH($C684,'Policy Characteristics'!$C:$C,0))),"",INDEX('Policy Characteristics'!F:F,MATCH($C684,'Policy Characteristics'!$C:$C,0)))</f>
        <v>0</v>
      </c>
      <c r="M684" s="317">
        <f>IF(ISBLANK(INDEX('Policy Characteristics'!G:G,MATCH($C684,'Policy Characteristics'!$C:$C,0))),"",INDEX('Policy Characteristics'!G:G,MATCH($C684,'Policy Characteristics'!$C:$C,0)))</f>
        <v>1</v>
      </c>
      <c r="N684" s="317">
        <f>IF(ISBLANK(INDEX('Policy Characteristics'!H:H,MATCH($C684,'Policy Characteristics'!$C:$C,0))),"",INDEX('Policy Characteristics'!H:H,MATCH($C684,'Policy Characteristics'!$C:$C,0)))</f>
        <v>0.01</v>
      </c>
      <c r="O684" s="306" t="str">
        <f>IF(ISBLANK(INDEX('Policy Characteristics'!I:I,MATCH($C684,'Policy Characteristics'!$C:$C,0))),"",INDEX('Policy Characteristics'!I:I,MATCH($C684,'Policy Characteristics'!$C:$C,0)))</f>
        <v>% of fuel shifted</v>
      </c>
      <c r="P684" s="306" t="str">
        <f>IF(ISBLANK(INDEX('Policy Characteristics'!J:J,MATCH($C684,'Policy Characteristics'!$C:$C,0))),"",INDEX('Policy Characteristics'!J:J,MATCH($C684,'Policy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4" s="306" t="str">
        <f>IF(ISBLANK(INDEX('Policy Characteristics'!K:K,MATCH($C684,'Policy Characteristics'!$C:$C,0))),"",INDEX('Policy Characteristics'!K:K,MATCH($C684,'Policy Characteristics'!$C:$C,0)))</f>
        <v>industry-ag-main.html#fuel-switching</v>
      </c>
      <c r="R684" s="306" t="str">
        <f>IF(ISBLANK(INDEX('Policy Characteristics'!L:L,MATCH($C684,'Policy Characteristics'!$C:$C,0))),"",INDEX('Policy Characteristics'!L:L,MATCH($C684,'Policy Characteristics'!$C:$C,0)))</f>
        <v>industry-elec-and-hydrogen.html</v>
      </c>
    </row>
    <row r="685" spans="1:18" x14ac:dyDescent="0.25">
      <c r="A685" s="306" t="str">
        <f>IF(ISBLANK(INDEX('Policy Characteristics'!A:A,MATCH($C685,'Policy Characteristics'!$C:$C,0))),"",INDEX('Policy Characteristics'!A:A,MATCH($C685,'Policy Characteristics'!$C:$C,0)))</f>
        <v>Industry</v>
      </c>
      <c r="B685" s="306" t="str">
        <f>IF(ISBLANK(INDEX('Policy Characteristics'!B:B,MATCH($C685,'Policy Characteristics'!$C:$C,0))),"",INDEX('Policy Characteristics'!B:B,MATCH($C685,'Policy Characteristics'!$C:$C,0)))</f>
        <v>Electrification + Hydrogen</v>
      </c>
      <c r="C685" s="310" t="str">
        <f t="shared" si="36"/>
        <v>Fraction of Industrial Fuel Use Shifted to Other Fuels</v>
      </c>
      <c r="D685" s="394" t="s">
        <v>3214</v>
      </c>
      <c r="E685" s="414" t="s">
        <v>2802</v>
      </c>
      <c r="F685" s="7" t="s">
        <v>3176</v>
      </c>
      <c r="G685" s="414" t="s">
        <v>3228</v>
      </c>
      <c r="H685" s="416">
        <v>1426</v>
      </c>
      <c r="I685" s="414" t="s">
        <v>45</v>
      </c>
      <c r="J685" s="308" t="str">
        <f>IF(ISBLANK(INDEX('Policy Characteristics'!D:D,MATCH($C685,'Policy Characteristics'!$C:$C,0))),"",INDEX('Policy Characteristics'!D:D,MATCH($C685,'Policy Characteristics'!$C:$C,0)))</f>
        <v>Electrification + Hydrogen</v>
      </c>
      <c r="K685" s="306" t="str">
        <f>IF(ISBLANK(INDEX('Policy Characteristics'!E:E,MATCH($C685,'Policy Characteristics'!$C:$C,0))),"",INDEX('Policy Characteristics'!E:E,MATCH($C685,'Policy Characteristics'!$C:$C,0)))</f>
        <v>indst fuel type shifting</v>
      </c>
      <c r="L685" s="317">
        <f>IF(ISBLANK(INDEX('Policy Characteristics'!F:F,MATCH($C685,'Policy Characteristics'!$C:$C,0))),"",INDEX('Policy Characteristics'!F:F,MATCH($C685,'Policy Characteristics'!$C:$C,0)))</f>
        <v>0</v>
      </c>
      <c r="M685" s="317">
        <f>IF(ISBLANK(INDEX('Policy Characteristics'!G:G,MATCH($C685,'Policy Characteristics'!$C:$C,0))),"",INDEX('Policy Characteristics'!G:G,MATCH($C685,'Policy Characteristics'!$C:$C,0)))</f>
        <v>1</v>
      </c>
      <c r="N685" s="317">
        <f>IF(ISBLANK(INDEX('Policy Characteristics'!H:H,MATCH($C685,'Policy Characteristics'!$C:$C,0))),"",INDEX('Policy Characteristics'!H:H,MATCH($C685,'Policy Characteristics'!$C:$C,0)))</f>
        <v>0.01</v>
      </c>
      <c r="O685" s="306" t="str">
        <f>IF(ISBLANK(INDEX('Policy Characteristics'!I:I,MATCH($C685,'Policy Characteristics'!$C:$C,0))),"",INDEX('Policy Characteristics'!I:I,MATCH($C685,'Policy Characteristics'!$C:$C,0)))</f>
        <v>% of fuel shifted</v>
      </c>
      <c r="P685" s="306" t="str">
        <f>IF(ISBLANK(INDEX('Policy Characteristics'!J:J,MATCH($C685,'Policy Characteristics'!$C:$C,0))),"",INDEX('Policy Characteristics'!J:J,MATCH($C685,'Policy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5" s="306" t="str">
        <f>IF(ISBLANK(INDEX('Policy Characteristics'!K:K,MATCH($C685,'Policy Characteristics'!$C:$C,0))),"",INDEX('Policy Characteristics'!K:K,MATCH($C685,'Policy Characteristics'!$C:$C,0)))</f>
        <v>industry-ag-main.html#fuel-switching</v>
      </c>
      <c r="R685" s="306" t="str">
        <f>IF(ISBLANK(INDEX('Policy Characteristics'!L:L,MATCH($C685,'Policy Characteristics'!$C:$C,0))),"",INDEX('Policy Characteristics'!L:L,MATCH($C685,'Policy Characteristics'!$C:$C,0)))</f>
        <v>industry-elec-and-hydrogen.html</v>
      </c>
    </row>
    <row r="686" spans="1:18" x14ac:dyDescent="0.25">
      <c r="A686" s="306" t="str">
        <f>IF(ISBLANK(INDEX('Policy Characteristics'!A:A,MATCH($C686,'Policy Characteristics'!$C:$C,0))),"",INDEX('Policy Characteristics'!A:A,MATCH($C686,'Policy Characteristics'!$C:$C,0)))</f>
        <v>Industry</v>
      </c>
      <c r="B686" s="306" t="str">
        <f>IF(ISBLANK(INDEX('Policy Characteristics'!B:B,MATCH($C686,'Policy Characteristics'!$C:$C,0))),"",INDEX('Policy Characteristics'!B:B,MATCH($C686,'Policy Characteristics'!$C:$C,0)))</f>
        <v>Electrification + Hydrogen</v>
      </c>
      <c r="C686" s="310" t="str">
        <f t="shared" si="36"/>
        <v>Fraction of Industrial Fuel Use Shifted to Other Fuels</v>
      </c>
      <c r="D686" s="394" t="s">
        <v>3214</v>
      </c>
      <c r="E686" s="414" t="s">
        <v>2799</v>
      </c>
      <c r="F686" s="7" t="s">
        <v>3176</v>
      </c>
      <c r="G686" s="414" t="s">
        <v>3229</v>
      </c>
      <c r="H686" s="416">
        <v>1427</v>
      </c>
      <c r="I686" s="414" t="s">
        <v>44</v>
      </c>
      <c r="J686" s="308" t="str">
        <f>IF(ISBLANK(INDEX('Policy Characteristics'!D:D,MATCH($C686,'Policy Characteristics'!$C:$C,0))),"",INDEX('Policy Characteristics'!D:D,MATCH($C686,'Policy Characteristics'!$C:$C,0)))</f>
        <v>Electrification + Hydrogen</v>
      </c>
      <c r="K686" s="306" t="str">
        <f>IF(ISBLANK(INDEX('Policy Characteristics'!E:E,MATCH($C686,'Policy Characteristics'!$C:$C,0))),"",INDEX('Policy Characteristics'!E:E,MATCH($C686,'Policy Characteristics'!$C:$C,0)))</f>
        <v>indst fuel type shifting</v>
      </c>
      <c r="L686" s="317">
        <f>IF(ISBLANK(INDEX('Policy Characteristics'!F:F,MATCH($C686,'Policy Characteristics'!$C:$C,0))),"",INDEX('Policy Characteristics'!F:F,MATCH($C686,'Policy Characteristics'!$C:$C,0)))</f>
        <v>0</v>
      </c>
      <c r="M686" s="317">
        <f>IF(ISBLANK(INDEX('Policy Characteristics'!G:G,MATCH($C686,'Policy Characteristics'!$C:$C,0))),"",INDEX('Policy Characteristics'!G:G,MATCH($C686,'Policy Characteristics'!$C:$C,0)))</f>
        <v>1</v>
      </c>
      <c r="N686" s="317">
        <f>IF(ISBLANK(INDEX('Policy Characteristics'!H:H,MATCH($C686,'Policy Characteristics'!$C:$C,0))),"",INDEX('Policy Characteristics'!H:H,MATCH($C686,'Policy Characteristics'!$C:$C,0)))</f>
        <v>0.01</v>
      </c>
      <c r="O686" s="306" t="str">
        <f>IF(ISBLANK(INDEX('Policy Characteristics'!I:I,MATCH($C686,'Policy Characteristics'!$C:$C,0))),"",INDEX('Policy Characteristics'!I:I,MATCH($C686,'Policy Characteristics'!$C:$C,0)))</f>
        <v>% of fuel shifted</v>
      </c>
      <c r="P686" s="306" t="str">
        <f>IF(ISBLANK(INDEX('Policy Characteristics'!J:J,MATCH($C686,'Policy Characteristics'!$C:$C,0))),"",INDEX('Policy Characteristics'!J:J,MATCH($C686,'Policy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6" s="306" t="str">
        <f>IF(ISBLANK(INDEX('Policy Characteristics'!K:K,MATCH($C686,'Policy Characteristics'!$C:$C,0))),"",INDEX('Policy Characteristics'!K:K,MATCH($C686,'Policy Characteristics'!$C:$C,0)))</f>
        <v>industry-ag-main.html#fuel-switching</v>
      </c>
      <c r="R686" s="306" t="str">
        <f>IF(ISBLANK(INDEX('Policy Characteristics'!L:L,MATCH($C686,'Policy Characteristics'!$C:$C,0))),"",INDEX('Policy Characteristics'!L:L,MATCH($C686,'Policy Characteristics'!$C:$C,0)))</f>
        <v>industry-elec-and-hydrogen.html</v>
      </c>
    </row>
    <row r="687" spans="1:18" x14ac:dyDescent="0.25">
      <c r="A687" s="306" t="str">
        <f>IF(ISBLANK(INDEX('Policy Characteristics'!A:A,MATCH($C687,'Policy Characteristics'!$C:$C,0))),"",INDEX('Policy Characteristics'!A:A,MATCH($C687,'Policy Characteristics'!$C:$C,0)))</f>
        <v>Industry</v>
      </c>
      <c r="B687" s="306" t="str">
        <f>IF(ISBLANK(INDEX('Policy Characteristics'!B:B,MATCH($C687,'Policy Characteristics'!$C:$C,0))),"",INDEX('Policy Characteristics'!B:B,MATCH($C687,'Policy Characteristics'!$C:$C,0)))</f>
        <v>Electrification + Hydrogen</v>
      </c>
      <c r="C687" s="310" t="str">
        <f t="shared" si="36"/>
        <v>Fraction of Industrial Fuel Use Shifted to Other Fuels</v>
      </c>
      <c r="D687" s="394" t="s">
        <v>3215</v>
      </c>
      <c r="E687" s="414" t="s">
        <v>2449</v>
      </c>
      <c r="F687" s="7" t="s">
        <v>3177</v>
      </c>
      <c r="G687" s="414" t="s">
        <v>3220</v>
      </c>
      <c r="H687" s="416">
        <v>1428</v>
      </c>
      <c r="I687" s="414" t="s">
        <v>44</v>
      </c>
      <c r="J687" s="308" t="str">
        <f>IF(ISBLANK(INDEX('Policy Characteristics'!D:D,MATCH($C687,'Policy Characteristics'!$C:$C,0))),"",INDEX('Policy Characteristics'!D:D,MATCH($C687,'Policy Characteristics'!$C:$C,0)))</f>
        <v>Electrification + Hydrogen</v>
      </c>
      <c r="K687" s="306" t="str">
        <f>IF(ISBLANK(INDEX('Policy Characteristics'!E:E,MATCH($C687,'Policy Characteristics'!$C:$C,0))),"",INDEX('Policy Characteristics'!E:E,MATCH($C687,'Policy Characteristics'!$C:$C,0)))</f>
        <v>indst fuel type shifting</v>
      </c>
      <c r="L687" s="317">
        <f>IF(ISBLANK(INDEX('Policy Characteristics'!F:F,MATCH($C687,'Policy Characteristics'!$C:$C,0))),"",INDEX('Policy Characteristics'!F:F,MATCH($C687,'Policy Characteristics'!$C:$C,0)))</f>
        <v>0</v>
      </c>
      <c r="M687" s="317">
        <f>IF(ISBLANK(INDEX('Policy Characteristics'!G:G,MATCH($C687,'Policy Characteristics'!$C:$C,0))),"",INDEX('Policy Characteristics'!G:G,MATCH($C687,'Policy Characteristics'!$C:$C,0)))</f>
        <v>1</v>
      </c>
      <c r="N687" s="317">
        <f>IF(ISBLANK(INDEX('Policy Characteristics'!H:H,MATCH($C687,'Policy Characteristics'!$C:$C,0))),"",INDEX('Policy Characteristics'!H:H,MATCH($C687,'Policy Characteristics'!$C:$C,0)))</f>
        <v>0.01</v>
      </c>
      <c r="O687" s="306" t="str">
        <f>IF(ISBLANK(INDEX('Policy Characteristics'!I:I,MATCH($C687,'Policy Characteristics'!$C:$C,0))),"",INDEX('Policy Characteristics'!I:I,MATCH($C687,'Policy Characteristics'!$C:$C,0)))</f>
        <v>% of fuel shifted</v>
      </c>
      <c r="P687" s="306" t="str">
        <f>IF(ISBLANK(INDEX('Policy Characteristics'!J:J,MATCH($C687,'Policy Characteristics'!$C:$C,0))),"",INDEX('Policy Characteristics'!J:J,MATCH($C687,'Policy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7" s="306" t="str">
        <f>IF(ISBLANK(INDEX('Policy Characteristics'!K:K,MATCH($C687,'Policy Characteristics'!$C:$C,0))),"",INDEX('Policy Characteristics'!K:K,MATCH($C687,'Policy Characteristics'!$C:$C,0)))</f>
        <v>industry-ag-main.html#fuel-switching</v>
      </c>
      <c r="R687" s="306" t="str">
        <f>IF(ISBLANK(INDEX('Policy Characteristics'!L:L,MATCH($C687,'Policy Characteristics'!$C:$C,0))),"",INDEX('Policy Characteristics'!L:L,MATCH($C687,'Policy Characteristics'!$C:$C,0)))</f>
        <v>industry-elec-and-hydrogen.html</v>
      </c>
    </row>
    <row r="688" spans="1:18" x14ac:dyDescent="0.25">
      <c r="A688" s="306" t="str">
        <f>IF(ISBLANK(INDEX('Policy Characteristics'!A:A,MATCH($C688,'Policy Characteristics'!$C:$C,0))),"",INDEX('Policy Characteristics'!A:A,MATCH($C688,'Policy Characteristics'!$C:$C,0)))</f>
        <v>Industry</v>
      </c>
      <c r="B688" s="306" t="str">
        <f>IF(ISBLANK(INDEX('Policy Characteristics'!B:B,MATCH($C688,'Policy Characteristics'!$C:$C,0))),"",INDEX('Policy Characteristics'!B:B,MATCH($C688,'Policy Characteristics'!$C:$C,0)))</f>
        <v>Electrification + Hydrogen</v>
      </c>
      <c r="C688" s="310" t="str">
        <f t="shared" si="36"/>
        <v>Fraction of Industrial Fuel Use Shifted to Other Fuels</v>
      </c>
      <c r="D688" s="394" t="s">
        <v>3215</v>
      </c>
      <c r="E688" s="414" t="s">
        <v>2450</v>
      </c>
      <c r="F688" s="7" t="s">
        <v>3177</v>
      </c>
      <c r="G688" s="414" t="s">
        <v>3221</v>
      </c>
      <c r="H688" s="416">
        <v>1429</v>
      </c>
      <c r="I688" s="414" t="s">
        <v>45</v>
      </c>
      <c r="J688" s="308" t="str">
        <f>IF(ISBLANK(INDEX('Policy Characteristics'!D:D,MATCH($C688,'Policy Characteristics'!$C:$C,0))),"",INDEX('Policy Characteristics'!D:D,MATCH($C688,'Policy Characteristics'!$C:$C,0)))</f>
        <v>Electrification + Hydrogen</v>
      </c>
      <c r="K688" s="306" t="str">
        <f>IF(ISBLANK(INDEX('Policy Characteristics'!E:E,MATCH($C688,'Policy Characteristics'!$C:$C,0))),"",INDEX('Policy Characteristics'!E:E,MATCH($C688,'Policy Characteristics'!$C:$C,0)))</f>
        <v>indst fuel type shifting</v>
      </c>
      <c r="L688" s="317">
        <f>IF(ISBLANK(INDEX('Policy Characteristics'!F:F,MATCH($C688,'Policy Characteristics'!$C:$C,0))),"",INDEX('Policy Characteristics'!F:F,MATCH($C688,'Policy Characteristics'!$C:$C,0)))</f>
        <v>0</v>
      </c>
      <c r="M688" s="317">
        <f>IF(ISBLANK(INDEX('Policy Characteristics'!G:G,MATCH($C688,'Policy Characteristics'!$C:$C,0))),"",INDEX('Policy Characteristics'!G:G,MATCH($C688,'Policy Characteristics'!$C:$C,0)))</f>
        <v>1</v>
      </c>
      <c r="N688" s="317">
        <f>IF(ISBLANK(INDEX('Policy Characteristics'!H:H,MATCH($C688,'Policy Characteristics'!$C:$C,0))),"",INDEX('Policy Characteristics'!H:H,MATCH($C688,'Policy Characteristics'!$C:$C,0)))</f>
        <v>0.01</v>
      </c>
      <c r="O688" s="306" t="str">
        <f>IF(ISBLANK(INDEX('Policy Characteristics'!I:I,MATCH($C688,'Policy Characteristics'!$C:$C,0))),"",INDEX('Policy Characteristics'!I:I,MATCH($C688,'Policy Characteristics'!$C:$C,0)))</f>
        <v>% of fuel shifted</v>
      </c>
      <c r="P688" s="306" t="str">
        <f>IF(ISBLANK(INDEX('Policy Characteristics'!J:J,MATCH($C688,'Policy Characteristics'!$C:$C,0))),"",INDEX('Policy Characteristics'!J:J,MATCH($C688,'Policy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8" s="306" t="str">
        <f>IF(ISBLANK(INDEX('Policy Characteristics'!K:K,MATCH($C688,'Policy Characteristics'!$C:$C,0))),"",INDEX('Policy Characteristics'!K:K,MATCH($C688,'Policy Characteristics'!$C:$C,0)))</f>
        <v>industry-ag-main.html#fuel-switching</v>
      </c>
      <c r="R688" s="306" t="str">
        <f>IF(ISBLANK(INDEX('Policy Characteristics'!L:L,MATCH($C688,'Policy Characteristics'!$C:$C,0))),"",INDEX('Policy Characteristics'!L:L,MATCH($C688,'Policy Characteristics'!$C:$C,0)))</f>
        <v>industry-elec-and-hydrogen.html</v>
      </c>
    </row>
    <row r="689" spans="1:18" x14ac:dyDescent="0.25">
      <c r="A689" s="306" t="str">
        <f>IF(ISBLANK(INDEX('Policy Characteristics'!A:A,MATCH($C689,'Policy Characteristics'!$C:$C,0))),"",INDEX('Policy Characteristics'!A:A,MATCH($C689,'Policy Characteristics'!$C:$C,0)))</f>
        <v>Industry</v>
      </c>
      <c r="B689" s="306" t="str">
        <f>IF(ISBLANK(INDEX('Policy Characteristics'!B:B,MATCH($C689,'Policy Characteristics'!$C:$C,0))),"",INDEX('Policy Characteristics'!B:B,MATCH($C689,'Policy Characteristics'!$C:$C,0)))</f>
        <v>Electrification + Hydrogen</v>
      </c>
      <c r="C689" s="310" t="str">
        <f t="shared" si="36"/>
        <v>Fraction of Industrial Fuel Use Shifted to Other Fuels</v>
      </c>
      <c r="D689" s="394" t="s">
        <v>3215</v>
      </c>
      <c r="E689" s="414" t="s">
        <v>2451</v>
      </c>
      <c r="F689" s="7" t="s">
        <v>3177</v>
      </c>
      <c r="G689" s="414" t="s">
        <v>3222</v>
      </c>
      <c r="H689" s="416">
        <v>1430</v>
      </c>
      <c r="I689" s="414" t="s">
        <v>45</v>
      </c>
      <c r="J689" s="308" t="str">
        <f>IF(ISBLANK(INDEX('Policy Characteristics'!D:D,MATCH($C689,'Policy Characteristics'!$C:$C,0))),"",INDEX('Policy Characteristics'!D:D,MATCH($C689,'Policy Characteristics'!$C:$C,0)))</f>
        <v>Electrification + Hydrogen</v>
      </c>
      <c r="K689" s="306" t="str">
        <f>IF(ISBLANK(INDEX('Policy Characteristics'!E:E,MATCH($C689,'Policy Characteristics'!$C:$C,0))),"",INDEX('Policy Characteristics'!E:E,MATCH($C689,'Policy Characteristics'!$C:$C,0)))</f>
        <v>indst fuel type shifting</v>
      </c>
      <c r="L689" s="317">
        <f>IF(ISBLANK(INDEX('Policy Characteristics'!F:F,MATCH($C689,'Policy Characteristics'!$C:$C,0))),"",INDEX('Policy Characteristics'!F:F,MATCH($C689,'Policy Characteristics'!$C:$C,0)))</f>
        <v>0</v>
      </c>
      <c r="M689" s="317">
        <f>IF(ISBLANK(INDEX('Policy Characteristics'!G:G,MATCH($C689,'Policy Characteristics'!$C:$C,0))),"",INDEX('Policy Characteristics'!G:G,MATCH($C689,'Policy Characteristics'!$C:$C,0)))</f>
        <v>1</v>
      </c>
      <c r="N689" s="317">
        <f>IF(ISBLANK(INDEX('Policy Characteristics'!H:H,MATCH($C689,'Policy Characteristics'!$C:$C,0))),"",INDEX('Policy Characteristics'!H:H,MATCH($C689,'Policy Characteristics'!$C:$C,0)))</f>
        <v>0.01</v>
      </c>
      <c r="O689" s="306" t="str">
        <f>IF(ISBLANK(INDEX('Policy Characteristics'!I:I,MATCH($C689,'Policy Characteristics'!$C:$C,0))),"",INDEX('Policy Characteristics'!I:I,MATCH($C689,'Policy Characteristics'!$C:$C,0)))</f>
        <v>% of fuel shifted</v>
      </c>
      <c r="P689" s="306" t="str">
        <f>IF(ISBLANK(INDEX('Policy Characteristics'!J:J,MATCH($C689,'Policy Characteristics'!$C:$C,0))),"",INDEX('Policy Characteristics'!J:J,MATCH($C689,'Policy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89" s="306" t="str">
        <f>IF(ISBLANK(INDEX('Policy Characteristics'!K:K,MATCH($C689,'Policy Characteristics'!$C:$C,0))),"",INDEX('Policy Characteristics'!K:K,MATCH($C689,'Policy Characteristics'!$C:$C,0)))</f>
        <v>industry-ag-main.html#fuel-switching</v>
      </c>
      <c r="R689" s="306" t="str">
        <f>IF(ISBLANK(INDEX('Policy Characteristics'!L:L,MATCH($C689,'Policy Characteristics'!$C:$C,0))),"",INDEX('Policy Characteristics'!L:L,MATCH($C689,'Policy Characteristics'!$C:$C,0)))</f>
        <v>industry-elec-and-hydrogen.html</v>
      </c>
    </row>
    <row r="690" spans="1:18" x14ac:dyDescent="0.25">
      <c r="A690" s="306" t="str">
        <f>IF(ISBLANK(INDEX('Policy Characteristics'!A:A,MATCH($C690,'Policy Characteristics'!$C:$C,0))),"",INDEX('Policy Characteristics'!A:A,MATCH($C690,'Policy Characteristics'!$C:$C,0)))</f>
        <v>Industry</v>
      </c>
      <c r="B690" s="306" t="str">
        <f>IF(ISBLANK(INDEX('Policy Characteristics'!B:B,MATCH($C690,'Policy Characteristics'!$C:$C,0))),"",INDEX('Policy Characteristics'!B:B,MATCH($C690,'Policy Characteristics'!$C:$C,0)))</f>
        <v>Electrification + Hydrogen</v>
      </c>
      <c r="C690" s="310" t="str">
        <f t="shared" si="36"/>
        <v>Fraction of Industrial Fuel Use Shifted to Other Fuels</v>
      </c>
      <c r="D690" s="394" t="s">
        <v>3215</v>
      </c>
      <c r="E690" s="414" t="s">
        <v>2452</v>
      </c>
      <c r="F690" s="7" t="s">
        <v>3177</v>
      </c>
      <c r="G690" s="414" t="s">
        <v>3223</v>
      </c>
      <c r="H690" s="416">
        <v>1431</v>
      </c>
      <c r="I690" s="414" t="s">
        <v>45</v>
      </c>
      <c r="J690" s="308" t="str">
        <f>IF(ISBLANK(INDEX('Policy Characteristics'!D:D,MATCH($C690,'Policy Characteristics'!$C:$C,0))),"",INDEX('Policy Characteristics'!D:D,MATCH($C690,'Policy Characteristics'!$C:$C,0)))</f>
        <v>Electrification + Hydrogen</v>
      </c>
      <c r="K690" s="306" t="str">
        <f>IF(ISBLANK(INDEX('Policy Characteristics'!E:E,MATCH($C690,'Policy Characteristics'!$C:$C,0))),"",INDEX('Policy Characteristics'!E:E,MATCH($C690,'Policy Characteristics'!$C:$C,0)))</f>
        <v>indst fuel type shifting</v>
      </c>
      <c r="L690" s="317">
        <f>IF(ISBLANK(INDEX('Policy Characteristics'!F:F,MATCH($C690,'Policy Characteristics'!$C:$C,0))),"",INDEX('Policy Characteristics'!F:F,MATCH($C690,'Policy Characteristics'!$C:$C,0)))</f>
        <v>0</v>
      </c>
      <c r="M690" s="317">
        <f>IF(ISBLANK(INDEX('Policy Characteristics'!G:G,MATCH($C690,'Policy Characteristics'!$C:$C,0))),"",INDEX('Policy Characteristics'!G:G,MATCH($C690,'Policy Characteristics'!$C:$C,0)))</f>
        <v>1</v>
      </c>
      <c r="N690" s="317">
        <f>IF(ISBLANK(INDEX('Policy Characteristics'!H:H,MATCH($C690,'Policy Characteristics'!$C:$C,0))),"",INDEX('Policy Characteristics'!H:H,MATCH($C690,'Policy Characteristics'!$C:$C,0)))</f>
        <v>0.01</v>
      </c>
      <c r="O690" s="306" t="str">
        <f>IF(ISBLANK(INDEX('Policy Characteristics'!I:I,MATCH($C690,'Policy Characteristics'!$C:$C,0))),"",INDEX('Policy Characteristics'!I:I,MATCH($C690,'Policy Characteristics'!$C:$C,0)))</f>
        <v>% of fuel shifted</v>
      </c>
      <c r="P690" s="306" t="str">
        <f>IF(ISBLANK(INDEX('Policy Characteristics'!J:J,MATCH($C690,'Policy Characteristics'!$C:$C,0))),"",INDEX('Policy Characteristics'!J:J,MATCH($C690,'Policy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0" s="306" t="str">
        <f>IF(ISBLANK(INDEX('Policy Characteristics'!K:K,MATCH($C690,'Policy Characteristics'!$C:$C,0))),"",INDEX('Policy Characteristics'!K:K,MATCH($C690,'Policy Characteristics'!$C:$C,0)))</f>
        <v>industry-ag-main.html#fuel-switching</v>
      </c>
      <c r="R690" s="306" t="str">
        <f>IF(ISBLANK(INDEX('Policy Characteristics'!L:L,MATCH($C690,'Policy Characteristics'!$C:$C,0))),"",INDEX('Policy Characteristics'!L:L,MATCH($C690,'Policy Characteristics'!$C:$C,0)))</f>
        <v>industry-elec-and-hydrogen.html</v>
      </c>
    </row>
    <row r="691" spans="1:18" x14ac:dyDescent="0.25">
      <c r="A691" s="306" t="str">
        <f>IF(ISBLANK(INDEX('Policy Characteristics'!A:A,MATCH($C691,'Policy Characteristics'!$C:$C,0))),"",INDEX('Policy Characteristics'!A:A,MATCH($C691,'Policy Characteristics'!$C:$C,0)))</f>
        <v>Industry</v>
      </c>
      <c r="B691" s="306" t="str">
        <f>IF(ISBLANK(INDEX('Policy Characteristics'!B:B,MATCH($C691,'Policy Characteristics'!$C:$C,0))),"",INDEX('Policy Characteristics'!B:B,MATCH($C691,'Policy Characteristics'!$C:$C,0)))</f>
        <v>Electrification + Hydrogen</v>
      </c>
      <c r="C691" s="310" t="str">
        <f t="shared" si="36"/>
        <v>Fraction of Industrial Fuel Use Shifted to Other Fuels</v>
      </c>
      <c r="D691" s="394" t="s">
        <v>3215</v>
      </c>
      <c r="E691" s="414" t="s">
        <v>2453</v>
      </c>
      <c r="F691" s="7" t="s">
        <v>3177</v>
      </c>
      <c r="G691" s="414" t="s">
        <v>3224</v>
      </c>
      <c r="H691" s="416">
        <v>1432</v>
      </c>
      <c r="I691" s="414" t="s">
        <v>45</v>
      </c>
      <c r="J691" s="308" t="str">
        <f>IF(ISBLANK(INDEX('Policy Characteristics'!D:D,MATCH($C691,'Policy Characteristics'!$C:$C,0))),"",INDEX('Policy Characteristics'!D:D,MATCH($C691,'Policy Characteristics'!$C:$C,0)))</f>
        <v>Electrification + Hydrogen</v>
      </c>
      <c r="K691" s="306" t="str">
        <f>IF(ISBLANK(INDEX('Policy Characteristics'!E:E,MATCH($C691,'Policy Characteristics'!$C:$C,0))),"",INDEX('Policy Characteristics'!E:E,MATCH($C691,'Policy Characteristics'!$C:$C,0)))</f>
        <v>indst fuel type shifting</v>
      </c>
      <c r="L691" s="317">
        <f>IF(ISBLANK(INDEX('Policy Characteristics'!F:F,MATCH($C691,'Policy Characteristics'!$C:$C,0))),"",INDEX('Policy Characteristics'!F:F,MATCH($C691,'Policy Characteristics'!$C:$C,0)))</f>
        <v>0</v>
      </c>
      <c r="M691" s="317">
        <f>IF(ISBLANK(INDEX('Policy Characteristics'!G:G,MATCH($C691,'Policy Characteristics'!$C:$C,0))),"",INDEX('Policy Characteristics'!G:G,MATCH($C691,'Policy Characteristics'!$C:$C,0)))</f>
        <v>1</v>
      </c>
      <c r="N691" s="317">
        <f>IF(ISBLANK(INDEX('Policy Characteristics'!H:H,MATCH($C691,'Policy Characteristics'!$C:$C,0))),"",INDEX('Policy Characteristics'!H:H,MATCH($C691,'Policy Characteristics'!$C:$C,0)))</f>
        <v>0.01</v>
      </c>
      <c r="O691" s="306" t="str">
        <f>IF(ISBLANK(INDEX('Policy Characteristics'!I:I,MATCH($C691,'Policy Characteristics'!$C:$C,0))),"",INDEX('Policy Characteristics'!I:I,MATCH($C691,'Policy Characteristics'!$C:$C,0)))</f>
        <v>% of fuel shifted</v>
      </c>
      <c r="P691" s="306" t="str">
        <f>IF(ISBLANK(INDEX('Policy Characteristics'!J:J,MATCH($C691,'Policy Characteristics'!$C:$C,0))),"",INDEX('Policy Characteristics'!J:J,MATCH($C691,'Policy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1" s="306" t="str">
        <f>IF(ISBLANK(INDEX('Policy Characteristics'!K:K,MATCH($C691,'Policy Characteristics'!$C:$C,0))),"",INDEX('Policy Characteristics'!K:K,MATCH($C691,'Policy Characteristics'!$C:$C,0)))</f>
        <v>industry-ag-main.html#fuel-switching</v>
      </c>
      <c r="R691" s="306" t="str">
        <f>IF(ISBLANK(INDEX('Policy Characteristics'!L:L,MATCH($C691,'Policy Characteristics'!$C:$C,0))),"",INDEX('Policy Characteristics'!L:L,MATCH($C691,'Policy Characteristics'!$C:$C,0)))</f>
        <v>industry-elec-and-hydrogen.html</v>
      </c>
    </row>
    <row r="692" spans="1:18" x14ac:dyDescent="0.25">
      <c r="A692" s="306" t="str">
        <f>IF(ISBLANK(INDEX('Policy Characteristics'!A:A,MATCH($C692,'Policy Characteristics'!$C:$C,0))),"",INDEX('Policy Characteristics'!A:A,MATCH($C692,'Policy Characteristics'!$C:$C,0)))</f>
        <v>Industry</v>
      </c>
      <c r="B692" s="306" t="str">
        <f>IF(ISBLANK(INDEX('Policy Characteristics'!B:B,MATCH($C692,'Policy Characteristics'!$C:$C,0))),"",INDEX('Policy Characteristics'!B:B,MATCH($C692,'Policy Characteristics'!$C:$C,0)))</f>
        <v>Electrification + Hydrogen</v>
      </c>
      <c r="C692" s="310" t="str">
        <f t="shared" si="36"/>
        <v>Fraction of Industrial Fuel Use Shifted to Other Fuels</v>
      </c>
      <c r="D692" s="394" t="s">
        <v>3215</v>
      </c>
      <c r="E692" s="414" t="s">
        <v>2454</v>
      </c>
      <c r="F692" s="7" t="s">
        <v>3177</v>
      </c>
      <c r="G692" s="414" t="s">
        <v>3225</v>
      </c>
      <c r="H692" s="416">
        <v>1433</v>
      </c>
      <c r="I692" s="414" t="s">
        <v>45</v>
      </c>
      <c r="J692" s="308" t="str">
        <f>IF(ISBLANK(INDEX('Policy Characteristics'!D:D,MATCH($C692,'Policy Characteristics'!$C:$C,0))),"",INDEX('Policy Characteristics'!D:D,MATCH($C692,'Policy Characteristics'!$C:$C,0)))</f>
        <v>Electrification + Hydrogen</v>
      </c>
      <c r="K692" s="306" t="str">
        <f>IF(ISBLANK(INDEX('Policy Characteristics'!E:E,MATCH($C692,'Policy Characteristics'!$C:$C,0))),"",INDEX('Policy Characteristics'!E:E,MATCH($C692,'Policy Characteristics'!$C:$C,0)))</f>
        <v>indst fuel type shifting</v>
      </c>
      <c r="L692" s="317">
        <f>IF(ISBLANK(INDEX('Policy Characteristics'!F:F,MATCH($C692,'Policy Characteristics'!$C:$C,0))),"",INDEX('Policy Characteristics'!F:F,MATCH($C692,'Policy Characteristics'!$C:$C,0)))</f>
        <v>0</v>
      </c>
      <c r="M692" s="317">
        <f>IF(ISBLANK(INDEX('Policy Characteristics'!G:G,MATCH($C692,'Policy Characteristics'!$C:$C,0))),"",INDEX('Policy Characteristics'!G:G,MATCH($C692,'Policy Characteristics'!$C:$C,0)))</f>
        <v>1</v>
      </c>
      <c r="N692" s="317">
        <f>IF(ISBLANK(INDEX('Policy Characteristics'!H:H,MATCH($C692,'Policy Characteristics'!$C:$C,0))),"",INDEX('Policy Characteristics'!H:H,MATCH($C692,'Policy Characteristics'!$C:$C,0)))</f>
        <v>0.01</v>
      </c>
      <c r="O692" s="306" t="str">
        <f>IF(ISBLANK(INDEX('Policy Characteristics'!I:I,MATCH($C692,'Policy Characteristics'!$C:$C,0))),"",INDEX('Policy Characteristics'!I:I,MATCH($C692,'Policy Characteristics'!$C:$C,0)))</f>
        <v>% of fuel shifted</v>
      </c>
      <c r="P692" s="306" t="str">
        <f>IF(ISBLANK(INDEX('Policy Characteristics'!J:J,MATCH($C692,'Policy Characteristics'!$C:$C,0))),"",INDEX('Policy Characteristics'!J:J,MATCH($C692,'Policy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2" s="306" t="str">
        <f>IF(ISBLANK(INDEX('Policy Characteristics'!K:K,MATCH($C692,'Policy Characteristics'!$C:$C,0))),"",INDEX('Policy Characteristics'!K:K,MATCH($C692,'Policy Characteristics'!$C:$C,0)))</f>
        <v>industry-ag-main.html#fuel-switching</v>
      </c>
      <c r="R692" s="306" t="str">
        <f>IF(ISBLANK(INDEX('Policy Characteristics'!L:L,MATCH($C692,'Policy Characteristics'!$C:$C,0))),"",INDEX('Policy Characteristics'!L:L,MATCH($C692,'Policy Characteristics'!$C:$C,0)))</f>
        <v>industry-elec-and-hydrogen.html</v>
      </c>
    </row>
    <row r="693" spans="1:18" x14ac:dyDescent="0.25">
      <c r="A693" s="306" t="str">
        <f>IF(ISBLANK(INDEX('Policy Characteristics'!A:A,MATCH($C693,'Policy Characteristics'!$C:$C,0))),"",INDEX('Policy Characteristics'!A:A,MATCH($C693,'Policy Characteristics'!$C:$C,0)))</f>
        <v>Industry</v>
      </c>
      <c r="B693" s="306" t="str">
        <f>IF(ISBLANK(INDEX('Policy Characteristics'!B:B,MATCH($C693,'Policy Characteristics'!$C:$C,0))),"",INDEX('Policy Characteristics'!B:B,MATCH($C693,'Policy Characteristics'!$C:$C,0)))</f>
        <v>Electrification + Hydrogen</v>
      </c>
      <c r="C693" s="310" t="str">
        <f t="shared" si="36"/>
        <v>Fraction of Industrial Fuel Use Shifted to Other Fuels</v>
      </c>
      <c r="D693" s="394" t="s">
        <v>3215</v>
      </c>
      <c r="E693" s="414" t="s">
        <v>2800</v>
      </c>
      <c r="F693" s="7" t="s">
        <v>3177</v>
      </c>
      <c r="G693" s="414" t="s">
        <v>3226</v>
      </c>
      <c r="H693" s="416">
        <v>1434</v>
      </c>
      <c r="I693" s="414" t="s">
        <v>45</v>
      </c>
      <c r="J693" s="308" t="str">
        <f>IF(ISBLANK(INDEX('Policy Characteristics'!D:D,MATCH($C693,'Policy Characteristics'!$C:$C,0))),"",INDEX('Policy Characteristics'!D:D,MATCH($C693,'Policy Characteristics'!$C:$C,0)))</f>
        <v>Electrification + Hydrogen</v>
      </c>
      <c r="K693" s="306" t="str">
        <f>IF(ISBLANK(INDEX('Policy Characteristics'!E:E,MATCH($C693,'Policy Characteristics'!$C:$C,0))),"",INDEX('Policy Characteristics'!E:E,MATCH($C693,'Policy Characteristics'!$C:$C,0)))</f>
        <v>indst fuel type shifting</v>
      </c>
      <c r="L693" s="317">
        <f>IF(ISBLANK(INDEX('Policy Characteristics'!F:F,MATCH($C693,'Policy Characteristics'!$C:$C,0))),"",INDEX('Policy Characteristics'!F:F,MATCH($C693,'Policy Characteristics'!$C:$C,0)))</f>
        <v>0</v>
      </c>
      <c r="M693" s="317">
        <f>IF(ISBLANK(INDEX('Policy Characteristics'!G:G,MATCH($C693,'Policy Characteristics'!$C:$C,0))),"",INDEX('Policy Characteristics'!G:G,MATCH($C693,'Policy Characteristics'!$C:$C,0)))</f>
        <v>1</v>
      </c>
      <c r="N693" s="317">
        <f>IF(ISBLANK(INDEX('Policy Characteristics'!H:H,MATCH($C693,'Policy Characteristics'!$C:$C,0))),"",INDEX('Policy Characteristics'!H:H,MATCH($C693,'Policy Characteristics'!$C:$C,0)))</f>
        <v>0.01</v>
      </c>
      <c r="O693" s="306" t="str">
        <f>IF(ISBLANK(INDEX('Policy Characteristics'!I:I,MATCH($C693,'Policy Characteristics'!$C:$C,0))),"",INDEX('Policy Characteristics'!I:I,MATCH($C693,'Policy Characteristics'!$C:$C,0)))</f>
        <v>% of fuel shifted</v>
      </c>
      <c r="P693" s="306" t="str">
        <f>IF(ISBLANK(INDEX('Policy Characteristics'!J:J,MATCH($C693,'Policy Characteristics'!$C:$C,0))),"",INDEX('Policy Characteristics'!J:J,MATCH($C693,'Policy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3" s="306" t="str">
        <f>IF(ISBLANK(INDEX('Policy Characteristics'!K:K,MATCH($C693,'Policy Characteristics'!$C:$C,0))),"",INDEX('Policy Characteristics'!K:K,MATCH($C693,'Policy Characteristics'!$C:$C,0)))</f>
        <v>industry-ag-main.html#fuel-switching</v>
      </c>
      <c r="R693" s="306" t="str">
        <f>IF(ISBLANK(INDEX('Policy Characteristics'!L:L,MATCH($C693,'Policy Characteristics'!$C:$C,0))),"",INDEX('Policy Characteristics'!L:L,MATCH($C693,'Policy Characteristics'!$C:$C,0)))</f>
        <v>industry-elec-and-hydrogen.html</v>
      </c>
    </row>
    <row r="694" spans="1:18" x14ac:dyDescent="0.25">
      <c r="A694" s="306" t="str">
        <f>IF(ISBLANK(INDEX('Policy Characteristics'!A:A,MATCH($C694,'Policy Characteristics'!$C:$C,0))),"",INDEX('Policy Characteristics'!A:A,MATCH($C694,'Policy Characteristics'!$C:$C,0)))</f>
        <v>Industry</v>
      </c>
      <c r="B694" s="306" t="str">
        <f>IF(ISBLANK(INDEX('Policy Characteristics'!B:B,MATCH($C694,'Policy Characteristics'!$C:$C,0))),"",INDEX('Policy Characteristics'!B:B,MATCH($C694,'Policy Characteristics'!$C:$C,0)))</f>
        <v>Electrification + Hydrogen</v>
      </c>
      <c r="C694" s="310" t="str">
        <f t="shared" si="36"/>
        <v>Fraction of Industrial Fuel Use Shifted to Other Fuels</v>
      </c>
      <c r="D694" s="394" t="s">
        <v>3215</v>
      </c>
      <c r="E694" s="414" t="s">
        <v>2801</v>
      </c>
      <c r="F694" s="7" t="s">
        <v>3177</v>
      </c>
      <c r="G694" s="414" t="s">
        <v>3227</v>
      </c>
      <c r="H694" s="416">
        <v>1435</v>
      </c>
      <c r="I694" s="414" t="s">
        <v>45</v>
      </c>
      <c r="J694" s="308" t="str">
        <f>IF(ISBLANK(INDEX('Policy Characteristics'!D:D,MATCH($C694,'Policy Characteristics'!$C:$C,0))),"",INDEX('Policy Characteristics'!D:D,MATCH($C694,'Policy Characteristics'!$C:$C,0)))</f>
        <v>Electrification + Hydrogen</v>
      </c>
      <c r="K694" s="306" t="str">
        <f>IF(ISBLANK(INDEX('Policy Characteristics'!E:E,MATCH($C694,'Policy Characteristics'!$C:$C,0))),"",INDEX('Policy Characteristics'!E:E,MATCH($C694,'Policy Characteristics'!$C:$C,0)))</f>
        <v>indst fuel type shifting</v>
      </c>
      <c r="L694" s="317">
        <f>IF(ISBLANK(INDEX('Policy Characteristics'!F:F,MATCH($C694,'Policy Characteristics'!$C:$C,0))),"",INDEX('Policy Characteristics'!F:F,MATCH($C694,'Policy Characteristics'!$C:$C,0)))</f>
        <v>0</v>
      </c>
      <c r="M694" s="317">
        <f>IF(ISBLANK(INDEX('Policy Characteristics'!G:G,MATCH($C694,'Policy Characteristics'!$C:$C,0))),"",INDEX('Policy Characteristics'!G:G,MATCH($C694,'Policy Characteristics'!$C:$C,0)))</f>
        <v>1</v>
      </c>
      <c r="N694" s="317">
        <f>IF(ISBLANK(INDEX('Policy Characteristics'!H:H,MATCH($C694,'Policy Characteristics'!$C:$C,0))),"",INDEX('Policy Characteristics'!H:H,MATCH($C694,'Policy Characteristics'!$C:$C,0)))</f>
        <v>0.01</v>
      </c>
      <c r="O694" s="306" t="str">
        <f>IF(ISBLANK(INDEX('Policy Characteristics'!I:I,MATCH($C694,'Policy Characteristics'!$C:$C,0))),"",INDEX('Policy Characteristics'!I:I,MATCH($C694,'Policy Characteristics'!$C:$C,0)))</f>
        <v>% of fuel shifted</v>
      </c>
      <c r="P694" s="306" t="str">
        <f>IF(ISBLANK(INDEX('Policy Characteristics'!J:J,MATCH($C694,'Policy Characteristics'!$C:$C,0))),"",INDEX('Policy Characteristics'!J:J,MATCH($C694,'Policy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4" s="306" t="str">
        <f>IF(ISBLANK(INDEX('Policy Characteristics'!K:K,MATCH($C694,'Policy Characteristics'!$C:$C,0))),"",INDEX('Policy Characteristics'!K:K,MATCH($C694,'Policy Characteristics'!$C:$C,0)))</f>
        <v>industry-ag-main.html#fuel-switching</v>
      </c>
      <c r="R694" s="306" t="str">
        <f>IF(ISBLANK(INDEX('Policy Characteristics'!L:L,MATCH($C694,'Policy Characteristics'!$C:$C,0))),"",INDEX('Policy Characteristics'!L:L,MATCH($C694,'Policy Characteristics'!$C:$C,0)))</f>
        <v>industry-elec-and-hydrogen.html</v>
      </c>
    </row>
    <row r="695" spans="1:18" x14ac:dyDescent="0.25">
      <c r="A695" s="306" t="str">
        <f>IF(ISBLANK(INDEX('Policy Characteristics'!A:A,MATCH($C695,'Policy Characteristics'!$C:$C,0))),"",INDEX('Policy Characteristics'!A:A,MATCH($C695,'Policy Characteristics'!$C:$C,0)))</f>
        <v>Industry</v>
      </c>
      <c r="B695" s="306" t="str">
        <f>IF(ISBLANK(INDEX('Policy Characteristics'!B:B,MATCH($C695,'Policy Characteristics'!$C:$C,0))),"",INDEX('Policy Characteristics'!B:B,MATCH($C695,'Policy Characteristics'!$C:$C,0)))</f>
        <v>Electrification + Hydrogen</v>
      </c>
      <c r="C695" s="310" t="str">
        <f t="shared" si="36"/>
        <v>Fraction of Industrial Fuel Use Shifted to Other Fuels</v>
      </c>
      <c r="D695" s="394" t="s">
        <v>3215</v>
      </c>
      <c r="E695" s="414" t="s">
        <v>2802</v>
      </c>
      <c r="F695" s="7" t="s">
        <v>3177</v>
      </c>
      <c r="G695" s="414" t="s">
        <v>3228</v>
      </c>
      <c r="H695" s="416">
        <v>1436</v>
      </c>
      <c r="I695" s="414" t="s">
        <v>45</v>
      </c>
      <c r="J695" s="308" t="str">
        <f>IF(ISBLANK(INDEX('Policy Characteristics'!D:D,MATCH($C695,'Policy Characteristics'!$C:$C,0))),"",INDEX('Policy Characteristics'!D:D,MATCH($C695,'Policy Characteristics'!$C:$C,0)))</f>
        <v>Electrification + Hydrogen</v>
      </c>
      <c r="K695" s="306" t="str">
        <f>IF(ISBLANK(INDEX('Policy Characteristics'!E:E,MATCH($C695,'Policy Characteristics'!$C:$C,0))),"",INDEX('Policy Characteristics'!E:E,MATCH($C695,'Policy Characteristics'!$C:$C,0)))</f>
        <v>indst fuel type shifting</v>
      </c>
      <c r="L695" s="317">
        <f>IF(ISBLANK(INDEX('Policy Characteristics'!F:F,MATCH($C695,'Policy Characteristics'!$C:$C,0))),"",INDEX('Policy Characteristics'!F:F,MATCH($C695,'Policy Characteristics'!$C:$C,0)))</f>
        <v>0</v>
      </c>
      <c r="M695" s="317">
        <f>IF(ISBLANK(INDEX('Policy Characteristics'!G:G,MATCH($C695,'Policy Characteristics'!$C:$C,0))),"",INDEX('Policy Characteristics'!G:G,MATCH($C695,'Policy Characteristics'!$C:$C,0)))</f>
        <v>1</v>
      </c>
      <c r="N695" s="317">
        <f>IF(ISBLANK(INDEX('Policy Characteristics'!H:H,MATCH($C695,'Policy Characteristics'!$C:$C,0))),"",INDEX('Policy Characteristics'!H:H,MATCH($C695,'Policy Characteristics'!$C:$C,0)))</f>
        <v>0.01</v>
      </c>
      <c r="O695" s="306" t="str">
        <f>IF(ISBLANK(INDEX('Policy Characteristics'!I:I,MATCH($C695,'Policy Characteristics'!$C:$C,0))),"",INDEX('Policy Characteristics'!I:I,MATCH($C695,'Policy Characteristics'!$C:$C,0)))</f>
        <v>% of fuel shifted</v>
      </c>
      <c r="P695" s="306" t="str">
        <f>IF(ISBLANK(INDEX('Policy Characteristics'!J:J,MATCH($C695,'Policy Characteristics'!$C:$C,0))),"",INDEX('Policy Characteristics'!J:J,MATCH($C695,'Policy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5" s="306" t="str">
        <f>IF(ISBLANK(INDEX('Policy Characteristics'!K:K,MATCH($C695,'Policy Characteristics'!$C:$C,0))),"",INDEX('Policy Characteristics'!K:K,MATCH($C695,'Policy Characteristics'!$C:$C,0)))</f>
        <v>industry-ag-main.html#fuel-switching</v>
      </c>
      <c r="R695" s="306" t="str">
        <f>IF(ISBLANK(INDEX('Policy Characteristics'!L:L,MATCH($C695,'Policy Characteristics'!$C:$C,0))),"",INDEX('Policy Characteristics'!L:L,MATCH($C695,'Policy Characteristics'!$C:$C,0)))</f>
        <v>industry-elec-and-hydrogen.html</v>
      </c>
    </row>
    <row r="696" spans="1:18" x14ac:dyDescent="0.25">
      <c r="A696" s="306" t="str">
        <f>IF(ISBLANK(INDEX('Policy Characteristics'!A:A,MATCH($C696,'Policy Characteristics'!$C:$C,0))),"",INDEX('Policy Characteristics'!A:A,MATCH($C696,'Policy Characteristics'!$C:$C,0)))</f>
        <v>Industry</v>
      </c>
      <c r="B696" s="306" t="str">
        <f>IF(ISBLANK(INDEX('Policy Characteristics'!B:B,MATCH($C696,'Policy Characteristics'!$C:$C,0))),"",INDEX('Policy Characteristics'!B:B,MATCH($C696,'Policy Characteristics'!$C:$C,0)))</f>
        <v>Electrification + Hydrogen</v>
      </c>
      <c r="C696" s="310" t="str">
        <f t="shared" si="36"/>
        <v>Fraction of Industrial Fuel Use Shifted to Other Fuels</v>
      </c>
      <c r="D696" s="394" t="s">
        <v>3215</v>
      </c>
      <c r="E696" s="414" t="s">
        <v>2799</v>
      </c>
      <c r="F696" s="7" t="s">
        <v>3177</v>
      </c>
      <c r="G696" s="414" t="s">
        <v>3229</v>
      </c>
      <c r="H696" s="416">
        <v>1437</v>
      </c>
      <c r="I696" s="414" t="s">
        <v>44</v>
      </c>
      <c r="J696" s="308" t="str">
        <f>IF(ISBLANK(INDEX('Policy Characteristics'!D:D,MATCH($C696,'Policy Characteristics'!$C:$C,0))),"",INDEX('Policy Characteristics'!D:D,MATCH($C696,'Policy Characteristics'!$C:$C,0)))</f>
        <v>Electrification + Hydrogen</v>
      </c>
      <c r="K696" s="306" t="str">
        <f>IF(ISBLANK(INDEX('Policy Characteristics'!E:E,MATCH($C696,'Policy Characteristics'!$C:$C,0))),"",INDEX('Policy Characteristics'!E:E,MATCH($C696,'Policy Characteristics'!$C:$C,0)))</f>
        <v>indst fuel type shifting</v>
      </c>
      <c r="L696" s="317">
        <f>IF(ISBLANK(INDEX('Policy Characteristics'!F:F,MATCH($C696,'Policy Characteristics'!$C:$C,0))),"",INDEX('Policy Characteristics'!F:F,MATCH($C696,'Policy Characteristics'!$C:$C,0)))</f>
        <v>0</v>
      </c>
      <c r="M696" s="317">
        <f>IF(ISBLANK(INDEX('Policy Characteristics'!G:G,MATCH($C696,'Policy Characteristics'!$C:$C,0))),"",INDEX('Policy Characteristics'!G:G,MATCH($C696,'Policy Characteristics'!$C:$C,0)))</f>
        <v>1</v>
      </c>
      <c r="N696" s="317">
        <f>IF(ISBLANK(INDEX('Policy Characteristics'!H:H,MATCH($C696,'Policy Characteristics'!$C:$C,0))),"",INDEX('Policy Characteristics'!H:H,MATCH($C696,'Policy Characteristics'!$C:$C,0)))</f>
        <v>0.01</v>
      </c>
      <c r="O696" s="306" t="str">
        <f>IF(ISBLANK(INDEX('Policy Characteristics'!I:I,MATCH($C696,'Policy Characteristics'!$C:$C,0))),"",INDEX('Policy Characteristics'!I:I,MATCH($C696,'Policy Characteristics'!$C:$C,0)))</f>
        <v>% of fuel shifted</v>
      </c>
      <c r="P696" s="306" t="str">
        <f>IF(ISBLANK(INDEX('Policy Characteristics'!J:J,MATCH($C696,'Policy Characteristics'!$C:$C,0))),"",INDEX('Policy Characteristics'!J:J,MATCH($C696,'Policy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6" s="306" t="str">
        <f>IF(ISBLANK(INDEX('Policy Characteristics'!K:K,MATCH($C696,'Policy Characteristics'!$C:$C,0))),"",INDEX('Policy Characteristics'!K:K,MATCH($C696,'Policy Characteristics'!$C:$C,0)))</f>
        <v>industry-ag-main.html#fuel-switching</v>
      </c>
      <c r="R696" s="306" t="str">
        <f>IF(ISBLANK(INDEX('Policy Characteristics'!L:L,MATCH($C696,'Policy Characteristics'!$C:$C,0))),"",INDEX('Policy Characteristics'!L:L,MATCH($C696,'Policy Characteristics'!$C:$C,0)))</f>
        <v>industry-elec-and-hydrogen.html</v>
      </c>
    </row>
    <row r="697" spans="1:18" x14ac:dyDescent="0.25">
      <c r="A697" s="306" t="str">
        <f>IF(ISBLANK(INDEX('Policy Characteristics'!A:A,MATCH($C697,'Policy Characteristics'!$C:$C,0))),"",INDEX('Policy Characteristics'!A:A,MATCH($C697,'Policy Characteristics'!$C:$C,0)))</f>
        <v>Industry</v>
      </c>
      <c r="B697" s="306" t="str">
        <f>IF(ISBLANK(INDEX('Policy Characteristics'!B:B,MATCH($C697,'Policy Characteristics'!$C:$C,0))),"",INDEX('Policy Characteristics'!B:B,MATCH($C697,'Policy Characteristics'!$C:$C,0)))</f>
        <v>Electrification + Hydrogen</v>
      </c>
      <c r="C697" s="310" t="str">
        <f t="shared" si="36"/>
        <v>Fraction of Industrial Fuel Use Shifted to Other Fuels</v>
      </c>
      <c r="D697" s="394" t="s">
        <v>3216</v>
      </c>
      <c r="E697" s="414" t="s">
        <v>2449</v>
      </c>
      <c r="F697" s="7" t="s">
        <v>3219</v>
      </c>
      <c r="G697" s="414" t="s">
        <v>3220</v>
      </c>
      <c r="H697" s="416">
        <v>1438</v>
      </c>
      <c r="I697" s="414" t="s">
        <v>45</v>
      </c>
      <c r="J697" s="308" t="str">
        <f>IF(ISBLANK(INDEX('Policy Characteristics'!D:D,MATCH($C697,'Policy Characteristics'!$C:$C,0))),"",INDEX('Policy Characteristics'!D:D,MATCH($C697,'Policy Characteristics'!$C:$C,0)))</f>
        <v>Electrification + Hydrogen</v>
      </c>
      <c r="K697" s="306" t="str">
        <f>IF(ISBLANK(INDEX('Policy Characteristics'!E:E,MATCH($C697,'Policy Characteristics'!$C:$C,0))),"",INDEX('Policy Characteristics'!E:E,MATCH($C697,'Policy Characteristics'!$C:$C,0)))</f>
        <v>indst fuel type shifting</v>
      </c>
      <c r="L697" s="317">
        <f>IF(ISBLANK(INDEX('Policy Characteristics'!F:F,MATCH($C697,'Policy Characteristics'!$C:$C,0))),"",INDEX('Policy Characteristics'!F:F,MATCH($C697,'Policy Characteristics'!$C:$C,0)))</f>
        <v>0</v>
      </c>
      <c r="M697" s="317">
        <f>IF(ISBLANK(INDEX('Policy Characteristics'!G:G,MATCH($C697,'Policy Characteristics'!$C:$C,0))),"",INDEX('Policy Characteristics'!G:G,MATCH($C697,'Policy Characteristics'!$C:$C,0)))</f>
        <v>1</v>
      </c>
      <c r="N697" s="317">
        <f>IF(ISBLANK(INDEX('Policy Characteristics'!H:H,MATCH($C697,'Policy Characteristics'!$C:$C,0))),"",INDEX('Policy Characteristics'!H:H,MATCH($C697,'Policy Characteristics'!$C:$C,0)))</f>
        <v>0.01</v>
      </c>
      <c r="O697" s="306" t="str">
        <f>IF(ISBLANK(INDEX('Policy Characteristics'!I:I,MATCH($C697,'Policy Characteristics'!$C:$C,0))),"",INDEX('Policy Characteristics'!I:I,MATCH($C697,'Policy Characteristics'!$C:$C,0)))</f>
        <v>% of fuel shifted</v>
      </c>
      <c r="P697" s="306" t="str">
        <f>IF(ISBLANK(INDEX('Policy Characteristics'!J:J,MATCH($C697,'Policy Characteristics'!$C:$C,0))),"",INDEX('Policy Characteristics'!J:J,MATCH($C697,'Policy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7" s="306" t="str">
        <f>IF(ISBLANK(INDEX('Policy Characteristics'!K:K,MATCH($C697,'Policy Characteristics'!$C:$C,0))),"",INDEX('Policy Characteristics'!K:K,MATCH($C697,'Policy Characteristics'!$C:$C,0)))</f>
        <v>industry-ag-main.html#fuel-switching</v>
      </c>
      <c r="R697" s="306" t="str">
        <f>IF(ISBLANK(INDEX('Policy Characteristics'!L:L,MATCH($C697,'Policy Characteristics'!$C:$C,0))),"",INDEX('Policy Characteristics'!L:L,MATCH($C697,'Policy Characteristics'!$C:$C,0)))</f>
        <v>industry-elec-and-hydrogen.html</v>
      </c>
    </row>
    <row r="698" spans="1:18" x14ac:dyDescent="0.25">
      <c r="A698" s="306" t="str">
        <f>IF(ISBLANK(INDEX('Policy Characteristics'!A:A,MATCH($C698,'Policy Characteristics'!$C:$C,0))),"",INDEX('Policy Characteristics'!A:A,MATCH($C698,'Policy Characteristics'!$C:$C,0)))</f>
        <v>Industry</v>
      </c>
      <c r="B698" s="306" t="str">
        <f>IF(ISBLANK(INDEX('Policy Characteristics'!B:B,MATCH($C698,'Policy Characteristics'!$C:$C,0))),"",INDEX('Policy Characteristics'!B:B,MATCH($C698,'Policy Characteristics'!$C:$C,0)))</f>
        <v>Electrification + Hydrogen</v>
      </c>
      <c r="C698" s="310" t="str">
        <f t="shared" si="36"/>
        <v>Fraction of Industrial Fuel Use Shifted to Other Fuels</v>
      </c>
      <c r="D698" s="394" t="s">
        <v>3216</v>
      </c>
      <c r="E698" s="414" t="s">
        <v>2450</v>
      </c>
      <c r="F698" s="7" t="s">
        <v>3219</v>
      </c>
      <c r="G698" s="414" t="s">
        <v>3221</v>
      </c>
      <c r="H698" s="416">
        <v>1439</v>
      </c>
      <c r="I698" s="414" t="s">
        <v>45</v>
      </c>
      <c r="J698" s="308" t="str">
        <f>IF(ISBLANK(INDEX('Policy Characteristics'!D:D,MATCH($C698,'Policy Characteristics'!$C:$C,0))),"",INDEX('Policy Characteristics'!D:D,MATCH($C698,'Policy Characteristics'!$C:$C,0)))</f>
        <v>Electrification + Hydrogen</v>
      </c>
      <c r="K698" s="306" t="str">
        <f>IF(ISBLANK(INDEX('Policy Characteristics'!E:E,MATCH($C698,'Policy Characteristics'!$C:$C,0))),"",INDEX('Policy Characteristics'!E:E,MATCH($C698,'Policy Characteristics'!$C:$C,0)))</f>
        <v>indst fuel type shifting</v>
      </c>
      <c r="L698" s="317">
        <f>IF(ISBLANK(INDEX('Policy Characteristics'!F:F,MATCH($C698,'Policy Characteristics'!$C:$C,0))),"",INDEX('Policy Characteristics'!F:F,MATCH($C698,'Policy Characteristics'!$C:$C,0)))</f>
        <v>0</v>
      </c>
      <c r="M698" s="317">
        <f>IF(ISBLANK(INDEX('Policy Characteristics'!G:G,MATCH($C698,'Policy Characteristics'!$C:$C,0))),"",INDEX('Policy Characteristics'!G:G,MATCH($C698,'Policy Characteristics'!$C:$C,0)))</f>
        <v>1</v>
      </c>
      <c r="N698" s="317">
        <f>IF(ISBLANK(INDEX('Policy Characteristics'!H:H,MATCH($C698,'Policy Characteristics'!$C:$C,0))),"",INDEX('Policy Characteristics'!H:H,MATCH($C698,'Policy Characteristics'!$C:$C,0)))</f>
        <v>0.01</v>
      </c>
      <c r="O698" s="306" t="str">
        <f>IF(ISBLANK(INDEX('Policy Characteristics'!I:I,MATCH($C698,'Policy Characteristics'!$C:$C,0))),"",INDEX('Policy Characteristics'!I:I,MATCH($C698,'Policy Characteristics'!$C:$C,0)))</f>
        <v>% of fuel shifted</v>
      </c>
      <c r="P698" s="306" t="str">
        <f>IF(ISBLANK(INDEX('Policy Characteristics'!J:J,MATCH($C698,'Policy Characteristics'!$C:$C,0))),"",INDEX('Policy Characteristics'!J:J,MATCH($C698,'Policy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8" s="306" t="str">
        <f>IF(ISBLANK(INDEX('Policy Characteristics'!K:K,MATCH($C698,'Policy Characteristics'!$C:$C,0))),"",INDEX('Policy Characteristics'!K:K,MATCH($C698,'Policy Characteristics'!$C:$C,0)))</f>
        <v>industry-ag-main.html#fuel-switching</v>
      </c>
      <c r="R698" s="306" t="str">
        <f>IF(ISBLANK(INDEX('Policy Characteristics'!L:L,MATCH($C698,'Policy Characteristics'!$C:$C,0))),"",INDEX('Policy Characteristics'!L:L,MATCH($C698,'Policy Characteristics'!$C:$C,0)))</f>
        <v>industry-elec-and-hydrogen.html</v>
      </c>
    </row>
    <row r="699" spans="1:18" x14ac:dyDescent="0.25">
      <c r="A699" s="306" t="str">
        <f>IF(ISBLANK(INDEX('Policy Characteristics'!A:A,MATCH($C699,'Policy Characteristics'!$C:$C,0))),"",INDEX('Policy Characteristics'!A:A,MATCH($C699,'Policy Characteristics'!$C:$C,0)))</f>
        <v>Industry</v>
      </c>
      <c r="B699" s="306" t="str">
        <f>IF(ISBLANK(INDEX('Policy Characteristics'!B:B,MATCH($C699,'Policy Characteristics'!$C:$C,0))),"",INDEX('Policy Characteristics'!B:B,MATCH($C699,'Policy Characteristics'!$C:$C,0)))</f>
        <v>Electrification + Hydrogen</v>
      </c>
      <c r="C699" s="310" t="str">
        <f t="shared" si="36"/>
        <v>Fraction of Industrial Fuel Use Shifted to Other Fuels</v>
      </c>
      <c r="D699" s="394" t="s">
        <v>3216</v>
      </c>
      <c r="E699" s="414" t="s">
        <v>2451</v>
      </c>
      <c r="F699" s="7" t="s">
        <v>3219</v>
      </c>
      <c r="G699" s="414" t="s">
        <v>3222</v>
      </c>
      <c r="H699" s="416">
        <v>1440</v>
      </c>
      <c r="I699" s="414" t="s">
        <v>45</v>
      </c>
      <c r="J699" s="308" t="str">
        <f>IF(ISBLANK(INDEX('Policy Characteristics'!D:D,MATCH($C699,'Policy Characteristics'!$C:$C,0))),"",INDEX('Policy Characteristics'!D:D,MATCH($C699,'Policy Characteristics'!$C:$C,0)))</f>
        <v>Electrification + Hydrogen</v>
      </c>
      <c r="K699" s="306" t="str">
        <f>IF(ISBLANK(INDEX('Policy Characteristics'!E:E,MATCH($C699,'Policy Characteristics'!$C:$C,0))),"",INDEX('Policy Characteristics'!E:E,MATCH($C699,'Policy Characteristics'!$C:$C,0)))</f>
        <v>indst fuel type shifting</v>
      </c>
      <c r="L699" s="317">
        <f>IF(ISBLANK(INDEX('Policy Characteristics'!F:F,MATCH($C699,'Policy Characteristics'!$C:$C,0))),"",INDEX('Policy Characteristics'!F:F,MATCH($C699,'Policy Characteristics'!$C:$C,0)))</f>
        <v>0</v>
      </c>
      <c r="M699" s="317">
        <f>IF(ISBLANK(INDEX('Policy Characteristics'!G:G,MATCH($C699,'Policy Characteristics'!$C:$C,0))),"",INDEX('Policy Characteristics'!G:G,MATCH($C699,'Policy Characteristics'!$C:$C,0)))</f>
        <v>1</v>
      </c>
      <c r="N699" s="317">
        <f>IF(ISBLANK(INDEX('Policy Characteristics'!H:H,MATCH($C699,'Policy Characteristics'!$C:$C,0))),"",INDEX('Policy Characteristics'!H:H,MATCH($C699,'Policy Characteristics'!$C:$C,0)))</f>
        <v>0.01</v>
      </c>
      <c r="O699" s="306" t="str">
        <f>IF(ISBLANK(INDEX('Policy Characteristics'!I:I,MATCH($C699,'Policy Characteristics'!$C:$C,0))),"",INDEX('Policy Characteristics'!I:I,MATCH($C699,'Policy Characteristics'!$C:$C,0)))</f>
        <v>% of fuel shifted</v>
      </c>
      <c r="P699" s="306" t="str">
        <f>IF(ISBLANK(INDEX('Policy Characteristics'!J:J,MATCH($C699,'Policy Characteristics'!$C:$C,0))),"",INDEX('Policy Characteristics'!J:J,MATCH($C699,'Policy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699" s="306" t="str">
        <f>IF(ISBLANK(INDEX('Policy Characteristics'!K:K,MATCH($C699,'Policy Characteristics'!$C:$C,0))),"",INDEX('Policy Characteristics'!K:K,MATCH($C699,'Policy Characteristics'!$C:$C,0)))</f>
        <v>industry-ag-main.html#fuel-switching</v>
      </c>
      <c r="R699" s="306" t="str">
        <f>IF(ISBLANK(INDEX('Policy Characteristics'!L:L,MATCH($C699,'Policy Characteristics'!$C:$C,0))),"",INDEX('Policy Characteristics'!L:L,MATCH($C699,'Policy Characteristics'!$C:$C,0)))</f>
        <v>industry-elec-and-hydrogen.html</v>
      </c>
    </row>
    <row r="700" spans="1:18" x14ac:dyDescent="0.25">
      <c r="A700" s="306" t="str">
        <f>IF(ISBLANK(INDEX('Policy Characteristics'!A:A,MATCH($C700,'Policy Characteristics'!$C:$C,0))),"",INDEX('Policy Characteristics'!A:A,MATCH($C700,'Policy Characteristics'!$C:$C,0)))</f>
        <v>Industry</v>
      </c>
      <c r="B700" s="306" t="str">
        <f>IF(ISBLANK(INDEX('Policy Characteristics'!B:B,MATCH($C700,'Policy Characteristics'!$C:$C,0))),"",INDEX('Policy Characteristics'!B:B,MATCH($C700,'Policy Characteristics'!$C:$C,0)))</f>
        <v>Electrification + Hydrogen</v>
      </c>
      <c r="C700" s="310" t="str">
        <f t="shared" si="36"/>
        <v>Fraction of Industrial Fuel Use Shifted to Other Fuels</v>
      </c>
      <c r="D700" s="394" t="s">
        <v>3216</v>
      </c>
      <c r="E700" s="414" t="s">
        <v>2452</v>
      </c>
      <c r="F700" s="7" t="s">
        <v>3219</v>
      </c>
      <c r="G700" s="414" t="s">
        <v>3223</v>
      </c>
      <c r="H700" s="416">
        <v>1441</v>
      </c>
      <c r="I700" s="414" t="s">
        <v>45</v>
      </c>
      <c r="J700" s="308" t="str">
        <f>IF(ISBLANK(INDEX('Policy Characteristics'!D:D,MATCH($C700,'Policy Characteristics'!$C:$C,0))),"",INDEX('Policy Characteristics'!D:D,MATCH($C700,'Policy Characteristics'!$C:$C,0)))</f>
        <v>Electrification + Hydrogen</v>
      </c>
      <c r="K700" s="306" t="str">
        <f>IF(ISBLANK(INDEX('Policy Characteristics'!E:E,MATCH($C700,'Policy Characteristics'!$C:$C,0))),"",INDEX('Policy Characteristics'!E:E,MATCH($C700,'Policy Characteristics'!$C:$C,0)))</f>
        <v>indst fuel type shifting</v>
      </c>
      <c r="L700" s="317">
        <f>IF(ISBLANK(INDEX('Policy Characteristics'!F:F,MATCH($C700,'Policy Characteristics'!$C:$C,0))),"",INDEX('Policy Characteristics'!F:F,MATCH($C700,'Policy Characteristics'!$C:$C,0)))</f>
        <v>0</v>
      </c>
      <c r="M700" s="317">
        <f>IF(ISBLANK(INDEX('Policy Characteristics'!G:G,MATCH($C700,'Policy Characteristics'!$C:$C,0))),"",INDEX('Policy Characteristics'!G:G,MATCH($C700,'Policy Characteristics'!$C:$C,0)))</f>
        <v>1</v>
      </c>
      <c r="N700" s="317">
        <f>IF(ISBLANK(INDEX('Policy Characteristics'!H:H,MATCH($C700,'Policy Characteristics'!$C:$C,0))),"",INDEX('Policy Characteristics'!H:H,MATCH($C700,'Policy Characteristics'!$C:$C,0)))</f>
        <v>0.01</v>
      </c>
      <c r="O700" s="306" t="str">
        <f>IF(ISBLANK(INDEX('Policy Characteristics'!I:I,MATCH($C700,'Policy Characteristics'!$C:$C,0))),"",INDEX('Policy Characteristics'!I:I,MATCH($C700,'Policy Characteristics'!$C:$C,0)))</f>
        <v>% of fuel shifted</v>
      </c>
      <c r="P700" s="306" t="str">
        <f>IF(ISBLANK(INDEX('Policy Characteristics'!J:J,MATCH($C700,'Policy Characteristics'!$C:$C,0))),"",INDEX('Policy Characteristics'!J:J,MATCH($C700,'Policy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0" s="306" t="str">
        <f>IF(ISBLANK(INDEX('Policy Characteristics'!K:K,MATCH($C700,'Policy Characteristics'!$C:$C,0))),"",INDEX('Policy Characteristics'!K:K,MATCH($C700,'Policy Characteristics'!$C:$C,0)))</f>
        <v>industry-ag-main.html#fuel-switching</v>
      </c>
      <c r="R700" s="306" t="str">
        <f>IF(ISBLANK(INDEX('Policy Characteristics'!L:L,MATCH($C700,'Policy Characteristics'!$C:$C,0))),"",INDEX('Policy Characteristics'!L:L,MATCH($C700,'Policy Characteristics'!$C:$C,0)))</f>
        <v>industry-elec-and-hydrogen.html</v>
      </c>
    </row>
    <row r="701" spans="1:18" x14ac:dyDescent="0.25">
      <c r="A701" s="306" t="str">
        <f>IF(ISBLANK(INDEX('Policy Characteristics'!A:A,MATCH($C701,'Policy Characteristics'!$C:$C,0))),"",INDEX('Policy Characteristics'!A:A,MATCH($C701,'Policy Characteristics'!$C:$C,0)))</f>
        <v>Industry</v>
      </c>
      <c r="B701" s="306" t="str">
        <f>IF(ISBLANK(INDEX('Policy Characteristics'!B:B,MATCH($C701,'Policy Characteristics'!$C:$C,0))),"",INDEX('Policy Characteristics'!B:B,MATCH($C701,'Policy Characteristics'!$C:$C,0)))</f>
        <v>Electrification + Hydrogen</v>
      </c>
      <c r="C701" s="310" t="str">
        <f t="shared" si="36"/>
        <v>Fraction of Industrial Fuel Use Shifted to Other Fuels</v>
      </c>
      <c r="D701" s="394" t="s">
        <v>3216</v>
      </c>
      <c r="E701" s="414" t="s">
        <v>2453</v>
      </c>
      <c r="F701" s="7" t="s">
        <v>3219</v>
      </c>
      <c r="G701" s="414" t="s">
        <v>3224</v>
      </c>
      <c r="H701" s="416">
        <v>1442</v>
      </c>
      <c r="I701" s="414" t="s">
        <v>45</v>
      </c>
      <c r="J701" s="308" t="str">
        <f>IF(ISBLANK(INDEX('Policy Characteristics'!D:D,MATCH($C701,'Policy Characteristics'!$C:$C,0))),"",INDEX('Policy Characteristics'!D:D,MATCH($C701,'Policy Characteristics'!$C:$C,0)))</f>
        <v>Electrification + Hydrogen</v>
      </c>
      <c r="K701" s="306" t="str">
        <f>IF(ISBLANK(INDEX('Policy Characteristics'!E:E,MATCH($C701,'Policy Characteristics'!$C:$C,0))),"",INDEX('Policy Characteristics'!E:E,MATCH($C701,'Policy Characteristics'!$C:$C,0)))</f>
        <v>indst fuel type shifting</v>
      </c>
      <c r="L701" s="317">
        <f>IF(ISBLANK(INDEX('Policy Characteristics'!F:F,MATCH($C701,'Policy Characteristics'!$C:$C,0))),"",INDEX('Policy Characteristics'!F:F,MATCH($C701,'Policy Characteristics'!$C:$C,0)))</f>
        <v>0</v>
      </c>
      <c r="M701" s="317">
        <f>IF(ISBLANK(INDEX('Policy Characteristics'!G:G,MATCH($C701,'Policy Characteristics'!$C:$C,0))),"",INDEX('Policy Characteristics'!G:G,MATCH($C701,'Policy Characteristics'!$C:$C,0)))</f>
        <v>1</v>
      </c>
      <c r="N701" s="317">
        <f>IF(ISBLANK(INDEX('Policy Characteristics'!H:H,MATCH($C701,'Policy Characteristics'!$C:$C,0))),"",INDEX('Policy Characteristics'!H:H,MATCH($C701,'Policy Characteristics'!$C:$C,0)))</f>
        <v>0.01</v>
      </c>
      <c r="O701" s="306" t="str">
        <f>IF(ISBLANK(INDEX('Policy Characteristics'!I:I,MATCH($C701,'Policy Characteristics'!$C:$C,0))),"",INDEX('Policy Characteristics'!I:I,MATCH($C701,'Policy Characteristics'!$C:$C,0)))</f>
        <v>% of fuel shifted</v>
      </c>
      <c r="P701" s="306" t="str">
        <f>IF(ISBLANK(INDEX('Policy Characteristics'!J:J,MATCH($C701,'Policy Characteristics'!$C:$C,0))),"",INDEX('Policy Characteristics'!J:J,MATCH($C701,'Policy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1" s="306" t="str">
        <f>IF(ISBLANK(INDEX('Policy Characteristics'!K:K,MATCH($C701,'Policy Characteristics'!$C:$C,0))),"",INDEX('Policy Characteristics'!K:K,MATCH($C701,'Policy Characteristics'!$C:$C,0)))</f>
        <v>industry-ag-main.html#fuel-switching</v>
      </c>
      <c r="R701" s="306" t="str">
        <f>IF(ISBLANK(INDEX('Policy Characteristics'!L:L,MATCH($C701,'Policy Characteristics'!$C:$C,0))),"",INDEX('Policy Characteristics'!L:L,MATCH($C701,'Policy Characteristics'!$C:$C,0)))</f>
        <v>industry-elec-and-hydrogen.html</v>
      </c>
    </row>
    <row r="702" spans="1:18" x14ac:dyDescent="0.25">
      <c r="A702" s="306" t="str">
        <f>IF(ISBLANK(INDEX('Policy Characteristics'!A:A,MATCH($C702,'Policy Characteristics'!$C:$C,0))),"",INDEX('Policy Characteristics'!A:A,MATCH($C702,'Policy Characteristics'!$C:$C,0)))</f>
        <v>Industry</v>
      </c>
      <c r="B702" s="306" t="str">
        <f>IF(ISBLANK(INDEX('Policy Characteristics'!B:B,MATCH($C702,'Policy Characteristics'!$C:$C,0))),"",INDEX('Policy Characteristics'!B:B,MATCH($C702,'Policy Characteristics'!$C:$C,0)))</f>
        <v>Electrification + Hydrogen</v>
      </c>
      <c r="C702" s="310" t="str">
        <f t="shared" si="36"/>
        <v>Fraction of Industrial Fuel Use Shifted to Other Fuels</v>
      </c>
      <c r="D702" s="394" t="s">
        <v>3216</v>
      </c>
      <c r="E702" s="414" t="s">
        <v>2454</v>
      </c>
      <c r="F702" s="7" t="s">
        <v>3219</v>
      </c>
      <c r="G702" s="414" t="s">
        <v>3225</v>
      </c>
      <c r="H702" s="416">
        <v>1443</v>
      </c>
      <c r="I702" s="414" t="s">
        <v>45</v>
      </c>
      <c r="J702" s="308" t="str">
        <f>IF(ISBLANK(INDEX('Policy Characteristics'!D:D,MATCH($C702,'Policy Characteristics'!$C:$C,0))),"",INDEX('Policy Characteristics'!D:D,MATCH($C702,'Policy Characteristics'!$C:$C,0)))</f>
        <v>Electrification + Hydrogen</v>
      </c>
      <c r="K702" s="306" t="str">
        <f>IF(ISBLANK(INDEX('Policy Characteristics'!E:E,MATCH($C702,'Policy Characteristics'!$C:$C,0))),"",INDEX('Policy Characteristics'!E:E,MATCH($C702,'Policy Characteristics'!$C:$C,0)))</f>
        <v>indst fuel type shifting</v>
      </c>
      <c r="L702" s="317">
        <f>IF(ISBLANK(INDEX('Policy Characteristics'!F:F,MATCH($C702,'Policy Characteristics'!$C:$C,0))),"",INDEX('Policy Characteristics'!F:F,MATCH($C702,'Policy Characteristics'!$C:$C,0)))</f>
        <v>0</v>
      </c>
      <c r="M702" s="317">
        <f>IF(ISBLANK(INDEX('Policy Characteristics'!G:G,MATCH($C702,'Policy Characteristics'!$C:$C,0))),"",INDEX('Policy Characteristics'!G:G,MATCH($C702,'Policy Characteristics'!$C:$C,0)))</f>
        <v>1</v>
      </c>
      <c r="N702" s="317">
        <f>IF(ISBLANK(INDEX('Policy Characteristics'!H:H,MATCH($C702,'Policy Characteristics'!$C:$C,0))),"",INDEX('Policy Characteristics'!H:H,MATCH($C702,'Policy Characteristics'!$C:$C,0)))</f>
        <v>0.01</v>
      </c>
      <c r="O702" s="306" t="str">
        <f>IF(ISBLANK(INDEX('Policy Characteristics'!I:I,MATCH($C702,'Policy Characteristics'!$C:$C,0))),"",INDEX('Policy Characteristics'!I:I,MATCH($C702,'Policy Characteristics'!$C:$C,0)))</f>
        <v>% of fuel shifted</v>
      </c>
      <c r="P702" s="306" t="str">
        <f>IF(ISBLANK(INDEX('Policy Characteristics'!J:J,MATCH($C702,'Policy Characteristics'!$C:$C,0))),"",INDEX('Policy Characteristics'!J:J,MATCH($C702,'Policy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2" s="306" t="str">
        <f>IF(ISBLANK(INDEX('Policy Characteristics'!K:K,MATCH($C702,'Policy Characteristics'!$C:$C,0))),"",INDEX('Policy Characteristics'!K:K,MATCH($C702,'Policy Characteristics'!$C:$C,0)))</f>
        <v>industry-ag-main.html#fuel-switching</v>
      </c>
      <c r="R702" s="306" t="str">
        <f>IF(ISBLANK(INDEX('Policy Characteristics'!L:L,MATCH($C702,'Policy Characteristics'!$C:$C,0))),"",INDEX('Policy Characteristics'!L:L,MATCH($C702,'Policy Characteristics'!$C:$C,0)))</f>
        <v>industry-elec-and-hydrogen.html</v>
      </c>
    </row>
    <row r="703" spans="1:18" x14ac:dyDescent="0.25">
      <c r="A703" s="306" t="str">
        <f>IF(ISBLANK(INDEX('Policy Characteristics'!A:A,MATCH($C703,'Policy Characteristics'!$C:$C,0))),"",INDEX('Policy Characteristics'!A:A,MATCH($C703,'Policy Characteristics'!$C:$C,0)))</f>
        <v>Industry</v>
      </c>
      <c r="B703" s="306" t="str">
        <f>IF(ISBLANK(INDEX('Policy Characteristics'!B:B,MATCH($C703,'Policy Characteristics'!$C:$C,0))),"",INDEX('Policy Characteristics'!B:B,MATCH($C703,'Policy Characteristics'!$C:$C,0)))</f>
        <v>Electrification + Hydrogen</v>
      </c>
      <c r="C703" s="310" t="str">
        <f t="shared" si="36"/>
        <v>Fraction of Industrial Fuel Use Shifted to Other Fuels</v>
      </c>
      <c r="D703" s="394" t="s">
        <v>3216</v>
      </c>
      <c r="E703" s="414" t="s">
        <v>2800</v>
      </c>
      <c r="F703" s="7" t="s">
        <v>3219</v>
      </c>
      <c r="G703" s="414" t="s">
        <v>3226</v>
      </c>
      <c r="H703" s="416">
        <v>1444</v>
      </c>
      <c r="I703" s="414" t="s">
        <v>45</v>
      </c>
      <c r="J703" s="308" t="str">
        <f>IF(ISBLANK(INDEX('Policy Characteristics'!D:D,MATCH($C703,'Policy Characteristics'!$C:$C,0))),"",INDEX('Policy Characteristics'!D:D,MATCH($C703,'Policy Characteristics'!$C:$C,0)))</f>
        <v>Electrification + Hydrogen</v>
      </c>
      <c r="K703" s="306" t="str">
        <f>IF(ISBLANK(INDEX('Policy Characteristics'!E:E,MATCH($C703,'Policy Characteristics'!$C:$C,0))),"",INDEX('Policy Characteristics'!E:E,MATCH($C703,'Policy Characteristics'!$C:$C,0)))</f>
        <v>indst fuel type shifting</v>
      </c>
      <c r="L703" s="317">
        <f>IF(ISBLANK(INDEX('Policy Characteristics'!F:F,MATCH($C703,'Policy Characteristics'!$C:$C,0))),"",INDEX('Policy Characteristics'!F:F,MATCH($C703,'Policy Characteristics'!$C:$C,0)))</f>
        <v>0</v>
      </c>
      <c r="M703" s="317">
        <f>IF(ISBLANK(INDEX('Policy Characteristics'!G:G,MATCH($C703,'Policy Characteristics'!$C:$C,0))),"",INDEX('Policy Characteristics'!G:G,MATCH($C703,'Policy Characteristics'!$C:$C,0)))</f>
        <v>1</v>
      </c>
      <c r="N703" s="317">
        <f>IF(ISBLANK(INDEX('Policy Characteristics'!H:H,MATCH($C703,'Policy Characteristics'!$C:$C,0))),"",INDEX('Policy Characteristics'!H:H,MATCH($C703,'Policy Characteristics'!$C:$C,0)))</f>
        <v>0.01</v>
      </c>
      <c r="O703" s="306" t="str">
        <f>IF(ISBLANK(INDEX('Policy Characteristics'!I:I,MATCH($C703,'Policy Characteristics'!$C:$C,0))),"",INDEX('Policy Characteristics'!I:I,MATCH($C703,'Policy Characteristics'!$C:$C,0)))</f>
        <v>% of fuel shifted</v>
      </c>
      <c r="P703" s="306" t="str">
        <f>IF(ISBLANK(INDEX('Policy Characteristics'!J:J,MATCH($C703,'Policy Characteristics'!$C:$C,0))),"",INDEX('Policy Characteristics'!J:J,MATCH($C703,'Policy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3" s="306" t="str">
        <f>IF(ISBLANK(INDEX('Policy Characteristics'!K:K,MATCH($C703,'Policy Characteristics'!$C:$C,0))),"",INDEX('Policy Characteristics'!K:K,MATCH($C703,'Policy Characteristics'!$C:$C,0)))</f>
        <v>industry-ag-main.html#fuel-switching</v>
      </c>
      <c r="R703" s="306" t="str">
        <f>IF(ISBLANK(INDEX('Policy Characteristics'!L:L,MATCH($C703,'Policy Characteristics'!$C:$C,0))),"",INDEX('Policy Characteristics'!L:L,MATCH($C703,'Policy Characteristics'!$C:$C,0)))</f>
        <v>industry-elec-and-hydrogen.html</v>
      </c>
    </row>
    <row r="704" spans="1:18" x14ac:dyDescent="0.25">
      <c r="A704" s="306" t="str">
        <f>IF(ISBLANK(INDEX('Policy Characteristics'!A:A,MATCH($C704,'Policy Characteristics'!$C:$C,0))),"",INDEX('Policy Characteristics'!A:A,MATCH($C704,'Policy Characteristics'!$C:$C,0)))</f>
        <v>Industry</v>
      </c>
      <c r="B704" s="306" t="str">
        <f>IF(ISBLANK(INDEX('Policy Characteristics'!B:B,MATCH($C704,'Policy Characteristics'!$C:$C,0))),"",INDEX('Policy Characteristics'!B:B,MATCH($C704,'Policy Characteristics'!$C:$C,0)))</f>
        <v>Electrification + Hydrogen</v>
      </c>
      <c r="C704" s="310" t="str">
        <f t="shared" si="36"/>
        <v>Fraction of Industrial Fuel Use Shifted to Other Fuels</v>
      </c>
      <c r="D704" s="394" t="s">
        <v>3216</v>
      </c>
      <c r="E704" s="414" t="s">
        <v>2801</v>
      </c>
      <c r="F704" s="7" t="s">
        <v>3219</v>
      </c>
      <c r="G704" s="414" t="s">
        <v>3227</v>
      </c>
      <c r="H704" s="416">
        <v>1445</v>
      </c>
      <c r="I704" s="414" t="s">
        <v>45</v>
      </c>
      <c r="J704" s="308" t="str">
        <f>IF(ISBLANK(INDEX('Policy Characteristics'!D:D,MATCH($C704,'Policy Characteristics'!$C:$C,0))),"",INDEX('Policy Characteristics'!D:D,MATCH($C704,'Policy Characteristics'!$C:$C,0)))</f>
        <v>Electrification + Hydrogen</v>
      </c>
      <c r="K704" s="306" t="str">
        <f>IF(ISBLANK(INDEX('Policy Characteristics'!E:E,MATCH($C704,'Policy Characteristics'!$C:$C,0))),"",INDEX('Policy Characteristics'!E:E,MATCH($C704,'Policy Characteristics'!$C:$C,0)))</f>
        <v>indst fuel type shifting</v>
      </c>
      <c r="L704" s="317">
        <f>IF(ISBLANK(INDEX('Policy Characteristics'!F:F,MATCH($C704,'Policy Characteristics'!$C:$C,0))),"",INDEX('Policy Characteristics'!F:F,MATCH($C704,'Policy Characteristics'!$C:$C,0)))</f>
        <v>0</v>
      </c>
      <c r="M704" s="317">
        <f>IF(ISBLANK(INDEX('Policy Characteristics'!G:G,MATCH($C704,'Policy Characteristics'!$C:$C,0))),"",INDEX('Policy Characteristics'!G:G,MATCH($C704,'Policy Characteristics'!$C:$C,0)))</f>
        <v>1</v>
      </c>
      <c r="N704" s="317">
        <f>IF(ISBLANK(INDEX('Policy Characteristics'!H:H,MATCH($C704,'Policy Characteristics'!$C:$C,0))),"",INDEX('Policy Characteristics'!H:H,MATCH($C704,'Policy Characteristics'!$C:$C,0)))</f>
        <v>0.01</v>
      </c>
      <c r="O704" s="306" t="str">
        <f>IF(ISBLANK(INDEX('Policy Characteristics'!I:I,MATCH($C704,'Policy Characteristics'!$C:$C,0))),"",INDEX('Policy Characteristics'!I:I,MATCH($C704,'Policy Characteristics'!$C:$C,0)))</f>
        <v>% of fuel shifted</v>
      </c>
      <c r="P704" s="306" t="str">
        <f>IF(ISBLANK(INDEX('Policy Characteristics'!J:J,MATCH($C704,'Policy Characteristics'!$C:$C,0))),"",INDEX('Policy Characteristics'!J:J,MATCH($C704,'Policy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4" s="306" t="str">
        <f>IF(ISBLANK(INDEX('Policy Characteristics'!K:K,MATCH($C704,'Policy Characteristics'!$C:$C,0))),"",INDEX('Policy Characteristics'!K:K,MATCH($C704,'Policy Characteristics'!$C:$C,0)))</f>
        <v>industry-ag-main.html#fuel-switching</v>
      </c>
      <c r="R704" s="306" t="str">
        <f>IF(ISBLANK(INDEX('Policy Characteristics'!L:L,MATCH($C704,'Policy Characteristics'!$C:$C,0))),"",INDEX('Policy Characteristics'!L:L,MATCH($C704,'Policy Characteristics'!$C:$C,0)))</f>
        <v>industry-elec-and-hydrogen.html</v>
      </c>
    </row>
    <row r="705" spans="1:18" x14ac:dyDescent="0.25">
      <c r="A705" s="306" t="str">
        <f>IF(ISBLANK(INDEX('Policy Characteristics'!A:A,MATCH($C705,'Policy Characteristics'!$C:$C,0))),"",INDEX('Policy Characteristics'!A:A,MATCH($C705,'Policy Characteristics'!$C:$C,0)))</f>
        <v>Industry</v>
      </c>
      <c r="B705" s="306" t="str">
        <f>IF(ISBLANK(INDEX('Policy Characteristics'!B:B,MATCH($C705,'Policy Characteristics'!$C:$C,0))),"",INDEX('Policy Characteristics'!B:B,MATCH($C705,'Policy Characteristics'!$C:$C,0)))</f>
        <v>Electrification + Hydrogen</v>
      </c>
      <c r="C705" s="310" t="str">
        <f t="shared" si="36"/>
        <v>Fraction of Industrial Fuel Use Shifted to Other Fuels</v>
      </c>
      <c r="D705" s="394" t="s">
        <v>3216</v>
      </c>
      <c r="E705" s="414" t="s">
        <v>2802</v>
      </c>
      <c r="F705" s="7" t="s">
        <v>3219</v>
      </c>
      <c r="G705" s="414" t="s">
        <v>3228</v>
      </c>
      <c r="H705" s="416">
        <v>1446</v>
      </c>
      <c r="I705" s="414" t="s">
        <v>45</v>
      </c>
      <c r="J705" s="308" t="str">
        <f>IF(ISBLANK(INDEX('Policy Characteristics'!D:D,MATCH($C705,'Policy Characteristics'!$C:$C,0))),"",INDEX('Policy Characteristics'!D:D,MATCH($C705,'Policy Characteristics'!$C:$C,0)))</f>
        <v>Electrification + Hydrogen</v>
      </c>
      <c r="K705" s="306" t="str">
        <f>IF(ISBLANK(INDEX('Policy Characteristics'!E:E,MATCH($C705,'Policy Characteristics'!$C:$C,0))),"",INDEX('Policy Characteristics'!E:E,MATCH($C705,'Policy Characteristics'!$C:$C,0)))</f>
        <v>indst fuel type shifting</v>
      </c>
      <c r="L705" s="317">
        <f>IF(ISBLANK(INDEX('Policy Characteristics'!F:F,MATCH($C705,'Policy Characteristics'!$C:$C,0))),"",INDEX('Policy Characteristics'!F:F,MATCH($C705,'Policy Characteristics'!$C:$C,0)))</f>
        <v>0</v>
      </c>
      <c r="M705" s="317">
        <f>IF(ISBLANK(INDEX('Policy Characteristics'!G:G,MATCH($C705,'Policy Characteristics'!$C:$C,0))),"",INDEX('Policy Characteristics'!G:G,MATCH($C705,'Policy Characteristics'!$C:$C,0)))</f>
        <v>1</v>
      </c>
      <c r="N705" s="317">
        <f>IF(ISBLANK(INDEX('Policy Characteristics'!H:H,MATCH($C705,'Policy Characteristics'!$C:$C,0))),"",INDEX('Policy Characteristics'!H:H,MATCH($C705,'Policy Characteristics'!$C:$C,0)))</f>
        <v>0.01</v>
      </c>
      <c r="O705" s="306" t="str">
        <f>IF(ISBLANK(INDEX('Policy Characteristics'!I:I,MATCH($C705,'Policy Characteristics'!$C:$C,0))),"",INDEX('Policy Characteristics'!I:I,MATCH($C705,'Policy Characteristics'!$C:$C,0)))</f>
        <v>% of fuel shifted</v>
      </c>
      <c r="P705" s="306" t="str">
        <f>IF(ISBLANK(INDEX('Policy Characteristics'!J:J,MATCH($C705,'Policy Characteristics'!$C:$C,0))),"",INDEX('Policy Characteristics'!J:J,MATCH($C705,'Policy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5" s="306" t="str">
        <f>IF(ISBLANK(INDEX('Policy Characteristics'!K:K,MATCH($C705,'Policy Characteristics'!$C:$C,0))),"",INDEX('Policy Characteristics'!K:K,MATCH($C705,'Policy Characteristics'!$C:$C,0)))</f>
        <v>industry-ag-main.html#fuel-switching</v>
      </c>
      <c r="R705" s="306" t="str">
        <f>IF(ISBLANK(INDEX('Policy Characteristics'!L:L,MATCH($C705,'Policy Characteristics'!$C:$C,0))),"",INDEX('Policy Characteristics'!L:L,MATCH($C705,'Policy Characteristics'!$C:$C,0)))</f>
        <v>industry-elec-and-hydrogen.html</v>
      </c>
    </row>
    <row r="706" spans="1:18" x14ac:dyDescent="0.25">
      <c r="A706" s="306" t="str">
        <f>IF(ISBLANK(INDEX('Policy Characteristics'!A:A,MATCH($C706,'Policy Characteristics'!$C:$C,0))),"",INDEX('Policy Characteristics'!A:A,MATCH($C706,'Policy Characteristics'!$C:$C,0)))</f>
        <v>Industry</v>
      </c>
      <c r="B706" s="306" t="str">
        <f>IF(ISBLANK(INDEX('Policy Characteristics'!B:B,MATCH($C706,'Policy Characteristics'!$C:$C,0))),"",INDEX('Policy Characteristics'!B:B,MATCH($C706,'Policy Characteristics'!$C:$C,0)))</f>
        <v>Electrification + Hydrogen</v>
      </c>
      <c r="C706" s="310" t="str">
        <f t="shared" si="36"/>
        <v>Fraction of Industrial Fuel Use Shifted to Other Fuels</v>
      </c>
      <c r="D706" s="394" t="s">
        <v>3216</v>
      </c>
      <c r="E706" s="414" t="s">
        <v>2799</v>
      </c>
      <c r="F706" s="7" t="s">
        <v>3219</v>
      </c>
      <c r="G706" s="414" t="s">
        <v>3229</v>
      </c>
      <c r="H706" s="416">
        <v>1447</v>
      </c>
      <c r="I706" s="414" t="s">
        <v>45</v>
      </c>
      <c r="J706" s="308" t="str">
        <f>IF(ISBLANK(INDEX('Policy Characteristics'!D:D,MATCH($C706,'Policy Characteristics'!$C:$C,0))),"",INDEX('Policy Characteristics'!D:D,MATCH($C706,'Policy Characteristics'!$C:$C,0)))</f>
        <v>Electrification + Hydrogen</v>
      </c>
      <c r="K706" s="306" t="str">
        <f>IF(ISBLANK(INDEX('Policy Characteristics'!E:E,MATCH($C706,'Policy Characteristics'!$C:$C,0))),"",INDEX('Policy Characteristics'!E:E,MATCH($C706,'Policy Characteristics'!$C:$C,0)))</f>
        <v>indst fuel type shifting</v>
      </c>
      <c r="L706" s="317">
        <f>IF(ISBLANK(INDEX('Policy Characteristics'!F:F,MATCH($C706,'Policy Characteristics'!$C:$C,0))),"",INDEX('Policy Characteristics'!F:F,MATCH($C706,'Policy Characteristics'!$C:$C,0)))</f>
        <v>0</v>
      </c>
      <c r="M706" s="317">
        <f>IF(ISBLANK(INDEX('Policy Characteristics'!G:G,MATCH($C706,'Policy Characteristics'!$C:$C,0))),"",INDEX('Policy Characteristics'!G:G,MATCH($C706,'Policy Characteristics'!$C:$C,0)))</f>
        <v>1</v>
      </c>
      <c r="N706" s="317">
        <f>IF(ISBLANK(INDEX('Policy Characteristics'!H:H,MATCH($C706,'Policy Characteristics'!$C:$C,0))),"",INDEX('Policy Characteristics'!H:H,MATCH($C706,'Policy Characteristics'!$C:$C,0)))</f>
        <v>0.01</v>
      </c>
      <c r="O706" s="306" t="str">
        <f>IF(ISBLANK(INDEX('Policy Characteristics'!I:I,MATCH($C706,'Policy Characteristics'!$C:$C,0))),"",INDEX('Policy Characteristics'!I:I,MATCH($C706,'Policy Characteristics'!$C:$C,0)))</f>
        <v>% of fuel shifted</v>
      </c>
      <c r="P706" s="306" t="str">
        <f>IF(ISBLANK(INDEX('Policy Characteristics'!J:J,MATCH($C706,'Policy Characteristics'!$C:$C,0))),"",INDEX('Policy Characteristics'!J:J,MATCH($C706,'Policy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6" s="306" t="str">
        <f>IF(ISBLANK(INDEX('Policy Characteristics'!K:K,MATCH($C706,'Policy Characteristics'!$C:$C,0))),"",INDEX('Policy Characteristics'!K:K,MATCH($C706,'Policy Characteristics'!$C:$C,0)))</f>
        <v>industry-ag-main.html#fuel-switching</v>
      </c>
      <c r="R706" s="306" t="str">
        <f>IF(ISBLANK(INDEX('Policy Characteristics'!L:L,MATCH($C706,'Policy Characteristics'!$C:$C,0))),"",INDEX('Policy Characteristics'!L:L,MATCH($C706,'Policy Characteristics'!$C:$C,0)))</f>
        <v>industry-elec-and-hydrogen.html</v>
      </c>
    </row>
    <row r="707" spans="1:18" x14ac:dyDescent="0.25">
      <c r="A707" s="306" t="str">
        <f>IF(ISBLANK(INDEX('Policy Characteristics'!A:A,MATCH($C707,'Policy Characteristics'!$C:$C,0))),"",INDEX('Policy Characteristics'!A:A,MATCH($C707,'Policy Characteristics'!$C:$C,0)))</f>
        <v>Industry</v>
      </c>
      <c r="B707" s="306" t="str">
        <f>IF(ISBLANK(INDEX('Policy Characteristics'!B:B,MATCH($C707,'Policy Characteristics'!$C:$C,0))),"",INDEX('Policy Characteristics'!B:B,MATCH($C707,'Policy Characteristics'!$C:$C,0)))</f>
        <v>Electrification + Hydrogen</v>
      </c>
      <c r="C707" s="310" t="str">
        <f t="shared" si="36"/>
        <v>Fraction of Industrial Fuel Use Shifted to Other Fuels</v>
      </c>
      <c r="D707" s="394" t="s">
        <v>3217</v>
      </c>
      <c r="E707" s="414" t="s">
        <v>2449</v>
      </c>
      <c r="F707" s="7" t="s">
        <v>3178</v>
      </c>
      <c r="G707" s="414" t="s">
        <v>3220</v>
      </c>
      <c r="H707" s="416">
        <v>1448</v>
      </c>
      <c r="I707" s="414" t="s">
        <v>44</v>
      </c>
      <c r="J707" s="308" t="str">
        <f>IF(ISBLANK(INDEX('Policy Characteristics'!D:D,MATCH($C707,'Policy Characteristics'!$C:$C,0))),"",INDEX('Policy Characteristics'!D:D,MATCH($C707,'Policy Characteristics'!$C:$C,0)))</f>
        <v>Electrification + Hydrogen</v>
      </c>
      <c r="K707" s="306" t="str">
        <f>IF(ISBLANK(INDEX('Policy Characteristics'!E:E,MATCH($C707,'Policy Characteristics'!$C:$C,0))),"",INDEX('Policy Characteristics'!E:E,MATCH($C707,'Policy Characteristics'!$C:$C,0)))</f>
        <v>indst fuel type shifting</v>
      </c>
      <c r="L707" s="317">
        <f>IF(ISBLANK(INDEX('Policy Characteristics'!F:F,MATCH($C707,'Policy Characteristics'!$C:$C,0))),"",INDEX('Policy Characteristics'!F:F,MATCH($C707,'Policy Characteristics'!$C:$C,0)))</f>
        <v>0</v>
      </c>
      <c r="M707" s="317">
        <f>IF(ISBLANK(INDEX('Policy Characteristics'!G:G,MATCH($C707,'Policy Characteristics'!$C:$C,0))),"",INDEX('Policy Characteristics'!G:G,MATCH($C707,'Policy Characteristics'!$C:$C,0)))</f>
        <v>1</v>
      </c>
      <c r="N707" s="317">
        <f>IF(ISBLANK(INDEX('Policy Characteristics'!H:H,MATCH($C707,'Policy Characteristics'!$C:$C,0))),"",INDEX('Policy Characteristics'!H:H,MATCH($C707,'Policy Characteristics'!$C:$C,0)))</f>
        <v>0.01</v>
      </c>
      <c r="O707" s="306" t="str">
        <f>IF(ISBLANK(INDEX('Policy Characteristics'!I:I,MATCH($C707,'Policy Characteristics'!$C:$C,0))),"",INDEX('Policy Characteristics'!I:I,MATCH($C707,'Policy Characteristics'!$C:$C,0)))</f>
        <v>% of fuel shifted</v>
      </c>
      <c r="P707" s="306" t="str">
        <f>IF(ISBLANK(INDEX('Policy Characteristics'!J:J,MATCH($C707,'Policy Characteristics'!$C:$C,0))),"",INDEX('Policy Characteristics'!J:J,MATCH($C707,'Policy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7" s="306" t="str">
        <f>IF(ISBLANK(INDEX('Policy Characteristics'!K:K,MATCH($C707,'Policy Characteristics'!$C:$C,0))),"",INDEX('Policy Characteristics'!K:K,MATCH($C707,'Policy Characteristics'!$C:$C,0)))</f>
        <v>industry-ag-main.html#fuel-switching</v>
      </c>
      <c r="R707" s="306" t="str">
        <f>IF(ISBLANK(INDEX('Policy Characteristics'!L:L,MATCH($C707,'Policy Characteristics'!$C:$C,0))),"",INDEX('Policy Characteristics'!L:L,MATCH($C707,'Policy Characteristics'!$C:$C,0)))</f>
        <v>industry-elec-and-hydrogen.html</v>
      </c>
    </row>
    <row r="708" spans="1:18" x14ac:dyDescent="0.25">
      <c r="A708" s="306" t="str">
        <f>IF(ISBLANK(INDEX('Policy Characteristics'!A:A,MATCH($C708,'Policy Characteristics'!$C:$C,0))),"",INDEX('Policy Characteristics'!A:A,MATCH($C708,'Policy Characteristics'!$C:$C,0)))</f>
        <v>Industry</v>
      </c>
      <c r="B708" s="306" t="str">
        <f>IF(ISBLANK(INDEX('Policy Characteristics'!B:B,MATCH($C708,'Policy Characteristics'!$C:$C,0))),"",INDEX('Policy Characteristics'!B:B,MATCH($C708,'Policy Characteristics'!$C:$C,0)))</f>
        <v>Electrification + Hydrogen</v>
      </c>
      <c r="C708" s="310" t="str">
        <f t="shared" si="36"/>
        <v>Fraction of Industrial Fuel Use Shifted to Other Fuels</v>
      </c>
      <c r="D708" s="394" t="s">
        <v>3217</v>
      </c>
      <c r="E708" s="414" t="s">
        <v>2450</v>
      </c>
      <c r="F708" s="7" t="s">
        <v>3178</v>
      </c>
      <c r="G708" s="414" t="s">
        <v>3221</v>
      </c>
      <c r="H708" s="416">
        <v>1449</v>
      </c>
      <c r="I708" s="414" t="s">
        <v>45</v>
      </c>
      <c r="J708" s="308" t="str">
        <f>IF(ISBLANK(INDEX('Policy Characteristics'!D:D,MATCH($C708,'Policy Characteristics'!$C:$C,0))),"",INDEX('Policy Characteristics'!D:D,MATCH($C708,'Policy Characteristics'!$C:$C,0)))</f>
        <v>Electrification + Hydrogen</v>
      </c>
      <c r="K708" s="306" t="str">
        <f>IF(ISBLANK(INDEX('Policy Characteristics'!E:E,MATCH($C708,'Policy Characteristics'!$C:$C,0))),"",INDEX('Policy Characteristics'!E:E,MATCH($C708,'Policy Characteristics'!$C:$C,0)))</f>
        <v>indst fuel type shifting</v>
      </c>
      <c r="L708" s="317">
        <f>IF(ISBLANK(INDEX('Policy Characteristics'!F:F,MATCH($C708,'Policy Characteristics'!$C:$C,0))),"",INDEX('Policy Characteristics'!F:F,MATCH($C708,'Policy Characteristics'!$C:$C,0)))</f>
        <v>0</v>
      </c>
      <c r="M708" s="317">
        <f>IF(ISBLANK(INDEX('Policy Characteristics'!G:G,MATCH($C708,'Policy Characteristics'!$C:$C,0))),"",INDEX('Policy Characteristics'!G:G,MATCH($C708,'Policy Characteristics'!$C:$C,0)))</f>
        <v>1</v>
      </c>
      <c r="N708" s="317">
        <f>IF(ISBLANK(INDEX('Policy Characteristics'!H:H,MATCH($C708,'Policy Characteristics'!$C:$C,0))),"",INDEX('Policy Characteristics'!H:H,MATCH($C708,'Policy Characteristics'!$C:$C,0)))</f>
        <v>0.01</v>
      </c>
      <c r="O708" s="306" t="str">
        <f>IF(ISBLANK(INDEX('Policy Characteristics'!I:I,MATCH($C708,'Policy Characteristics'!$C:$C,0))),"",INDEX('Policy Characteristics'!I:I,MATCH($C708,'Policy Characteristics'!$C:$C,0)))</f>
        <v>% of fuel shifted</v>
      </c>
      <c r="P708" s="306" t="str">
        <f>IF(ISBLANK(INDEX('Policy Characteristics'!J:J,MATCH($C708,'Policy Characteristics'!$C:$C,0))),"",INDEX('Policy Characteristics'!J:J,MATCH($C708,'Policy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8" s="306" t="str">
        <f>IF(ISBLANK(INDEX('Policy Characteristics'!K:K,MATCH($C708,'Policy Characteristics'!$C:$C,0))),"",INDEX('Policy Characteristics'!K:K,MATCH($C708,'Policy Characteristics'!$C:$C,0)))</f>
        <v>industry-ag-main.html#fuel-switching</v>
      </c>
      <c r="R708" s="306" t="str">
        <f>IF(ISBLANK(INDEX('Policy Characteristics'!L:L,MATCH($C708,'Policy Characteristics'!$C:$C,0))),"",INDEX('Policy Characteristics'!L:L,MATCH($C708,'Policy Characteristics'!$C:$C,0)))</f>
        <v>industry-elec-and-hydrogen.html</v>
      </c>
    </row>
    <row r="709" spans="1:18" x14ac:dyDescent="0.25">
      <c r="A709" s="306" t="str">
        <f>IF(ISBLANK(INDEX('Policy Characteristics'!A:A,MATCH($C709,'Policy Characteristics'!$C:$C,0))),"",INDEX('Policy Characteristics'!A:A,MATCH($C709,'Policy Characteristics'!$C:$C,0)))</f>
        <v>Industry</v>
      </c>
      <c r="B709" s="306" t="str">
        <f>IF(ISBLANK(INDEX('Policy Characteristics'!B:B,MATCH($C709,'Policy Characteristics'!$C:$C,0))),"",INDEX('Policy Characteristics'!B:B,MATCH($C709,'Policy Characteristics'!$C:$C,0)))</f>
        <v>Electrification + Hydrogen</v>
      </c>
      <c r="C709" s="310" t="str">
        <f t="shared" si="36"/>
        <v>Fraction of Industrial Fuel Use Shifted to Other Fuels</v>
      </c>
      <c r="D709" s="394" t="s">
        <v>3217</v>
      </c>
      <c r="E709" s="414" t="s">
        <v>2451</v>
      </c>
      <c r="F709" s="7" t="s">
        <v>3178</v>
      </c>
      <c r="G709" s="414" t="s">
        <v>3222</v>
      </c>
      <c r="H709" s="416">
        <v>1450</v>
      </c>
      <c r="I709" s="414" t="s">
        <v>45</v>
      </c>
      <c r="J709" s="308" t="str">
        <f>IF(ISBLANK(INDEX('Policy Characteristics'!D:D,MATCH($C709,'Policy Characteristics'!$C:$C,0))),"",INDEX('Policy Characteristics'!D:D,MATCH($C709,'Policy Characteristics'!$C:$C,0)))</f>
        <v>Electrification + Hydrogen</v>
      </c>
      <c r="K709" s="306" t="str">
        <f>IF(ISBLANK(INDEX('Policy Characteristics'!E:E,MATCH($C709,'Policy Characteristics'!$C:$C,0))),"",INDEX('Policy Characteristics'!E:E,MATCH($C709,'Policy Characteristics'!$C:$C,0)))</f>
        <v>indst fuel type shifting</v>
      </c>
      <c r="L709" s="317">
        <f>IF(ISBLANK(INDEX('Policy Characteristics'!F:F,MATCH($C709,'Policy Characteristics'!$C:$C,0))),"",INDEX('Policy Characteristics'!F:F,MATCH($C709,'Policy Characteristics'!$C:$C,0)))</f>
        <v>0</v>
      </c>
      <c r="M709" s="317">
        <f>IF(ISBLANK(INDEX('Policy Characteristics'!G:G,MATCH($C709,'Policy Characteristics'!$C:$C,0))),"",INDEX('Policy Characteristics'!G:G,MATCH($C709,'Policy Characteristics'!$C:$C,0)))</f>
        <v>1</v>
      </c>
      <c r="N709" s="317">
        <f>IF(ISBLANK(INDEX('Policy Characteristics'!H:H,MATCH($C709,'Policy Characteristics'!$C:$C,0))),"",INDEX('Policy Characteristics'!H:H,MATCH($C709,'Policy Characteristics'!$C:$C,0)))</f>
        <v>0.01</v>
      </c>
      <c r="O709" s="306" t="str">
        <f>IF(ISBLANK(INDEX('Policy Characteristics'!I:I,MATCH($C709,'Policy Characteristics'!$C:$C,0))),"",INDEX('Policy Characteristics'!I:I,MATCH($C709,'Policy Characteristics'!$C:$C,0)))</f>
        <v>% of fuel shifted</v>
      </c>
      <c r="P709" s="306" t="str">
        <f>IF(ISBLANK(INDEX('Policy Characteristics'!J:J,MATCH($C709,'Policy Characteristics'!$C:$C,0))),"",INDEX('Policy Characteristics'!J:J,MATCH($C709,'Policy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09" s="306" t="str">
        <f>IF(ISBLANK(INDEX('Policy Characteristics'!K:K,MATCH($C709,'Policy Characteristics'!$C:$C,0))),"",INDEX('Policy Characteristics'!K:K,MATCH($C709,'Policy Characteristics'!$C:$C,0)))</f>
        <v>industry-ag-main.html#fuel-switching</v>
      </c>
      <c r="R709" s="306" t="str">
        <f>IF(ISBLANK(INDEX('Policy Characteristics'!L:L,MATCH($C709,'Policy Characteristics'!$C:$C,0))),"",INDEX('Policy Characteristics'!L:L,MATCH($C709,'Policy Characteristics'!$C:$C,0)))</f>
        <v>industry-elec-and-hydrogen.html</v>
      </c>
    </row>
    <row r="710" spans="1:18" x14ac:dyDescent="0.25">
      <c r="A710" s="306" t="str">
        <f>IF(ISBLANK(INDEX('Policy Characteristics'!A:A,MATCH($C710,'Policy Characteristics'!$C:$C,0))),"",INDEX('Policy Characteristics'!A:A,MATCH($C710,'Policy Characteristics'!$C:$C,0)))</f>
        <v>Industry</v>
      </c>
      <c r="B710" s="306" t="str">
        <f>IF(ISBLANK(INDEX('Policy Characteristics'!B:B,MATCH($C710,'Policy Characteristics'!$C:$C,0))),"",INDEX('Policy Characteristics'!B:B,MATCH($C710,'Policy Characteristics'!$C:$C,0)))</f>
        <v>Electrification + Hydrogen</v>
      </c>
      <c r="C710" s="310" t="str">
        <f t="shared" si="36"/>
        <v>Fraction of Industrial Fuel Use Shifted to Other Fuels</v>
      </c>
      <c r="D710" s="394" t="s">
        <v>3217</v>
      </c>
      <c r="E710" s="414" t="s">
        <v>2452</v>
      </c>
      <c r="F710" s="7" t="s">
        <v>3178</v>
      </c>
      <c r="G710" s="414" t="s">
        <v>3223</v>
      </c>
      <c r="H710" s="416">
        <v>1451</v>
      </c>
      <c r="I710" s="414" t="s">
        <v>45</v>
      </c>
      <c r="J710" s="308" t="str">
        <f>IF(ISBLANK(INDEX('Policy Characteristics'!D:D,MATCH($C710,'Policy Characteristics'!$C:$C,0))),"",INDEX('Policy Characteristics'!D:D,MATCH($C710,'Policy Characteristics'!$C:$C,0)))</f>
        <v>Electrification + Hydrogen</v>
      </c>
      <c r="K710" s="306" t="str">
        <f>IF(ISBLANK(INDEX('Policy Characteristics'!E:E,MATCH($C710,'Policy Characteristics'!$C:$C,0))),"",INDEX('Policy Characteristics'!E:E,MATCH($C710,'Policy Characteristics'!$C:$C,0)))</f>
        <v>indst fuel type shifting</v>
      </c>
      <c r="L710" s="317">
        <f>IF(ISBLANK(INDEX('Policy Characteristics'!F:F,MATCH($C710,'Policy Characteristics'!$C:$C,0))),"",INDEX('Policy Characteristics'!F:F,MATCH($C710,'Policy Characteristics'!$C:$C,0)))</f>
        <v>0</v>
      </c>
      <c r="M710" s="317">
        <f>IF(ISBLANK(INDEX('Policy Characteristics'!G:G,MATCH($C710,'Policy Characteristics'!$C:$C,0))),"",INDEX('Policy Characteristics'!G:G,MATCH($C710,'Policy Characteristics'!$C:$C,0)))</f>
        <v>1</v>
      </c>
      <c r="N710" s="317">
        <f>IF(ISBLANK(INDEX('Policy Characteristics'!H:H,MATCH($C710,'Policy Characteristics'!$C:$C,0))),"",INDEX('Policy Characteristics'!H:H,MATCH($C710,'Policy Characteristics'!$C:$C,0)))</f>
        <v>0.01</v>
      </c>
      <c r="O710" s="306" t="str">
        <f>IF(ISBLANK(INDEX('Policy Characteristics'!I:I,MATCH($C710,'Policy Characteristics'!$C:$C,0))),"",INDEX('Policy Characteristics'!I:I,MATCH($C710,'Policy Characteristics'!$C:$C,0)))</f>
        <v>% of fuel shifted</v>
      </c>
      <c r="P710" s="306" t="str">
        <f>IF(ISBLANK(INDEX('Policy Characteristics'!J:J,MATCH($C710,'Policy Characteristics'!$C:$C,0))),"",INDEX('Policy Characteristics'!J:J,MATCH($C710,'Policy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0" s="306" t="str">
        <f>IF(ISBLANK(INDEX('Policy Characteristics'!K:K,MATCH($C710,'Policy Characteristics'!$C:$C,0))),"",INDEX('Policy Characteristics'!K:K,MATCH($C710,'Policy Characteristics'!$C:$C,0)))</f>
        <v>industry-ag-main.html#fuel-switching</v>
      </c>
      <c r="R710" s="306" t="str">
        <f>IF(ISBLANK(INDEX('Policy Characteristics'!L:L,MATCH($C710,'Policy Characteristics'!$C:$C,0))),"",INDEX('Policy Characteristics'!L:L,MATCH($C710,'Policy Characteristics'!$C:$C,0)))</f>
        <v>industry-elec-and-hydrogen.html</v>
      </c>
    </row>
    <row r="711" spans="1:18" x14ac:dyDescent="0.25">
      <c r="A711" s="306" t="str">
        <f>IF(ISBLANK(INDEX('Policy Characteristics'!A:A,MATCH($C711,'Policy Characteristics'!$C:$C,0))),"",INDEX('Policy Characteristics'!A:A,MATCH($C711,'Policy Characteristics'!$C:$C,0)))</f>
        <v>Industry</v>
      </c>
      <c r="B711" s="306" t="str">
        <f>IF(ISBLANK(INDEX('Policy Characteristics'!B:B,MATCH($C711,'Policy Characteristics'!$C:$C,0))),"",INDEX('Policy Characteristics'!B:B,MATCH($C711,'Policy Characteristics'!$C:$C,0)))</f>
        <v>Electrification + Hydrogen</v>
      </c>
      <c r="C711" s="310" t="str">
        <f t="shared" si="36"/>
        <v>Fraction of Industrial Fuel Use Shifted to Other Fuels</v>
      </c>
      <c r="D711" s="394" t="s">
        <v>3217</v>
      </c>
      <c r="E711" s="414" t="s">
        <v>2453</v>
      </c>
      <c r="F711" s="7" t="s">
        <v>3178</v>
      </c>
      <c r="G711" s="414" t="s">
        <v>3224</v>
      </c>
      <c r="H711" s="416">
        <v>1452</v>
      </c>
      <c r="I711" s="414" t="s">
        <v>45</v>
      </c>
      <c r="J711" s="308" t="str">
        <f>IF(ISBLANK(INDEX('Policy Characteristics'!D:D,MATCH($C711,'Policy Characteristics'!$C:$C,0))),"",INDEX('Policy Characteristics'!D:D,MATCH($C711,'Policy Characteristics'!$C:$C,0)))</f>
        <v>Electrification + Hydrogen</v>
      </c>
      <c r="K711" s="306" t="str">
        <f>IF(ISBLANK(INDEX('Policy Characteristics'!E:E,MATCH($C711,'Policy Characteristics'!$C:$C,0))),"",INDEX('Policy Characteristics'!E:E,MATCH($C711,'Policy Characteristics'!$C:$C,0)))</f>
        <v>indst fuel type shifting</v>
      </c>
      <c r="L711" s="317">
        <f>IF(ISBLANK(INDEX('Policy Characteristics'!F:F,MATCH($C711,'Policy Characteristics'!$C:$C,0))),"",INDEX('Policy Characteristics'!F:F,MATCH($C711,'Policy Characteristics'!$C:$C,0)))</f>
        <v>0</v>
      </c>
      <c r="M711" s="317">
        <f>IF(ISBLANK(INDEX('Policy Characteristics'!G:G,MATCH($C711,'Policy Characteristics'!$C:$C,0))),"",INDEX('Policy Characteristics'!G:G,MATCH($C711,'Policy Characteristics'!$C:$C,0)))</f>
        <v>1</v>
      </c>
      <c r="N711" s="317">
        <f>IF(ISBLANK(INDEX('Policy Characteristics'!H:H,MATCH($C711,'Policy Characteristics'!$C:$C,0))),"",INDEX('Policy Characteristics'!H:H,MATCH($C711,'Policy Characteristics'!$C:$C,0)))</f>
        <v>0.01</v>
      </c>
      <c r="O711" s="306" t="str">
        <f>IF(ISBLANK(INDEX('Policy Characteristics'!I:I,MATCH($C711,'Policy Characteristics'!$C:$C,0))),"",INDEX('Policy Characteristics'!I:I,MATCH($C711,'Policy Characteristics'!$C:$C,0)))</f>
        <v>% of fuel shifted</v>
      </c>
      <c r="P711" s="306" t="str">
        <f>IF(ISBLANK(INDEX('Policy Characteristics'!J:J,MATCH($C711,'Policy Characteristics'!$C:$C,0))),"",INDEX('Policy Characteristics'!J:J,MATCH($C711,'Policy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1" s="306" t="str">
        <f>IF(ISBLANK(INDEX('Policy Characteristics'!K:K,MATCH($C711,'Policy Characteristics'!$C:$C,0))),"",INDEX('Policy Characteristics'!K:K,MATCH($C711,'Policy Characteristics'!$C:$C,0)))</f>
        <v>industry-ag-main.html#fuel-switching</v>
      </c>
      <c r="R711" s="306" t="str">
        <f>IF(ISBLANK(INDEX('Policy Characteristics'!L:L,MATCH($C711,'Policy Characteristics'!$C:$C,0))),"",INDEX('Policy Characteristics'!L:L,MATCH($C711,'Policy Characteristics'!$C:$C,0)))</f>
        <v>industry-elec-and-hydrogen.html</v>
      </c>
    </row>
    <row r="712" spans="1:18" x14ac:dyDescent="0.25">
      <c r="A712" s="306" t="str">
        <f>IF(ISBLANK(INDEX('Policy Characteristics'!A:A,MATCH($C712,'Policy Characteristics'!$C:$C,0))),"",INDEX('Policy Characteristics'!A:A,MATCH($C712,'Policy Characteristics'!$C:$C,0)))</f>
        <v>Industry</v>
      </c>
      <c r="B712" s="306" t="str">
        <f>IF(ISBLANK(INDEX('Policy Characteristics'!B:B,MATCH($C712,'Policy Characteristics'!$C:$C,0))),"",INDEX('Policy Characteristics'!B:B,MATCH($C712,'Policy Characteristics'!$C:$C,0)))</f>
        <v>Electrification + Hydrogen</v>
      </c>
      <c r="C712" s="310" t="str">
        <f t="shared" si="36"/>
        <v>Fraction of Industrial Fuel Use Shifted to Other Fuels</v>
      </c>
      <c r="D712" s="394" t="s">
        <v>3217</v>
      </c>
      <c r="E712" s="414" t="s">
        <v>2454</v>
      </c>
      <c r="F712" s="7" t="s">
        <v>3178</v>
      </c>
      <c r="G712" s="414" t="s">
        <v>3225</v>
      </c>
      <c r="H712" s="416">
        <v>1453</v>
      </c>
      <c r="I712" s="414" t="s">
        <v>45</v>
      </c>
      <c r="J712" s="308" t="str">
        <f>IF(ISBLANK(INDEX('Policy Characteristics'!D:D,MATCH($C712,'Policy Characteristics'!$C:$C,0))),"",INDEX('Policy Characteristics'!D:D,MATCH($C712,'Policy Characteristics'!$C:$C,0)))</f>
        <v>Electrification + Hydrogen</v>
      </c>
      <c r="K712" s="306" t="str">
        <f>IF(ISBLANK(INDEX('Policy Characteristics'!E:E,MATCH($C712,'Policy Characteristics'!$C:$C,0))),"",INDEX('Policy Characteristics'!E:E,MATCH($C712,'Policy Characteristics'!$C:$C,0)))</f>
        <v>indst fuel type shifting</v>
      </c>
      <c r="L712" s="317">
        <f>IF(ISBLANK(INDEX('Policy Characteristics'!F:F,MATCH($C712,'Policy Characteristics'!$C:$C,0))),"",INDEX('Policy Characteristics'!F:F,MATCH($C712,'Policy Characteristics'!$C:$C,0)))</f>
        <v>0</v>
      </c>
      <c r="M712" s="317">
        <f>IF(ISBLANK(INDEX('Policy Characteristics'!G:G,MATCH($C712,'Policy Characteristics'!$C:$C,0))),"",INDEX('Policy Characteristics'!G:G,MATCH($C712,'Policy Characteristics'!$C:$C,0)))</f>
        <v>1</v>
      </c>
      <c r="N712" s="317">
        <f>IF(ISBLANK(INDEX('Policy Characteristics'!H:H,MATCH($C712,'Policy Characteristics'!$C:$C,0))),"",INDEX('Policy Characteristics'!H:H,MATCH($C712,'Policy Characteristics'!$C:$C,0)))</f>
        <v>0.01</v>
      </c>
      <c r="O712" s="306" t="str">
        <f>IF(ISBLANK(INDEX('Policy Characteristics'!I:I,MATCH($C712,'Policy Characteristics'!$C:$C,0))),"",INDEX('Policy Characteristics'!I:I,MATCH($C712,'Policy Characteristics'!$C:$C,0)))</f>
        <v>% of fuel shifted</v>
      </c>
      <c r="P712" s="306" t="str">
        <f>IF(ISBLANK(INDEX('Policy Characteristics'!J:J,MATCH($C712,'Policy Characteristics'!$C:$C,0))),"",INDEX('Policy Characteristics'!J:J,MATCH($C712,'Policy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2" s="306" t="str">
        <f>IF(ISBLANK(INDEX('Policy Characteristics'!K:K,MATCH($C712,'Policy Characteristics'!$C:$C,0))),"",INDEX('Policy Characteristics'!K:K,MATCH($C712,'Policy Characteristics'!$C:$C,0)))</f>
        <v>industry-ag-main.html#fuel-switching</v>
      </c>
      <c r="R712" s="306" t="str">
        <f>IF(ISBLANK(INDEX('Policy Characteristics'!L:L,MATCH($C712,'Policy Characteristics'!$C:$C,0))),"",INDEX('Policy Characteristics'!L:L,MATCH($C712,'Policy Characteristics'!$C:$C,0)))</f>
        <v>industry-elec-and-hydrogen.html</v>
      </c>
    </row>
    <row r="713" spans="1:18" x14ac:dyDescent="0.25">
      <c r="A713" s="306" t="str">
        <f>IF(ISBLANK(INDEX('Policy Characteristics'!A:A,MATCH($C713,'Policy Characteristics'!$C:$C,0))),"",INDEX('Policy Characteristics'!A:A,MATCH($C713,'Policy Characteristics'!$C:$C,0)))</f>
        <v>Industry</v>
      </c>
      <c r="B713" s="306" t="str">
        <f>IF(ISBLANK(INDEX('Policy Characteristics'!B:B,MATCH($C713,'Policy Characteristics'!$C:$C,0))),"",INDEX('Policy Characteristics'!B:B,MATCH($C713,'Policy Characteristics'!$C:$C,0)))</f>
        <v>Electrification + Hydrogen</v>
      </c>
      <c r="C713" s="310" t="str">
        <f t="shared" si="36"/>
        <v>Fraction of Industrial Fuel Use Shifted to Other Fuels</v>
      </c>
      <c r="D713" s="394" t="s">
        <v>3217</v>
      </c>
      <c r="E713" s="414" t="s">
        <v>2800</v>
      </c>
      <c r="F713" s="7" t="s">
        <v>3178</v>
      </c>
      <c r="G713" s="414" t="s">
        <v>3226</v>
      </c>
      <c r="H713" s="416">
        <v>1454</v>
      </c>
      <c r="I713" s="414" t="s">
        <v>45</v>
      </c>
      <c r="J713" s="308" t="str">
        <f>IF(ISBLANK(INDEX('Policy Characteristics'!D:D,MATCH($C713,'Policy Characteristics'!$C:$C,0))),"",INDEX('Policy Characteristics'!D:D,MATCH($C713,'Policy Characteristics'!$C:$C,0)))</f>
        <v>Electrification + Hydrogen</v>
      </c>
      <c r="K713" s="306" t="str">
        <f>IF(ISBLANK(INDEX('Policy Characteristics'!E:E,MATCH($C713,'Policy Characteristics'!$C:$C,0))),"",INDEX('Policy Characteristics'!E:E,MATCH($C713,'Policy Characteristics'!$C:$C,0)))</f>
        <v>indst fuel type shifting</v>
      </c>
      <c r="L713" s="317">
        <f>IF(ISBLANK(INDEX('Policy Characteristics'!F:F,MATCH($C713,'Policy Characteristics'!$C:$C,0))),"",INDEX('Policy Characteristics'!F:F,MATCH($C713,'Policy Characteristics'!$C:$C,0)))</f>
        <v>0</v>
      </c>
      <c r="M713" s="317">
        <f>IF(ISBLANK(INDEX('Policy Characteristics'!G:G,MATCH($C713,'Policy Characteristics'!$C:$C,0))),"",INDEX('Policy Characteristics'!G:G,MATCH($C713,'Policy Characteristics'!$C:$C,0)))</f>
        <v>1</v>
      </c>
      <c r="N713" s="317">
        <f>IF(ISBLANK(INDEX('Policy Characteristics'!H:H,MATCH($C713,'Policy Characteristics'!$C:$C,0))),"",INDEX('Policy Characteristics'!H:H,MATCH($C713,'Policy Characteristics'!$C:$C,0)))</f>
        <v>0.01</v>
      </c>
      <c r="O713" s="306" t="str">
        <f>IF(ISBLANK(INDEX('Policy Characteristics'!I:I,MATCH($C713,'Policy Characteristics'!$C:$C,0))),"",INDEX('Policy Characteristics'!I:I,MATCH($C713,'Policy Characteristics'!$C:$C,0)))</f>
        <v>% of fuel shifted</v>
      </c>
      <c r="P713" s="306" t="str">
        <f>IF(ISBLANK(INDEX('Policy Characteristics'!J:J,MATCH($C713,'Policy Characteristics'!$C:$C,0))),"",INDEX('Policy Characteristics'!J:J,MATCH($C713,'Policy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3" s="306" t="str">
        <f>IF(ISBLANK(INDEX('Policy Characteristics'!K:K,MATCH($C713,'Policy Characteristics'!$C:$C,0))),"",INDEX('Policy Characteristics'!K:K,MATCH($C713,'Policy Characteristics'!$C:$C,0)))</f>
        <v>industry-ag-main.html#fuel-switching</v>
      </c>
      <c r="R713" s="306" t="str">
        <f>IF(ISBLANK(INDEX('Policy Characteristics'!L:L,MATCH($C713,'Policy Characteristics'!$C:$C,0))),"",INDEX('Policy Characteristics'!L:L,MATCH($C713,'Policy Characteristics'!$C:$C,0)))</f>
        <v>industry-elec-and-hydrogen.html</v>
      </c>
    </row>
    <row r="714" spans="1:18" x14ac:dyDescent="0.25">
      <c r="A714" s="306" t="str">
        <f>IF(ISBLANK(INDEX('Policy Characteristics'!A:A,MATCH($C714,'Policy Characteristics'!$C:$C,0))),"",INDEX('Policy Characteristics'!A:A,MATCH($C714,'Policy Characteristics'!$C:$C,0)))</f>
        <v>Industry</v>
      </c>
      <c r="B714" s="306" t="str">
        <f>IF(ISBLANK(INDEX('Policy Characteristics'!B:B,MATCH($C714,'Policy Characteristics'!$C:$C,0))),"",INDEX('Policy Characteristics'!B:B,MATCH($C714,'Policy Characteristics'!$C:$C,0)))</f>
        <v>Electrification + Hydrogen</v>
      </c>
      <c r="C714" s="310" t="str">
        <f t="shared" si="36"/>
        <v>Fraction of Industrial Fuel Use Shifted to Other Fuels</v>
      </c>
      <c r="D714" s="394" t="s">
        <v>3217</v>
      </c>
      <c r="E714" s="414" t="s">
        <v>2801</v>
      </c>
      <c r="F714" s="7" t="s">
        <v>3178</v>
      </c>
      <c r="G714" s="414" t="s">
        <v>3227</v>
      </c>
      <c r="H714" s="416">
        <v>1455</v>
      </c>
      <c r="I714" s="414" t="s">
        <v>45</v>
      </c>
      <c r="J714" s="308" t="str">
        <f>IF(ISBLANK(INDEX('Policy Characteristics'!D:D,MATCH($C714,'Policy Characteristics'!$C:$C,0))),"",INDEX('Policy Characteristics'!D:D,MATCH($C714,'Policy Characteristics'!$C:$C,0)))</f>
        <v>Electrification + Hydrogen</v>
      </c>
      <c r="K714" s="306" t="str">
        <f>IF(ISBLANK(INDEX('Policy Characteristics'!E:E,MATCH($C714,'Policy Characteristics'!$C:$C,0))),"",INDEX('Policy Characteristics'!E:E,MATCH($C714,'Policy Characteristics'!$C:$C,0)))</f>
        <v>indst fuel type shifting</v>
      </c>
      <c r="L714" s="317">
        <f>IF(ISBLANK(INDEX('Policy Characteristics'!F:F,MATCH($C714,'Policy Characteristics'!$C:$C,0))),"",INDEX('Policy Characteristics'!F:F,MATCH($C714,'Policy Characteristics'!$C:$C,0)))</f>
        <v>0</v>
      </c>
      <c r="M714" s="317">
        <f>IF(ISBLANK(INDEX('Policy Characteristics'!G:G,MATCH($C714,'Policy Characteristics'!$C:$C,0))),"",INDEX('Policy Characteristics'!G:G,MATCH($C714,'Policy Characteristics'!$C:$C,0)))</f>
        <v>1</v>
      </c>
      <c r="N714" s="317">
        <f>IF(ISBLANK(INDEX('Policy Characteristics'!H:H,MATCH($C714,'Policy Characteristics'!$C:$C,0))),"",INDEX('Policy Characteristics'!H:H,MATCH($C714,'Policy Characteristics'!$C:$C,0)))</f>
        <v>0.01</v>
      </c>
      <c r="O714" s="306" t="str">
        <f>IF(ISBLANK(INDEX('Policy Characteristics'!I:I,MATCH($C714,'Policy Characteristics'!$C:$C,0))),"",INDEX('Policy Characteristics'!I:I,MATCH($C714,'Policy Characteristics'!$C:$C,0)))</f>
        <v>% of fuel shifted</v>
      </c>
      <c r="P714" s="306" t="str">
        <f>IF(ISBLANK(INDEX('Policy Characteristics'!J:J,MATCH($C714,'Policy Characteristics'!$C:$C,0))),"",INDEX('Policy Characteristics'!J:J,MATCH($C714,'Policy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4" s="306" t="str">
        <f>IF(ISBLANK(INDEX('Policy Characteristics'!K:K,MATCH($C714,'Policy Characteristics'!$C:$C,0))),"",INDEX('Policy Characteristics'!K:K,MATCH($C714,'Policy Characteristics'!$C:$C,0)))</f>
        <v>industry-ag-main.html#fuel-switching</v>
      </c>
      <c r="R714" s="306" t="str">
        <f>IF(ISBLANK(INDEX('Policy Characteristics'!L:L,MATCH($C714,'Policy Characteristics'!$C:$C,0))),"",INDEX('Policy Characteristics'!L:L,MATCH($C714,'Policy Characteristics'!$C:$C,0)))</f>
        <v>industry-elec-and-hydrogen.html</v>
      </c>
    </row>
    <row r="715" spans="1:18" x14ac:dyDescent="0.25">
      <c r="A715" s="306" t="str">
        <f>IF(ISBLANK(INDEX('Policy Characteristics'!A:A,MATCH($C715,'Policy Characteristics'!$C:$C,0))),"",INDEX('Policy Characteristics'!A:A,MATCH($C715,'Policy Characteristics'!$C:$C,0)))</f>
        <v>Industry</v>
      </c>
      <c r="B715" s="306" t="str">
        <f>IF(ISBLANK(INDEX('Policy Characteristics'!B:B,MATCH($C715,'Policy Characteristics'!$C:$C,0))),"",INDEX('Policy Characteristics'!B:B,MATCH($C715,'Policy Characteristics'!$C:$C,0)))</f>
        <v>Electrification + Hydrogen</v>
      </c>
      <c r="C715" s="310" t="str">
        <f t="shared" si="36"/>
        <v>Fraction of Industrial Fuel Use Shifted to Other Fuels</v>
      </c>
      <c r="D715" s="394" t="s">
        <v>3217</v>
      </c>
      <c r="E715" s="414" t="s">
        <v>2802</v>
      </c>
      <c r="F715" s="7" t="s">
        <v>3178</v>
      </c>
      <c r="G715" s="414" t="s">
        <v>3228</v>
      </c>
      <c r="H715" s="416">
        <v>1456</v>
      </c>
      <c r="I715" s="414" t="s">
        <v>45</v>
      </c>
      <c r="J715" s="308" t="str">
        <f>IF(ISBLANK(INDEX('Policy Characteristics'!D:D,MATCH($C715,'Policy Characteristics'!$C:$C,0))),"",INDEX('Policy Characteristics'!D:D,MATCH($C715,'Policy Characteristics'!$C:$C,0)))</f>
        <v>Electrification + Hydrogen</v>
      </c>
      <c r="K715" s="306" t="str">
        <f>IF(ISBLANK(INDEX('Policy Characteristics'!E:E,MATCH($C715,'Policy Characteristics'!$C:$C,0))),"",INDEX('Policy Characteristics'!E:E,MATCH($C715,'Policy Characteristics'!$C:$C,0)))</f>
        <v>indst fuel type shifting</v>
      </c>
      <c r="L715" s="317">
        <f>IF(ISBLANK(INDEX('Policy Characteristics'!F:F,MATCH($C715,'Policy Characteristics'!$C:$C,0))),"",INDEX('Policy Characteristics'!F:F,MATCH($C715,'Policy Characteristics'!$C:$C,0)))</f>
        <v>0</v>
      </c>
      <c r="M715" s="317">
        <f>IF(ISBLANK(INDEX('Policy Characteristics'!G:G,MATCH($C715,'Policy Characteristics'!$C:$C,0))),"",INDEX('Policy Characteristics'!G:G,MATCH($C715,'Policy Characteristics'!$C:$C,0)))</f>
        <v>1</v>
      </c>
      <c r="N715" s="317">
        <f>IF(ISBLANK(INDEX('Policy Characteristics'!H:H,MATCH($C715,'Policy Characteristics'!$C:$C,0))),"",INDEX('Policy Characteristics'!H:H,MATCH($C715,'Policy Characteristics'!$C:$C,0)))</f>
        <v>0.01</v>
      </c>
      <c r="O715" s="306" t="str">
        <f>IF(ISBLANK(INDEX('Policy Characteristics'!I:I,MATCH($C715,'Policy Characteristics'!$C:$C,0))),"",INDEX('Policy Characteristics'!I:I,MATCH($C715,'Policy Characteristics'!$C:$C,0)))</f>
        <v>% of fuel shifted</v>
      </c>
      <c r="P715" s="306" t="str">
        <f>IF(ISBLANK(INDEX('Policy Characteristics'!J:J,MATCH($C715,'Policy Characteristics'!$C:$C,0))),"",INDEX('Policy Characteristics'!J:J,MATCH($C715,'Policy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5" s="306" t="str">
        <f>IF(ISBLANK(INDEX('Policy Characteristics'!K:K,MATCH($C715,'Policy Characteristics'!$C:$C,0))),"",INDEX('Policy Characteristics'!K:K,MATCH($C715,'Policy Characteristics'!$C:$C,0)))</f>
        <v>industry-ag-main.html#fuel-switching</v>
      </c>
      <c r="R715" s="306" t="str">
        <f>IF(ISBLANK(INDEX('Policy Characteristics'!L:L,MATCH($C715,'Policy Characteristics'!$C:$C,0))),"",INDEX('Policy Characteristics'!L:L,MATCH($C715,'Policy Characteristics'!$C:$C,0)))</f>
        <v>industry-elec-and-hydrogen.html</v>
      </c>
    </row>
    <row r="716" spans="1:18" x14ac:dyDescent="0.25">
      <c r="A716" s="306" t="str">
        <f>IF(ISBLANK(INDEX('Policy Characteristics'!A:A,MATCH($C716,'Policy Characteristics'!$C:$C,0))),"",INDEX('Policy Characteristics'!A:A,MATCH($C716,'Policy Characteristics'!$C:$C,0)))</f>
        <v>Industry</v>
      </c>
      <c r="B716" s="306" t="str">
        <f>IF(ISBLANK(INDEX('Policy Characteristics'!B:B,MATCH($C716,'Policy Characteristics'!$C:$C,0))),"",INDEX('Policy Characteristics'!B:B,MATCH($C716,'Policy Characteristics'!$C:$C,0)))</f>
        <v>Electrification + Hydrogen</v>
      </c>
      <c r="C716" s="310" t="str">
        <f t="shared" si="36"/>
        <v>Fraction of Industrial Fuel Use Shifted to Other Fuels</v>
      </c>
      <c r="D716" s="394" t="s">
        <v>3217</v>
      </c>
      <c r="E716" s="414" t="s">
        <v>2799</v>
      </c>
      <c r="F716" s="7" t="s">
        <v>3178</v>
      </c>
      <c r="G716" s="414" t="s">
        <v>3229</v>
      </c>
      <c r="H716" s="416">
        <v>1457</v>
      </c>
      <c r="I716" s="414" t="s">
        <v>44</v>
      </c>
      <c r="J716" s="308" t="str">
        <f>IF(ISBLANK(INDEX('Policy Characteristics'!D:D,MATCH($C716,'Policy Characteristics'!$C:$C,0))),"",INDEX('Policy Characteristics'!D:D,MATCH($C716,'Policy Characteristics'!$C:$C,0)))</f>
        <v>Electrification + Hydrogen</v>
      </c>
      <c r="K716" s="306" t="str">
        <f>IF(ISBLANK(INDEX('Policy Characteristics'!E:E,MATCH($C716,'Policy Characteristics'!$C:$C,0))),"",INDEX('Policy Characteristics'!E:E,MATCH($C716,'Policy Characteristics'!$C:$C,0)))</f>
        <v>indst fuel type shifting</v>
      </c>
      <c r="L716" s="317">
        <f>IF(ISBLANK(INDEX('Policy Characteristics'!F:F,MATCH($C716,'Policy Characteristics'!$C:$C,0))),"",INDEX('Policy Characteristics'!F:F,MATCH($C716,'Policy Characteristics'!$C:$C,0)))</f>
        <v>0</v>
      </c>
      <c r="M716" s="317">
        <f>IF(ISBLANK(INDEX('Policy Characteristics'!G:G,MATCH($C716,'Policy Characteristics'!$C:$C,0))),"",INDEX('Policy Characteristics'!G:G,MATCH($C716,'Policy Characteristics'!$C:$C,0)))</f>
        <v>1</v>
      </c>
      <c r="N716" s="317">
        <f>IF(ISBLANK(INDEX('Policy Characteristics'!H:H,MATCH($C716,'Policy Characteristics'!$C:$C,0))),"",INDEX('Policy Characteristics'!H:H,MATCH($C716,'Policy Characteristics'!$C:$C,0)))</f>
        <v>0.01</v>
      </c>
      <c r="O716" s="306" t="str">
        <f>IF(ISBLANK(INDEX('Policy Characteristics'!I:I,MATCH($C716,'Policy Characteristics'!$C:$C,0))),"",INDEX('Policy Characteristics'!I:I,MATCH($C716,'Policy Characteristics'!$C:$C,0)))</f>
        <v>% of fuel shifted</v>
      </c>
      <c r="P716" s="306" t="str">
        <f>IF(ISBLANK(INDEX('Policy Characteristics'!J:J,MATCH($C716,'Policy Characteristics'!$C:$C,0))),"",INDEX('Policy Characteristics'!J:J,MATCH($C716,'Policy Characteristics'!$C:$C,0)))</f>
        <v>**Description:** This policy reduces greenhouse gas emissions from the selected industry by switching the fuels used by facilities to electricity and/or hydrogen. Only fuel consumed for energy, not fuel used as a chemical feedstock, is affected by this policy. // **Guidance for setting values:** Separately set the percentages of non-electricity, non-hydrogen fuel used by this industry in the BAU case to be shifted to electricity and to hydrogen.  (If your settings total more than 100%, the effects will be scaled down proportionately so that the total fuel shifted does not exceed 100%.)  Over 90% of thermal fuels (excluding feedstocks) are used to generate process heat or to fuel boilers.  Generally, lower-temperature heat is easier to electrify than higher-temperature heat, while hydrogen can meet heat needs of any temprature.  In the top-emitting 14 industries in the U.S., just under 50% of heat demand is at tempratures below 250 C, about a third is at temperatures from 350-600 C, and the remainder is at temperatures above 600 C.</v>
      </c>
      <c r="Q716" s="306" t="str">
        <f>IF(ISBLANK(INDEX('Policy Characteristics'!K:K,MATCH($C716,'Policy Characteristics'!$C:$C,0))),"",INDEX('Policy Characteristics'!K:K,MATCH($C716,'Policy Characteristics'!$C:$C,0)))</f>
        <v>industry-ag-main.html#fuel-switching</v>
      </c>
      <c r="R716" s="306" t="str">
        <f>IF(ISBLANK(INDEX('Policy Characteristics'!L:L,MATCH($C716,'Policy Characteristics'!$C:$C,0))),"",INDEX('Policy Characteristics'!L:L,MATCH($C716,'Policy Characteristics'!$C:$C,0)))</f>
        <v>industry-elec-and-hydrogen.html</v>
      </c>
    </row>
    <row r="717" spans="1:18" s="405" customFormat="1" x14ac:dyDescent="0.25">
      <c r="A717" s="306" t="str">
        <f>IF(ISBLANK(INDEX('Policy Characteristics'!A:A,MATCH($C717,'Policy Characteristics'!$C:$C,0))),"",INDEX('Policy Characteristics'!A:A,MATCH($C717,'Policy Characteristics'!$C:$C,0)))</f>
        <v>Industry</v>
      </c>
      <c r="B717" s="306" t="str">
        <f>IF(ISBLANK(INDEX('Policy Characteristics'!B:B,MATCH($C717,'Policy Characteristics'!$C:$C,0))),"",INDEX('Policy Characteristics'!B:B,MATCH($C717,'Policy Characteristics'!$C:$C,0)))</f>
        <v>F-Gas Substitution</v>
      </c>
      <c r="C717" s="309" t="s">
        <v>2876</v>
      </c>
      <c r="D717" s="394"/>
      <c r="E717" s="394"/>
      <c r="F717" s="394"/>
      <c r="G717" s="394"/>
      <c r="H717" s="430">
        <v>58</v>
      </c>
      <c r="I717" s="394" t="s">
        <v>44</v>
      </c>
      <c r="J717" s="308" t="str">
        <f>IF(ISBLANK(INDEX('Policy Characteristics'!D:D,MATCH($C717,'Policy Characteristics'!$C:$C,0))),"",INDEX('Policy Characteristics'!D:D,MATCH($C717,'Policy Characteristics'!$C:$C,0)))</f>
        <v>F-gas Measures</v>
      </c>
      <c r="K717" s="306" t="str">
        <f>IF(ISBLANK(INDEX('Policy Characteristics'!E:E,MATCH($C717,'Policy Characteristics'!$C:$C,0))),"",INDEX('Policy Characteristics'!E:E,MATCH($C717,'Policy Characteristics'!$C:$C,0)))</f>
        <v>indst f gas substitution</v>
      </c>
      <c r="L717" s="317">
        <f>IF(ISBLANK(INDEX('Policy Characteristics'!F:F,MATCH($C717,'Policy Characteristics'!$C:$C,0))),"",INDEX('Policy Characteristics'!F:F,MATCH($C717,'Policy Characteristics'!$C:$C,0)))</f>
        <v>0</v>
      </c>
      <c r="M717" s="317">
        <f>IF(ISBLANK(INDEX('Policy Characteristics'!G:G,MATCH($C717,'Policy Characteristics'!$C:$C,0))),"",INDEX('Policy Characteristics'!G:G,MATCH($C717,'Policy Characteristics'!$C:$C,0)))</f>
        <v>1</v>
      </c>
      <c r="N717" s="317">
        <f>IF(ISBLANK(INDEX('Policy Characteristics'!H:H,MATCH($C717,'Policy Characteristics'!$C:$C,0))),"",INDEX('Policy Characteristics'!H:H,MATCH($C717,'Policy Characteristics'!$C:$C,0)))</f>
        <v>0.01</v>
      </c>
      <c r="O717" s="306" t="str">
        <f>IF(ISBLANK(INDEX('Policy Characteristics'!I:I,MATCH($C717,'Policy Characteristics'!$C:$C,0))),"",INDEX('Policy Characteristics'!I:I,MATCH($C717,'Policy Characteristics'!$C:$C,0)))</f>
        <v>% of potential achieved</v>
      </c>
      <c r="P717" s="306" t="str">
        <f>IF(ISBLANK(INDEX('Policy Characteristics'!J:J,MATCH($C717,'Policy Characteristics'!$C:$C,0))),"",INDEX('Policy Characteristics'!J:J,MATCH($C717,'Policy Characteristics'!$C:$C,0)))</f>
        <v>**Description:** This policy reduces emissions of high-GWP, fluorinated gases (F-gases) from the industry sector by substituting less-harmful chemicals. // **Guidance for setting values:** If this policy is fully implemented, F-gas emissions in 2050 are reduced by 65%.</v>
      </c>
      <c r="Q717" s="306" t="str">
        <f>IF(ISBLANK(INDEX('Policy Characteristics'!K:K,MATCH($C717,'Policy Characteristics'!$C:$C,0))),"",INDEX('Policy Characteristics'!K:K,MATCH($C717,'Policy Characteristics'!$C:$C,0)))</f>
        <v>industry-ag-main.html#avoid-f-gases</v>
      </c>
      <c r="R717" s="306" t="str">
        <f>IF(ISBLANK(INDEX('Policy Characteristics'!L:L,MATCH($C717,'Policy Characteristics'!$C:$C,0))),"",INDEX('Policy Characteristics'!L:L,MATCH($C717,'Policy Characteristics'!$C:$C,0)))</f>
        <v>avoid-f-gases.html</v>
      </c>
    </row>
    <row r="718" spans="1:18" s="405" customFormat="1" x14ac:dyDescent="0.25">
      <c r="A718" s="306" t="str">
        <f>IF(ISBLANK(INDEX('Policy Characteristics'!A:A,MATCH($C718,'Policy Characteristics'!$C:$C,0))),"",INDEX('Policy Characteristics'!A:A,MATCH($C718,'Policy Characteristics'!$C:$C,0)))</f>
        <v>Industry</v>
      </c>
      <c r="B718" s="306" t="str">
        <f>IF(ISBLANK(INDEX('Policy Characteristics'!B:B,MATCH($C718,'Policy Characteristics'!$C:$C,0))),"",INDEX('Policy Characteristics'!B:B,MATCH($C718,'Policy Characteristics'!$C:$C,0)))</f>
        <v>F-Gas Destruction</v>
      </c>
      <c r="C718" s="309" t="s">
        <v>2877</v>
      </c>
      <c r="D718" s="394"/>
      <c r="E718" s="394"/>
      <c r="F718" s="394"/>
      <c r="G718" s="394"/>
      <c r="H718" s="430">
        <v>510</v>
      </c>
      <c r="I718" s="394" t="s">
        <v>44</v>
      </c>
      <c r="J718" s="308" t="str">
        <f>IF(ISBLANK(INDEX('Policy Characteristics'!D:D,MATCH($C718,'Policy Characteristics'!$C:$C,0))),"",INDEX('Policy Characteristics'!D:D,MATCH($C718,'Policy Characteristics'!$C:$C,0)))</f>
        <v>F-gas Measures</v>
      </c>
      <c r="K718" s="306" t="str">
        <f>IF(ISBLANK(INDEX('Policy Characteristics'!E:E,MATCH($C718,'Policy Characteristics'!$C:$C,0))),"",INDEX('Policy Characteristics'!E:E,MATCH($C718,'Policy Characteristics'!$C:$C,0)))</f>
        <v>indst f gas destruction</v>
      </c>
      <c r="L718" s="317">
        <f>IF(ISBLANK(INDEX('Policy Characteristics'!F:F,MATCH($C718,'Policy Characteristics'!$C:$C,0))),"",INDEX('Policy Characteristics'!F:F,MATCH($C718,'Policy Characteristics'!$C:$C,0)))</f>
        <v>0</v>
      </c>
      <c r="M718" s="317">
        <f>IF(ISBLANK(INDEX('Policy Characteristics'!G:G,MATCH($C718,'Policy Characteristics'!$C:$C,0))),"",INDEX('Policy Characteristics'!G:G,MATCH($C718,'Policy Characteristics'!$C:$C,0)))</f>
        <v>1</v>
      </c>
      <c r="N718" s="317">
        <f>IF(ISBLANK(INDEX('Policy Characteristics'!H:H,MATCH($C718,'Policy Characteristics'!$C:$C,0))),"",INDEX('Policy Characteristics'!H:H,MATCH($C718,'Policy Characteristics'!$C:$C,0)))</f>
        <v>0.01</v>
      </c>
      <c r="O718" s="306" t="str">
        <f>IF(ISBLANK(INDEX('Policy Characteristics'!I:I,MATCH($C718,'Policy Characteristics'!$C:$C,0))),"",INDEX('Policy Characteristics'!I:I,MATCH($C718,'Policy Characteristics'!$C:$C,0)))</f>
        <v>% of potential achieved</v>
      </c>
      <c r="P718" s="306" t="str">
        <f>IF(ISBLANK(INDEX('Policy Characteristics'!J:J,MATCH($C718,'Policy Characteristics'!$C:$C,0))),"",INDEX('Policy Characteristics'!J:J,MATCH($C718,'Policy Characteristics'!$C:$C,0)))</f>
        <v>**Description:** This policy reduces emissions of high-GWP, fluorinated gases (F-gases) from the industry sector by destroying F-gases created as byproducts during the creation of desired products. // **Guidance for setting values:** If this policy is fully implemented, F-gas emissions in 2050 are reduced by less than 1%.</v>
      </c>
      <c r="Q718" s="306" t="str">
        <f>IF(ISBLANK(INDEX('Policy Characteristics'!K:K,MATCH($C718,'Policy Characteristics'!$C:$C,0))),"",INDEX('Policy Characteristics'!K:K,MATCH($C718,'Policy Characteristics'!$C:$C,0)))</f>
        <v>industry-ag-main.html#avoid-f-gases</v>
      </c>
      <c r="R718" s="306" t="str">
        <f>IF(ISBLANK(INDEX('Policy Characteristics'!L:L,MATCH($C718,'Policy Characteristics'!$C:$C,0))),"",INDEX('Policy Characteristics'!L:L,MATCH($C718,'Policy Characteristics'!$C:$C,0)))</f>
        <v>avoid-f-gases.html</v>
      </c>
    </row>
    <row r="719" spans="1:18" s="405" customFormat="1" x14ac:dyDescent="0.25">
      <c r="A719" s="306" t="str">
        <f>IF(ISBLANK(INDEX('Policy Characteristics'!A:A,MATCH($C719,'Policy Characteristics'!$C:$C,0))),"",INDEX('Policy Characteristics'!A:A,MATCH($C719,'Policy Characteristics'!$C:$C,0)))</f>
        <v>Industry</v>
      </c>
      <c r="B719" s="306" t="str">
        <f>IF(ISBLANK(INDEX('Policy Characteristics'!B:B,MATCH($C719,'Policy Characteristics'!$C:$C,0))),"",INDEX('Policy Characteristics'!B:B,MATCH($C719,'Policy Characteristics'!$C:$C,0)))</f>
        <v>F-Gas Recovery</v>
      </c>
      <c r="C719" s="309" t="s">
        <v>2878</v>
      </c>
      <c r="D719" s="394"/>
      <c r="E719" s="394"/>
      <c r="F719" s="394"/>
      <c r="G719" s="394"/>
      <c r="H719" s="430">
        <v>511</v>
      </c>
      <c r="I719" s="394" t="s">
        <v>44</v>
      </c>
      <c r="J719" s="308" t="str">
        <f>IF(ISBLANK(INDEX('Policy Characteristics'!D:D,MATCH($C719,'Policy Characteristics'!$C:$C,0))),"",INDEX('Policy Characteristics'!D:D,MATCH($C719,'Policy Characteristics'!$C:$C,0)))</f>
        <v>F-gas Measures</v>
      </c>
      <c r="K719" s="306" t="str">
        <f>IF(ISBLANK(INDEX('Policy Characteristics'!E:E,MATCH($C719,'Policy Characteristics'!$C:$C,0))),"",INDEX('Policy Characteristics'!E:E,MATCH($C719,'Policy Characteristics'!$C:$C,0)))</f>
        <v>indst f gas recovery</v>
      </c>
      <c r="L719" s="317">
        <f>IF(ISBLANK(INDEX('Policy Characteristics'!F:F,MATCH($C719,'Policy Characteristics'!$C:$C,0))),"",INDEX('Policy Characteristics'!F:F,MATCH($C719,'Policy Characteristics'!$C:$C,0)))</f>
        <v>0</v>
      </c>
      <c r="M719" s="317">
        <f>IF(ISBLANK(INDEX('Policy Characteristics'!G:G,MATCH($C719,'Policy Characteristics'!$C:$C,0))),"",INDEX('Policy Characteristics'!G:G,MATCH($C719,'Policy Characteristics'!$C:$C,0)))</f>
        <v>1</v>
      </c>
      <c r="N719" s="317">
        <f>IF(ISBLANK(INDEX('Policy Characteristics'!H:H,MATCH($C719,'Policy Characteristics'!$C:$C,0))),"",INDEX('Policy Characteristics'!H:H,MATCH($C719,'Policy Characteristics'!$C:$C,0)))</f>
        <v>0.01</v>
      </c>
      <c r="O719" s="306" t="str">
        <f>IF(ISBLANK(INDEX('Policy Characteristics'!I:I,MATCH($C719,'Policy Characteristics'!$C:$C,0))),"",INDEX('Policy Characteristics'!I:I,MATCH($C719,'Policy Characteristics'!$C:$C,0)))</f>
        <v>% of potential achieved</v>
      </c>
      <c r="P719" s="306" t="str">
        <f>IF(ISBLANK(INDEX('Policy Characteristics'!J:J,MATCH($C719,'Policy Characteristics'!$C:$C,0))),"",INDEX('Policy Characteristics'!J:J,MATCH($C719,'Policy Characteristics'!$C:$C,0)))</f>
        <v>**Description:** This policy reduces emissions of high-GWP, fluorinated gases (F-gases) by recovering F-gases from equipment at the end of its service life and destroying or recycling those F-gases. // **Guidance for setting values:** If this policy is fully implemented, F-gas emissions in 2050 are reduced by 5%.</v>
      </c>
      <c r="Q719" s="306" t="str">
        <f>IF(ISBLANK(INDEX('Policy Characteristics'!K:K,MATCH($C719,'Policy Characteristics'!$C:$C,0))),"",INDEX('Policy Characteristics'!K:K,MATCH($C719,'Policy Characteristics'!$C:$C,0)))</f>
        <v>industry-ag-main.html#avoid-f-gases</v>
      </c>
      <c r="R719" s="306" t="str">
        <f>IF(ISBLANK(INDEX('Policy Characteristics'!L:L,MATCH($C719,'Policy Characteristics'!$C:$C,0))),"",INDEX('Policy Characteristics'!L:L,MATCH($C719,'Policy Characteristics'!$C:$C,0)))</f>
        <v>avoid-f-gases.html</v>
      </c>
    </row>
    <row r="720" spans="1:18" s="405" customFormat="1" x14ac:dyDescent="0.25">
      <c r="A720" s="306" t="str">
        <f>IF(ISBLANK(INDEX('Policy Characteristics'!A:A,MATCH($C720,'Policy Characteristics'!$C:$C,0))),"",INDEX('Policy Characteristics'!A:A,MATCH($C720,'Policy Characteristics'!$C:$C,0)))</f>
        <v>Industry</v>
      </c>
      <c r="B720" s="306" t="str">
        <f>IF(ISBLANK(INDEX('Policy Characteristics'!B:B,MATCH($C720,'Policy Characteristics'!$C:$C,0))),"",INDEX('Policy Characteristics'!B:B,MATCH($C720,'Policy Characteristics'!$C:$C,0)))</f>
        <v>F-Gas Eqpt. Maintenance &amp; Retrofits</v>
      </c>
      <c r="C720" s="309" t="s">
        <v>2879</v>
      </c>
      <c r="D720" s="394"/>
      <c r="E720" s="394"/>
      <c r="F720" s="394"/>
      <c r="G720" s="394"/>
      <c r="H720" s="430">
        <v>512</v>
      </c>
      <c r="I720" s="394" t="s">
        <v>44</v>
      </c>
      <c r="J720" s="308" t="str">
        <f>IF(ISBLANK(INDEX('Policy Characteristics'!D:D,MATCH($C720,'Policy Characteristics'!$C:$C,0))),"",INDEX('Policy Characteristics'!D:D,MATCH($C720,'Policy Characteristics'!$C:$C,0)))</f>
        <v>F-gas Measures</v>
      </c>
      <c r="K720" s="306" t="str">
        <f>IF(ISBLANK(INDEX('Policy Characteristics'!E:E,MATCH($C720,'Policy Characteristics'!$C:$C,0))),"",INDEX('Policy Characteristics'!E:E,MATCH($C720,'Policy Characteristics'!$C:$C,0)))</f>
        <v>indst f gas inspct maint retrofit</v>
      </c>
      <c r="L720" s="317">
        <f>IF(ISBLANK(INDEX('Policy Characteristics'!F:F,MATCH($C720,'Policy Characteristics'!$C:$C,0))),"",INDEX('Policy Characteristics'!F:F,MATCH($C720,'Policy Characteristics'!$C:$C,0)))</f>
        <v>0</v>
      </c>
      <c r="M720" s="317">
        <f>IF(ISBLANK(INDEX('Policy Characteristics'!G:G,MATCH($C720,'Policy Characteristics'!$C:$C,0))),"",INDEX('Policy Characteristics'!G:G,MATCH($C720,'Policy Characteristics'!$C:$C,0)))</f>
        <v>1</v>
      </c>
      <c r="N720" s="317">
        <f>IF(ISBLANK(INDEX('Policy Characteristics'!H:H,MATCH($C720,'Policy Characteristics'!$C:$C,0))),"",INDEX('Policy Characteristics'!H:H,MATCH($C720,'Policy Characteristics'!$C:$C,0)))</f>
        <v>0.01</v>
      </c>
      <c r="O720" s="306" t="str">
        <f>IF(ISBLANK(INDEX('Policy Characteristics'!I:I,MATCH($C720,'Policy Characteristics'!$C:$C,0))),"",INDEX('Policy Characteristics'!I:I,MATCH($C720,'Policy Characteristics'!$C:$C,0)))</f>
        <v>% of potential achieved</v>
      </c>
      <c r="P720" s="306" t="str">
        <f>IF(ISBLANK(INDEX('Policy Characteristics'!J:J,MATCH($C720,'Policy Characteristics'!$C:$C,0))),"",INDEX('Policy Characteristics'!J:J,MATCH($C720,'Policy Characteristics'!$C:$C,0)))</f>
        <v>**Description:** This policy reduces emissions of high-GWP, fluorinated gases (F-gases) from the industry sector by reducing leakage and losses through improved inspections, maintenance, and retrofitting of equipment. // **Guidance for setting values:** If this policy is fully implemented, F-gas emissions in 2050 are reduced by less than 1%.</v>
      </c>
      <c r="Q720" s="306" t="str">
        <f>IF(ISBLANK(INDEX('Policy Characteristics'!K:K,MATCH($C720,'Policy Characteristics'!$C:$C,0))),"",INDEX('Policy Characteristics'!K:K,MATCH($C720,'Policy Characteristics'!$C:$C,0)))</f>
        <v>industry-ag-main.html#avoid-f-gases</v>
      </c>
      <c r="R720" s="306" t="str">
        <f>IF(ISBLANK(INDEX('Policy Characteristics'!L:L,MATCH($C720,'Policy Characteristics'!$C:$C,0))),"",INDEX('Policy Characteristics'!L:L,MATCH($C720,'Policy Characteristics'!$C:$C,0)))</f>
        <v>avoid-f-gases.html</v>
      </c>
    </row>
    <row r="721" spans="1:18" s="435" customFormat="1" x14ac:dyDescent="0.25">
      <c r="A721" s="306" t="str">
        <f>IF(ISBLANK(INDEX('Policy Characteristics'!A:A,MATCH($C721,'Policy Characteristics'!$C:$C,0))),"",INDEX('Policy Characteristics'!A:A,MATCH($C721,'Policy Characteristics'!$C:$C,0)))</f>
        <v>Industry</v>
      </c>
      <c r="B721" s="306" t="str">
        <f>IF(ISBLANK(INDEX('Policy Characteristics'!B:B,MATCH($C721,'Policy Characteristics'!$C:$C,0))),"",INDEX('Policy Characteristics'!B:B,MATCH($C721,'Policy Characteristics'!$C:$C,0)))</f>
        <v>Improved System Design</v>
      </c>
      <c r="C721" s="311" t="s">
        <v>301</v>
      </c>
      <c r="D721" s="414"/>
      <c r="E721" s="414"/>
      <c r="F721" s="414"/>
      <c r="G721" s="414"/>
      <c r="H721" s="416">
        <v>54</v>
      </c>
      <c r="I721" s="414" t="s">
        <v>44</v>
      </c>
      <c r="J721" s="308" t="str">
        <f>IF(ISBLANK(INDEX('Policy Characteristics'!D:D,MATCH($C721,'Policy Characteristics'!$C:$C,0))),"",INDEX('Policy Characteristics'!D:D,MATCH($C721,'Policy Characteristics'!$C:$C,0)))</f>
        <v>Improved System Design</v>
      </c>
      <c r="K721" s="306" t="str">
        <f>IF(ISBLANK(INDEX('Policy Characteristics'!E:E,MATCH($C721,'Policy Characteristics'!$C:$C,0))),"",INDEX('Policy Characteristics'!E:E,MATCH($C721,'Policy Characteristics'!$C:$C,0)))</f>
        <v>indst system integration</v>
      </c>
      <c r="L721" s="317">
        <f>IF(ISBLANK(INDEX('Policy Characteristics'!F:F,MATCH($C721,'Policy Characteristics'!$C:$C,0))),"",INDEX('Policy Characteristics'!F:F,MATCH($C721,'Policy Characteristics'!$C:$C,0)))</f>
        <v>0</v>
      </c>
      <c r="M721" s="317">
        <f>IF(ISBLANK(INDEX('Policy Characteristics'!G:G,MATCH($C721,'Policy Characteristics'!$C:$C,0))),"",INDEX('Policy Characteristics'!G:G,MATCH($C721,'Policy Characteristics'!$C:$C,0)))</f>
        <v>1</v>
      </c>
      <c r="N721" s="317">
        <f>IF(ISBLANK(INDEX('Policy Characteristics'!H:H,MATCH($C721,'Policy Characteristics'!$C:$C,0))),"",INDEX('Policy Characteristics'!H:H,MATCH($C721,'Policy Characteristics'!$C:$C,0)))</f>
        <v>0.01</v>
      </c>
      <c r="O721" s="306" t="str">
        <f>IF(ISBLANK(INDEX('Policy Characteristics'!I:I,MATCH($C721,'Policy Characteristics'!$C:$C,0))),"",INDEX('Policy Characteristics'!I:I,MATCH($C721,'Policy Characteristics'!$C:$C,0)))</f>
        <v>% of potential achieved</v>
      </c>
      <c r="P721" s="306" t="str">
        <f>IF(ISBLANK(INDEX('Policy Characteristics'!J:J,MATCH($C721,'Policy Characteristics'!$C:$C,0))),"",INDEX('Policy Characteristics'!J:J,MATCH($C721,'Policy Characteristics'!$C:$C,0)))</f>
        <v>**Description:** This policy reduces fuel consumption in the industry sector by improving the way components are put together and the way material or energy flows between them. // **Guidance for setting values:** If this policy is fully implemented, fuel use is reduced by 3.6% for most industries in 2050.</v>
      </c>
      <c r="Q721" s="306" t="str">
        <f>IF(ISBLANK(INDEX('Policy Characteristics'!K:K,MATCH($C721,'Policy Characteristics'!$C:$C,0))),"",INDEX('Policy Characteristics'!K:K,MATCH($C721,'Policy Characteristics'!$C:$C,0)))</f>
        <v>industry-ag-main.html#system-integ</v>
      </c>
      <c r="R721" s="306" t="str">
        <f>IF(ISBLANK(INDEX('Policy Characteristics'!L:L,MATCH($C721,'Policy Characteristics'!$C:$C,0))),"",INDEX('Policy Characteristics'!L:L,MATCH($C721,'Policy Characteristics'!$C:$C,0)))</f>
        <v>improved-system-design.html</v>
      </c>
    </row>
    <row r="722" spans="1:18" s="435" customFormat="1" x14ac:dyDescent="0.25">
      <c r="A722" s="306" t="str">
        <f>IF(ISBLANK(INDEX('Policy Characteristics'!A:A,MATCH($C722,'Policy Characteristics'!$C:$C,0))),"",INDEX('Policy Characteristics'!A:A,MATCH($C722,'Policy Characteristics'!$C:$C,0)))</f>
        <v>Industry</v>
      </c>
      <c r="B722" s="306" t="str">
        <f>IF(ISBLANK(INDEX('Policy Characteristics'!B:B,MATCH($C722,'Policy Characteristics'!$C:$C,0))),"",INDEX('Policy Characteristics'!B:B,MATCH($C722,'Policy Characteristics'!$C:$C,0)))</f>
        <v>Industry Energy Efficiency Standards</v>
      </c>
      <c r="C722" s="311" t="s">
        <v>300</v>
      </c>
      <c r="D722" s="414" t="s">
        <v>3193</v>
      </c>
      <c r="E722" s="414" t="s">
        <v>2449</v>
      </c>
      <c r="F722" s="7" t="s">
        <v>3218</v>
      </c>
      <c r="G722" s="414" t="s">
        <v>2455</v>
      </c>
      <c r="H722" s="416">
        <v>958</v>
      </c>
      <c r="I722" s="414" t="s">
        <v>44</v>
      </c>
      <c r="J722" s="308" t="str">
        <f>IF(ISBLANK(INDEX('Policy Characteristics'!D:D,MATCH($C722,'Policy Characteristics'!$C:$C,0))),"",INDEX('Policy Characteristics'!D:D,MATCH($C722,'Policy Characteristics'!$C:$C,0)))</f>
        <v>Industry Energy Efficiency Standards</v>
      </c>
      <c r="K722" s="306" t="str">
        <f>IF(ISBLANK(INDEX('Policy Characteristics'!E:E,MATCH($C722,'Policy Characteristics'!$C:$C,0))),"",INDEX('Policy Characteristics'!E:E,MATCH($C722,'Policy Characteristics'!$C:$C,0)))</f>
        <v>indst efficiency standards</v>
      </c>
      <c r="L722" s="317">
        <f>IF(ISBLANK(INDEX('Policy Characteristics'!F:F,MATCH($C722,'Policy Characteristics'!$C:$C,0))),"",INDEX('Policy Characteristics'!F:F,MATCH($C722,'Policy Characteristics'!$C:$C,0)))</f>
        <v>0</v>
      </c>
      <c r="M722" s="317">
        <f>IF(ISBLANK(INDEX('Policy Characteristics'!G:G,MATCH($C722,'Policy Characteristics'!$C:$C,0))),"",INDEX('Policy Characteristics'!G:G,MATCH($C722,'Policy Characteristics'!$C:$C,0)))</f>
        <v>0.25</v>
      </c>
      <c r="N722" s="317">
        <f>IF(ISBLANK(INDEX('Policy Characteristics'!H:H,MATCH($C722,'Policy Characteristics'!$C:$C,0))),"",INDEX('Policy Characteristics'!H:H,MATCH($C722,'Policy Characteristics'!$C:$C,0)))</f>
        <v>0.01</v>
      </c>
      <c r="O722" s="306" t="str">
        <f>IF(ISBLANK(INDEX('Policy Characteristics'!I:I,MATCH($C722,'Policy Characteristics'!$C:$C,0))),"",INDEX('Policy Characteristics'!I:I,MATCH($C722,'Policy Characteristics'!$C:$C,0)))</f>
        <v>% reduction in energy use</v>
      </c>
      <c r="P722" s="306" t="str">
        <f>IF(ISBLANK(INDEX('Policy Characteristics'!J:J,MATCH($C722,'Policy Characteristics'!$C:$C,0))),"",INDEX('Policy Characteristics'!J:J,MATCH($C722,'Policy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2" s="306" t="str">
        <f>IF(ISBLANK(INDEX('Policy Characteristics'!K:K,MATCH($C722,'Policy Characteristics'!$C:$C,0))),"",INDEX('Policy Characteristics'!K:K,MATCH($C722,'Policy Characteristics'!$C:$C,0)))</f>
        <v>industry-ag-main.html#eff-stds</v>
      </c>
      <c r="R722" s="306" t="str">
        <f>IF(ISBLANK(INDEX('Policy Characteristics'!L:L,MATCH($C722,'Policy Characteristics'!$C:$C,0))),"",INDEX('Policy Characteristics'!L:L,MATCH($C722,'Policy Characteristics'!$C:$C,0)))</f>
        <v>industry-energy-efficiency-standards.html</v>
      </c>
    </row>
    <row r="723" spans="1:18" s="435" customFormat="1" x14ac:dyDescent="0.25">
      <c r="A723" s="306" t="str">
        <f>IF(ISBLANK(INDEX('Policy Characteristics'!A:A,MATCH($C723,'Policy Characteristics'!$C:$C,0))),"",INDEX('Policy Characteristics'!A:A,MATCH($C723,'Policy Characteristics'!$C:$C,0)))</f>
        <v>Industry</v>
      </c>
      <c r="B723" s="306" t="str">
        <f>IF(ISBLANK(INDEX('Policy Characteristics'!B:B,MATCH($C723,'Policy Characteristics'!$C:$C,0))),"",INDEX('Policy Characteristics'!B:B,MATCH($C723,'Policy Characteristics'!$C:$C,0)))</f>
        <v>Industry Energy Efficiency Standards</v>
      </c>
      <c r="C723" s="310" t="str">
        <f t="shared" ref="C723:C786" si="37">C$722</f>
        <v>Percentage Improvement in Eqpt Efficiency Standards above BAU</v>
      </c>
      <c r="D723" s="414" t="s">
        <v>3193</v>
      </c>
      <c r="E723" s="414" t="s">
        <v>2450</v>
      </c>
      <c r="F723" s="7" t="s">
        <v>3218</v>
      </c>
      <c r="G723" s="414" t="s">
        <v>2458</v>
      </c>
      <c r="H723" s="416">
        <v>959</v>
      </c>
      <c r="I723" s="414" t="s">
        <v>45</v>
      </c>
      <c r="J723" s="308" t="str">
        <f>IF(ISBLANK(INDEX('Policy Characteristics'!D:D,MATCH($C723,'Policy Characteristics'!$C:$C,0))),"",INDEX('Policy Characteristics'!D:D,MATCH($C723,'Policy Characteristics'!$C:$C,0)))</f>
        <v>Industry Energy Efficiency Standards</v>
      </c>
      <c r="K723" s="306" t="str">
        <f>IF(ISBLANK(INDEX('Policy Characteristics'!E:E,MATCH($C723,'Policy Characteristics'!$C:$C,0))),"",INDEX('Policy Characteristics'!E:E,MATCH($C723,'Policy Characteristics'!$C:$C,0)))</f>
        <v>indst efficiency standards</v>
      </c>
      <c r="L723" s="317">
        <f>IF(ISBLANK(INDEX('Policy Characteristics'!F:F,MATCH($C723,'Policy Characteristics'!$C:$C,0))),"",INDEX('Policy Characteristics'!F:F,MATCH($C723,'Policy Characteristics'!$C:$C,0)))</f>
        <v>0</v>
      </c>
      <c r="M723" s="317">
        <f>IF(ISBLANK(INDEX('Policy Characteristics'!G:G,MATCH($C723,'Policy Characteristics'!$C:$C,0))),"",INDEX('Policy Characteristics'!G:G,MATCH($C723,'Policy Characteristics'!$C:$C,0)))</f>
        <v>0.25</v>
      </c>
      <c r="N723" s="317">
        <f>IF(ISBLANK(INDEX('Policy Characteristics'!H:H,MATCH($C723,'Policy Characteristics'!$C:$C,0))),"",INDEX('Policy Characteristics'!H:H,MATCH($C723,'Policy Characteristics'!$C:$C,0)))</f>
        <v>0.01</v>
      </c>
      <c r="O723" s="306" t="str">
        <f>IF(ISBLANK(INDEX('Policy Characteristics'!I:I,MATCH($C723,'Policy Characteristics'!$C:$C,0))),"",INDEX('Policy Characteristics'!I:I,MATCH($C723,'Policy Characteristics'!$C:$C,0)))</f>
        <v>% reduction in energy use</v>
      </c>
      <c r="P723" s="306" t="str">
        <f>IF(ISBLANK(INDEX('Policy Characteristics'!J:J,MATCH($C723,'Policy Characteristics'!$C:$C,0))),"",INDEX('Policy Characteristics'!J:J,MATCH($C723,'Policy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3" s="306" t="str">
        <f>IF(ISBLANK(INDEX('Policy Characteristics'!K:K,MATCH($C723,'Policy Characteristics'!$C:$C,0))),"",INDEX('Policy Characteristics'!K:K,MATCH($C723,'Policy Characteristics'!$C:$C,0)))</f>
        <v>industry-ag-main.html#eff-stds</v>
      </c>
      <c r="R723" s="306" t="str">
        <f>IF(ISBLANK(INDEX('Policy Characteristics'!L:L,MATCH($C723,'Policy Characteristics'!$C:$C,0))),"",INDEX('Policy Characteristics'!L:L,MATCH($C723,'Policy Characteristics'!$C:$C,0)))</f>
        <v>industry-energy-efficiency-standards.html</v>
      </c>
    </row>
    <row r="724" spans="1:18" s="435" customFormat="1" x14ac:dyDescent="0.25">
      <c r="A724" s="306" t="str">
        <f>IF(ISBLANK(INDEX('Policy Characteristics'!A:A,MATCH($C724,'Policy Characteristics'!$C:$C,0))),"",INDEX('Policy Characteristics'!A:A,MATCH($C724,'Policy Characteristics'!$C:$C,0)))</f>
        <v>Industry</v>
      </c>
      <c r="B724" s="306" t="str">
        <f>IF(ISBLANK(INDEX('Policy Characteristics'!B:B,MATCH($C724,'Policy Characteristics'!$C:$C,0))),"",INDEX('Policy Characteristics'!B:B,MATCH($C724,'Policy Characteristics'!$C:$C,0)))</f>
        <v>Industry Energy Efficiency Standards</v>
      </c>
      <c r="C724" s="310" t="str">
        <f t="shared" si="37"/>
        <v>Percentage Improvement in Eqpt Efficiency Standards above BAU</v>
      </c>
      <c r="D724" s="414" t="s">
        <v>3193</v>
      </c>
      <c r="E724" s="414" t="s">
        <v>2451</v>
      </c>
      <c r="F724" s="7" t="s">
        <v>3218</v>
      </c>
      <c r="G724" s="414" t="s">
        <v>2459</v>
      </c>
      <c r="H724" s="416">
        <v>960</v>
      </c>
      <c r="I724" s="414" t="s">
        <v>44</v>
      </c>
      <c r="J724" s="308" t="str">
        <f>IF(ISBLANK(INDEX('Policy Characteristics'!D:D,MATCH($C724,'Policy Characteristics'!$C:$C,0))),"",INDEX('Policy Characteristics'!D:D,MATCH($C724,'Policy Characteristics'!$C:$C,0)))</f>
        <v>Industry Energy Efficiency Standards</v>
      </c>
      <c r="K724" s="306" t="str">
        <f>IF(ISBLANK(INDEX('Policy Characteristics'!E:E,MATCH($C724,'Policy Characteristics'!$C:$C,0))),"",INDEX('Policy Characteristics'!E:E,MATCH($C724,'Policy Characteristics'!$C:$C,0)))</f>
        <v>indst efficiency standards</v>
      </c>
      <c r="L724" s="317">
        <f>IF(ISBLANK(INDEX('Policy Characteristics'!F:F,MATCH($C724,'Policy Characteristics'!$C:$C,0))),"",INDEX('Policy Characteristics'!F:F,MATCH($C724,'Policy Characteristics'!$C:$C,0)))</f>
        <v>0</v>
      </c>
      <c r="M724" s="317">
        <f>IF(ISBLANK(INDEX('Policy Characteristics'!G:G,MATCH($C724,'Policy Characteristics'!$C:$C,0))),"",INDEX('Policy Characteristics'!G:G,MATCH($C724,'Policy Characteristics'!$C:$C,0)))</f>
        <v>0.25</v>
      </c>
      <c r="N724" s="317">
        <f>IF(ISBLANK(INDEX('Policy Characteristics'!H:H,MATCH($C724,'Policy Characteristics'!$C:$C,0))),"",INDEX('Policy Characteristics'!H:H,MATCH($C724,'Policy Characteristics'!$C:$C,0)))</f>
        <v>0.01</v>
      </c>
      <c r="O724" s="306" t="str">
        <f>IF(ISBLANK(INDEX('Policy Characteristics'!I:I,MATCH($C724,'Policy Characteristics'!$C:$C,0))),"",INDEX('Policy Characteristics'!I:I,MATCH($C724,'Policy Characteristics'!$C:$C,0)))</f>
        <v>% reduction in energy use</v>
      </c>
      <c r="P724" s="306" t="str">
        <f>IF(ISBLANK(INDEX('Policy Characteristics'!J:J,MATCH($C724,'Policy Characteristics'!$C:$C,0))),"",INDEX('Policy Characteristics'!J:J,MATCH($C724,'Policy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4" s="306" t="str">
        <f>IF(ISBLANK(INDEX('Policy Characteristics'!K:K,MATCH($C724,'Policy Characteristics'!$C:$C,0))),"",INDEX('Policy Characteristics'!K:K,MATCH($C724,'Policy Characteristics'!$C:$C,0)))</f>
        <v>industry-ag-main.html#eff-stds</v>
      </c>
      <c r="R724" s="306" t="str">
        <f>IF(ISBLANK(INDEX('Policy Characteristics'!L:L,MATCH($C724,'Policy Characteristics'!$C:$C,0))),"",INDEX('Policy Characteristics'!L:L,MATCH($C724,'Policy Characteristics'!$C:$C,0)))</f>
        <v>industry-energy-efficiency-standards.html</v>
      </c>
    </row>
    <row r="725" spans="1:18" s="435" customFormat="1" x14ac:dyDescent="0.25">
      <c r="A725" s="306" t="str">
        <f>IF(ISBLANK(INDEX('Policy Characteristics'!A:A,MATCH($C725,'Policy Characteristics'!$C:$C,0))),"",INDEX('Policy Characteristics'!A:A,MATCH($C725,'Policy Characteristics'!$C:$C,0)))</f>
        <v>Industry</v>
      </c>
      <c r="B725" s="306" t="str">
        <f>IF(ISBLANK(INDEX('Policy Characteristics'!B:B,MATCH($C725,'Policy Characteristics'!$C:$C,0))),"",INDEX('Policy Characteristics'!B:B,MATCH($C725,'Policy Characteristics'!$C:$C,0)))</f>
        <v>Industry Energy Efficiency Standards</v>
      </c>
      <c r="C725" s="310" t="str">
        <f t="shared" si="37"/>
        <v>Percentage Improvement in Eqpt Efficiency Standards above BAU</v>
      </c>
      <c r="D725" s="414" t="s">
        <v>3193</v>
      </c>
      <c r="E725" s="414" t="s">
        <v>2452</v>
      </c>
      <c r="F725" s="7" t="s">
        <v>3218</v>
      </c>
      <c r="G725" s="414" t="s">
        <v>2456</v>
      </c>
      <c r="H725" s="416">
        <v>961</v>
      </c>
      <c r="I725" s="414" t="s">
        <v>45</v>
      </c>
      <c r="J725" s="308" t="str">
        <f>IF(ISBLANK(INDEX('Policy Characteristics'!D:D,MATCH($C725,'Policy Characteristics'!$C:$C,0))),"",INDEX('Policy Characteristics'!D:D,MATCH($C725,'Policy Characteristics'!$C:$C,0)))</f>
        <v>Industry Energy Efficiency Standards</v>
      </c>
      <c r="K725" s="306" t="str">
        <f>IF(ISBLANK(INDEX('Policy Characteristics'!E:E,MATCH($C725,'Policy Characteristics'!$C:$C,0))),"",INDEX('Policy Characteristics'!E:E,MATCH($C725,'Policy Characteristics'!$C:$C,0)))</f>
        <v>indst efficiency standards</v>
      </c>
      <c r="L725" s="317">
        <f>IF(ISBLANK(INDEX('Policy Characteristics'!F:F,MATCH($C725,'Policy Characteristics'!$C:$C,0))),"",INDEX('Policy Characteristics'!F:F,MATCH($C725,'Policy Characteristics'!$C:$C,0)))</f>
        <v>0</v>
      </c>
      <c r="M725" s="317">
        <f>IF(ISBLANK(INDEX('Policy Characteristics'!G:G,MATCH($C725,'Policy Characteristics'!$C:$C,0))),"",INDEX('Policy Characteristics'!G:G,MATCH($C725,'Policy Characteristics'!$C:$C,0)))</f>
        <v>0.25</v>
      </c>
      <c r="N725" s="317">
        <f>IF(ISBLANK(INDEX('Policy Characteristics'!H:H,MATCH($C725,'Policy Characteristics'!$C:$C,0))),"",INDEX('Policy Characteristics'!H:H,MATCH($C725,'Policy Characteristics'!$C:$C,0)))</f>
        <v>0.01</v>
      </c>
      <c r="O725" s="306" t="str">
        <f>IF(ISBLANK(INDEX('Policy Characteristics'!I:I,MATCH($C725,'Policy Characteristics'!$C:$C,0))),"",INDEX('Policy Characteristics'!I:I,MATCH($C725,'Policy Characteristics'!$C:$C,0)))</f>
        <v>% reduction in energy use</v>
      </c>
      <c r="P725" s="306" t="str">
        <f>IF(ISBLANK(INDEX('Policy Characteristics'!J:J,MATCH($C725,'Policy Characteristics'!$C:$C,0))),"",INDEX('Policy Characteristics'!J:J,MATCH($C725,'Policy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5" s="306" t="str">
        <f>IF(ISBLANK(INDEX('Policy Characteristics'!K:K,MATCH($C725,'Policy Characteristics'!$C:$C,0))),"",INDEX('Policy Characteristics'!K:K,MATCH($C725,'Policy Characteristics'!$C:$C,0)))</f>
        <v>industry-ag-main.html#eff-stds</v>
      </c>
      <c r="R725" s="306" t="str">
        <f>IF(ISBLANK(INDEX('Policy Characteristics'!L:L,MATCH($C725,'Policy Characteristics'!$C:$C,0))),"",INDEX('Policy Characteristics'!L:L,MATCH($C725,'Policy Characteristics'!$C:$C,0)))</f>
        <v>industry-energy-efficiency-standards.html</v>
      </c>
    </row>
    <row r="726" spans="1:18" s="435" customFormat="1" x14ac:dyDescent="0.25">
      <c r="A726" s="306" t="str">
        <f>IF(ISBLANK(INDEX('Policy Characteristics'!A:A,MATCH($C726,'Policy Characteristics'!$C:$C,0))),"",INDEX('Policy Characteristics'!A:A,MATCH($C726,'Policy Characteristics'!$C:$C,0)))</f>
        <v>Industry</v>
      </c>
      <c r="B726" s="306" t="str">
        <f>IF(ISBLANK(INDEX('Policy Characteristics'!B:B,MATCH($C726,'Policy Characteristics'!$C:$C,0))),"",INDEX('Policy Characteristics'!B:B,MATCH($C726,'Policy Characteristics'!$C:$C,0)))</f>
        <v>Industry Energy Efficiency Standards</v>
      </c>
      <c r="C726" s="310" t="str">
        <f t="shared" si="37"/>
        <v>Percentage Improvement in Eqpt Efficiency Standards above BAU</v>
      </c>
      <c r="D726" s="414" t="s">
        <v>3193</v>
      </c>
      <c r="E726" s="414" t="s">
        <v>2453</v>
      </c>
      <c r="F726" s="7" t="s">
        <v>3218</v>
      </c>
      <c r="G726" s="414" t="s">
        <v>2457</v>
      </c>
      <c r="H726" s="416">
        <v>962</v>
      </c>
      <c r="I726" s="414" t="s">
        <v>44</v>
      </c>
      <c r="J726" s="308" t="str">
        <f>IF(ISBLANK(INDEX('Policy Characteristics'!D:D,MATCH($C726,'Policy Characteristics'!$C:$C,0))),"",INDEX('Policy Characteristics'!D:D,MATCH($C726,'Policy Characteristics'!$C:$C,0)))</f>
        <v>Industry Energy Efficiency Standards</v>
      </c>
      <c r="K726" s="306" t="str">
        <f>IF(ISBLANK(INDEX('Policy Characteristics'!E:E,MATCH($C726,'Policy Characteristics'!$C:$C,0))),"",INDEX('Policy Characteristics'!E:E,MATCH($C726,'Policy Characteristics'!$C:$C,0)))</f>
        <v>indst efficiency standards</v>
      </c>
      <c r="L726" s="317">
        <f>IF(ISBLANK(INDEX('Policy Characteristics'!F:F,MATCH($C726,'Policy Characteristics'!$C:$C,0))),"",INDEX('Policy Characteristics'!F:F,MATCH($C726,'Policy Characteristics'!$C:$C,0)))</f>
        <v>0</v>
      </c>
      <c r="M726" s="317">
        <f>IF(ISBLANK(INDEX('Policy Characteristics'!G:G,MATCH($C726,'Policy Characteristics'!$C:$C,0))),"",INDEX('Policy Characteristics'!G:G,MATCH($C726,'Policy Characteristics'!$C:$C,0)))</f>
        <v>0.25</v>
      </c>
      <c r="N726" s="317">
        <f>IF(ISBLANK(INDEX('Policy Characteristics'!H:H,MATCH($C726,'Policy Characteristics'!$C:$C,0))),"",INDEX('Policy Characteristics'!H:H,MATCH($C726,'Policy Characteristics'!$C:$C,0)))</f>
        <v>0.01</v>
      </c>
      <c r="O726" s="306" t="str">
        <f>IF(ISBLANK(INDEX('Policy Characteristics'!I:I,MATCH($C726,'Policy Characteristics'!$C:$C,0))),"",INDEX('Policy Characteristics'!I:I,MATCH($C726,'Policy Characteristics'!$C:$C,0)))</f>
        <v>% reduction in energy use</v>
      </c>
      <c r="P726" s="306" t="str">
        <f>IF(ISBLANK(INDEX('Policy Characteristics'!J:J,MATCH($C726,'Policy Characteristics'!$C:$C,0))),"",INDEX('Policy Characteristics'!J:J,MATCH($C726,'Policy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6" s="306" t="str">
        <f>IF(ISBLANK(INDEX('Policy Characteristics'!K:K,MATCH($C726,'Policy Characteristics'!$C:$C,0))),"",INDEX('Policy Characteristics'!K:K,MATCH($C726,'Policy Characteristics'!$C:$C,0)))</f>
        <v>industry-ag-main.html#eff-stds</v>
      </c>
      <c r="R726" s="306" t="str">
        <f>IF(ISBLANK(INDEX('Policy Characteristics'!L:L,MATCH($C726,'Policy Characteristics'!$C:$C,0))),"",INDEX('Policy Characteristics'!L:L,MATCH($C726,'Policy Characteristics'!$C:$C,0)))</f>
        <v>industry-energy-efficiency-standards.html</v>
      </c>
    </row>
    <row r="727" spans="1:18" s="435" customFormat="1" x14ac:dyDescent="0.25">
      <c r="A727" s="306" t="str">
        <f>IF(ISBLANK(INDEX('Policy Characteristics'!A:A,MATCH($C727,'Policy Characteristics'!$C:$C,0))),"",INDEX('Policy Characteristics'!A:A,MATCH($C727,'Policy Characteristics'!$C:$C,0)))</f>
        <v>Industry</v>
      </c>
      <c r="B727" s="306" t="str">
        <f>IF(ISBLANK(INDEX('Policy Characteristics'!B:B,MATCH($C727,'Policy Characteristics'!$C:$C,0))),"",INDEX('Policy Characteristics'!B:B,MATCH($C727,'Policy Characteristics'!$C:$C,0)))</f>
        <v>Industry Energy Efficiency Standards</v>
      </c>
      <c r="C727" s="310" t="str">
        <f t="shared" si="37"/>
        <v>Percentage Improvement in Eqpt Efficiency Standards above BAU</v>
      </c>
      <c r="D727" s="414" t="s">
        <v>3193</v>
      </c>
      <c r="E727" s="414" t="s">
        <v>2454</v>
      </c>
      <c r="F727" s="7" t="s">
        <v>3218</v>
      </c>
      <c r="G727" s="414" t="s">
        <v>2460</v>
      </c>
      <c r="H727" s="416">
        <v>963</v>
      </c>
      <c r="I727" s="414" t="s">
        <v>45</v>
      </c>
      <c r="J727" s="308" t="str">
        <f>IF(ISBLANK(INDEX('Policy Characteristics'!D:D,MATCH($C727,'Policy Characteristics'!$C:$C,0))),"",INDEX('Policy Characteristics'!D:D,MATCH($C727,'Policy Characteristics'!$C:$C,0)))</f>
        <v>Industry Energy Efficiency Standards</v>
      </c>
      <c r="K727" s="306" t="str">
        <f>IF(ISBLANK(INDEX('Policy Characteristics'!E:E,MATCH($C727,'Policy Characteristics'!$C:$C,0))),"",INDEX('Policy Characteristics'!E:E,MATCH($C727,'Policy Characteristics'!$C:$C,0)))</f>
        <v>indst efficiency standards</v>
      </c>
      <c r="L727" s="317">
        <f>IF(ISBLANK(INDEX('Policy Characteristics'!F:F,MATCH($C727,'Policy Characteristics'!$C:$C,0))),"",INDEX('Policy Characteristics'!F:F,MATCH($C727,'Policy Characteristics'!$C:$C,0)))</f>
        <v>0</v>
      </c>
      <c r="M727" s="317">
        <f>IF(ISBLANK(INDEX('Policy Characteristics'!G:G,MATCH($C727,'Policy Characteristics'!$C:$C,0))),"",INDEX('Policy Characteristics'!G:G,MATCH($C727,'Policy Characteristics'!$C:$C,0)))</f>
        <v>0.25</v>
      </c>
      <c r="N727" s="317">
        <f>IF(ISBLANK(INDEX('Policy Characteristics'!H:H,MATCH($C727,'Policy Characteristics'!$C:$C,0))),"",INDEX('Policy Characteristics'!H:H,MATCH($C727,'Policy Characteristics'!$C:$C,0)))</f>
        <v>0.01</v>
      </c>
      <c r="O727" s="306" t="str">
        <f>IF(ISBLANK(INDEX('Policy Characteristics'!I:I,MATCH($C727,'Policy Characteristics'!$C:$C,0))),"",INDEX('Policy Characteristics'!I:I,MATCH($C727,'Policy Characteristics'!$C:$C,0)))</f>
        <v>% reduction in energy use</v>
      </c>
      <c r="P727" s="306" t="str">
        <f>IF(ISBLANK(INDEX('Policy Characteristics'!J:J,MATCH($C727,'Policy Characteristics'!$C:$C,0))),"",INDEX('Policy Characteristics'!J:J,MATCH($C727,'Policy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7" s="306" t="str">
        <f>IF(ISBLANK(INDEX('Policy Characteristics'!K:K,MATCH($C727,'Policy Characteristics'!$C:$C,0))),"",INDEX('Policy Characteristics'!K:K,MATCH($C727,'Policy Characteristics'!$C:$C,0)))</f>
        <v>industry-ag-main.html#eff-stds</v>
      </c>
      <c r="R727" s="306" t="str">
        <f>IF(ISBLANK(INDEX('Policy Characteristics'!L:L,MATCH($C727,'Policy Characteristics'!$C:$C,0))),"",INDEX('Policy Characteristics'!L:L,MATCH($C727,'Policy Characteristics'!$C:$C,0)))</f>
        <v>industry-energy-efficiency-standards.html</v>
      </c>
    </row>
    <row r="728" spans="1:18" x14ac:dyDescent="0.25">
      <c r="A728" s="306" t="str">
        <f>IF(ISBLANK(INDEX('Policy Characteristics'!A:A,MATCH($C728,'Policy Characteristics'!$C:$C,0))),"",INDEX('Policy Characteristics'!A:A,MATCH($C728,'Policy Characteristics'!$C:$C,0)))</f>
        <v>Industry</v>
      </c>
      <c r="B728" s="306" t="str">
        <f>IF(ISBLANK(INDEX('Policy Characteristics'!B:B,MATCH($C728,'Policy Characteristics'!$C:$C,0))),"",INDEX('Policy Characteristics'!B:B,MATCH($C728,'Policy Characteristics'!$C:$C,0)))</f>
        <v>Industry Energy Efficiency Standards</v>
      </c>
      <c r="C728" s="310" t="str">
        <f t="shared" si="37"/>
        <v>Percentage Improvement in Eqpt Efficiency Standards above BAU</v>
      </c>
      <c r="D728" s="414" t="s">
        <v>3193</v>
      </c>
      <c r="E728" s="414" t="s">
        <v>2800</v>
      </c>
      <c r="F728" s="7" t="s">
        <v>3218</v>
      </c>
      <c r="G728" s="414" t="s">
        <v>2803</v>
      </c>
      <c r="H728" s="416">
        <v>964</v>
      </c>
      <c r="I728" s="414" t="s">
        <v>45</v>
      </c>
      <c r="J728" s="308" t="str">
        <f>IF(ISBLANK(INDEX('Policy Characteristics'!D:D,MATCH($C728,'Policy Characteristics'!$C:$C,0))),"",INDEX('Policy Characteristics'!D:D,MATCH($C728,'Policy Characteristics'!$C:$C,0)))</f>
        <v>Industry Energy Efficiency Standards</v>
      </c>
      <c r="K728" s="306" t="str">
        <f>IF(ISBLANK(INDEX('Policy Characteristics'!E:E,MATCH($C728,'Policy Characteristics'!$C:$C,0))),"",INDEX('Policy Characteristics'!E:E,MATCH($C728,'Policy Characteristics'!$C:$C,0)))</f>
        <v>indst efficiency standards</v>
      </c>
      <c r="L728" s="317">
        <f>IF(ISBLANK(INDEX('Policy Characteristics'!F:F,MATCH($C728,'Policy Characteristics'!$C:$C,0))),"",INDEX('Policy Characteristics'!F:F,MATCH($C728,'Policy Characteristics'!$C:$C,0)))</f>
        <v>0</v>
      </c>
      <c r="M728" s="317">
        <f>IF(ISBLANK(INDEX('Policy Characteristics'!G:G,MATCH($C728,'Policy Characteristics'!$C:$C,0))),"",INDEX('Policy Characteristics'!G:G,MATCH($C728,'Policy Characteristics'!$C:$C,0)))</f>
        <v>0.25</v>
      </c>
      <c r="N728" s="317">
        <f>IF(ISBLANK(INDEX('Policy Characteristics'!H:H,MATCH($C728,'Policy Characteristics'!$C:$C,0))),"",INDEX('Policy Characteristics'!H:H,MATCH($C728,'Policy Characteristics'!$C:$C,0)))</f>
        <v>0.01</v>
      </c>
      <c r="O728" s="306" t="str">
        <f>IF(ISBLANK(INDEX('Policy Characteristics'!I:I,MATCH($C728,'Policy Characteristics'!$C:$C,0))),"",INDEX('Policy Characteristics'!I:I,MATCH($C728,'Policy Characteristics'!$C:$C,0)))</f>
        <v>% reduction in energy use</v>
      </c>
      <c r="P728" s="306" t="str">
        <f>IF(ISBLANK(INDEX('Policy Characteristics'!J:J,MATCH($C728,'Policy Characteristics'!$C:$C,0))),"",INDEX('Policy Characteristics'!J:J,MATCH($C728,'Policy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8" s="306" t="str">
        <f>IF(ISBLANK(INDEX('Policy Characteristics'!K:K,MATCH($C728,'Policy Characteristics'!$C:$C,0))),"",INDEX('Policy Characteristics'!K:K,MATCH($C728,'Policy Characteristics'!$C:$C,0)))</f>
        <v>industry-ag-main.html#eff-stds</v>
      </c>
      <c r="R728" s="306" t="str">
        <f>IF(ISBLANK(INDEX('Policy Characteristics'!L:L,MATCH($C728,'Policy Characteristics'!$C:$C,0))),"",INDEX('Policy Characteristics'!L:L,MATCH($C728,'Policy Characteristics'!$C:$C,0)))</f>
        <v>industry-energy-efficiency-standards.html</v>
      </c>
    </row>
    <row r="729" spans="1:18" s="435" customFormat="1" x14ac:dyDescent="0.25">
      <c r="A729" s="306" t="str">
        <f>IF(ISBLANK(INDEX('Policy Characteristics'!A:A,MATCH($C729,'Policy Characteristics'!$C:$C,0))),"",INDEX('Policy Characteristics'!A:A,MATCH($C729,'Policy Characteristics'!$C:$C,0)))</f>
        <v>Industry</v>
      </c>
      <c r="B729" s="306" t="str">
        <f>IF(ISBLANK(INDEX('Policy Characteristics'!B:B,MATCH($C729,'Policy Characteristics'!$C:$C,0))),"",INDEX('Policy Characteristics'!B:B,MATCH($C729,'Policy Characteristics'!$C:$C,0)))</f>
        <v>Industry Energy Efficiency Standards</v>
      </c>
      <c r="C729" s="310" t="str">
        <f t="shared" si="37"/>
        <v>Percentage Improvement in Eqpt Efficiency Standards above BAU</v>
      </c>
      <c r="D729" s="414" t="s">
        <v>3193</v>
      </c>
      <c r="E729" s="414" t="s">
        <v>2801</v>
      </c>
      <c r="F729" s="7" t="s">
        <v>3218</v>
      </c>
      <c r="G729" s="414" t="s">
        <v>2805</v>
      </c>
      <c r="H729" s="416">
        <v>965</v>
      </c>
      <c r="I729" s="414" t="s">
        <v>44</v>
      </c>
      <c r="J729" s="308" t="str">
        <f>IF(ISBLANK(INDEX('Policy Characteristics'!D:D,MATCH($C729,'Policy Characteristics'!$C:$C,0))),"",INDEX('Policy Characteristics'!D:D,MATCH($C729,'Policy Characteristics'!$C:$C,0)))</f>
        <v>Industry Energy Efficiency Standards</v>
      </c>
      <c r="K729" s="306" t="str">
        <f>IF(ISBLANK(INDEX('Policy Characteristics'!E:E,MATCH($C729,'Policy Characteristics'!$C:$C,0))),"",INDEX('Policy Characteristics'!E:E,MATCH($C729,'Policy Characteristics'!$C:$C,0)))</f>
        <v>indst efficiency standards</v>
      </c>
      <c r="L729" s="317">
        <f>IF(ISBLANK(INDEX('Policy Characteristics'!F:F,MATCH($C729,'Policy Characteristics'!$C:$C,0))),"",INDEX('Policy Characteristics'!F:F,MATCH($C729,'Policy Characteristics'!$C:$C,0)))</f>
        <v>0</v>
      </c>
      <c r="M729" s="317">
        <f>IF(ISBLANK(INDEX('Policy Characteristics'!G:G,MATCH($C729,'Policy Characteristics'!$C:$C,0))),"",INDEX('Policy Characteristics'!G:G,MATCH($C729,'Policy Characteristics'!$C:$C,0)))</f>
        <v>0.25</v>
      </c>
      <c r="N729" s="317">
        <f>IF(ISBLANK(INDEX('Policy Characteristics'!H:H,MATCH($C729,'Policy Characteristics'!$C:$C,0))),"",INDEX('Policy Characteristics'!H:H,MATCH($C729,'Policy Characteristics'!$C:$C,0)))</f>
        <v>0.01</v>
      </c>
      <c r="O729" s="306" t="str">
        <f>IF(ISBLANK(INDEX('Policy Characteristics'!I:I,MATCH($C729,'Policy Characteristics'!$C:$C,0))),"",INDEX('Policy Characteristics'!I:I,MATCH($C729,'Policy Characteristics'!$C:$C,0)))</f>
        <v>% reduction in energy use</v>
      </c>
      <c r="P729" s="306" t="str">
        <f>IF(ISBLANK(INDEX('Policy Characteristics'!J:J,MATCH($C729,'Policy Characteristics'!$C:$C,0))),"",INDEX('Policy Characteristics'!J:J,MATCH($C729,'Policy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29" s="306" t="str">
        <f>IF(ISBLANK(INDEX('Policy Characteristics'!K:K,MATCH($C729,'Policy Characteristics'!$C:$C,0))),"",INDEX('Policy Characteristics'!K:K,MATCH($C729,'Policy Characteristics'!$C:$C,0)))</f>
        <v>industry-ag-main.html#eff-stds</v>
      </c>
      <c r="R729" s="306" t="str">
        <f>IF(ISBLANK(INDEX('Policy Characteristics'!L:L,MATCH($C729,'Policy Characteristics'!$C:$C,0))),"",INDEX('Policy Characteristics'!L:L,MATCH($C729,'Policy Characteristics'!$C:$C,0)))</f>
        <v>industry-energy-efficiency-standards.html</v>
      </c>
    </row>
    <row r="730" spans="1:18" s="435" customFormat="1" x14ac:dyDescent="0.25">
      <c r="A730" s="306" t="str">
        <f>IF(ISBLANK(INDEX('Policy Characteristics'!A:A,MATCH($C730,'Policy Characteristics'!$C:$C,0))),"",INDEX('Policy Characteristics'!A:A,MATCH($C730,'Policy Characteristics'!$C:$C,0)))</f>
        <v>Industry</v>
      </c>
      <c r="B730" s="306" t="str">
        <f>IF(ISBLANK(INDEX('Policy Characteristics'!B:B,MATCH($C730,'Policy Characteristics'!$C:$C,0))),"",INDEX('Policy Characteristics'!B:B,MATCH($C730,'Policy Characteristics'!$C:$C,0)))</f>
        <v>Industry Energy Efficiency Standards</v>
      </c>
      <c r="C730" s="310" t="str">
        <f t="shared" si="37"/>
        <v>Percentage Improvement in Eqpt Efficiency Standards above BAU</v>
      </c>
      <c r="D730" s="414" t="s">
        <v>3193</v>
      </c>
      <c r="E730" s="414" t="s">
        <v>2802</v>
      </c>
      <c r="F730" s="7" t="s">
        <v>3218</v>
      </c>
      <c r="G730" s="414" t="s">
        <v>2806</v>
      </c>
      <c r="H730" s="416">
        <v>966</v>
      </c>
      <c r="I730" s="414" t="s">
        <v>44</v>
      </c>
      <c r="J730" s="308" t="str">
        <f>IF(ISBLANK(INDEX('Policy Characteristics'!D:D,MATCH($C730,'Policy Characteristics'!$C:$C,0))),"",INDEX('Policy Characteristics'!D:D,MATCH($C730,'Policy Characteristics'!$C:$C,0)))</f>
        <v>Industry Energy Efficiency Standards</v>
      </c>
      <c r="K730" s="306" t="str">
        <f>IF(ISBLANK(INDEX('Policy Characteristics'!E:E,MATCH($C730,'Policy Characteristics'!$C:$C,0))),"",INDEX('Policy Characteristics'!E:E,MATCH($C730,'Policy Characteristics'!$C:$C,0)))</f>
        <v>indst efficiency standards</v>
      </c>
      <c r="L730" s="317">
        <f>IF(ISBLANK(INDEX('Policy Characteristics'!F:F,MATCH($C730,'Policy Characteristics'!$C:$C,0))),"",INDEX('Policy Characteristics'!F:F,MATCH($C730,'Policy Characteristics'!$C:$C,0)))</f>
        <v>0</v>
      </c>
      <c r="M730" s="317">
        <f>IF(ISBLANK(INDEX('Policy Characteristics'!G:G,MATCH($C730,'Policy Characteristics'!$C:$C,0))),"",INDEX('Policy Characteristics'!G:G,MATCH($C730,'Policy Characteristics'!$C:$C,0)))</f>
        <v>0.25</v>
      </c>
      <c r="N730" s="317">
        <f>IF(ISBLANK(INDEX('Policy Characteristics'!H:H,MATCH($C730,'Policy Characteristics'!$C:$C,0))),"",INDEX('Policy Characteristics'!H:H,MATCH($C730,'Policy Characteristics'!$C:$C,0)))</f>
        <v>0.01</v>
      </c>
      <c r="O730" s="306" t="str">
        <f>IF(ISBLANK(INDEX('Policy Characteristics'!I:I,MATCH($C730,'Policy Characteristics'!$C:$C,0))),"",INDEX('Policy Characteristics'!I:I,MATCH($C730,'Policy Characteristics'!$C:$C,0)))</f>
        <v>% reduction in energy use</v>
      </c>
      <c r="P730" s="306" t="str">
        <f>IF(ISBLANK(INDEX('Policy Characteristics'!J:J,MATCH($C730,'Policy Characteristics'!$C:$C,0))),"",INDEX('Policy Characteristics'!J:J,MATCH($C730,'Policy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0" s="306" t="str">
        <f>IF(ISBLANK(INDEX('Policy Characteristics'!K:K,MATCH($C730,'Policy Characteristics'!$C:$C,0))),"",INDEX('Policy Characteristics'!K:K,MATCH($C730,'Policy Characteristics'!$C:$C,0)))</f>
        <v>industry-ag-main.html#eff-stds</v>
      </c>
      <c r="R730" s="306" t="str">
        <f>IF(ISBLANK(INDEX('Policy Characteristics'!L:L,MATCH($C730,'Policy Characteristics'!$C:$C,0))),"",INDEX('Policy Characteristics'!L:L,MATCH($C730,'Policy Characteristics'!$C:$C,0)))</f>
        <v>industry-energy-efficiency-standards.html</v>
      </c>
    </row>
    <row r="731" spans="1:18" s="435" customFormat="1" x14ac:dyDescent="0.25">
      <c r="A731" s="306" t="str">
        <f>IF(ISBLANK(INDEX('Policy Characteristics'!A:A,MATCH($C731,'Policy Characteristics'!$C:$C,0))),"",INDEX('Policy Characteristics'!A:A,MATCH($C731,'Policy Characteristics'!$C:$C,0)))</f>
        <v>Industry</v>
      </c>
      <c r="B731" s="306" t="str">
        <f>IF(ISBLANK(INDEX('Policy Characteristics'!B:B,MATCH($C731,'Policy Characteristics'!$C:$C,0))),"",INDEX('Policy Characteristics'!B:B,MATCH($C731,'Policy Characteristics'!$C:$C,0)))</f>
        <v>Industry Energy Efficiency Standards</v>
      </c>
      <c r="C731" s="310" t="str">
        <f t="shared" si="37"/>
        <v>Percentage Improvement in Eqpt Efficiency Standards above BAU</v>
      </c>
      <c r="D731" s="414" t="s">
        <v>3193</v>
      </c>
      <c r="E731" s="414" t="s">
        <v>2799</v>
      </c>
      <c r="F731" s="7" t="s">
        <v>3218</v>
      </c>
      <c r="G731" s="414" t="s">
        <v>2804</v>
      </c>
      <c r="H731" s="416">
        <v>967</v>
      </c>
      <c r="I731" s="414" t="s">
        <v>45</v>
      </c>
      <c r="J731" s="308" t="str">
        <f>IF(ISBLANK(INDEX('Policy Characteristics'!D:D,MATCH($C731,'Policy Characteristics'!$C:$C,0))),"",INDEX('Policy Characteristics'!D:D,MATCH($C731,'Policy Characteristics'!$C:$C,0)))</f>
        <v>Industry Energy Efficiency Standards</v>
      </c>
      <c r="K731" s="306" t="str">
        <f>IF(ISBLANK(INDEX('Policy Characteristics'!E:E,MATCH($C731,'Policy Characteristics'!$C:$C,0))),"",INDEX('Policy Characteristics'!E:E,MATCH($C731,'Policy Characteristics'!$C:$C,0)))</f>
        <v>indst efficiency standards</v>
      </c>
      <c r="L731" s="317">
        <f>IF(ISBLANK(INDEX('Policy Characteristics'!F:F,MATCH($C731,'Policy Characteristics'!$C:$C,0))),"",INDEX('Policy Characteristics'!F:F,MATCH($C731,'Policy Characteristics'!$C:$C,0)))</f>
        <v>0</v>
      </c>
      <c r="M731" s="317">
        <f>IF(ISBLANK(INDEX('Policy Characteristics'!G:G,MATCH($C731,'Policy Characteristics'!$C:$C,0))),"",INDEX('Policy Characteristics'!G:G,MATCH($C731,'Policy Characteristics'!$C:$C,0)))</f>
        <v>0.25</v>
      </c>
      <c r="N731" s="317">
        <f>IF(ISBLANK(INDEX('Policy Characteristics'!H:H,MATCH($C731,'Policy Characteristics'!$C:$C,0))),"",INDEX('Policy Characteristics'!H:H,MATCH($C731,'Policy Characteristics'!$C:$C,0)))</f>
        <v>0.01</v>
      </c>
      <c r="O731" s="306" t="str">
        <f>IF(ISBLANK(INDEX('Policy Characteristics'!I:I,MATCH($C731,'Policy Characteristics'!$C:$C,0))),"",INDEX('Policy Characteristics'!I:I,MATCH($C731,'Policy Characteristics'!$C:$C,0)))</f>
        <v>% reduction in energy use</v>
      </c>
      <c r="P731" s="306" t="str">
        <f>IF(ISBLANK(INDEX('Policy Characteristics'!J:J,MATCH($C731,'Policy Characteristics'!$C:$C,0))),"",INDEX('Policy Characteristics'!J:J,MATCH($C731,'Policy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1" s="306" t="str">
        <f>IF(ISBLANK(INDEX('Policy Characteristics'!K:K,MATCH($C731,'Policy Characteristics'!$C:$C,0))),"",INDEX('Policy Characteristics'!K:K,MATCH($C731,'Policy Characteristics'!$C:$C,0)))</f>
        <v>industry-ag-main.html#eff-stds</v>
      </c>
      <c r="R731" s="306" t="str">
        <f>IF(ISBLANK(INDEX('Policy Characteristics'!L:L,MATCH($C731,'Policy Characteristics'!$C:$C,0))),"",INDEX('Policy Characteristics'!L:L,MATCH($C731,'Policy Characteristics'!$C:$C,0)))</f>
        <v>industry-energy-efficiency-standards.html</v>
      </c>
    </row>
    <row r="732" spans="1:18" s="435" customFormat="1" x14ac:dyDescent="0.25">
      <c r="A732" s="306" t="str">
        <f>IF(ISBLANK(INDEX('Policy Characteristics'!A:A,MATCH($C732,'Policy Characteristics'!$C:$C,0))),"",INDEX('Policy Characteristics'!A:A,MATCH($C732,'Policy Characteristics'!$C:$C,0)))</f>
        <v>Industry</v>
      </c>
      <c r="B732" s="306" t="str">
        <f>IF(ISBLANK(INDEX('Policy Characteristics'!B:B,MATCH($C732,'Policy Characteristics'!$C:$C,0))),"",INDEX('Policy Characteristics'!B:B,MATCH($C732,'Policy Characteristics'!$C:$C,0)))</f>
        <v>Industry Energy Efficiency Standards</v>
      </c>
      <c r="C732" s="310" t="str">
        <f t="shared" si="37"/>
        <v>Percentage Improvement in Eqpt Efficiency Standards above BAU</v>
      </c>
      <c r="D732" s="394" t="s">
        <v>3194</v>
      </c>
      <c r="E732" s="414" t="s">
        <v>2449</v>
      </c>
      <c r="F732" s="7" t="s">
        <v>2859</v>
      </c>
      <c r="G732" s="414" t="s">
        <v>2455</v>
      </c>
      <c r="H732" s="416">
        <v>968</v>
      </c>
      <c r="I732" s="414" t="s">
        <v>44</v>
      </c>
      <c r="J732" s="308" t="str">
        <f>IF(ISBLANK(INDEX('Policy Characteristics'!D:D,MATCH($C732,'Policy Characteristics'!$C:$C,0))),"",INDEX('Policy Characteristics'!D:D,MATCH($C732,'Policy Characteristics'!$C:$C,0)))</f>
        <v>Industry Energy Efficiency Standards</v>
      </c>
      <c r="K732" s="306" t="str">
        <f>IF(ISBLANK(INDEX('Policy Characteristics'!E:E,MATCH($C732,'Policy Characteristics'!$C:$C,0))),"",INDEX('Policy Characteristics'!E:E,MATCH($C732,'Policy Characteristics'!$C:$C,0)))</f>
        <v>indst efficiency standards</v>
      </c>
      <c r="L732" s="317">
        <f>IF(ISBLANK(INDEX('Policy Characteristics'!F:F,MATCH($C732,'Policy Characteristics'!$C:$C,0))),"",INDEX('Policy Characteristics'!F:F,MATCH($C732,'Policy Characteristics'!$C:$C,0)))</f>
        <v>0</v>
      </c>
      <c r="M732" s="317">
        <f>IF(ISBLANK(INDEX('Policy Characteristics'!G:G,MATCH($C732,'Policy Characteristics'!$C:$C,0))),"",INDEX('Policy Characteristics'!G:G,MATCH($C732,'Policy Characteristics'!$C:$C,0)))</f>
        <v>0.25</v>
      </c>
      <c r="N732" s="317">
        <f>IF(ISBLANK(INDEX('Policy Characteristics'!H:H,MATCH($C732,'Policy Characteristics'!$C:$C,0))),"",INDEX('Policy Characteristics'!H:H,MATCH($C732,'Policy Characteristics'!$C:$C,0)))</f>
        <v>0.01</v>
      </c>
      <c r="O732" s="306" t="str">
        <f>IF(ISBLANK(INDEX('Policy Characteristics'!I:I,MATCH($C732,'Policy Characteristics'!$C:$C,0))),"",INDEX('Policy Characteristics'!I:I,MATCH($C732,'Policy Characteristics'!$C:$C,0)))</f>
        <v>% reduction in energy use</v>
      </c>
      <c r="P732" s="306" t="str">
        <f>IF(ISBLANK(INDEX('Policy Characteristics'!J:J,MATCH($C732,'Policy Characteristics'!$C:$C,0))),"",INDEX('Policy Characteristics'!J:J,MATCH($C732,'Policy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2" s="306" t="str">
        <f>IF(ISBLANK(INDEX('Policy Characteristics'!K:K,MATCH($C732,'Policy Characteristics'!$C:$C,0))),"",INDEX('Policy Characteristics'!K:K,MATCH($C732,'Policy Characteristics'!$C:$C,0)))</f>
        <v>industry-ag-main.html#eff-stds</v>
      </c>
      <c r="R732" s="306" t="str">
        <f>IF(ISBLANK(INDEX('Policy Characteristics'!L:L,MATCH($C732,'Policy Characteristics'!$C:$C,0))),"",INDEX('Policy Characteristics'!L:L,MATCH($C732,'Policy Characteristics'!$C:$C,0)))</f>
        <v>industry-energy-efficiency-standards.html</v>
      </c>
    </row>
    <row r="733" spans="1:18" s="435" customFormat="1" x14ac:dyDescent="0.25">
      <c r="A733" s="306" t="str">
        <f>IF(ISBLANK(INDEX('Policy Characteristics'!A:A,MATCH($C733,'Policy Characteristics'!$C:$C,0))),"",INDEX('Policy Characteristics'!A:A,MATCH($C733,'Policy Characteristics'!$C:$C,0)))</f>
        <v>Industry</v>
      </c>
      <c r="B733" s="306" t="str">
        <f>IF(ISBLANK(INDEX('Policy Characteristics'!B:B,MATCH($C733,'Policy Characteristics'!$C:$C,0))),"",INDEX('Policy Characteristics'!B:B,MATCH($C733,'Policy Characteristics'!$C:$C,0)))</f>
        <v>Industry Energy Efficiency Standards</v>
      </c>
      <c r="C733" s="310" t="str">
        <f t="shared" si="37"/>
        <v>Percentage Improvement in Eqpt Efficiency Standards above BAU</v>
      </c>
      <c r="D733" s="394" t="s">
        <v>3194</v>
      </c>
      <c r="E733" s="414" t="s">
        <v>2450</v>
      </c>
      <c r="F733" s="7" t="s">
        <v>2859</v>
      </c>
      <c r="G733" s="414" t="s">
        <v>2458</v>
      </c>
      <c r="H733" s="416">
        <v>969</v>
      </c>
      <c r="I733" s="414" t="s">
        <v>44</v>
      </c>
      <c r="J733" s="308" t="str">
        <f>IF(ISBLANK(INDEX('Policy Characteristics'!D:D,MATCH($C733,'Policy Characteristics'!$C:$C,0))),"",INDEX('Policy Characteristics'!D:D,MATCH($C733,'Policy Characteristics'!$C:$C,0)))</f>
        <v>Industry Energy Efficiency Standards</v>
      </c>
      <c r="K733" s="306" t="str">
        <f>IF(ISBLANK(INDEX('Policy Characteristics'!E:E,MATCH($C733,'Policy Characteristics'!$C:$C,0))),"",INDEX('Policy Characteristics'!E:E,MATCH($C733,'Policy Characteristics'!$C:$C,0)))</f>
        <v>indst efficiency standards</v>
      </c>
      <c r="L733" s="317">
        <f>IF(ISBLANK(INDEX('Policy Characteristics'!F:F,MATCH($C733,'Policy Characteristics'!$C:$C,0))),"",INDEX('Policy Characteristics'!F:F,MATCH($C733,'Policy Characteristics'!$C:$C,0)))</f>
        <v>0</v>
      </c>
      <c r="M733" s="317">
        <f>IF(ISBLANK(INDEX('Policy Characteristics'!G:G,MATCH($C733,'Policy Characteristics'!$C:$C,0))),"",INDEX('Policy Characteristics'!G:G,MATCH($C733,'Policy Characteristics'!$C:$C,0)))</f>
        <v>0.25</v>
      </c>
      <c r="N733" s="317">
        <f>IF(ISBLANK(INDEX('Policy Characteristics'!H:H,MATCH($C733,'Policy Characteristics'!$C:$C,0))),"",INDEX('Policy Characteristics'!H:H,MATCH($C733,'Policy Characteristics'!$C:$C,0)))</f>
        <v>0.01</v>
      </c>
      <c r="O733" s="306" t="str">
        <f>IF(ISBLANK(INDEX('Policy Characteristics'!I:I,MATCH($C733,'Policy Characteristics'!$C:$C,0))),"",INDEX('Policy Characteristics'!I:I,MATCH($C733,'Policy Characteristics'!$C:$C,0)))</f>
        <v>% reduction in energy use</v>
      </c>
      <c r="P733" s="306" t="str">
        <f>IF(ISBLANK(INDEX('Policy Characteristics'!J:J,MATCH($C733,'Policy Characteristics'!$C:$C,0))),"",INDEX('Policy Characteristics'!J:J,MATCH($C733,'Policy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3" s="306" t="str">
        <f>IF(ISBLANK(INDEX('Policy Characteristics'!K:K,MATCH($C733,'Policy Characteristics'!$C:$C,0))),"",INDEX('Policy Characteristics'!K:K,MATCH($C733,'Policy Characteristics'!$C:$C,0)))</f>
        <v>industry-ag-main.html#eff-stds</v>
      </c>
      <c r="R733" s="306" t="str">
        <f>IF(ISBLANK(INDEX('Policy Characteristics'!L:L,MATCH($C733,'Policy Characteristics'!$C:$C,0))),"",INDEX('Policy Characteristics'!L:L,MATCH($C733,'Policy Characteristics'!$C:$C,0)))</f>
        <v>industry-energy-efficiency-standards.html</v>
      </c>
    </row>
    <row r="734" spans="1:18" s="435" customFormat="1" x14ac:dyDescent="0.25">
      <c r="A734" s="306" t="str">
        <f>IF(ISBLANK(INDEX('Policy Characteristics'!A:A,MATCH($C734,'Policy Characteristics'!$C:$C,0))),"",INDEX('Policy Characteristics'!A:A,MATCH($C734,'Policy Characteristics'!$C:$C,0)))</f>
        <v>Industry</v>
      </c>
      <c r="B734" s="306" t="str">
        <f>IF(ISBLANK(INDEX('Policy Characteristics'!B:B,MATCH($C734,'Policy Characteristics'!$C:$C,0))),"",INDEX('Policy Characteristics'!B:B,MATCH($C734,'Policy Characteristics'!$C:$C,0)))</f>
        <v>Industry Energy Efficiency Standards</v>
      </c>
      <c r="C734" s="310" t="str">
        <f t="shared" si="37"/>
        <v>Percentage Improvement in Eqpt Efficiency Standards above BAU</v>
      </c>
      <c r="D734" s="394" t="s">
        <v>3194</v>
      </c>
      <c r="E734" s="414" t="s">
        <v>2451</v>
      </c>
      <c r="F734" s="7" t="s">
        <v>2859</v>
      </c>
      <c r="G734" s="414" t="s">
        <v>2459</v>
      </c>
      <c r="H734" s="416">
        <v>970</v>
      </c>
      <c r="I734" s="414" t="s">
        <v>44</v>
      </c>
      <c r="J734" s="308" t="str">
        <f>IF(ISBLANK(INDEX('Policy Characteristics'!D:D,MATCH($C734,'Policy Characteristics'!$C:$C,0))),"",INDEX('Policy Characteristics'!D:D,MATCH($C734,'Policy Characteristics'!$C:$C,0)))</f>
        <v>Industry Energy Efficiency Standards</v>
      </c>
      <c r="K734" s="306" t="str">
        <f>IF(ISBLANK(INDEX('Policy Characteristics'!E:E,MATCH($C734,'Policy Characteristics'!$C:$C,0))),"",INDEX('Policy Characteristics'!E:E,MATCH($C734,'Policy Characteristics'!$C:$C,0)))</f>
        <v>indst efficiency standards</v>
      </c>
      <c r="L734" s="317">
        <f>IF(ISBLANK(INDEX('Policy Characteristics'!F:F,MATCH($C734,'Policy Characteristics'!$C:$C,0))),"",INDEX('Policy Characteristics'!F:F,MATCH($C734,'Policy Characteristics'!$C:$C,0)))</f>
        <v>0</v>
      </c>
      <c r="M734" s="317">
        <f>IF(ISBLANK(INDEX('Policy Characteristics'!G:G,MATCH($C734,'Policy Characteristics'!$C:$C,0))),"",INDEX('Policy Characteristics'!G:G,MATCH($C734,'Policy Characteristics'!$C:$C,0)))</f>
        <v>0.25</v>
      </c>
      <c r="N734" s="317">
        <f>IF(ISBLANK(INDEX('Policy Characteristics'!H:H,MATCH($C734,'Policy Characteristics'!$C:$C,0))),"",INDEX('Policy Characteristics'!H:H,MATCH($C734,'Policy Characteristics'!$C:$C,0)))</f>
        <v>0.01</v>
      </c>
      <c r="O734" s="306" t="str">
        <f>IF(ISBLANK(INDEX('Policy Characteristics'!I:I,MATCH($C734,'Policy Characteristics'!$C:$C,0))),"",INDEX('Policy Characteristics'!I:I,MATCH($C734,'Policy Characteristics'!$C:$C,0)))</f>
        <v>% reduction in energy use</v>
      </c>
      <c r="P734" s="306" t="str">
        <f>IF(ISBLANK(INDEX('Policy Characteristics'!J:J,MATCH($C734,'Policy Characteristics'!$C:$C,0))),"",INDEX('Policy Characteristics'!J:J,MATCH($C734,'Policy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4" s="306" t="str">
        <f>IF(ISBLANK(INDEX('Policy Characteristics'!K:K,MATCH($C734,'Policy Characteristics'!$C:$C,0))),"",INDEX('Policy Characteristics'!K:K,MATCH($C734,'Policy Characteristics'!$C:$C,0)))</f>
        <v>industry-ag-main.html#eff-stds</v>
      </c>
      <c r="R734" s="306" t="str">
        <f>IF(ISBLANK(INDEX('Policy Characteristics'!L:L,MATCH($C734,'Policy Characteristics'!$C:$C,0))),"",INDEX('Policy Characteristics'!L:L,MATCH($C734,'Policy Characteristics'!$C:$C,0)))</f>
        <v>industry-energy-efficiency-standards.html</v>
      </c>
    </row>
    <row r="735" spans="1:18" s="435" customFormat="1" x14ac:dyDescent="0.25">
      <c r="A735" s="306" t="str">
        <f>IF(ISBLANK(INDEX('Policy Characteristics'!A:A,MATCH($C735,'Policy Characteristics'!$C:$C,0))),"",INDEX('Policy Characteristics'!A:A,MATCH($C735,'Policy Characteristics'!$C:$C,0)))</f>
        <v>Industry</v>
      </c>
      <c r="B735" s="306" t="str">
        <f>IF(ISBLANK(INDEX('Policy Characteristics'!B:B,MATCH($C735,'Policy Characteristics'!$C:$C,0))),"",INDEX('Policy Characteristics'!B:B,MATCH($C735,'Policy Characteristics'!$C:$C,0)))</f>
        <v>Industry Energy Efficiency Standards</v>
      </c>
      <c r="C735" s="310" t="str">
        <f t="shared" si="37"/>
        <v>Percentage Improvement in Eqpt Efficiency Standards above BAU</v>
      </c>
      <c r="D735" s="394" t="s">
        <v>3194</v>
      </c>
      <c r="E735" s="414" t="s">
        <v>2452</v>
      </c>
      <c r="F735" s="7" t="s">
        <v>2859</v>
      </c>
      <c r="G735" s="414" t="s">
        <v>2456</v>
      </c>
      <c r="H735" s="416">
        <v>971</v>
      </c>
      <c r="I735" s="414" t="s">
        <v>45</v>
      </c>
      <c r="J735" s="308" t="str">
        <f>IF(ISBLANK(INDEX('Policy Characteristics'!D:D,MATCH($C735,'Policy Characteristics'!$C:$C,0))),"",INDEX('Policy Characteristics'!D:D,MATCH($C735,'Policy Characteristics'!$C:$C,0)))</f>
        <v>Industry Energy Efficiency Standards</v>
      </c>
      <c r="K735" s="306" t="str">
        <f>IF(ISBLANK(INDEX('Policy Characteristics'!E:E,MATCH($C735,'Policy Characteristics'!$C:$C,0))),"",INDEX('Policy Characteristics'!E:E,MATCH($C735,'Policy Characteristics'!$C:$C,0)))</f>
        <v>indst efficiency standards</v>
      </c>
      <c r="L735" s="317">
        <f>IF(ISBLANK(INDEX('Policy Characteristics'!F:F,MATCH($C735,'Policy Characteristics'!$C:$C,0))),"",INDEX('Policy Characteristics'!F:F,MATCH($C735,'Policy Characteristics'!$C:$C,0)))</f>
        <v>0</v>
      </c>
      <c r="M735" s="317">
        <f>IF(ISBLANK(INDEX('Policy Characteristics'!G:G,MATCH($C735,'Policy Characteristics'!$C:$C,0))),"",INDEX('Policy Characteristics'!G:G,MATCH($C735,'Policy Characteristics'!$C:$C,0)))</f>
        <v>0.25</v>
      </c>
      <c r="N735" s="317">
        <f>IF(ISBLANK(INDEX('Policy Characteristics'!H:H,MATCH($C735,'Policy Characteristics'!$C:$C,0))),"",INDEX('Policy Characteristics'!H:H,MATCH($C735,'Policy Characteristics'!$C:$C,0)))</f>
        <v>0.01</v>
      </c>
      <c r="O735" s="306" t="str">
        <f>IF(ISBLANK(INDEX('Policy Characteristics'!I:I,MATCH($C735,'Policy Characteristics'!$C:$C,0))),"",INDEX('Policy Characteristics'!I:I,MATCH($C735,'Policy Characteristics'!$C:$C,0)))</f>
        <v>% reduction in energy use</v>
      </c>
      <c r="P735" s="306" t="str">
        <f>IF(ISBLANK(INDEX('Policy Characteristics'!J:J,MATCH($C735,'Policy Characteristics'!$C:$C,0))),"",INDEX('Policy Characteristics'!J:J,MATCH($C735,'Policy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5" s="306" t="str">
        <f>IF(ISBLANK(INDEX('Policy Characteristics'!K:K,MATCH($C735,'Policy Characteristics'!$C:$C,0))),"",INDEX('Policy Characteristics'!K:K,MATCH($C735,'Policy Characteristics'!$C:$C,0)))</f>
        <v>industry-ag-main.html#eff-stds</v>
      </c>
      <c r="R735" s="306" t="str">
        <f>IF(ISBLANK(INDEX('Policy Characteristics'!L:L,MATCH($C735,'Policy Characteristics'!$C:$C,0))),"",INDEX('Policy Characteristics'!L:L,MATCH($C735,'Policy Characteristics'!$C:$C,0)))</f>
        <v>industry-energy-efficiency-standards.html</v>
      </c>
    </row>
    <row r="736" spans="1:18" s="435" customFormat="1" x14ac:dyDescent="0.25">
      <c r="A736" s="306" t="str">
        <f>IF(ISBLANK(INDEX('Policy Characteristics'!A:A,MATCH($C736,'Policy Characteristics'!$C:$C,0))),"",INDEX('Policy Characteristics'!A:A,MATCH($C736,'Policy Characteristics'!$C:$C,0)))</f>
        <v>Industry</v>
      </c>
      <c r="B736" s="306" t="str">
        <f>IF(ISBLANK(INDEX('Policy Characteristics'!B:B,MATCH($C736,'Policy Characteristics'!$C:$C,0))),"",INDEX('Policy Characteristics'!B:B,MATCH($C736,'Policy Characteristics'!$C:$C,0)))</f>
        <v>Industry Energy Efficiency Standards</v>
      </c>
      <c r="C736" s="310" t="str">
        <f t="shared" si="37"/>
        <v>Percentage Improvement in Eqpt Efficiency Standards above BAU</v>
      </c>
      <c r="D736" s="394" t="s">
        <v>3194</v>
      </c>
      <c r="E736" s="414" t="s">
        <v>2453</v>
      </c>
      <c r="F736" s="7" t="s">
        <v>2859</v>
      </c>
      <c r="G736" s="414" t="s">
        <v>2457</v>
      </c>
      <c r="H736" s="416">
        <v>972</v>
      </c>
      <c r="I736" s="414" t="s">
        <v>44</v>
      </c>
      <c r="J736" s="308" t="str">
        <f>IF(ISBLANK(INDEX('Policy Characteristics'!D:D,MATCH($C736,'Policy Characteristics'!$C:$C,0))),"",INDEX('Policy Characteristics'!D:D,MATCH($C736,'Policy Characteristics'!$C:$C,0)))</f>
        <v>Industry Energy Efficiency Standards</v>
      </c>
      <c r="K736" s="306" t="str">
        <f>IF(ISBLANK(INDEX('Policy Characteristics'!E:E,MATCH($C736,'Policy Characteristics'!$C:$C,0))),"",INDEX('Policy Characteristics'!E:E,MATCH($C736,'Policy Characteristics'!$C:$C,0)))</f>
        <v>indst efficiency standards</v>
      </c>
      <c r="L736" s="317">
        <f>IF(ISBLANK(INDEX('Policy Characteristics'!F:F,MATCH($C736,'Policy Characteristics'!$C:$C,0))),"",INDEX('Policy Characteristics'!F:F,MATCH($C736,'Policy Characteristics'!$C:$C,0)))</f>
        <v>0</v>
      </c>
      <c r="M736" s="317">
        <f>IF(ISBLANK(INDEX('Policy Characteristics'!G:G,MATCH($C736,'Policy Characteristics'!$C:$C,0))),"",INDEX('Policy Characteristics'!G:G,MATCH($C736,'Policy Characteristics'!$C:$C,0)))</f>
        <v>0.25</v>
      </c>
      <c r="N736" s="317">
        <f>IF(ISBLANK(INDEX('Policy Characteristics'!H:H,MATCH($C736,'Policy Characteristics'!$C:$C,0))),"",INDEX('Policy Characteristics'!H:H,MATCH($C736,'Policy Characteristics'!$C:$C,0)))</f>
        <v>0.01</v>
      </c>
      <c r="O736" s="306" t="str">
        <f>IF(ISBLANK(INDEX('Policy Characteristics'!I:I,MATCH($C736,'Policy Characteristics'!$C:$C,0))),"",INDEX('Policy Characteristics'!I:I,MATCH($C736,'Policy Characteristics'!$C:$C,0)))</f>
        <v>% reduction in energy use</v>
      </c>
      <c r="P736" s="306" t="str">
        <f>IF(ISBLANK(INDEX('Policy Characteristics'!J:J,MATCH($C736,'Policy Characteristics'!$C:$C,0))),"",INDEX('Policy Characteristics'!J:J,MATCH($C736,'Policy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6" s="306" t="str">
        <f>IF(ISBLANK(INDEX('Policy Characteristics'!K:K,MATCH($C736,'Policy Characteristics'!$C:$C,0))),"",INDEX('Policy Characteristics'!K:K,MATCH($C736,'Policy Characteristics'!$C:$C,0)))</f>
        <v>industry-ag-main.html#eff-stds</v>
      </c>
      <c r="R736" s="306" t="str">
        <f>IF(ISBLANK(INDEX('Policy Characteristics'!L:L,MATCH($C736,'Policy Characteristics'!$C:$C,0))),"",INDEX('Policy Characteristics'!L:L,MATCH($C736,'Policy Characteristics'!$C:$C,0)))</f>
        <v>industry-energy-efficiency-standards.html</v>
      </c>
    </row>
    <row r="737" spans="1:18" s="435" customFormat="1" x14ac:dyDescent="0.25">
      <c r="A737" s="306" t="str">
        <f>IF(ISBLANK(INDEX('Policy Characteristics'!A:A,MATCH($C737,'Policy Characteristics'!$C:$C,0))),"",INDEX('Policy Characteristics'!A:A,MATCH($C737,'Policy Characteristics'!$C:$C,0)))</f>
        <v>Industry</v>
      </c>
      <c r="B737" s="306" t="str">
        <f>IF(ISBLANK(INDEX('Policy Characteristics'!B:B,MATCH($C737,'Policy Characteristics'!$C:$C,0))),"",INDEX('Policy Characteristics'!B:B,MATCH($C737,'Policy Characteristics'!$C:$C,0)))</f>
        <v>Industry Energy Efficiency Standards</v>
      </c>
      <c r="C737" s="310" t="str">
        <f t="shared" si="37"/>
        <v>Percentage Improvement in Eqpt Efficiency Standards above BAU</v>
      </c>
      <c r="D737" s="394" t="s">
        <v>3194</v>
      </c>
      <c r="E737" s="414" t="s">
        <v>2454</v>
      </c>
      <c r="F737" s="7" t="s">
        <v>2859</v>
      </c>
      <c r="G737" s="414" t="s">
        <v>2460</v>
      </c>
      <c r="H737" s="416">
        <v>973</v>
      </c>
      <c r="I737" s="414" t="s">
        <v>45</v>
      </c>
      <c r="J737" s="308" t="str">
        <f>IF(ISBLANK(INDEX('Policy Characteristics'!D:D,MATCH($C737,'Policy Characteristics'!$C:$C,0))),"",INDEX('Policy Characteristics'!D:D,MATCH($C737,'Policy Characteristics'!$C:$C,0)))</f>
        <v>Industry Energy Efficiency Standards</v>
      </c>
      <c r="K737" s="306" t="str">
        <f>IF(ISBLANK(INDEX('Policy Characteristics'!E:E,MATCH($C737,'Policy Characteristics'!$C:$C,0))),"",INDEX('Policy Characteristics'!E:E,MATCH($C737,'Policy Characteristics'!$C:$C,0)))</f>
        <v>indst efficiency standards</v>
      </c>
      <c r="L737" s="317">
        <f>IF(ISBLANK(INDEX('Policy Characteristics'!F:F,MATCH($C737,'Policy Characteristics'!$C:$C,0))),"",INDEX('Policy Characteristics'!F:F,MATCH($C737,'Policy Characteristics'!$C:$C,0)))</f>
        <v>0</v>
      </c>
      <c r="M737" s="317">
        <f>IF(ISBLANK(INDEX('Policy Characteristics'!G:G,MATCH($C737,'Policy Characteristics'!$C:$C,0))),"",INDEX('Policy Characteristics'!G:G,MATCH($C737,'Policy Characteristics'!$C:$C,0)))</f>
        <v>0.25</v>
      </c>
      <c r="N737" s="317">
        <f>IF(ISBLANK(INDEX('Policy Characteristics'!H:H,MATCH($C737,'Policy Characteristics'!$C:$C,0))),"",INDEX('Policy Characteristics'!H:H,MATCH($C737,'Policy Characteristics'!$C:$C,0)))</f>
        <v>0.01</v>
      </c>
      <c r="O737" s="306" t="str">
        <f>IF(ISBLANK(INDEX('Policy Characteristics'!I:I,MATCH($C737,'Policy Characteristics'!$C:$C,0))),"",INDEX('Policy Characteristics'!I:I,MATCH($C737,'Policy Characteristics'!$C:$C,0)))</f>
        <v>% reduction in energy use</v>
      </c>
      <c r="P737" s="306" t="str">
        <f>IF(ISBLANK(INDEX('Policy Characteristics'!J:J,MATCH($C737,'Policy Characteristics'!$C:$C,0))),"",INDEX('Policy Characteristics'!J:J,MATCH($C737,'Policy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7" s="306" t="str">
        <f>IF(ISBLANK(INDEX('Policy Characteristics'!K:K,MATCH($C737,'Policy Characteristics'!$C:$C,0))),"",INDEX('Policy Characteristics'!K:K,MATCH($C737,'Policy Characteristics'!$C:$C,0)))</f>
        <v>industry-ag-main.html#eff-stds</v>
      </c>
      <c r="R737" s="306" t="str">
        <f>IF(ISBLANK(INDEX('Policy Characteristics'!L:L,MATCH($C737,'Policy Characteristics'!$C:$C,0))),"",INDEX('Policy Characteristics'!L:L,MATCH($C737,'Policy Characteristics'!$C:$C,0)))</f>
        <v>industry-energy-efficiency-standards.html</v>
      </c>
    </row>
    <row r="738" spans="1:18" s="435" customFormat="1" x14ac:dyDescent="0.25">
      <c r="A738" s="306" t="str">
        <f>IF(ISBLANK(INDEX('Policy Characteristics'!A:A,MATCH($C738,'Policy Characteristics'!$C:$C,0))),"",INDEX('Policy Characteristics'!A:A,MATCH($C738,'Policy Characteristics'!$C:$C,0)))</f>
        <v>Industry</v>
      </c>
      <c r="B738" s="306" t="str">
        <f>IF(ISBLANK(INDEX('Policy Characteristics'!B:B,MATCH($C738,'Policy Characteristics'!$C:$C,0))),"",INDEX('Policy Characteristics'!B:B,MATCH($C738,'Policy Characteristics'!$C:$C,0)))</f>
        <v>Industry Energy Efficiency Standards</v>
      </c>
      <c r="C738" s="310" t="str">
        <f t="shared" si="37"/>
        <v>Percentage Improvement in Eqpt Efficiency Standards above BAU</v>
      </c>
      <c r="D738" s="394" t="s">
        <v>3194</v>
      </c>
      <c r="E738" s="414" t="s">
        <v>2800</v>
      </c>
      <c r="F738" s="7" t="s">
        <v>2859</v>
      </c>
      <c r="G738" s="414" t="s">
        <v>2803</v>
      </c>
      <c r="H738" s="416">
        <v>974</v>
      </c>
      <c r="I738" s="414" t="s">
        <v>45</v>
      </c>
      <c r="J738" s="308" t="str">
        <f>IF(ISBLANK(INDEX('Policy Characteristics'!D:D,MATCH($C738,'Policy Characteristics'!$C:$C,0))),"",INDEX('Policy Characteristics'!D:D,MATCH($C738,'Policy Characteristics'!$C:$C,0)))</f>
        <v>Industry Energy Efficiency Standards</v>
      </c>
      <c r="K738" s="306" t="str">
        <f>IF(ISBLANK(INDEX('Policy Characteristics'!E:E,MATCH($C738,'Policy Characteristics'!$C:$C,0))),"",INDEX('Policy Characteristics'!E:E,MATCH($C738,'Policy Characteristics'!$C:$C,0)))</f>
        <v>indst efficiency standards</v>
      </c>
      <c r="L738" s="317">
        <f>IF(ISBLANK(INDEX('Policy Characteristics'!F:F,MATCH($C738,'Policy Characteristics'!$C:$C,0))),"",INDEX('Policy Characteristics'!F:F,MATCH($C738,'Policy Characteristics'!$C:$C,0)))</f>
        <v>0</v>
      </c>
      <c r="M738" s="317">
        <f>IF(ISBLANK(INDEX('Policy Characteristics'!G:G,MATCH($C738,'Policy Characteristics'!$C:$C,0))),"",INDEX('Policy Characteristics'!G:G,MATCH($C738,'Policy Characteristics'!$C:$C,0)))</f>
        <v>0.25</v>
      </c>
      <c r="N738" s="317">
        <f>IF(ISBLANK(INDEX('Policy Characteristics'!H:H,MATCH($C738,'Policy Characteristics'!$C:$C,0))),"",INDEX('Policy Characteristics'!H:H,MATCH($C738,'Policy Characteristics'!$C:$C,0)))</f>
        <v>0.01</v>
      </c>
      <c r="O738" s="306" t="str">
        <f>IF(ISBLANK(INDEX('Policy Characteristics'!I:I,MATCH($C738,'Policy Characteristics'!$C:$C,0))),"",INDEX('Policy Characteristics'!I:I,MATCH($C738,'Policy Characteristics'!$C:$C,0)))</f>
        <v>% reduction in energy use</v>
      </c>
      <c r="P738" s="306" t="str">
        <f>IF(ISBLANK(INDEX('Policy Characteristics'!J:J,MATCH($C738,'Policy Characteristics'!$C:$C,0))),"",INDEX('Policy Characteristics'!J:J,MATCH($C738,'Policy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8" s="306" t="str">
        <f>IF(ISBLANK(INDEX('Policy Characteristics'!K:K,MATCH($C738,'Policy Characteristics'!$C:$C,0))),"",INDEX('Policy Characteristics'!K:K,MATCH($C738,'Policy Characteristics'!$C:$C,0)))</f>
        <v>industry-ag-main.html#eff-stds</v>
      </c>
      <c r="R738" s="306" t="str">
        <f>IF(ISBLANK(INDEX('Policy Characteristics'!L:L,MATCH($C738,'Policy Characteristics'!$C:$C,0))),"",INDEX('Policy Characteristics'!L:L,MATCH($C738,'Policy Characteristics'!$C:$C,0)))</f>
        <v>industry-energy-efficiency-standards.html</v>
      </c>
    </row>
    <row r="739" spans="1:18" s="435" customFormat="1" x14ac:dyDescent="0.25">
      <c r="A739" s="306" t="str">
        <f>IF(ISBLANK(INDEX('Policy Characteristics'!A:A,MATCH($C739,'Policy Characteristics'!$C:$C,0))),"",INDEX('Policy Characteristics'!A:A,MATCH($C739,'Policy Characteristics'!$C:$C,0)))</f>
        <v>Industry</v>
      </c>
      <c r="B739" s="306" t="str">
        <f>IF(ISBLANK(INDEX('Policy Characteristics'!B:B,MATCH($C739,'Policy Characteristics'!$C:$C,0))),"",INDEX('Policy Characteristics'!B:B,MATCH($C739,'Policy Characteristics'!$C:$C,0)))</f>
        <v>Industry Energy Efficiency Standards</v>
      </c>
      <c r="C739" s="310" t="str">
        <f t="shared" si="37"/>
        <v>Percentage Improvement in Eqpt Efficiency Standards above BAU</v>
      </c>
      <c r="D739" s="394" t="s">
        <v>3194</v>
      </c>
      <c r="E739" s="414" t="s">
        <v>2801</v>
      </c>
      <c r="F739" s="7" t="s">
        <v>2859</v>
      </c>
      <c r="G739" s="414" t="s">
        <v>2805</v>
      </c>
      <c r="H739" s="416">
        <v>975</v>
      </c>
      <c r="I739" s="414" t="s">
        <v>44</v>
      </c>
      <c r="J739" s="308" t="str">
        <f>IF(ISBLANK(INDEX('Policy Characteristics'!D:D,MATCH($C739,'Policy Characteristics'!$C:$C,0))),"",INDEX('Policy Characteristics'!D:D,MATCH($C739,'Policy Characteristics'!$C:$C,0)))</f>
        <v>Industry Energy Efficiency Standards</v>
      </c>
      <c r="K739" s="306" t="str">
        <f>IF(ISBLANK(INDEX('Policy Characteristics'!E:E,MATCH($C739,'Policy Characteristics'!$C:$C,0))),"",INDEX('Policy Characteristics'!E:E,MATCH($C739,'Policy Characteristics'!$C:$C,0)))</f>
        <v>indst efficiency standards</v>
      </c>
      <c r="L739" s="317">
        <f>IF(ISBLANK(INDEX('Policy Characteristics'!F:F,MATCH($C739,'Policy Characteristics'!$C:$C,0))),"",INDEX('Policy Characteristics'!F:F,MATCH($C739,'Policy Characteristics'!$C:$C,0)))</f>
        <v>0</v>
      </c>
      <c r="M739" s="317">
        <f>IF(ISBLANK(INDEX('Policy Characteristics'!G:G,MATCH($C739,'Policy Characteristics'!$C:$C,0))),"",INDEX('Policy Characteristics'!G:G,MATCH($C739,'Policy Characteristics'!$C:$C,0)))</f>
        <v>0.25</v>
      </c>
      <c r="N739" s="317">
        <f>IF(ISBLANK(INDEX('Policy Characteristics'!H:H,MATCH($C739,'Policy Characteristics'!$C:$C,0))),"",INDEX('Policy Characteristics'!H:H,MATCH($C739,'Policy Characteristics'!$C:$C,0)))</f>
        <v>0.01</v>
      </c>
      <c r="O739" s="306" t="str">
        <f>IF(ISBLANK(INDEX('Policy Characteristics'!I:I,MATCH($C739,'Policy Characteristics'!$C:$C,0))),"",INDEX('Policy Characteristics'!I:I,MATCH($C739,'Policy Characteristics'!$C:$C,0)))</f>
        <v>% reduction in energy use</v>
      </c>
      <c r="P739" s="306" t="str">
        <f>IF(ISBLANK(INDEX('Policy Characteristics'!J:J,MATCH($C739,'Policy Characteristics'!$C:$C,0))),"",INDEX('Policy Characteristics'!J:J,MATCH($C739,'Policy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39" s="306" t="str">
        <f>IF(ISBLANK(INDEX('Policy Characteristics'!K:K,MATCH($C739,'Policy Characteristics'!$C:$C,0))),"",INDEX('Policy Characteristics'!K:K,MATCH($C739,'Policy Characteristics'!$C:$C,0)))</f>
        <v>industry-ag-main.html#eff-stds</v>
      </c>
      <c r="R739" s="306" t="str">
        <f>IF(ISBLANK(INDEX('Policy Characteristics'!L:L,MATCH($C739,'Policy Characteristics'!$C:$C,0))),"",INDEX('Policy Characteristics'!L:L,MATCH($C739,'Policy Characteristics'!$C:$C,0)))</f>
        <v>industry-energy-efficiency-standards.html</v>
      </c>
    </row>
    <row r="740" spans="1:18" s="435" customFormat="1" x14ac:dyDescent="0.25">
      <c r="A740" s="306" t="str">
        <f>IF(ISBLANK(INDEX('Policy Characteristics'!A:A,MATCH($C740,'Policy Characteristics'!$C:$C,0))),"",INDEX('Policy Characteristics'!A:A,MATCH($C740,'Policy Characteristics'!$C:$C,0)))</f>
        <v>Industry</v>
      </c>
      <c r="B740" s="306" t="str">
        <f>IF(ISBLANK(INDEX('Policy Characteristics'!B:B,MATCH($C740,'Policy Characteristics'!$C:$C,0))),"",INDEX('Policy Characteristics'!B:B,MATCH($C740,'Policy Characteristics'!$C:$C,0)))</f>
        <v>Industry Energy Efficiency Standards</v>
      </c>
      <c r="C740" s="310" t="str">
        <f t="shared" si="37"/>
        <v>Percentage Improvement in Eqpt Efficiency Standards above BAU</v>
      </c>
      <c r="D740" s="394" t="s">
        <v>3194</v>
      </c>
      <c r="E740" s="414" t="s">
        <v>2802</v>
      </c>
      <c r="F740" s="7" t="s">
        <v>2859</v>
      </c>
      <c r="G740" s="414" t="s">
        <v>2806</v>
      </c>
      <c r="H740" s="416">
        <v>976</v>
      </c>
      <c r="I740" s="414" t="s">
        <v>45</v>
      </c>
      <c r="J740" s="308" t="str">
        <f>IF(ISBLANK(INDEX('Policy Characteristics'!D:D,MATCH($C740,'Policy Characteristics'!$C:$C,0))),"",INDEX('Policy Characteristics'!D:D,MATCH($C740,'Policy Characteristics'!$C:$C,0)))</f>
        <v>Industry Energy Efficiency Standards</v>
      </c>
      <c r="K740" s="306" t="str">
        <f>IF(ISBLANK(INDEX('Policy Characteristics'!E:E,MATCH($C740,'Policy Characteristics'!$C:$C,0))),"",INDEX('Policy Characteristics'!E:E,MATCH($C740,'Policy Characteristics'!$C:$C,0)))</f>
        <v>indst efficiency standards</v>
      </c>
      <c r="L740" s="317">
        <f>IF(ISBLANK(INDEX('Policy Characteristics'!F:F,MATCH($C740,'Policy Characteristics'!$C:$C,0))),"",INDEX('Policy Characteristics'!F:F,MATCH($C740,'Policy Characteristics'!$C:$C,0)))</f>
        <v>0</v>
      </c>
      <c r="M740" s="317">
        <f>IF(ISBLANK(INDEX('Policy Characteristics'!G:G,MATCH($C740,'Policy Characteristics'!$C:$C,0))),"",INDEX('Policy Characteristics'!G:G,MATCH($C740,'Policy Characteristics'!$C:$C,0)))</f>
        <v>0.25</v>
      </c>
      <c r="N740" s="317">
        <f>IF(ISBLANK(INDEX('Policy Characteristics'!H:H,MATCH($C740,'Policy Characteristics'!$C:$C,0))),"",INDEX('Policy Characteristics'!H:H,MATCH($C740,'Policy Characteristics'!$C:$C,0)))</f>
        <v>0.01</v>
      </c>
      <c r="O740" s="306" t="str">
        <f>IF(ISBLANK(INDEX('Policy Characteristics'!I:I,MATCH($C740,'Policy Characteristics'!$C:$C,0))),"",INDEX('Policy Characteristics'!I:I,MATCH($C740,'Policy Characteristics'!$C:$C,0)))</f>
        <v>% reduction in energy use</v>
      </c>
      <c r="P740" s="306" t="str">
        <f>IF(ISBLANK(INDEX('Policy Characteristics'!J:J,MATCH($C740,'Policy Characteristics'!$C:$C,0))),"",INDEX('Policy Characteristics'!J:J,MATCH($C740,'Policy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0" s="306" t="str">
        <f>IF(ISBLANK(INDEX('Policy Characteristics'!K:K,MATCH($C740,'Policy Characteristics'!$C:$C,0))),"",INDEX('Policy Characteristics'!K:K,MATCH($C740,'Policy Characteristics'!$C:$C,0)))</f>
        <v>industry-ag-main.html#eff-stds</v>
      </c>
      <c r="R740" s="306" t="str">
        <f>IF(ISBLANK(INDEX('Policy Characteristics'!L:L,MATCH($C740,'Policy Characteristics'!$C:$C,0))),"",INDEX('Policy Characteristics'!L:L,MATCH($C740,'Policy Characteristics'!$C:$C,0)))</f>
        <v>industry-energy-efficiency-standards.html</v>
      </c>
    </row>
    <row r="741" spans="1:18" s="435" customFormat="1" x14ac:dyDescent="0.25">
      <c r="A741" s="306" t="str">
        <f>IF(ISBLANK(INDEX('Policy Characteristics'!A:A,MATCH($C741,'Policy Characteristics'!$C:$C,0))),"",INDEX('Policy Characteristics'!A:A,MATCH($C741,'Policy Characteristics'!$C:$C,0)))</f>
        <v>Industry</v>
      </c>
      <c r="B741" s="306" t="str">
        <f>IF(ISBLANK(INDEX('Policy Characteristics'!B:B,MATCH($C741,'Policy Characteristics'!$C:$C,0))),"",INDEX('Policy Characteristics'!B:B,MATCH($C741,'Policy Characteristics'!$C:$C,0)))</f>
        <v>Industry Energy Efficiency Standards</v>
      </c>
      <c r="C741" s="310" t="str">
        <f t="shared" si="37"/>
        <v>Percentage Improvement in Eqpt Efficiency Standards above BAU</v>
      </c>
      <c r="D741" s="394" t="s">
        <v>3194</v>
      </c>
      <c r="E741" s="414" t="s">
        <v>2799</v>
      </c>
      <c r="F741" s="7" t="s">
        <v>2859</v>
      </c>
      <c r="G741" s="414" t="s">
        <v>2804</v>
      </c>
      <c r="H741" s="416">
        <v>977</v>
      </c>
      <c r="I741" s="414" t="s">
        <v>45</v>
      </c>
      <c r="J741" s="308" t="str">
        <f>IF(ISBLANK(INDEX('Policy Characteristics'!D:D,MATCH($C741,'Policy Characteristics'!$C:$C,0))),"",INDEX('Policy Characteristics'!D:D,MATCH($C741,'Policy Characteristics'!$C:$C,0)))</f>
        <v>Industry Energy Efficiency Standards</v>
      </c>
      <c r="K741" s="306" t="str">
        <f>IF(ISBLANK(INDEX('Policy Characteristics'!E:E,MATCH($C741,'Policy Characteristics'!$C:$C,0))),"",INDEX('Policy Characteristics'!E:E,MATCH($C741,'Policy Characteristics'!$C:$C,0)))</f>
        <v>indst efficiency standards</v>
      </c>
      <c r="L741" s="317">
        <f>IF(ISBLANK(INDEX('Policy Characteristics'!F:F,MATCH($C741,'Policy Characteristics'!$C:$C,0))),"",INDEX('Policy Characteristics'!F:F,MATCH($C741,'Policy Characteristics'!$C:$C,0)))</f>
        <v>0</v>
      </c>
      <c r="M741" s="317">
        <f>IF(ISBLANK(INDEX('Policy Characteristics'!G:G,MATCH($C741,'Policy Characteristics'!$C:$C,0))),"",INDEX('Policy Characteristics'!G:G,MATCH($C741,'Policy Characteristics'!$C:$C,0)))</f>
        <v>0.25</v>
      </c>
      <c r="N741" s="317">
        <f>IF(ISBLANK(INDEX('Policy Characteristics'!H:H,MATCH($C741,'Policy Characteristics'!$C:$C,0))),"",INDEX('Policy Characteristics'!H:H,MATCH($C741,'Policy Characteristics'!$C:$C,0)))</f>
        <v>0.01</v>
      </c>
      <c r="O741" s="306" t="str">
        <f>IF(ISBLANK(INDEX('Policy Characteristics'!I:I,MATCH($C741,'Policy Characteristics'!$C:$C,0))),"",INDEX('Policy Characteristics'!I:I,MATCH($C741,'Policy Characteristics'!$C:$C,0)))</f>
        <v>% reduction in energy use</v>
      </c>
      <c r="P741" s="306" t="str">
        <f>IF(ISBLANK(INDEX('Policy Characteristics'!J:J,MATCH($C741,'Policy Characteristics'!$C:$C,0))),"",INDEX('Policy Characteristics'!J:J,MATCH($C741,'Policy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1" s="306" t="str">
        <f>IF(ISBLANK(INDEX('Policy Characteristics'!K:K,MATCH($C741,'Policy Characteristics'!$C:$C,0))),"",INDEX('Policy Characteristics'!K:K,MATCH($C741,'Policy Characteristics'!$C:$C,0)))</f>
        <v>industry-ag-main.html#eff-stds</v>
      </c>
      <c r="R741" s="306" t="str">
        <f>IF(ISBLANK(INDEX('Policy Characteristics'!L:L,MATCH($C741,'Policy Characteristics'!$C:$C,0))),"",INDEX('Policy Characteristics'!L:L,MATCH($C741,'Policy Characteristics'!$C:$C,0)))</f>
        <v>industry-energy-efficiency-standards.html</v>
      </c>
    </row>
    <row r="742" spans="1:18" s="435" customFormat="1" x14ac:dyDescent="0.25">
      <c r="A742" s="306" t="str">
        <f>IF(ISBLANK(INDEX('Policy Characteristics'!A:A,MATCH($C742,'Policy Characteristics'!$C:$C,0))),"",INDEX('Policy Characteristics'!A:A,MATCH($C742,'Policy Characteristics'!$C:$C,0)))</f>
        <v>Industry</v>
      </c>
      <c r="B742" s="306" t="str">
        <f>IF(ISBLANK(INDEX('Policy Characteristics'!B:B,MATCH($C742,'Policy Characteristics'!$C:$C,0))),"",INDEX('Policy Characteristics'!B:B,MATCH($C742,'Policy Characteristics'!$C:$C,0)))</f>
        <v>Industry Energy Efficiency Standards</v>
      </c>
      <c r="C742" s="310" t="str">
        <f t="shared" si="37"/>
        <v>Percentage Improvement in Eqpt Efficiency Standards above BAU</v>
      </c>
      <c r="D742" s="394" t="s">
        <v>3195</v>
      </c>
      <c r="E742" s="414" t="s">
        <v>2449</v>
      </c>
      <c r="F742" s="7" t="s">
        <v>3159</v>
      </c>
      <c r="G742" s="414" t="s">
        <v>2455</v>
      </c>
      <c r="H742" s="416">
        <v>978</v>
      </c>
      <c r="I742" s="414" t="s">
        <v>44</v>
      </c>
      <c r="J742" s="308" t="str">
        <f>IF(ISBLANK(INDEX('Policy Characteristics'!D:D,MATCH($C742,'Policy Characteristics'!$C:$C,0))),"",INDEX('Policy Characteristics'!D:D,MATCH($C742,'Policy Characteristics'!$C:$C,0)))</f>
        <v>Industry Energy Efficiency Standards</v>
      </c>
      <c r="K742" s="306" t="str">
        <f>IF(ISBLANK(INDEX('Policy Characteristics'!E:E,MATCH($C742,'Policy Characteristics'!$C:$C,0))),"",INDEX('Policy Characteristics'!E:E,MATCH($C742,'Policy Characteristics'!$C:$C,0)))</f>
        <v>indst efficiency standards</v>
      </c>
      <c r="L742" s="317">
        <f>IF(ISBLANK(INDEX('Policy Characteristics'!F:F,MATCH($C742,'Policy Characteristics'!$C:$C,0))),"",INDEX('Policy Characteristics'!F:F,MATCH($C742,'Policy Characteristics'!$C:$C,0)))</f>
        <v>0</v>
      </c>
      <c r="M742" s="317">
        <f>IF(ISBLANK(INDEX('Policy Characteristics'!G:G,MATCH($C742,'Policy Characteristics'!$C:$C,0))),"",INDEX('Policy Characteristics'!G:G,MATCH($C742,'Policy Characteristics'!$C:$C,0)))</f>
        <v>0.25</v>
      </c>
      <c r="N742" s="317">
        <f>IF(ISBLANK(INDEX('Policy Characteristics'!H:H,MATCH($C742,'Policy Characteristics'!$C:$C,0))),"",INDEX('Policy Characteristics'!H:H,MATCH($C742,'Policy Characteristics'!$C:$C,0)))</f>
        <v>0.01</v>
      </c>
      <c r="O742" s="306" t="str">
        <f>IF(ISBLANK(INDEX('Policy Characteristics'!I:I,MATCH($C742,'Policy Characteristics'!$C:$C,0))),"",INDEX('Policy Characteristics'!I:I,MATCH($C742,'Policy Characteristics'!$C:$C,0)))</f>
        <v>% reduction in energy use</v>
      </c>
      <c r="P742" s="306" t="str">
        <f>IF(ISBLANK(INDEX('Policy Characteristics'!J:J,MATCH($C742,'Policy Characteristics'!$C:$C,0))),"",INDEX('Policy Characteristics'!J:J,MATCH($C742,'Policy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2" s="306" t="str">
        <f>IF(ISBLANK(INDEX('Policy Characteristics'!K:K,MATCH($C742,'Policy Characteristics'!$C:$C,0))),"",INDEX('Policy Characteristics'!K:K,MATCH($C742,'Policy Characteristics'!$C:$C,0)))</f>
        <v>industry-ag-main.html#eff-stds</v>
      </c>
      <c r="R742" s="306" t="str">
        <f>IF(ISBLANK(INDEX('Policy Characteristics'!L:L,MATCH($C742,'Policy Characteristics'!$C:$C,0))),"",INDEX('Policy Characteristics'!L:L,MATCH($C742,'Policy Characteristics'!$C:$C,0)))</f>
        <v>industry-energy-efficiency-standards.html</v>
      </c>
    </row>
    <row r="743" spans="1:18" s="435" customFormat="1" x14ac:dyDescent="0.25">
      <c r="A743" s="306" t="str">
        <f>IF(ISBLANK(INDEX('Policy Characteristics'!A:A,MATCH($C743,'Policy Characteristics'!$C:$C,0))),"",INDEX('Policy Characteristics'!A:A,MATCH($C743,'Policy Characteristics'!$C:$C,0)))</f>
        <v>Industry</v>
      </c>
      <c r="B743" s="306" t="str">
        <f>IF(ISBLANK(INDEX('Policy Characteristics'!B:B,MATCH($C743,'Policy Characteristics'!$C:$C,0))),"",INDEX('Policy Characteristics'!B:B,MATCH($C743,'Policy Characteristics'!$C:$C,0)))</f>
        <v>Industry Energy Efficiency Standards</v>
      </c>
      <c r="C743" s="310" t="str">
        <f t="shared" si="37"/>
        <v>Percentage Improvement in Eqpt Efficiency Standards above BAU</v>
      </c>
      <c r="D743" s="394" t="s">
        <v>3195</v>
      </c>
      <c r="E743" s="414" t="s">
        <v>2450</v>
      </c>
      <c r="F743" s="7" t="s">
        <v>3159</v>
      </c>
      <c r="G743" s="414" t="s">
        <v>2458</v>
      </c>
      <c r="H743" s="416">
        <v>979</v>
      </c>
      <c r="I743" s="414" t="s">
        <v>45</v>
      </c>
      <c r="J743" s="308" t="str">
        <f>IF(ISBLANK(INDEX('Policy Characteristics'!D:D,MATCH($C743,'Policy Characteristics'!$C:$C,0))),"",INDEX('Policy Characteristics'!D:D,MATCH($C743,'Policy Characteristics'!$C:$C,0)))</f>
        <v>Industry Energy Efficiency Standards</v>
      </c>
      <c r="K743" s="306" t="str">
        <f>IF(ISBLANK(INDEX('Policy Characteristics'!E:E,MATCH($C743,'Policy Characteristics'!$C:$C,0))),"",INDEX('Policy Characteristics'!E:E,MATCH($C743,'Policy Characteristics'!$C:$C,0)))</f>
        <v>indst efficiency standards</v>
      </c>
      <c r="L743" s="317">
        <f>IF(ISBLANK(INDEX('Policy Characteristics'!F:F,MATCH($C743,'Policy Characteristics'!$C:$C,0))),"",INDEX('Policy Characteristics'!F:F,MATCH($C743,'Policy Characteristics'!$C:$C,0)))</f>
        <v>0</v>
      </c>
      <c r="M743" s="317">
        <f>IF(ISBLANK(INDEX('Policy Characteristics'!G:G,MATCH($C743,'Policy Characteristics'!$C:$C,0))),"",INDEX('Policy Characteristics'!G:G,MATCH($C743,'Policy Characteristics'!$C:$C,0)))</f>
        <v>0.25</v>
      </c>
      <c r="N743" s="317">
        <f>IF(ISBLANK(INDEX('Policy Characteristics'!H:H,MATCH($C743,'Policy Characteristics'!$C:$C,0))),"",INDEX('Policy Characteristics'!H:H,MATCH($C743,'Policy Characteristics'!$C:$C,0)))</f>
        <v>0.01</v>
      </c>
      <c r="O743" s="306" t="str">
        <f>IF(ISBLANK(INDEX('Policy Characteristics'!I:I,MATCH($C743,'Policy Characteristics'!$C:$C,0))),"",INDEX('Policy Characteristics'!I:I,MATCH($C743,'Policy Characteristics'!$C:$C,0)))</f>
        <v>% reduction in energy use</v>
      </c>
      <c r="P743" s="306" t="str">
        <f>IF(ISBLANK(INDEX('Policy Characteristics'!J:J,MATCH($C743,'Policy Characteristics'!$C:$C,0))),"",INDEX('Policy Characteristics'!J:J,MATCH($C743,'Policy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3" s="306" t="str">
        <f>IF(ISBLANK(INDEX('Policy Characteristics'!K:K,MATCH($C743,'Policy Characteristics'!$C:$C,0))),"",INDEX('Policy Characteristics'!K:K,MATCH($C743,'Policy Characteristics'!$C:$C,0)))</f>
        <v>industry-ag-main.html#eff-stds</v>
      </c>
      <c r="R743" s="306" t="str">
        <f>IF(ISBLANK(INDEX('Policy Characteristics'!L:L,MATCH($C743,'Policy Characteristics'!$C:$C,0))),"",INDEX('Policy Characteristics'!L:L,MATCH($C743,'Policy Characteristics'!$C:$C,0)))</f>
        <v>industry-energy-efficiency-standards.html</v>
      </c>
    </row>
    <row r="744" spans="1:18" s="435" customFormat="1" x14ac:dyDescent="0.25">
      <c r="A744" s="306" t="str">
        <f>IF(ISBLANK(INDEX('Policy Characteristics'!A:A,MATCH($C744,'Policy Characteristics'!$C:$C,0))),"",INDEX('Policy Characteristics'!A:A,MATCH($C744,'Policy Characteristics'!$C:$C,0)))</f>
        <v>Industry</v>
      </c>
      <c r="B744" s="306" t="str">
        <f>IF(ISBLANK(INDEX('Policy Characteristics'!B:B,MATCH($C744,'Policy Characteristics'!$C:$C,0))),"",INDEX('Policy Characteristics'!B:B,MATCH($C744,'Policy Characteristics'!$C:$C,0)))</f>
        <v>Industry Energy Efficiency Standards</v>
      </c>
      <c r="C744" s="310" t="str">
        <f t="shared" si="37"/>
        <v>Percentage Improvement in Eqpt Efficiency Standards above BAU</v>
      </c>
      <c r="D744" s="394" t="s">
        <v>3195</v>
      </c>
      <c r="E744" s="414" t="s">
        <v>2451</v>
      </c>
      <c r="F744" s="7" t="s">
        <v>3159</v>
      </c>
      <c r="G744" s="414" t="s">
        <v>2459</v>
      </c>
      <c r="H744" s="416">
        <v>980</v>
      </c>
      <c r="I744" s="414" t="s">
        <v>44</v>
      </c>
      <c r="J744" s="308" t="str">
        <f>IF(ISBLANK(INDEX('Policy Characteristics'!D:D,MATCH($C744,'Policy Characteristics'!$C:$C,0))),"",INDEX('Policy Characteristics'!D:D,MATCH($C744,'Policy Characteristics'!$C:$C,0)))</f>
        <v>Industry Energy Efficiency Standards</v>
      </c>
      <c r="K744" s="306" t="str">
        <f>IF(ISBLANK(INDEX('Policy Characteristics'!E:E,MATCH($C744,'Policy Characteristics'!$C:$C,0))),"",INDEX('Policy Characteristics'!E:E,MATCH($C744,'Policy Characteristics'!$C:$C,0)))</f>
        <v>indst efficiency standards</v>
      </c>
      <c r="L744" s="317">
        <f>IF(ISBLANK(INDEX('Policy Characteristics'!F:F,MATCH($C744,'Policy Characteristics'!$C:$C,0))),"",INDEX('Policy Characteristics'!F:F,MATCH($C744,'Policy Characteristics'!$C:$C,0)))</f>
        <v>0</v>
      </c>
      <c r="M744" s="317">
        <f>IF(ISBLANK(INDEX('Policy Characteristics'!G:G,MATCH($C744,'Policy Characteristics'!$C:$C,0))),"",INDEX('Policy Characteristics'!G:G,MATCH($C744,'Policy Characteristics'!$C:$C,0)))</f>
        <v>0.25</v>
      </c>
      <c r="N744" s="317">
        <f>IF(ISBLANK(INDEX('Policy Characteristics'!H:H,MATCH($C744,'Policy Characteristics'!$C:$C,0))),"",INDEX('Policy Characteristics'!H:H,MATCH($C744,'Policy Characteristics'!$C:$C,0)))</f>
        <v>0.01</v>
      </c>
      <c r="O744" s="306" t="str">
        <f>IF(ISBLANK(INDEX('Policy Characteristics'!I:I,MATCH($C744,'Policy Characteristics'!$C:$C,0))),"",INDEX('Policy Characteristics'!I:I,MATCH($C744,'Policy Characteristics'!$C:$C,0)))</f>
        <v>% reduction in energy use</v>
      </c>
      <c r="P744" s="306" t="str">
        <f>IF(ISBLANK(INDEX('Policy Characteristics'!J:J,MATCH($C744,'Policy Characteristics'!$C:$C,0))),"",INDEX('Policy Characteristics'!J:J,MATCH($C744,'Policy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4" s="306" t="str">
        <f>IF(ISBLANK(INDEX('Policy Characteristics'!K:K,MATCH($C744,'Policy Characteristics'!$C:$C,0))),"",INDEX('Policy Characteristics'!K:K,MATCH($C744,'Policy Characteristics'!$C:$C,0)))</f>
        <v>industry-ag-main.html#eff-stds</v>
      </c>
      <c r="R744" s="306" t="str">
        <f>IF(ISBLANK(INDEX('Policy Characteristics'!L:L,MATCH($C744,'Policy Characteristics'!$C:$C,0))),"",INDEX('Policy Characteristics'!L:L,MATCH($C744,'Policy Characteristics'!$C:$C,0)))</f>
        <v>industry-energy-efficiency-standards.html</v>
      </c>
    </row>
    <row r="745" spans="1:18" s="435" customFormat="1" x14ac:dyDescent="0.25">
      <c r="A745" s="306" t="str">
        <f>IF(ISBLANK(INDEX('Policy Characteristics'!A:A,MATCH($C745,'Policy Characteristics'!$C:$C,0))),"",INDEX('Policy Characteristics'!A:A,MATCH($C745,'Policy Characteristics'!$C:$C,0)))</f>
        <v>Industry</v>
      </c>
      <c r="B745" s="306" t="str">
        <f>IF(ISBLANK(INDEX('Policy Characteristics'!B:B,MATCH($C745,'Policy Characteristics'!$C:$C,0))),"",INDEX('Policy Characteristics'!B:B,MATCH($C745,'Policy Characteristics'!$C:$C,0)))</f>
        <v>Industry Energy Efficiency Standards</v>
      </c>
      <c r="C745" s="310" t="str">
        <f t="shared" si="37"/>
        <v>Percentage Improvement in Eqpt Efficiency Standards above BAU</v>
      </c>
      <c r="D745" s="394" t="s">
        <v>3195</v>
      </c>
      <c r="E745" s="414" t="s">
        <v>2452</v>
      </c>
      <c r="F745" s="7" t="s">
        <v>3159</v>
      </c>
      <c r="G745" s="414" t="s">
        <v>2456</v>
      </c>
      <c r="H745" s="416">
        <v>981</v>
      </c>
      <c r="I745" s="414" t="s">
        <v>45</v>
      </c>
      <c r="J745" s="308" t="str">
        <f>IF(ISBLANK(INDEX('Policy Characteristics'!D:D,MATCH($C745,'Policy Characteristics'!$C:$C,0))),"",INDEX('Policy Characteristics'!D:D,MATCH($C745,'Policy Characteristics'!$C:$C,0)))</f>
        <v>Industry Energy Efficiency Standards</v>
      </c>
      <c r="K745" s="306" t="str">
        <f>IF(ISBLANK(INDEX('Policy Characteristics'!E:E,MATCH($C745,'Policy Characteristics'!$C:$C,0))),"",INDEX('Policy Characteristics'!E:E,MATCH($C745,'Policy Characteristics'!$C:$C,0)))</f>
        <v>indst efficiency standards</v>
      </c>
      <c r="L745" s="317">
        <f>IF(ISBLANK(INDEX('Policy Characteristics'!F:F,MATCH($C745,'Policy Characteristics'!$C:$C,0))),"",INDEX('Policy Characteristics'!F:F,MATCH($C745,'Policy Characteristics'!$C:$C,0)))</f>
        <v>0</v>
      </c>
      <c r="M745" s="317">
        <f>IF(ISBLANK(INDEX('Policy Characteristics'!G:G,MATCH($C745,'Policy Characteristics'!$C:$C,0))),"",INDEX('Policy Characteristics'!G:G,MATCH($C745,'Policy Characteristics'!$C:$C,0)))</f>
        <v>0.25</v>
      </c>
      <c r="N745" s="317">
        <f>IF(ISBLANK(INDEX('Policy Characteristics'!H:H,MATCH($C745,'Policy Characteristics'!$C:$C,0))),"",INDEX('Policy Characteristics'!H:H,MATCH($C745,'Policy Characteristics'!$C:$C,0)))</f>
        <v>0.01</v>
      </c>
      <c r="O745" s="306" t="str">
        <f>IF(ISBLANK(INDEX('Policy Characteristics'!I:I,MATCH($C745,'Policy Characteristics'!$C:$C,0))),"",INDEX('Policy Characteristics'!I:I,MATCH($C745,'Policy Characteristics'!$C:$C,0)))</f>
        <v>% reduction in energy use</v>
      </c>
      <c r="P745" s="306" t="str">
        <f>IF(ISBLANK(INDEX('Policy Characteristics'!J:J,MATCH($C745,'Policy Characteristics'!$C:$C,0))),"",INDEX('Policy Characteristics'!J:J,MATCH($C745,'Policy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5" s="306" t="str">
        <f>IF(ISBLANK(INDEX('Policy Characteristics'!K:K,MATCH($C745,'Policy Characteristics'!$C:$C,0))),"",INDEX('Policy Characteristics'!K:K,MATCH($C745,'Policy Characteristics'!$C:$C,0)))</f>
        <v>industry-ag-main.html#eff-stds</v>
      </c>
      <c r="R745" s="306" t="str">
        <f>IF(ISBLANK(INDEX('Policy Characteristics'!L:L,MATCH($C745,'Policy Characteristics'!$C:$C,0))),"",INDEX('Policy Characteristics'!L:L,MATCH($C745,'Policy Characteristics'!$C:$C,0)))</f>
        <v>industry-energy-efficiency-standards.html</v>
      </c>
    </row>
    <row r="746" spans="1:18" s="435" customFormat="1" x14ac:dyDescent="0.25">
      <c r="A746" s="306" t="str">
        <f>IF(ISBLANK(INDEX('Policy Characteristics'!A:A,MATCH($C746,'Policy Characteristics'!$C:$C,0))),"",INDEX('Policy Characteristics'!A:A,MATCH($C746,'Policy Characteristics'!$C:$C,0)))</f>
        <v>Industry</v>
      </c>
      <c r="B746" s="306" t="str">
        <f>IF(ISBLANK(INDEX('Policy Characteristics'!B:B,MATCH($C746,'Policy Characteristics'!$C:$C,0))),"",INDEX('Policy Characteristics'!B:B,MATCH($C746,'Policy Characteristics'!$C:$C,0)))</f>
        <v>Industry Energy Efficiency Standards</v>
      </c>
      <c r="C746" s="310" t="str">
        <f t="shared" si="37"/>
        <v>Percentage Improvement in Eqpt Efficiency Standards above BAU</v>
      </c>
      <c r="D746" s="394" t="s">
        <v>3195</v>
      </c>
      <c r="E746" s="414" t="s">
        <v>2453</v>
      </c>
      <c r="F746" s="7" t="s">
        <v>3159</v>
      </c>
      <c r="G746" s="414" t="s">
        <v>2457</v>
      </c>
      <c r="H746" s="416">
        <v>982</v>
      </c>
      <c r="I746" s="414" t="s">
        <v>44</v>
      </c>
      <c r="J746" s="308" t="str">
        <f>IF(ISBLANK(INDEX('Policy Characteristics'!D:D,MATCH($C746,'Policy Characteristics'!$C:$C,0))),"",INDEX('Policy Characteristics'!D:D,MATCH($C746,'Policy Characteristics'!$C:$C,0)))</f>
        <v>Industry Energy Efficiency Standards</v>
      </c>
      <c r="K746" s="306" t="str">
        <f>IF(ISBLANK(INDEX('Policy Characteristics'!E:E,MATCH($C746,'Policy Characteristics'!$C:$C,0))),"",INDEX('Policy Characteristics'!E:E,MATCH($C746,'Policy Characteristics'!$C:$C,0)))</f>
        <v>indst efficiency standards</v>
      </c>
      <c r="L746" s="317">
        <f>IF(ISBLANK(INDEX('Policy Characteristics'!F:F,MATCH($C746,'Policy Characteristics'!$C:$C,0))),"",INDEX('Policy Characteristics'!F:F,MATCH($C746,'Policy Characteristics'!$C:$C,0)))</f>
        <v>0</v>
      </c>
      <c r="M746" s="317">
        <f>IF(ISBLANK(INDEX('Policy Characteristics'!G:G,MATCH($C746,'Policy Characteristics'!$C:$C,0))),"",INDEX('Policy Characteristics'!G:G,MATCH($C746,'Policy Characteristics'!$C:$C,0)))</f>
        <v>0.25</v>
      </c>
      <c r="N746" s="317">
        <f>IF(ISBLANK(INDEX('Policy Characteristics'!H:H,MATCH($C746,'Policy Characteristics'!$C:$C,0))),"",INDEX('Policy Characteristics'!H:H,MATCH($C746,'Policy Characteristics'!$C:$C,0)))</f>
        <v>0.01</v>
      </c>
      <c r="O746" s="306" t="str">
        <f>IF(ISBLANK(INDEX('Policy Characteristics'!I:I,MATCH($C746,'Policy Characteristics'!$C:$C,0))),"",INDEX('Policy Characteristics'!I:I,MATCH($C746,'Policy Characteristics'!$C:$C,0)))</f>
        <v>% reduction in energy use</v>
      </c>
      <c r="P746" s="306" t="str">
        <f>IF(ISBLANK(INDEX('Policy Characteristics'!J:J,MATCH($C746,'Policy Characteristics'!$C:$C,0))),"",INDEX('Policy Characteristics'!J:J,MATCH($C746,'Policy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6" s="306" t="str">
        <f>IF(ISBLANK(INDEX('Policy Characteristics'!K:K,MATCH($C746,'Policy Characteristics'!$C:$C,0))),"",INDEX('Policy Characteristics'!K:K,MATCH($C746,'Policy Characteristics'!$C:$C,0)))</f>
        <v>industry-ag-main.html#eff-stds</v>
      </c>
      <c r="R746" s="306" t="str">
        <f>IF(ISBLANK(INDEX('Policy Characteristics'!L:L,MATCH($C746,'Policy Characteristics'!$C:$C,0))),"",INDEX('Policy Characteristics'!L:L,MATCH($C746,'Policy Characteristics'!$C:$C,0)))</f>
        <v>industry-energy-efficiency-standards.html</v>
      </c>
    </row>
    <row r="747" spans="1:18" s="435" customFormat="1" x14ac:dyDescent="0.25">
      <c r="A747" s="306" t="str">
        <f>IF(ISBLANK(INDEX('Policy Characteristics'!A:A,MATCH($C747,'Policy Characteristics'!$C:$C,0))),"",INDEX('Policy Characteristics'!A:A,MATCH($C747,'Policy Characteristics'!$C:$C,0)))</f>
        <v>Industry</v>
      </c>
      <c r="B747" s="306" t="str">
        <f>IF(ISBLANK(INDEX('Policy Characteristics'!B:B,MATCH($C747,'Policy Characteristics'!$C:$C,0))),"",INDEX('Policy Characteristics'!B:B,MATCH($C747,'Policy Characteristics'!$C:$C,0)))</f>
        <v>Industry Energy Efficiency Standards</v>
      </c>
      <c r="C747" s="310" t="str">
        <f t="shared" si="37"/>
        <v>Percentage Improvement in Eqpt Efficiency Standards above BAU</v>
      </c>
      <c r="D747" s="394" t="s">
        <v>3195</v>
      </c>
      <c r="E747" s="414" t="s">
        <v>2454</v>
      </c>
      <c r="F747" s="7" t="s">
        <v>3159</v>
      </c>
      <c r="G747" s="414" t="s">
        <v>2460</v>
      </c>
      <c r="H747" s="416">
        <v>983</v>
      </c>
      <c r="I747" s="414" t="s">
        <v>45</v>
      </c>
      <c r="J747" s="308" t="str">
        <f>IF(ISBLANK(INDEX('Policy Characteristics'!D:D,MATCH($C747,'Policy Characteristics'!$C:$C,0))),"",INDEX('Policy Characteristics'!D:D,MATCH($C747,'Policy Characteristics'!$C:$C,0)))</f>
        <v>Industry Energy Efficiency Standards</v>
      </c>
      <c r="K747" s="306" t="str">
        <f>IF(ISBLANK(INDEX('Policy Characteristics'!E:E,MATCH($C747,'Policy Characteristics'!$C:$C,0))),"",INDEX('Policy Characteristics'!E:E,MATCH($C747,'Policy Characteristics'!$C:$C,0)))</f>
        <v>indst efficiency standards</v>
      </c>
      <c r="L747" s="317">
        <f>IF(ISBLANK(INDEX('Policy Characteristics'!F:F,MATCH($C747,'Policy Characteristics'!$C:$C,0))),"",INDEX('Policy Characteristics'!F:F,MATCH($C747,'Policy Characteristics'!$C:$C,0)))</f>
        <v>0</v>
      </c>
      <c r="M747" s="317">
        <f>IF(ISBLANK(INDEX('Policy Characteristics'!G:G,MATCH($C747,'Policy Characteristics'!$C:$C,0))),"",INDEX('Policy Characteristics'!G:G,MATCH($C747,'Policy Characteristics'!$C:$C,0)))</f>
        <v>0.25</v>
      </c>
      <c r="N747" s="317">
        <f>IF(ISBLANK(INDEX('Policy Characteristics'!H:H,MATCH($C747,'Policy Characteristics'!$C:$C,0))),"",INDEX('Policy Characteristics'!H:H,MATCH($C747,'Policy Characteristics'!$C:$C,0)))</f>
        <v>0.01</v>
      </c>
      <c r="O747" s="306" t="str">
        <f>IF(ISBLANK(INDEX('Policy Characteristics'!I:I,MATCH($C747,'Policy Characteristics'!$C:$C,0))),"",INDEX('Policy Characteristics'!I:I,MATCH($C747,'Policy Characteristics'!$C:$C,0)))</f>
        <v>% reduction in energy use</v>
      </c>
      <c r="P747" s="306" t="str">
        <f>IF(ISBLANK(INDEX('Policy Characteristics'!J:J,MATCH($C747,'Policy Characteristics'!$C:$C,0))),"",INDEX('Policy Characteristics'!J:J,MATCH($C747,'Policy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7" s="306" t="str">
        <f>IF(ISBLANK(INDEX('Policy Characteristics'!K:K,MATCH($C747,'Policy Characteristics'!$C:$C,0))),"",INDEX('Policy Characteristics'!K:K,MATCH($C747,'Policy Characteristics'!$C:$C,0)))</f>
        <v>industry-ag-main.html#eff-stds</v>
      </c>
      <c r="R747" s="306" t="str">
        <f>IF(ISBLANK(INDEX('Policy Characteristics'!L:L,MATCH($C747,'Policy Characteristics'!$C:$C,0))),"",INDEX('Policy Characteristics'!L:L,MATCH($C747,'Policy Characteristics'!$C:$C,0)))</f>
        <v>industry-energy-efficiency-standards.html</v>
      </c>
    </row>
    <row r="748" spans="1:18" s="435" customFormat="1" x14ac:dyDescent="0.25">
      <c r="A748" s="306" t="str">
        <f>IF(ISBLANK(INDEX('Policy Characteristics'!A:A,MATCH($C748,'Policy Characteristics'!$C:$C,0))),"",INDEX('Policy Characteristics'!A:A,MATCH($C748,'Policy Characteristics'!$C:$C,0)))</f>
        <v>Industry</v>
      </c>
      <c r="B748" s="306" t="str">
        <f>IF(ISBLANK(INDEX('Policy Characteristics'!B:B,MATCH($C748,'Policy Characteristics'!$C:$C,0))),"",INDEX('Policy Characteristics'!B:B,MATCH($C748,'Policy Characteristics'!$C:$C,0)))</f>
        <v>Industry Energy Efficiency Standards</v>
      </c>
      <c r="C748" s="310" t="str">
        <f t="shared" si="37"/>
        <v>Percentage Improvement in Eqpt Efficiency Standards above BAU</v>
      </c>
      <c r="D748" s="394" t="s">
        <v>3195</v>
      </c>
      <c r="E748" s="414" t="s">
        <v>2800</v>
      </c>
      <c r="F748" s="7" t="s">
        <v>3159</v>
      </c>
      <c r="G748" s="414" t="s">
        <v>2803</v>
      </c>
      <c r="H748" s="416">
        <v>984</v>
      </c>
      <c r="I748" s="414" t="s">
        <v>45</v>
      </c>
      <c r="J748" s="308" t="str">
        <f>IF(ISBLANK(INDEX('Policy Characteristics'!D:D,MATCH($C748,'Policy Characteristics'!$C:$C,0))),"",INDEX('Policy Characteristics'!D:D,MATCH($C748,'Policy Characteristics'!$C:$C,0)))</f>
        <v>Industry Energy Efficiency Standards</v>
      </c>
      <c r="K748" s="306" t="str">
        <f>IF(ISBLANK(INDEX('Policy Characteristics'!E:E,MATCH($C748,'Policy Characteristics'!$C:$C,0))),"",INDEX('Policy Characteristics'!E:E,MATCH($C748,'Policy Characteristics'!$C:$C,0)))</f>
        <v>indst efficiency standards</v>
      </c>
      <c r="L748" s="317">
        <f>IF(ISBLANK(INDEX('Policy Characteristics'!F:F,MATCH($C748,'Policy Characteristics'!$C:$C,0))),"",INDEX('Policy Characteristics'!F:F,MATCH($C748,'Policy Characteristics'!$C:$C,0)))</f>
        <v>0</v>
      </c>
      <c r="M748" s="317">
        <f>IF(ISBLANK(INDEX('Policy Characteristics'!G:G,MATCH($C748,'Policy Characteristics'!$C:$C,0))),"",INDEX('Policy Characteristics'!G:G,MATCH($C748,'Policy Characteristics'!$C:$C,0)))</f>
        <v>0.25</v>
      </c>
      <c r="N748" s="317">
        <f>IF(ISBLANK(INDEX('Policy Characteristics'!H:H,MATCH($C748,'Policy Characteristics'!$C:$C,0))),"",INDEX('Policy Characteristics'!H:H,MATCH($C748,'Policy Characteristics'!$C:$C,0)))</f>
        <v>0.01</v>
      </c>
      <c r="O748" s="306" t="str">
        <f>IF(ISBLANK(INDEX('Policy Characteristics'!I:I,MATCH($C748,'Policy Characteristics'!$C:$C,0))),"",INDEX('Policy Characteristics'!I:I,MATCH($C748,'Policy Characteristics'!$C:$C,0)))</f>
        <v>% reduction in energy use</v>
      </c>
      <c r="P748" s="306" t="str">
        <f>IF(ISBLANK(INDEX('Policy Characteristics'!J:J,MATCH($C748,'Policy Characteristics'!$C:$C,0))),"",INDEX('Policy Characteristics'!J:J,MATCH($C748,'Policy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8" s="306" t="str">
        <f>IF(ISBLANK(INDEX('Policy Characteristics'!K:K,MATCH($C748,'Policy Characteristics'!$C:$C,0))),"",INDEX('Policy Characteristics'!K:K,MATCH($C748,'Policy Characteristics'!$C:$C,0)))</f>
        <v>industry-ag-main.html#eff-stds</v>
      </c>
      <c r="R748" s="306" t="str">
        <f>IF(ISBLANK(INDEX('Policy Characteristics'!L:L,MATCH($C748,'Policy Characteristics'!$C:$C,0))),"",INDEX('Policy Characteristics'!L:L,MATCH($C748,'Policy Characteristics'!$C:$C,0)))</f>
        <v>industry-energy-efficiency-standards.html</v>
      </c>
    </row>
    <row r="749" spans="1:18" s="435" customFormat="1" x14ac:dyDescent="0.25">
      <c r="A749" s="306" t="str">
        <f>IF(ISBLANK(INDEX('Policy Characteristics'!A:A,MATCH($C749,'Policy Characteristics'!$C:$C,0))),"",INDEX('Policy Characteristics'!A:A,MATCH($C749,'Policy Characteristics'!$C:$C,0)))</f>
        <v>Industry</v>
      </c>
      <c r="B749" s="306" t="str">
        <f>IF(ISBLANK(INDEX('Policy Characteristics'!B:B,MATCH($C749,'Policy Characteristics'!$C:$C,0))),"",INDEX('Policy Characteristics'!B:B,MATCH($C749,'Policy Characteristics'!$C:$C,0)))</f>
        <v>Industry Energy Efficiency Standards</v>
      </c>
      <c r="C749" s="310" t="str">
        <f t="shared" si="37"/>
        <v>Percentage Improvement in Eqpt Efficiency Standards above BAU</v>
      </c>
      <c r="D749" s="394" t="s">
        <v>3195</v>
      </c>
      <c r="E749" s="414" t="s">
        <v>2801</v>
      </c>
      <c r="F749" s="7" t="s">
        <v>3159</v>
      </c>
      <c r="G749" s="414" t="s">
        <v>2805</v>
      </c>
      <c r="H749" s="416">
        <v>985</v>
      </c>
      <c r="I749" s="414" t="s">
        <v>44</v>
      </c>
      <c r="J749" s="308" t="str">
        <f>IF(ISBLANK(INDEX('Policy Characteristics'!D:D,MATCH($C749,'Policy Characteristics'!$C:$C,0))),"",INDEX('Policy Characteristics'!D:D,MATCH($C749,'Policy Characteristics'!$C:$C,0)))</f>
        <v>Industry Energy Efficiency Standards</v>
      </c>
      <c r="K749" s="306" t="str">
        <f>IF(ISBLANK(INDEX('Policy Characteristics'!E:E,MATCH($C749,'Policy Characteristics'!$C:$C,0))),"",INDEX('Policy Characteristics'!E:E,MATCH($C749,'Policy Characteristics'!$C:$C,0)))</f>
        <v>indst efficiency standards</v>
      </c>
      <c r="L749" s="317">
        <f>IF(ISBLANK(INDEX('Policy Characteristics'!F:F,MATCH($C749,'Policy Characteristics'!$C:$C,0))),"",INDEX('Policy Characteristics'!F:F,MATCH($C749,'Policy Characteristics'!$C:$C,0)))</f>
        <v>0</v>
      </c>
      <c r="M749" s="317">
        <f>IF(ISBLANK(INDEX('Policy Characteristics'!G:G,MATCH($C749,'Policy Characteristics'!$C:$C,0))),"",INDEX('Policy Characteristics'!G:G,MATCH($C749,'Policy Characteristics'!$C:$C,0)))</f>
        <v>0.25</v>
      </c>
      <c r="N749" s="317">
        <f>IF(ISBLANK(INDEX('Policy Characteristics'!H:H,MATCH($C749,'Policy Characteristics'!$C:$C,0))),"",INDEX('Policy Characteristics'!H:H,MATCH($C749,'Policy Characteristics'!$C:$C,0)))</f>
        <v>0.01</v>
      </c>
      <c r="O749" s="306" t="str">
        <f>IF(ISBLANK(INDEX('Policy Characteristics'!I:I,MATCH($C749,'Policy Characteristics'!$C:$C,0))),"",INDEX('Policy Characteristics'!I:I,MATCH($C749,'Policy Characteristics'!$C:$C,0)))</f>
        <v>% reduction in energy use</v>
      </c>
      <c r="P749" s="306" t="str">
        <f>IF(ISBLANK(INDEX('Policy Characteristics'!J:J,MATCH($C749,'Policy Characteristics'!$C:$C,0))),"",INDEX('Policy Characteristics'!J:J,MATCH($C749,'Policy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49" s="306" t="str">
        <f>IF(ISBLANK(INDEX('Policy Characteristics'!K:K,MATCH($C749,'Policy Characteristics'!$C:$C,0))),"",INDEX('Policy Characteristics'!K:K,MATCH($C749,'Policy Characteristics'!$C:$C,0)))</f>
        <v>industry-ag-main.html#eff-stds</v>
      </c>
      <c r="R749" s="306" t="str">
        <f>IF(ISBLANK(INDEX('Policy Characteristics'!L:L,MATCH($C749,'Policy Characteristics'!$C:$C,0))),"",INDEX('Policy Characteristics'!L:L,MATCH($C749,'Policy Characteristics'!$C:$C,0)))</f>
        <v>industry-energy-efficiency-standards.html</v>
      </c>
    </row>
    <row r="750" spans="1:18" s="435" customFormat="1" x14ac:dyDescent="0.25">
      <c r="A750" s="306" t="str">
        <f>IF(ISBLANK(INDEX('Policy Characteristics'!A:A,MATCH($C750,'Policy Characteristics'!$C:$C,0))),"",INDEX('Policy Characteristics'!A:A,MATCH($C750,'Policy Characteristics'!$C:$C,0)))</f>
        <v>Industry</v>
      </c>
      <c r="B750" s="306" t="str">
        <f>IF(ISBLANK(INDEX('Policy Characteristics'!B:B,MATCH($C750,'Policy Characteristics'!$C:$C,0))),"",INDEX('Policy Characteristics'!B:B,MATCH($C750,'Policy Characteristics'!$C:$C,0)))</f>
        <v>Industry Energy Efficiency Standards</v>
      </c>
      <c r="C750" s="310" t="str">
        <f t="shared" si="37"/>
        <v>Percentage Improvement in Eqpt Efficiency Standards above BAU</v>
      </c>
      <c r="D750" s="394" t="s">
        <v>3195</v>
      </c>
      <c r="E750" s="414" t="s">
        <v>2802</v>
      </c>
      <c r="F750" s="7" t="s">
        <v>3159</v>
      </c>
      <c r="G750" s="414" t="s">
        <v>2806</v>
      </c>
      <c r="H750" s="416">
        <v>986</v>
      </c>
      <c r="I750" s="414" t="s">
        <v>45</v>
      </c>
      <c r="J750" s="308" t="str">
        <f>IF(ISBLANK(INDEX('Policy Characteristics'!D:D,MATCH($C750,'Policy Characteristics'!$C:$C,0))),"",INDEX('Policy Characteristics'!D:D,MATCH($C750,'Policy Characteristics'!$C:$C,0)))</f>
        <v>Industry Energy Efficiency Standards</v>
      </c>
      <c r="K750" s="306" t="str">
        <f>IF(ISBLANK(INDEX('Policy Characteristics'!E:E,MATCH($C750,'Policy Characteristics'!$C:$C,0))),"",INDEX('Policy Characteristics'!E:E,MATCH($C750,'Policy Characteristics'!$C:$C,0)))</f>
        <v>indst efficiency standards</v>
      </c>
      <c r="L750" s="317">
        <f>IF(ISBLANK(INDEX('Policy Characteristics'!F:F,MATCH($C750,'Policy Characteristics'!$C:$C,0))),"",INDEX('Policy Characteristics'!F:F,MATCH($C750,'Policy Characteristics'!$C:$C,0)))</f>
        <v>0</v>
      </c>
      <c r="M750" s="317">
        <f>IF(ISBLANK(INDEX('Policy Characteristics'!G:G,MATCH($C750,'Policy Characteristics'!$C:$C,0))),"",INDEX('Policy Characteristics'!G:G,MATCH($C750,'Policy Characteristics'!$C:$C,0)))</f>
        <v>0.25</v>
      </c>
      <c r="N750" s="317">
        <f>IF(ISBLANK(INDEX('Policy Characteristics'!H:H,MATCH($C750,'Policy Characteristics'!$C:$C,0))),"",INDEX('Policy Characteristics'!H:H,MATCH($C750,'Policy Characteristics'!$C:$C,0)))</f>
        <v>0.01</v>
      </c>
      <c r="O750" s="306" t="str">
        <f>IF(ISBLANK(INDEX('Policy Characteristics'!I:I,MATCH($C750,'Policy Characteristics'!$C:$C,0))),"",INDEX('Policy Characteristics'!I:I,MATCH($C750,'Policy Characteristics'!$C:$C,0)))</f>
        <v>% reduction in energy use</v>
      </c>
      <c r="P750" s="306" t="str">
        <f>IF(ISBLANK(INDEX('Policy Characteristics'!J:J,MATCH($C750,'Policy Characteristics'!$C:$C,0))),"",INDEX('Policy Characteristics'!J:J,MATCH($C750,'Policy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0" s="306" t="str">
        <f>IF(ISBLANK(INDEX('Policy Characteristics'!K:K,MATCH($C750,'Policy Characteristics'!$C:$C,0))),"",INDEX('Policy Characteristics'!K:K,MATCH($C750,'Policy Characteristics'!$C:$C,0)))</f>
        <v>industry-ag-main.html#eff-stds</v>
      </c>
      <c r="R750" s="306" t="str">
        <f>IF(ISBLANK(INDEX('Policy Characteristics'!L:L,MATCH($C750,'Policy Characteristics'!$C:$C,0))),"",INDEX('Policy Characteristics'!L:L,MATCH($C750,'Policy Characteristics'!$C:$C,0)))</f>
        <v>industry-energy-efficiency-standards.html</v>
      </c>
    </row>
    <row r="751" spans="1:18" s="435" customFormat="1" x14ac:dyDescent="0.25">
      <c r="A751" s="306" t="str">
        <f>IF(ISBLANK(INDEX('Policy Characteristics'!A:A,MATCH($C751,'Policy Characteristics'!$C:$C,0))),"",INDEX('Policy Characteristics'!A:A,MATCH($C751,'Policy Characteristics'!$C:$C,0)))</f>
        <v>Industry</v>
      </c>
      <c r="B751" s="306" t="str">
        <f>IF(ISBLANK(INDEX('Policy Characteristics'!B:B,MATCH($C751,'Policy Characteristics'!$C:$C,0))),"",INDEX('Policy Characteristics'!B:B,MATCH($C751,'Policy Characteristics'!$C:$C,0)))</f>
        <v>Industry Energy Efficiency Standards</v>
      </c>
      <c r="C751" s="310" t="str">
        <f t="shared" si="37"/>
        <v>Percentage Improvement in Eqpt Efficiency Standards above BAU</v>
      </c>
      <c r="D751" s="394" t="s">
        <v>3195</v>
      </c>
      <c r="E751" s="414" t="s">
        <v>2799</v>
      </c>
      <c r="F751" s="7" t="s">
        <v>3159</v>
      </c>
      <c r="G751" s="414" t="s">
        <v>2804</v>
      </c>
      <c r="H751" s="416">
        <v>987</v>
      </c>
      <c r="I751" s="414" t="s">
        <v>45</v>
      </c>
      <c r="J751" s="308" t="str">
        <f>IF(ISBLANK(INDEX('Policy Characteristics'!D:D,MATCH($C751,'Policy Characteristics'!$C:$C,0))),"",INDEX('Policy Characteristics'!D:D,MATCH($C751,'Policy Characteristics'!$C:$C,0)))</f>
        <v>Industry Energy Efficiency Standards</v>
      </c>
      <c r="K751" s="306" t="str">
        <f>IF(ISBLANK(INDEX('Policy Characteristics'!E:E,MATCH($C751,'Policy Characteristics'!$C:$C,0))),"",INDEX('Policy Characteristics'!E:E,MATCH($C751,'Policy Characteristics'!$C:$C,0)))</f>
        <v>indst efficiency standards</v>
      </c>
      <c r="L751" s="317">
        <f>IF(ISBLANK(INDEX('Policy Characteristics'!F:F,MATCH($C751,'Policy Characteristics'!$C:$C,0))),"",INDEX('Policy Characteristics'!F:F,MATCH($C751,'Policy Characteristics'!$C:$C,0)))</f>
        <v>0</v>
      </c>
      <c r="M751" s="317">
        <f>IF(ISBLANK(INDEX('Policy Characteristics'!G:G,MATCH($C751,'Policy Characteristics'!$C:$C,0))),"",INDEX('Policy Characteristics'!G:G,MATCH($C751,'Policy Characteristics'!$C:$C,0)))</f>
        <v>0.25</v>
      </c>
      <c r="N751" s="317">
        <f>IF(ISBLANK(INDEX('Policy Characteristics'!H:H,MATCH($C751,'Policy Characteristics'!$C:$C,0))),"",INDEX('Policy Characteristics'!H:H,MATCH($C751,'Policy Characteristics'!$C:$C,0)))</f>
        <v>0.01</v>
      </c>
      <c r="O751" s="306" t="str">
        <f>IF(ISBLANK(INDEX('Policy Characteristics'!I:I,MATCH($C751,'Policy Characteristics'!$C:$C,0))),"",INDEX('Policy Characteristics'!I:I,MATCH($C751,'Policy Characteristics'!$C:$C,0)))</f>
        <v>% reduction in energy use</v>
      </c>
      <c r="P751" s="306" t="str">
        <f>IF(ISBLANK(INDEX('Policy Characteristics'!J:J,MATCH($C751,'Policy Characteristics'!$C:$C,0))),"",INDEX('Policy Characteristics'!J:J,MATCH($C751,'Policy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1" s="306" t="str">
        <f>IF(ISBLANK(INDEX('Policy Characteristics'!K:K,MATCH($C751,'Policy Characteristics'!$C:$C,0))),"",INDEX('Policy Characteristics'!K:K,MATCH($C751,'Policy Characteristics'!$C:$C,0)))</f>
        <v>industry-ag-main.html#eff-stds</v>
      </c>
      <c r="R751" s="306" t="str">
        <f>IF(ISBLANK(INDEX('Policy Characteristics'!L:L,MATCH($C751,'Policy Characteristics'!$C:$C,0))),"",INDEX('Policy Characteristics'!L:L,MATCH($C751,'Policy Characteristics'!$C:$C,0)))</f>
        <v>industry-energy-efficiency-standards.html</v>
      </c>
    </row>
    <row r="752" spans="1:18" s="435" customFormat="1" x14ac:dyDescent="0.25">
      <c r="A752" s="306" t="str">
        <f>IF(ISBLANK(INDEX('Policy Characteristics'!A:A,MATCH($C752,'Policy Characteristics'!$C:$C,0))),"",INDEX('Policy Characteristics'!A:A,MATCH($C752,'Policy Characteristics'!$C:$C,0)))</f>
        <v>Industry</v>
      </c>
      <c r="B752" s="306" t="str">
        <f>IF(ISBLANK(INDEX('Policy Characteristics'!B:B,MATCH($C752,'Policy Characteristics'!$C:$C,0))),"",INDEX('Policy Characteristics'!B:B,MATCH($C752,'Policy Characteristics'!$C:$C,0)))</f>
        <v>Industry Energy Efficiency Standards</v>
      </c>
      <c r="C752" s="310" t="str">
        <f t="shared" si="37"/>
        <v>Percentage Improvement in Eqpt Efficiency Standards above BAU</v>
      </c>
      <c r="D752" s="394" t="s">
        <v>3196</v>
      </c>
      <c r="E752" s="414" t="s">
        <v>2449</v>
      </c>
      <c r="F752" s="7" t="s">
        <v>3160</v>
      </c>
      <c r="G752" s="414" t="s">
        <v>2455</v>
      </c>
      <c r="H752" s="416">
        <v>988</v>
      </c>
      <c r="I752" s="414" t="s">
        <v>44</v>
      </c>
      <c r="J752" s="308" t="str">
        <f>IF(ISBLANK(INDEX('Policy Characteristics'!D:D,MATCH($C752,'Policy Characteristics'!$C:$C,0))),"",INDEX('Policy Characteristics'!D:D,MATCH($C752,'Policy Characteristics'!$C:$C,0)))</f>
        <v>Industry Energy Efficiency Standards</v>
      </c>
      <c r="K752" s="306" t="str">
        <f>IF(ISBLANK(INDEX('Policy Characteristics'!E:E,MATCH($C752,'Policy Characteristics'!$C:$C,0))),"",INDEX('Policy Characteristics'!E:E,MATCH($C752,'Policy Characteristics'!$C:$C,0)))</f>
        <v>indst efficiency standards</v>
      </c>
      <c r="L752" s="317">
        <f>IF(ISBLANK(INDEX('Policy Characteristics'!F:F,MATCH($C752,'Policy Characteristics'!$C:$C,0))),"",INDEX('Policy Characteristics'!F:F,MATCH($C752,'Policy Characteristics'!$C:$C,0)))</f>
        <v>0</v>
      </c>
      <c r="M752" s="317">
        <f>IF(ISBLANK(INDEX('Policy Characteristics'!G:G,MATCH($C752,'Policy Characteristics'!$C:$C,0))),"",INDEX('Policy Characteristics'!G:G,MATCH($C752,'Policy Characteristics'!$C:$C,0)))</f>
        <v>0.25</v>
      </c>
      <c r="N752" s="317">
        <f>IF(ISBLANK(INDEX('Policy Characteristics'!H:H,MATCH($C752,'Policy Characteristics'!$C:$C,0))),"",INDEX('Policy Characteristics'!H:H,MATCH($C752,'Policy Characteristics'!$C:$C,0)))</f>
        <v>0.01</v>
      </c>
      <c r="O752" s="306" t="str">
        <f>IF(ISBLANK(INDEX('Policy Characteristics'!I:I,MATCH($C752,'Policy Characteristics'!$C:$C,0))),"",INDEX('Policy Characteristics'!I:I,MATCH($C752,'Policy Characteristics'!$C:$C,0)))</f>
        <v>% reduction in energy use</v>
      </c>
      <c r="P752" s="306" t="str">
        <f>IF(ISBLANK(INDEX('Policy Characteristics'!J:J,MATCH($C752,'Policy Characteristics'!$C:$C,0))),"",INDEX('Policy Characteristics'!J:J,MATCH($C752,'Policy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2" s="306" t="str">
        <f>IF(ISBLANK(INDEX('Policy Characteristics'!K:K,MATCH($C752,'Policy Characteristics'!$C:$C,0))),"",INDEX('Policy Characteristics'!K:K,MATCH($C752,'Policy Characteristics'!$C:$C,0)))</f>
        <v>industry-ag-main.html#eff-stds</v>
      </c>
      <c r="R752" s="306" t="str">
        <f>IF(ISBLANK(INDEX('Policy Characteristics'!L:L,MATCH($C752,'Policy Characteristics'!$C:$C,0))),"",INDEX('Policy Characteristics'!L:L,MATCH($C752,'Policy Characteristics'!$C:$C,0)))</f>
        <v>industry-energy-efficiency-standards.html</v>
      </c>
    </row>
    <row r="753" spans="1:18" s="435" customFormat="1" x14ac:dyDescent="0.25">
      <c r="A753" s="306" t="str">
        <f>IF(ISBLANK(INDEX('Policy Characteristics'!A:A,MATCH($C753,'Policy Characteristics'!$C:$C,0))),"",INDEX('Policy Characteristics'!A:A,MATCH($C753,'Policy Characteristics'!$C:$C,0)))</f>
        <v>Industry</v>
      </c>
      <c r="B753" s="306" t="str">
        <f>IF(ISBLANK(INDEX('Policy Characteristics'!B:B,MATCH($C753,'Policy Characteristics'!$C:$C,0))),"",INDEX('Policy Characteristics'!B:B,MATCH($C753,'Policy Characteristics'!$C:$C,0)))</f>
        <v>Industry Energy Efficiency Standards</v>
      </c>
      <c r="C753" s="310" t="str">
        <f t="shared" si="37"/>
        <v>Percentage Improvement in Eqpt Efficiency Standards above BAU</v>
      </c>
      <c r="D753" s="394" t="s">
        <v>3196</v>
      </c>
      <c r="E753" s="414" t="s">
        <v>2450</v>
      </c>
      <c r="F753" s="7" t="s">
        <v>3160</v>
      </c>
      <c r="G753" s="414" t="s">
        <v>2458</v>
      </c>
      <c r="H753" s="416">
        <v>989</v>
      </c>
      <c r="I753" s="414" t="s">
        <v>45</v>
      </c>
      <c r="J753" s="308" t="str">
        <f>IF(ISBLANK(INDEX('Policy Characteristics'!D:D,MATCH($C753,'Policy Characteristics'!$C:$C,0))),"",INDEX('Policy Characteristics'!D:D,MATCH($C753,'Policy Characteristics'!$C:$C,0)))</f>
        <v>Industry Energy Efficiency Standards</v>
      </c>
      <c r="K753" s="306" t="str">
        <f>IF(ISBLANK(INDEX('Policy Characteristics'!E:E,MATCH($C753,'Policy Characteristics'!$C:$C,0))),"",INDEX('Policy Characteristics'!E:E,MATCH($C753,'Policy Characteristics'!$C:$C,0)))</f>
        <v>indst efficiency standards</v>
      </c>
      <c r="L753" s="317">
        <f>IF(ISBLANK(INDEX('Policy Characteristics'!F:F,MATCH($C753,'Policy Characteristics'!$C:$C,0))),"",INDEX('Policy Characteristics'!F:F,MATCH($C753,'Policy Characteristics'!$C:$C,0)))</f>
        <v>0</v>
      </c>
      <c r="M753" s="317">
        <f>IF(ISBLANK(INDEX('Policy Characteristics'!G:G,MATCH($C753,'Policy Characteristics'!$C:$C,0))),"",INDEX('Policy Characteristics'!G:G,MATCH($C753,'Policy Characteristics'!$C:$C,0)))</f>
        <v>0.25</v>
      </c>
      <c r="N753" s="317">
        <f>IF(ISBLANK(INDEX('Policy Characteristics'!H:H,MATCH($C753,'Policy Characteristics'!$C:$C,0))),"",INDEX('Policy Characteristics'!H:H,MATCH($C753,'Policy Characteristics'!$C:$C,0)))</f>
        <v>0.01</v>
      </c>
      <c r="O753" s="306" t="str">
        <f>IF(ISBLANK(INDEX('Policy Characteristics'!I:I,MATCH($C753,'Policy Characteristics'!$C:$C,0))),"",INDEX('Policy Characteristics'!I:I,MATCH($C753,'Policy Characteristics'!$C:$C,0)))</f>
        <v>% reduction in energy use</v>
      </c>
      <c r="P753" s="306" t="str">
        <f>IF(ISBLANK(INDEX('Policy Characteristics'!J:J,MATCH($C753,'Policy Characteristics'!$C:$C,0))),"",INDEX('Policy Characteristics'!J:J,MATCH($C753,'Policy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3" s="306" t="str">
        <f>IF(ISBLANK(INDEX('Policy Characteristics'!K:K,MATCH($C753,'Policy Characteristics'!$C:$C,0))),"",INDEX('Policy Characteristics'!K:K,MATCH($C753,'Policy Characteristics'!$C:$C,0)))</f>
        <v>industry-ag-main.html#eff-stds</v>
      </c>
      <c r="R753" s="306" t="str">
        <f>IF(ISBLANK(INDEX('Policy Characteristics'!L:L,MATCH($C753,'Policy Characteristics'!$C:$C,0))),"",INDEX('Policy Characteristics'!L:L,MATCH($C753,'Policy Characteristics'!$C:$C,0)))</f>
        <v>industry-energy-efficiency-standards.html</v>
      </c>
    </row>
    <row r="754" spans="1:18" s="435" customFormat="1" x14ac:dyDescent="0.25">
      <c r="A754" s="306" t="str">
        <f>IF(ISBLANK(INDEX('Policy Characteristics'!A:A,MATCH($C754,'Policy Characteristics'!$C:$C,0))),"",INDEX('Policy Characteristics'!A:A,MATCH($C754,'Policy Characteristics'!$C:$C,0)))</f>
        <v>Industry</v>
      </c>
      <c r="B754" s="306" t="str">
        <f>IF(ISBLANK(INDEX('Policy Characteristics'!B:B,MATCH($C754,'Policy Characteristics'!$C:$C,0))),"",INDEX('Policy Characteristics'!B:B,MATCH($C754,'Policy Characteristics'!$C:$C,0)))</f>
        <v>Industry Energy Efficiency Standards</v>
      </c>
      <c r="C754" s="310" t="str">
        <f t="shared" si="37"/>
        <v>Percentage Improvement in Eqpt Efficiency Standards above BAU</v>
      </c>
      <c r="D754" s="394" t="s">
        <v>3196</v>
      </c>
      <c r="E754" s="414" t="s">
        <v>2451</v>
      </c>
      <c r="F754" s="7" t="s">
        <v>3160</v>
      </c>
      <c r="G754" s="414" t="s">
        <v>2459</v>
      </c>
      <c r="H754" s="416">
        <v>990</v>
      </c>
      <c r="I754" s="414" t="s">
        <v>44</v>
      </c>
      <c r="J754" s="308" t="str">
        <f>IF(ISBLANK(INDEX('Policy Characteristics'!D:D,MATCH($C754,'Policy Characteristics'!$C:$C,0))),"",INDEX('Policy Characteristics'!D:D,MATCH($C754,'Policy Characteristics'!$C:$C,0)))</f>
        <v>Industry Energy Efficiency Standards</v>
      </c>
      <c r="K754" s="306" t="str">
        <f>IF(ISBLANK(INDEX('Policy Characteristics'!E:E,MATCH($C754,'Policy Characteristics'!$C:$C,0))),"",INDEX('Policy Characteristics'!E:E,MATCH($C754,'Policy Characteristics'!$C:$C,0)))</f>
        <v>indst efficiency standards</v>
      </c>
      <c r="L754" s="317">
        <f>IF(ISBLANK(INDEX('Policy Characteristics'!F:F,MATCH($C754,'Policy Characteristics'!$C:$C,0))),"",INDEX('Policy Characteristics'!F:F,MATCH($C754,'Policy Characteristics'!$C:$C,0)))</f>
        <v>0</v>
      </c>
      <c r="M754" s="317">
        <f>IF(ISBLANK(INDEX('Policy Characteristics'!G:G,MATCH($C754,'Policy Characteristics'!$C:$C,0))),"",INDEX('Policy Characteristics'!G:G,MATCH($C754,'Policy Characteristics'!$C:$C,0)))</f>
        <v>0.25</v>
      </c>
      <c r="N754" s="317">
        <f>IF(ISBLANK(INDEX('Policy Characteristics'!H:H,MATCH($C754,'Policy Characteristics'!$C:$C,0))),"",INDEX('Policy Characteristics'!H:H,MATCH($C754,'Policy Characteristics'!$C:$C,0)))</f>
        <v>0.01</v>
      </c>
      <c r="O754" s="306" t="str">
        <f>IF(ISBLANK(INDEX('Policy Characteristics'!I:I,MATCH($C754,'Policy Characteristics'!$C:$C,0))),"",INDEX('Policy Characteristics'!I:I,MATCH($C754,'Policy Characteristics'!$C:$C,0)))</f>
        <v>% reduction in energy use</v>
      </c>
      <c r="P754" s="306" t="str">
        <f>IF(ISBLANK(INDEX('Policy Characteristics'!J:J,MATCH($C754,'Policy Characteristics'!$C:$C,0))),"",INDEX('Policy Characteristics'!J:J,MATCH($C754,'Policy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4" s="306" t="str">
        <f>IF(ISBLANK(INDEX('Policy Characteristics'!K:K,MATCH($C754,'Policy Characteristics'!$C:$C,0))),"",INDEX('Policy Characteristics'!K:K,MATCH($C754,'Policy Characteristics'!$C:$C,0)))</f>
        <v>industry-ag-main.html#eff-stds</v>
      </c>
      <c r="R754" s="306" t="str">
        <f>IF(ISBLANK(INDEX('Policy Characteristics'!L:L,MATCH($C754,'Policy Characteristics'!$C:$C,0))),"",INDEX('Policy Characteristics'!L:L,MATCH($C754,'Policy Characteristics'!$C:$C,0)))</f>
        <v>industry-energy-efficiency-standards.html</v>
      </c>
    </row>
    <row r="755" spans="1:18" s="435" customFormat="1" x14ac:dyDescent="0.25">
      <c r="A755" s="306" t="str">
        <f>IF(ISBLANK(INDEX('Policy Characteristics'!A:A,MATCH($C755,'Policy Characteristics'!$C:$C,0))),"",INDEX('Policy Characteristics'!A:A,MATCH($C755,'Policy Characteristics'!$C:$C,0)))</f>
        <v>Industry</v>
      </c>
      <c r="B755" s="306" t="str">
        <f>IF(ISBLANK(INDEX('Policy Characteristics'!B:B,MATCH($C755,'Policy Characteristics'!$C:$C,0))),"",INDEX('Policy Characteristics'!B:B,MATCH($C755,'Policy Characteristics'!$C:$C,0)))</f>
        <v>Industry Energy Efficiency Standards</v>
      </c>
      <c r="C755" s="310" t="str">
        <f t="shared" si="37"/>
        <v>Percentage Improvement in Eqpt Efficiency Standards above BAU</v>
      </c>
      <c r="D755" s="394" t="s">
        <v>3196</v>
      </c>
      <c r="E755" s="414" t="s">
        <v>2452</v>
      </c>
      <c r="F755" s="7" t="s">
        <v>3160</v>
      </c>
      <c r="G755" s="414" t="s">
        <v>2456</v>
      </c>
      <c r="H755" s="416">
        <v>991</v>
      </c>
      <c r="I755" s="414" t="s">
        <v>45</v>
      </c>
      <c r="J755" s="308" t="str">
        <f>IF(ISBLANK(INDEX('Policy Characteristics'!D:D,MATCH($C755,'Policy Characteristics'!$C:$C,0))),"",INDEX('Policy Characteristics'!D:D,MATCH($C755,'Policy Characteristics'!$C:$C,0)))</f>
        <v>Industry Energy Efficiency Standards</v>
      </c>
      <c r="K755" s="306" t="str">
        <f>IF(ISBLANK(INDEX('Policy Characteristics'!E:E,MATCH($C755,'Policy Characteristics'!$C:$C,0))),"",INDEX('Policy Characteristics'!E:E,MATCH($C755,'Policy Characteristics'!$C:$C,0)))</f>
        <v>indst efficiency standards</v>
      </c>
      <c r="L755" s="317">
        <f>IF(ISBLANK(INDEX('Policy Characteristics'!F:F,MATCH($C755,'Policy Characteristics'!$C:$C,0))),"",INDEX('Policy Characteristics'!F:F,MATCH($C755,'Policy Characteristics'!$C:$C,0)))</f>
        <v>0</v>
      </c>
      <c r="M755" s="317">
        <f>IF(ISBLANK(INDEX('Policy Characteristics'!G:G,MATCH($C755,'Policy Characteristics'!$C:$C,0))),"",INDEX('Policy Characteristics'!G:G,MATCH($C755,'Policy Characteristics'!$C:$C,0)))</f>
        <v>0.25</v>
      </c>
      <c r="N755" s="317">
        <f>IF(ISBLANK(INDEX('Policy Characteristics'!H:H,MATCH($C755,'Policy Characteristics'!$C:$C,0))),"",INDEX('Policy Characteristics'!H:H,MATCH($C755,'Policy Characteristics'!$C:$C,0)))</f>
        <v>0.01</v>
      </c>
      <c r="O755" s="306" t="str">
        <f>IF(ISBLANK(INDEX('Policy Characteristics'!I:I,MATCH($C755,'Policy Characteristics'!$C:$C,0))),"",INDEX('Policy Characteristics'!I:I,MATCH($C755,'Policy Characteristics'!$C:$C,0)))</f>
        <v>% reduction in energy use</v>
      </c>
      <c r="P755" s="306" t="str">
        <f>IF(ISBLANK(INDEX('Policy Characteristics'!J:J,MATCH($C755,'Policy Characteristics'!$C:$C,0))),"",INDEX('Policy Characteristics'!J:J,MATCH($C755,'Policy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5" s="306" t="str">
        <f>IF(ISBLANK(INDEX('Policy Characteristics'!K:K,MATCH($C755,'Policy Characteristics'!$C:$C,0))),"",INDEX('Policy Characteristics'!K:K,MATCH($C755,'Policy Characteristics'!$C:$C,0)))</f>
        <v>industry-ag-main.html#eff-stds</v>
      </c>
      <c r="R755" s="306" t="str">
        <f>IF(ISBLANK(INDEX('Policy Characteristics'!L:L,MATCH($C755,'Policy Characteristics'!$C:$C,0))),"",INDEX('Policy Characteristics'!L:L,MATCH($C755,'Policy Characteristics'!$C:$C,0)))</f>
        <v>industry-energy-efficiency-standards.html</v>
      </c>
    </row>
    <row r="756" spans="1:18" s="435" customFormat="1" x14ac:dyDescent="0.25">
      <c r="A756" s="306" t="str">
        <f>IF(ISBLANK(INDEX('Policy Characteristics'!A:A,MATCH($C756,'Policy Characteristics'!$C:$C,0))),"",INDEX('Policy Characteristics'!A:A,MATCH($C756,'Policy Characteristics'!$C:$C,0)))</f>
        <v>Industry</v>
      </c>
      <c r="B756" s="306" t="str">
        <f>IF(ISBLANK(INDEX('Policy Characteristics'!B:B,MATCH($C756,'Policy Characteristics'!$C:$C,0))),"",INDEX('Policy Characteristics'!B:B,MATCH($C756,'Policy Characteristics'!$C:$C,0)))</f>
        <v>Industry Energy Efficiency Standards</v>
      </c>
      <c r="C756" s="310" t="str">
        <f t="shared" si="37"/>
        <v>Percentage Improvement in Eqpt Efficiency Standards above BAU</v>
      </c>
      <c r="D756" s="394" t="s">
        <v>3196</v>
      </c>
      <c r="E756" s="414" t="s">
        <v>2453</v>
      </c>
      <c r="F756" s="7" t="s">
        <v>3160</v>
      </c>
      <c r="G756" s="414" t="s">
        <v>2457</v>
      </c>
      <c r="H756" s="416">
        <v>992</v>
      </c>
      <c r="I756" s="414" t="s">
        <v>44</v>
      </c>
      <c r="J756" s="308" t="str">
        <f>IF(ISBLANK(INDEX('Policy Characteristics'!D:D,MATCH($C756,'Policy Characteristics'!$C:$C,0))),"",INDEX('Policy Characteristics'!D:D,MATCH($C756,'Policy Characteristics'!$C:$C,0)))</f>
        <v>Industry Energy Efficiency Standards</v>
      </c>
      <c r="K756" s="306" t="str">
        <f>IF(ISBLANK(INDEX('Policy Characteristics'!E:E,MATCH($C756,'Policy Characteristics'!$C:$C,0))),"",INDEX('Policy Characteristics'!E:E,MATCH($C756,'Policy Characteristics'!$C:$C,0)))</f>
        <v>indst efficiency standards</v>
      </c>
      <c r="L756" s="317">
        <f>IF(ISBLANK(INDEX('Policy Characteristics'!F:F,MATCH($C756,'Policy Characteristics'!$C:$C,0))),"",INDEX('Policy Characteristics'!F:F,MATCH($C756,'Policy Characteristics'!$C:$C,0)))</f>
        <v>0</v>
      </c>
      <c r="M756" s="317">
        <f>IF(ISBLANK(INDEX('Policy Characteristics'!G:G,MATCH($C756,'Policy Characteristics'!$C:$C,0))),"",INDEX('Policy Characteristics'!G:G,MATCH($C756,'Policy Characteristics'!$C:$C,0)))</f>
        <v>0.25</v>
      </c>
      <c r="N756" s="317">
        <f>IF(ISBLANK(INDEX('Policy Characteristics'!H:H,MATCH($C756,'Policy Characteristics'!$C:$C,0))),"",INDEX('Policy Characteristics'!H:H,MATCH($C756,'Policy Characteristics'!$C:$C,0)))</f>
        <v>0.01</v>
      </c>
      <c r="O756" s="306" t="str">
        <f>IF(ISBLANK(INDEX('Policy Characteristics'!I:I,MATCH($C756,'Policy Characteristics'!$C:$C,0))),"",INDEX('Policy Characteristics'!I:I,MATCH($C756,'Policy Characteristics'!$C:$C,0)))</f>
        <v>% reduction in energy use</v>
      </c>
      <c r="P756" s="306" t="str">
        <f>IF(ISBLANK(INDEX('Policy Characteristics'!J:J,MATCH($C756,'Policy Characteristics'!$C:$C,0))),"",INDEX('Policy Characteristics'!J:J,MATCH($C756,'Policy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6" s="306" t="str">
        <f>IF(ISBLANK(INDEX('Policy Characteristics'!K:K,MATCH($C756,'Policy Characteristics'!$C:$C,0))),"",INDEX('Policy Characteristics'!K:K,MATCH($C756,'Policy Characteristics'!$C:$C,0)))</f>
        <v>industry-ag-main.html#eff-stds</v>
      </c>
      <c r="R756" s="306" t="str">
        <f>IF(ISBLANK(INDEX('Policy Characteristics'!L:L,MATCH($C756,'Policy Characteristics'!$C:$C,0))),"",INDEX('Policy Characteristics'!L:L,MATCH($C756,'Policy Characteristics'!$C:$C,0)))</f>
        <v>industry-energy-efficiency-standards.html</v>
      </c>
    </row>
    <row r="757" spans="1:18" s="435" customFormat="1" x14ac:dyDescent="0.25">
      <c r="A757" s="306" t="str">
        <f>IF(ISBLANK(INDEX('Policy Characteristics'!A:A,MATCH($C757,'Policy Characteristics'!$C:$C,0))),"",INDEX('Policy Characteristics'!A:A,MATCH($C757,'Policy Characteristics'!$C:$C,0)))</f>
        <v>Industry</v>
      </c>
      <c r="B757" s="306" t="str">
        <f>IF(ISBLANK(INDEX('Policy Characteristics'!B:B,MATCH($C757,'Policy Characteristics'!$C:$C,0))),"",INDEX('Policy Characteristics'!B:B,MATCH($C757,'Policy Characteristics'!$C:$C,0)))</f>
        <v>Industry Energy Efficiency Standards</v>
      </c>
      <c r="C757" s="310" t="str">
        <f t="shared" si="37"/>
        <v>Percentage Improvement in Eqpt Efficiency Standards above BAU</v>
      </c>
      <c r="D757" s="394" t="s">
        <v>3196</v>
      </c>
      <c r="E757" s="414" t="s">
        <v>2454</v>
      </c>
      <c r="F757" s="7" t="s">
        <v>3160</v>
      </c>
      <c r="G757" s="414" t="s">
        <v>2460</v>
      </c>
      <c r="H757" s="416">
        <v>993</v>
      </c>
      <c r="I757" s="414" t="s">
        <v>45</v>
      </c>
      <c r="J757" s="308" t="str">
        <f>IF(ISBLANK(INDEX('Policy Characteristics'!D:D,MATCH($C757,'Policy Characteristics'!$C:$C,0))),"",INDEX('Policy Characteristics'!D:D,MATCH($C757,'Policy Characteristics'!$C:$C,0)))</f>
        <v>Industry Energy Efficiency Standards</v>
      </c>
      <c r="K757" s="306" t="str">
        <f>IF(ISBLANK(INDEX('Policy Characteristics'!E:E,MATCH($C757,'Policy Characteristics'!$C:$C,0))),"",INDEX('Policy Characteristics'!E:E,MATCH($C757,'Policy Characteristics'!$C:$C,0)))</f>
        <v>indst efficiency standards</v>
      </c>
      <c r="L757" s="317">
        <f>IF(ISBLANK(INDEX('Policy Characteristics'!F:F,MATCH($C757,'Policy Characteristics'!$C:$C,0))),"",INDEX('Policy Characteristics'!F:F,MATCH($C757,'Policy Characteristics'!$C:$C,0)))</f>
        <v>0</v>
      </c>
      <c r="M757" s="317">
        <f>IF(ISBLANK(INDEX('Policy Characteristics'!G:G,MATCH($C757,'Policy Characteristics'!$C:$C,0))),"",INDEX('Policy Characteristics'!G:G,MATCH($C757,'Policy Characteristics'!$C:$C,0)))</f>
        <v>0.25</v>
      </c>
      <c r="N757" s="317">
        <f>IF(ISBLANK(INDEX('Policy Characteristics'!H:H,MATCH($C757,'Policy Characteristics'!$C:$C,0))),"",INDEX('Policy Characteristics'!H:H,MATCH($C757,'Policy Characteristics'!$C:$C,0)))</f>
        <v>0.01</v>
      </c>
      <c r="O757" s="306" t="str">
        <f>IF(ISBLANK(INDEX('Policy Characteristics'!I:I,MATCH($C757,'Policy Characteristics'!$C:$C,0))),"",INDEX('Policy Characteristics'!I:I,MATCH($C757,'Policy Characteristics'!$C:$C,0)))</f>
        <v>% reduction in energy use</v>
      </c>
      <c r="P757" s="306" t="str">
        <f>IF(ISBLANK(INDEX('Policy Characteristics'!J:J,MATCH($C757,'Policy Characteristics'!$C:$C,0))),"",INDEX('Policy Characteristics'!J:J,MATCH($C757,'Policy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7" s="306" t="str">
        <f>IF(ISBLANK(INDEX('Policy Characteristics'!K:K,MATCH($C757,'Policy Characteristics'!$C:$C,0))),"",INDEX('Policy Characteristics'!K:K,MATCH($C757,'Policy Characteristics'!$C:$C,0)))</f>
        <v>industry-ag-main.html#eff-stds</v>
      </c>
      <c r="R757" s="306" t="str">
        <f>IF(ISBLANK(INDEX('Policy Characteristics'!L:L,MATCH($C757,'Policy Characteristics'!$C:$C,0))),"",INDEX('Policy Characteristics'!L:L,MATCH($C757,'Policy Characteristics'!$C:$C,0)))</f>
        <v>industry-energy-efficiency-standards.html</v>
      </c>
    </row>
    <row r="758" spans="1:18" s="435" customFormat="1" x14ac:dyDescent="0.25">
      <c r="A758" s="306" t="str">
        <f>IF(ISBLANK(INDEX('Policy Characteristics'!A:A,MATCH($C758,'Policy Characteristics'!$C:$C,0))),"",INDEX('Policy Characteristics'!A:A,MATCH($C758,'Policy Characteristics'!$C:$C,0)))</f>
        <v>Industry</v>
      </c>
      <c r="B758" s="306" t="str">
        <f>IF(ISBLANK(INDEX('Policy Characteristics'!B:B,MATCH($C758,'Policy Characteristics'!$C:$C,0))),"",INDEX('Policy Characteristics'!B:B,MATCH($C758,'Policy Characteristics'!$C:$C,0)))</f>
        <v>Industry Energy Efficiency Standards</v>
      </c>
      <c r="C758" s="310" t="str">
        <f t="shared" si="37"/>
        <v>Percentage Improvement in Eqpt Efficiency Standards above BAU</v>
      </c>
      <c r="D758" s="394" t="s">
        <v>3196</v>
      </c>
      <c r="E758" s="414" t="s">
        <v>2800</v>
      </c>
      <c r="F758" s="7" t="s">
        <v>3160</v>
      </c>
      <c r="G758" s="414" t="s">
        <v>2803</v>
      </c>
      <c r="H758" s="416">
        <v>994</v>
      </c>
      <c r="I758" s="414" t="s">
        <v>45</v>
      </c>
      <c r="J758" s="308" t="str">
        <f>IF(ISBLANK(INDEX('Policy Characteristics'!D:D,MATCH($C758,'Policy Characteristics'!$C:$C,0))),"",INDEX('Policy Characteristics'!D:D,MATCH($C758,'Policy Characteristics'!$C:$C,0)))</f>
        <v>Industry Energy Efficiency Standards</v>
      </c>
      <c r="K758" s="306" t="str">
        <f>IF(ISBLANK(INDEX('Policy Characteristics'!E:E,MATCH($C758,'Policy Characteristics'!$C:$C,0))),"",INDEX('Policy Characteristics'!E:E,MATCH($C758,'Policy Characteristics'!$C:$C,0)))</f>
        <v>indst efficiency standards</v>
      </c>
      <c r="L758" s="317">
        <f>IF(ISBLANK(INDEX('Policy Characteristics'!F:F,MATCH($C758,'Policy Characteristics'!$C:$C,0))),"",INDEX('Policy Characteristics'!F:F,MATCH($C758,'Policy Characteristics'!$C:$C,0)))</f>
        <v>0</v>
      </c>
      <c r="M758" s="317">
        <f>IF(ISBLANK(INDEX('Policy Characteristics'!G:G,MATCH($C758,'Policy Characteristics'!$C:$C,0))),"",INDEX('Policy Characteristics'!G:G,MATCH($C758,'Policy Characteristics'!$C:$C,0)))</f>
        <v>0.25</v>
      </c>
      <c r="N758" s="317">
        <f>IF(ISBLANK(INDEX('Policy Characteristics'!H:H,MATCH($C758,'Policy Characteristics'!$C:$C,0))),"",INDEX('Policy Characteristics'!H:H,MATCH($C758,'Policy Characteristics'!$C:$C,0)))</f>
        <v>0.01</v>
      </c>
      <c r="O758" s="306" t="str">
        <f>IF(ISBLANK(INDEX('Policy Characteristics'!I:I,MATCH($C758,'Policy Characteristics'!$C:$C,0))),"",INDEX('Policy Characteristics'!I:I,MATCH($C758,'Policy Characteristics'!$C:$C,0)))</f>
        <v>% reduction in energy use</v>
      </c>
      <c r="P758" s="306" t="str">
        <f>IF(ISBLANK(INDEX('Policy Characteristics'!J:J,MATCH($C758,'Policy Characteristics'!$C:$C,0))),"",INDEX('Policy Characteristics'!J:J,MATCH($C758,'Policy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8" s="306" t="str">
        <f>IF(ISBLANK(INDEX('Policy Characteristics'!K:K,MATCH($C758,'Policy Characteristics'!$C:$C,0))),"",INDEX('Policy Characteristics'!K:K,MATCH($C758,'Policy Characteristics'!$C:$C,0)))</f>
        <v>industry-ag-main.html#eff-stds</v>
      </c>
      <c r="R758" s="306" t="str">
        <f>IF(ISBLANK(INDEX('Policy Characteristics'!L:L,MATCH($C758,'Policy Characteristics'!$C:$C,0))),"",INDEX('Policy Characteristics'!L:L,MATCH($C758,'Policy Characteristics'!$C:$C,0)))</f>
        <v>industry-energy-efficiency-standards.html</v>
      </c>
    </row>
    <row r="759" spans="1:18" s="435" customFormat="1" x14ac:dyDescent="0.25">
      <c r="A759" s="306" t="str">
        <f>IF(ISBLANK(INDEX('Policy Characteristics'!A:A,MATCH($C759,'Policy Characteristics'!$C:$C,0))),"",INDEX('Policy Characteristics'!A:A,MATCH($C759,'Policy Characteristics'!$C:$C,0)))</f>
        <v>Industry</v>
      </c>
      <c r="B759" s="306" t="str">
        <f>IF(ISBLANK(INDEX('Policy Characteristics'!B:B,MATCH($C759,'Policy Characteristics'!$C:$C,0))),"",INDEX('Policy Characteristics'!B:B,MATCH($C759,'Policy Characteristics'!$C:$C,0)))</f>
        <v>Industry Energy Efficiency Standards</v>
      </c>
      <c r="C759" s="310" t="str">
        <f t="shared" si="37"/>
        <v>Percentage Improvement in Eqpt Efficiency Standards above BAU</v>
      </c>
      <c r="D759" s="394" t="s">
        <v>3196</v>
      </c>
      <c r="E759" s="414" t="s">
        <v>2801</v>
      </c>
      <c r="F759" s="7" t="s">
        <v>3160</v>
      </c>
      <c r="G759" s="414" t="s">
        <v>2805</v>
      </c>
      <c r="H759" s="416">
        <v>995</v>
      </c>
      <c r="I759" s="414" t="s">
        <v>44</v>
      </c>
      <c r="J759" s="308" t="str">
        <f>IF(ISBLANK(INDEX('Policy Characteristics'!D:D,MATCH($C759,'Policy Characteristics'!$C:$C,0))),"",INDEX('Policy Characteristics'!D:D,MATCH($C759,'Policy Characteristics'!$C:$C,0)))</f>
        <v>Industry Energy Efficiency Standards</v>
      </c>
      <c r="K759" s="306" t="str">
        <f>IF(ISBLANK(INDEX('Policy Characteristics'!E:E,MATCH($C759,'Policy Characteristics'!$C:$C,0))),"",INDEX('Policy Characteristics'!E:E,MATCH($C759,'Policy Characteristics'!$C:$C,0)))</f>
        <v>indst efficiency standards</v>
      </c>
      <c r="L759" s="317">
        <f>IF(ISBLANK(INDEX('Policy Characteristics'!F:F,MATCH($C759,'Policy Characteristics'!$C:$C,0))),"",INDEX('Policy Characteristics'!F:F,MATCH($C759,'Policy Characteristics'!$C:$C,0)))</f>
        <v>0</v>
      </c>
      <c r="M759" s="317">
        <f>IF(ISBLANK(INDEX('Policy Characteristics'!G:G,MATCH($C759,'Policy Characteristics'!$C:$C,0))),"",INDEX('Policy Characteristics'!G:G,MATCH($C759,'Policy Characteristics'!$C:$C,0)))</f>
        <v>0.25</v>
      </c>
      <c r="N759" s="317">
        <f>IF(ISBLANK(INDEX('Policy Characteristics'!H:H,MATCH($C759,'Policy Characteristics'!$C:$C,0))),"",INDEX('Policy Characteristics'!H:H,MATCH($C759,'Policy Characteristics'!$C:$C,0)))</f>
        <v>0.01</v>
      </c>
      <c r="O759" s="306" t="str">
        <f>IF(ISBLANK(INDEX('Policy Characteristics'!I:I,MATCH($C759,'Policy Characteristics'!$C:$C,0))),"",INDEX('Policy Characteristics'!I:I,MATCH($C759,'Policy Characteristics'!$C:$C,0)))</f>
        <v>% reduction in energy use</v>
      </c>
      <c r="P759" s="306" t="str">
        <f>IF(ISBLANK(INDEX('Policy Characteristics'!J:J,MATCH($C759,'Policy Characteristics'!$C:$C,0))),"",INDEX('Policy Characteristics'!J:J,MATCH($C759,'Policy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59" s="306" t="str">
        <f>IF(ISBLANK(INDEX('Policy Characteristics'!K:K,MATCH($C759,'Policy Characteristics'!$C:$C,0))),"",INDEX('Policy Characteristics'!K:K,MATCH($C759,'Policy Characteristics'!$C:$C,0)))</f>
        <v>industry-ag-main.html#eff-stds</v>
      </c>
      <c r="R759" s="306" t="str">
        <f>IF(ISBLANK(INDEX('Policy Characteristics'!L:L,MATCH($C759,'Policy Characteristics'!$C:$C,0))),"",INDEX('Policy Characteristics'!L:L,MATCH($C759,'Policy Characteristics'!$C:$C,0)))</f>
        <v>industry-energy-efficiency-standards.html</v>
      </c>
    </row>
    <row r="760" spans="1:18" s="435" customFormat="1" x14ac:dyDescent="0.25">
      <c r="A760" s="306" t="str">
        <f>IF(ISBLANK(INDEX('Policy Characteristics'!A:A,MATCH($C760,'Policy Characteristics'!$C:$C,0))),"",INDEX('Policy Characteristics'!A:A,MATCH($C760,'Policy Characteristics'!$C:$C,0)))</f>
        <v>Industry</v>
      </c>
      <c r="B760" s="306" t="str">
        <f>IF(ISBLANK(INDEX('Policy Characteristics'!B:B,MATCH($C760,'Policy Characteristics'!$C:$C,0))),"",INDEX('Policy Characteristics'!B:B,MATCH($C760,'Policy Characteristics'!$C:$C,0)))</f>
        <v>Industry Energy Efficiency Standards</v>
      </c>
      <c r="C760" s="310" t="str">
        <f t="shared" si="37"/>
        <v>Percentage Improvement in Eqpt Efficiency Standards above BAU</v>
      </c>
      <c r="D760" s="394" t="s">
        <v>3196</v>
      </c>
      <c r="E760" s="414" t="s">
        <v>2802</v>
      </c>
      <c r="F760" s="7" t="s">
        <v>3160</v>
      </c>
      <c r="G760" s="414" t="s">
        <v>2806</v>
      </c>
      <c r="H760" s="416">
        <v>996</v>
      </c>
      <c r="I760" s="414" t="s">
        <v>45</v>
      </c>
      <c r="J760" s="308" t="str">
        <f>IF(ISBLANK(INDEX('Policy Characteristics'!D:D,MATCH($C760,'Policy Characteristics'!$C:$C,0))),"",INDEX('Policy Characteristics'!D:D,MATCH($C760,'Policy Characteristics'!$C:$C,0)))</f>
        <v>Industry Energy Efficiency Standards</v>
      </c>
      <c r="K760" s="306" t="str">
        <f>IF(ISBLANK(INDEX('Policy Characteristics'!E:E,MATCH($C760,'Policy Characteristics'!$C:$C,0))),"",INDEX('Policy Characteristics'!E:E,MATCH($C760,'Policy Characteristics'!$C:$C,0)))</f>
        <v>indst efficiency standards</v>
      </c>
      <c r="L760" s="317">
        <f>IF(ISBLANK(INDEX('Policy Characteristics'!F:F,MATCH($C760,'Policy Characteristics'!$C:$C,0))),"",INDEX('Policy Characteristics'!F:F,MATCH($C760,'Policy Characteristics'!$C:$C,0)))</f>
        <v>0</v>
      </c>
      <c r="M760" s="317">
        <f>IF(ISBLANK(INDEX('Policy Characteristics'!G:G,MATCH($C760,'Policy Characteristics'!$C:$C,0))),"",INDEX('Policy Characteristics'!G:G,MATCH($C760,'Policy Characteristics'!$C:$C,0)))</f>
        <v>0.25</v>
      </c>
      <c r="N760" s="317">
        <f>IF(ISBLANK(INDEX('Policy Characteristics'!H:H,MATCH($C760,'Policy Characteristics'!$C:$C,0))),"",INDEX('Policy Characteristics'!H:H,MATCH($C760,'Policy Characteristics'!$C:$C,0)))</f>
        <v>0.01</v>
      </c>
      <c r="O760" s="306" t="str">
        <f>IF(ISBLANK(INDEX('Policy Characteristics'!I:I,MATCH($C760,'Policy Characteristics'!$C:$C,0))),"",INDEX('Policy Characteristics'!I:I,MATCH($C760,'Policy Characteristics'!$C:$C,0)))</f>
        <v>% reduction in energy use</v>
      </c>
      <c r="P760" s="306" t="str">
        <f>IF(ISBLANK(INDEX('Policy Characteristics'!J:J,MATCH($C760,'Policy Characteristics'!$C:$C,0))),"",INDEX('Policy Characteristics'!J:J,MATCH($C760,'Policy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0" s="306" t="str">
        <f>IF(ISBLANK(INDEX('Policy Characteristics'!K:K,MATCH($C760,'Policy Characteristics'!$C:$C,0))),"",INDEX('Policy Characteristics'!K:K,MATCH($C760,'Policy Characteristics'!$C:$C,0)))</f>
        <v>industry-ag-main.html#eff-stds</v>
      </c>
      <c r="R760" s="306" t="str">
        <f>IF(ISBLANK(INDEX('Policy Characteristics'!L:L,MATCH($C760,'Policy Characteristics'!$C:$C,0))),"",INDEX('Policy Characteristics'!L:L,MATCH($C760,'Policy Characteristics'!$C:$C,0)))</f>
        <v>industry-energy-efficiency-standards.html</v>
      </c>
    </row>
    <row r="761" spans="1:18" s="435" customFormat="1" x14ac:dyDescent="0.25">
      <c r="A761" s="306" t="str">
        <f>IF(ISBLANK(INDEX('Policy Characteristics'!A:A,MATCH($C761,'Policy Characteristics'!$C:$C,0))),"",INDEX('Policy Characteristics'!A:A,MATCH($C761,'Policy Characteristics'!$C:$C,0)))</f>
        <v>Industry</v>
      </c>
      <c r="B761" s="306" t="str">
        <f>IF(ISBLANK(INDEX('Policy Characteristics'!B:B,MATCH($C761,'Policy Characteristics'!$C:$C,0))),"",INDEX('Policy Characteristics'!B:B,MATCH($C761,'Policy Characteristics'!$C:$C,0)))</f>
        <v>Industry Energy Efficiency Standards</v>
      </c>
      <c r="C761" s="310" t="str">
        <f t="shared" si="37"/>
        <v>Percentage Improvement in Eqpt Efficiency Standards above BAU</v>
      </c>
      <c r="D761" s="394" t="s">
        <v>3196</v>
      </c>
      <c r="E761" s="414" t="s">
        <v>2799</v>
      </c>
      <c r="F761" s="7" t="s">
        <v>3160</v>
      </c>
      <c r="G761" s="414" t="s">
        <v>2804</v>
      </c>
      <c r="H761" s="416">
        <v>997</v>
      </c>
      <c r="I761" s="414" t="s">
        <v>45</v>
      </c>
      <c r="J761" s="308" t="str">
        <f>IF(ISBLANK(INDEX('Policy Characteristics'!D:D,MATCH($C761,'Policy Characteristics'!$C:$C,0))),"",INDEX('Policy Characteristics'!D:D,MATCH($C761,'Policy Characteristics'!$C:$C,0)))</f>
        <v>Industry Energy Efficiency Standards</v>
      </c>
      <c r="K761" s="306" t="str">
        <f>IF(ISBLANK(INDEX('Policy Characteristics'!E:E,MATCH($C761,'Policy Characteristics'!$C:$C,0))),"",INDEX('Policy Characteristics'!E:E,MATCH($C761,'Policy Characteristics'!$C:$C,0)))</f>
        <v>indst efficiency standards</v>
      </c>
      <c r="L761" s="317">
        <f>IF(ISBLANK(INDEX('Policy Characteristics'!F:F,MATCH($C761,'Policy Characteristics'!$C:$C,0))),"",INDEX('Policy Characteristics'!F:F,MATCH($C761,'Policy Characteristics'!$C:$C,0)))</f>
        <v>0</v>
      </c>
      <c r="M761" s="317">
        <f>IF(ISBLANK(INDEX('Policy Characteristics'!G:G,MATCH($C761,'Policy Characteristics'!$C:$C,0))),"",INDEX('Policy Characteristics'!G:G,MATCH($C761,'Policy Characteristics'!$C:$C,0)))</f>
        <v>0.25</v>
      </c>
      <c r="N761" s="317">
        <f>IF(ISBLANK(INDEX('Policy Characteristics'!H:H,MATCH($C761,'Policy Characteristics'!$C:$C,0))),"",INDEX('Policy Characteristics'!H:H,MATCH($C761,'Policy Characteristics'!$C:$C,0)))</f>
        <v>0.01</v>
      </c>
      <c r="O761" s="306" t="str">
        <f>IF(ISBLANK(INDEX('Policy Characteristics'!I:I,MATCH($C761,'Policy Characteristics'!$C:$C,0))),"",INDEX('Policy Characteristics'!I:I,MATCH($C761,'Policy Characteristics'!$C:$C,0)))</f>
        <v>% reduction in energy use</v>
      </c>
      <c r="P761" s="306" t="str">
        <f>IF(ISBLANK(INDEX('Policy Characteristics'!J:J,MATCH($C761,'Policy Characteristics'!$C:$C,0))),"",INDEX('Policy Characteristics'!J:J,MATCH($C761,'Policy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1" s="306" t="str">
        <f>IF(ISBLANK(INDEX('Policy Characteristics'!K:K,MATCH($C761,'Policy Characteristics'!$C:$C,0))),"",INDEX('Policy Characteristics'!K:K,MATCH($C761,'Policy Characteristics'!$C:$C,0)))</f>
        <v>industry-ag-main.html#eff-stds</v>
      </c>
      <c r="R761" s="306" t="str">
        <f>IF(ISBLANK(INDEX('Policy Characteristics'!L:L,MATCH($C761,'Policy Characteristics'!$C:$C,0))),"",INDEX('Policy Characteristics'!L:L,MATCH($C761,'Policy Characteristics'!$C:$C,0)))</f>
        <v>industry-energy-efficiency-standards.html</v>
      </c>
    </row>
    <row r="762" spans="1:18" s="435" customFormat="1" x14ac:dyDescent="0.25">
      <c r="A762" s="306" t="str">
        <f>IF(ISBLANK(INDEX('Policy Characteristics'!A:A,MATCH($C762,'Policy Characteristics'!$C:$C,0))),"",INDEX('Policy Characteristics'!A:A,MATCH($C762,'Policy Characteristics'!$C:$C,0)))</f>
        <v>Industry</v>
      </c>
      <c r="B762" s="306" t="str">
        <f>IF(ISBLANK(INDEX('Policy Characteristics'!B:B,MATCH($C762,'Policy Characteristics'!$C:$C,0))),"",INDEX('Policy Characteristics'!B:B,MATCH($C762,'Policy Characteristics'!$C:$C,0)))</f>
        <v>Industry Energy Efficiency Standards</v>
      </c>
      <c r="C762" s="310" t="str">
        <f t="shared" si="37"/>
        <v>Percentage Improvement in Eqpt Efficiency Standards above BAU</v>
      </c>
      <c r="D762" s="394" t="s">
        <v>3197</v>
      </c>
      <c r="E762" s="414" t="s">
        <v>2449</v>
      </c>
      <c r="F762" s="7" t="s">
        <v>3161</v>
      </c>
      <c r="G762" s="414" t="s">
        <v>2455</v>
      </c>
      <c r="H762" s="416">
        <v>998</v>
      </c>
      <c r="I762" s="414" t="s">
        <v>44</v>
      </c>
      <c r="J762" s="308" t="str">
        <f>IF(ISBLANK(INDEX('Policy Characteristics'!D:D,MATCH($C762,'Policy Characteristics'!$C:$C,0))),"",INDEX('Policy Characteristics'!D:D,MATCH($C762,'Policy Characteristics'!$C:$C,0)))</f>
        <v>Industry Energy Efficiency Standards</v>
      </c>
      <c r="K762" s="306" t="str">
        <f>IF(ISBLANK(INDEX('Policy Characteristics'!E:E,MATCH($C762,'Policy Characteristics'!$C:$C,0))),"",INDEX('Policy Characteristics'!E:E,MATCH($C762,'Policy Characteristics'!$C:$C,0)))</f>
        <v>indst efficiency standards</v>
      </c>
      <c r="L762" s="317">
        <f>IF(ISBLANK(INDEX('Policy Characteristics'!F:F,MATCH($C762,'Policy Characteristics'!$C:$C,0))),"",INDEX('Policy Characteristics'!F:F,MATCH($C762,'Policy Characteristics'!$C:$C,0)))</f>
        <v>0</v>
      </c>
      <c r="M762" s="317">
        <f>IF(ISBLANK(INDEX('Policy Characteristics'!G:G,MATCH($C762,'Policy Characteristics'!$C:$C,0))),"",INDEX('Policy Characteristics'!G:G,MATCH($C762,'Policy Characteristics'!$C:$C,0)))</f>
        <v>0.25</v>
      </c>
      <c r="N762" s="317">
        <f>IF(ISBLANK(INDEX('Policy Characteristics'!H:H,MATCH($C762,'Policy Characteristics'!$C:$C,0))),"",INDEX('Policy Characteristics'!H:H,MATCH($C762,'Policy Characteristics'!$C:$C,0)))</f>
        <v>0.01</v>
      </c>
      <c r="O762" s="306" t="str">
        <f>IF(ISBLANK(INDEX('Policy Characteristics'!I:I,MATCH($C762,'Policy Characteristics'!$C:$C,0))),"",INDEX('Policy Characteristics'!I:I,MATCH($C762,'Policy Characteristics'!$C:$C,0)))</f>
        <v>% reduction in energy use</v>
      </c>
      <c r="P762" s="306" t="str">
        <f>IF(ISBLANK(INDEX('Policy Characteristics'!J:J,MATCH($C762,'Policy Characteristics'!$C:$C,0))),"",INDEX('Policy Characteristics'!J:J,MATCH($C762,'Policy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2" s="306" t="str">
        <f>IF(ISBLANK(INDEX('Policy Characteristics'!K:K,MATCH($C762,'Policy Characteristics'!$C:$C,0))),"",INDEX('Policy Characteristics'!K:K,MATCH($C762,'Policy Characteristics'!$C:$C,0)))</f>
        <v>industry-ag-main.html#eff-stds</v>
      </c>
      <c r="R762" s="306" t="str">
        <f>IF(ISBLANK(INDEX('Policy Characteristics'!L:L,MATCH($C762,'Policy Characteristics'!$C:$C,0))),"",INDEX('Policy Characteristics'!L:L,MATCH($C762,'Policy Characteristics'!$C:$C,0)))</f>
        <v>industry-energy-efficiency-standards.html</v>
      </c>
    </row>
    <row r="763" spans="1:18" s="435" customFormat="1" x14ac:dyDescent="0.25">
      <c r="A763" s="306" t="str">
        <f>IF(ISBLANK(INDEX('Policy Characteristics'!A:A,MATCH($C763,'Policy Characteristics'!$C:$C,0))),"",INDEX('Policy Characteristics'!A:A,MATCH($C763,'Policy Characteristics'!$C:$C,0)))</f>
        <v>Industry</v>
      </c>
      <c r="B763" s="306" t="str">
        <f>IF(ISBLANK(INDEX('Policy Characteristics'!B:B,MATCH($C763,'Policy Characteristics'!$C:$C,0))),"",INDEX('Policy Characteristics'!B:B,MATCH($C763,'Policy Characteristics'!$C:$C,0)))</f>
        <v>Industry Energy Efficiency Standards</v>
      </c>
      <c r="C763" s="310" t="str">
        <f t="shared" si="37"/>
        <v>Percentage Improvement in Eqpt Efficiency Standards above BAU</v>
      </c>
      <c r="D763" s="394" t="s">
        <v>3197</v>
      </c>
      <c r="E763" s="414" t="s">
        <v>2450</v>
      </c>
      <c r="F763" s="7" t="s">
        <v>3161</v>
      </c>
      <c r="G763" s="414" t="s">
        <v>2458</v>
      </c>
      <c r="H763" s="416">
        <v>999</v>
      </c>
      <c r="I763" s="414" t="s">
        <v>44</v>
      </c>
      <c r="J763" s="308" t="str">
        <f>IF(ISBLANK(INDEX('Policy Characteristics'!D:D,MATCH($C763,'Policy Characteristics'!$C:$C,0))),"",INDEX('Policy Characteristics'!D:D,MATCH($C763,'Policy Characteristics'!$C:$C,0)))</f>
        <v>Industry Energy Efficiency Standards</v>
      </c>
      <c r="K763" s="306" t="str">
        <f>IF(ISBLANK(INDEX('Policy Characteristics'!E:E,MATCH($C763,'Policy Characteristics'!$C:$C,0))),"",INDEX('Policy Characteristics'!E:E,MATCH($C763,'Policy Characteristics'!$C:$C,0)))</f>
        <v>indst efficiency standards</v>
      </c>
      <c r="L763" s="317">
        <f>IF(ISBLANK(INDEX('Policy Characteristics'!F:F,MATCH($C763,'Policy Characteristics'!$C:$C,0))),"",INDEX('Policy Characteristics'!F:F,MATCH($C763,'Policy Characteristics'!$C:$C,0)))</f>
        <v>0</v>
      </c>
      <c r="M763" s="317">
        <f>IF(ISBLANK(INDEX('Policy Characteristics'!G:G,MATCH($C763,'Policy Characteristics'!$C:$C,0))),"",INDEX('Policy Characteristics'!G:G,MATCH($C763,'Policy Characteristics'!$C:$C,0)))</f>
        <v>0.25</v>
      </c>
      <c r="N763" s="317">
        <f>IF(ISBLANK(INDEX('Policy Characteristics'!H:H,MATCH($C763,'Policy Characteristics'!$C:$C,0))),"",INDEX('Policy Characteristics'!H:H,MATCH($C763,'Policy Characteristics'!$C:$C,0)))</f>
        <v>0.01</v>
      </c>
      <c r="O763" s="306" t="str">
        <f>IF(ISBLANK(INDEX('Policy Characteristics'!I:I,MATCH($C763,'Policy Characteristics'!$C:$C,0))),"",INDEX('Policy Characteristics'!I:I,MATCH($C763,'Policy Characteristics'!$C:$C,0)))</f>
        <v>% reduction in energy use</v>
      </c>
      <c r="P763" s="306" t="str">
        <f>IF(ISBLANK(INDEX('Policy Characteristics'!J:J,MATCH($C763,'Policy Characteristics'!$C:$C,0))),"",INDEX('Policy Characteristics'!J:J,MATCH($C763,'Policy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3" s="306" t="str">
        <f>IF(ISBLANK(INDEX('Policy Characteristics'!K:K,MATCH($C763,'Policy Characteristics'!$C:$C,0))),"",INDEX('Policy Characteristics'!K:K,MATCH($C763,'Policy Characteristics'!$C:$C,0)))</f>
        <v>industry-ag-main.html#eff-stds</v>
      </c>
      <c r="R763" s="306" t="str">
        <f>IF(ISBLANK(INDEX('Policy Characteristics'!L:L,MATCH($C763,'Policy Characteristics'!$C:$C,0))),"",INDEX('Policy Characteristics'!L:L,MATCH($C763,'Policy Characteristics'!$C:$C,0)))</f>
        <v>industry-energy-efficiency-standards.html</v>
      </c>
    </row>
    <row r="764" spans="1:18" s="435" customFormat="1" x14ac:dyDescent="0.25">
      <c r="A764" s="306" t="str">
        <f>IF(ISBLANK(INDEX('Policy Characteristics'!A:A,MATCH($C764,'Policy Characteristics'!$C:$C,0))),"",INDEX('Policy Characteristics'!A:A,MATCH($C764,'Policy Characteristics'!$C:$C,0)))</f>
        <v>Industry</v>
      </c>
      <c r="B764" s="306" t="str">
        <f>IF(ISBLANK(INDEX('Policy Characteristics'!B:B,MATCH($C764,'Policy Characteristics'!$C:$C,0))),"",INDEX('Policy Characteristics'!B:B,MATCH($C764,'Policy Characteristics'!$C:$C,0)))</f>
        <v>Industry Energy Efficiency Standards</v>
      </c>
      <c r="C764" s="310" t="str">
        <f t="shared" si="37"/>
        <v>Percentage Improvement in Eqpt Efficiency Standards above BAU</v>
      </c>
      <c r="D764" s="394" t="s">
        <v>3197</v>
      </c>
      <c r="E764" s="414" t="s">
        <v>2451</v>
      </c>
      <c r="F764" s="7" t="s">
        <v>3161</v>
      </c>
      <c r="G764" s="414" t="s">
        <v>2459</v>
      </c>
      <c r="H764" s="416">
        <v>1000</v>
      </c>
      <c r="I764" s="414" t="s">
        <v>44</v>
      </c>
      <c r="J764" s="308" t="str">
        <f>IF(ISBLANK(INDEX('Policy Characteristics'!D:D,MATCH($C764,'Policy Characteristics'!$C:$C,0))),"",INDEX('Policy Characteristics'!D:D,MATCH($C764,'Policy Characteristics'!$C:$C,0)))</f>
        <v>Industry Energy Efficiency Standards</v>
      </c>
      <c r="K764" s="306" t="str">
        <f>IF(ISBLANK(INDEX('Policy Characteristics'!E:E,MATCH($C764,'Policy Characteristics'!$C:$C,0))),"",INDEX('Policy Characteristics'!E:E,MATCH($C764,'Policy Characteristics'!$C:$C,0)))</f>
        <v>indst efficiency standards</v>
      </c>
      <c r="L764" s="317">
        <f>IF(ISBLANK(INDEX('Policy Characteristics'!F:F,MATCH($C764,'Policy Characteristics'!$C:$C,0))),"",INDEX('Policy Characteristics'!F:F,MATCH($C764,'Policy Characteristics'!$C:$C,0)))</f>
        <v>0</v>
      </c>
      <c r="M764" s="317">
        <f>IF(ISBLANK(INDEX('Policy Characteristics'!G:G,MATCH($C764,'Policy Characteristics'!$C:$C,0))),"",INDEX('Policy Characteristics'!G:G,MATCH($C764,'Policy Characteristics'!$C:$C,0)))</f>
        <v>0.25</v>
      </c>
      <c r="N764" s="317">
        <f>IF(ISBLANK(INDEX('Policy Characteristics'!H:H,MATCH($C764,'Policy Characteristics'!$C:$C,0))),"",INDEX('Policy Characteristics'!H:H,MATCH($C764,'Policy Characteristics'!$C:$C,0)))</f>
        <v>0.01</v>
      </c>
      <c r="O764" s="306" t="str">
        <f>IF(ISBLANK(INDEX('Policy Characteristics'!I:I,MATCH($C764,'Policy Characteristics'!$C:$C,0))),"",INDEX('Policy Characteristics'!I:I,MATCH($C764,'Policy Characteristics'!$C:$C,0)))</f>
        <v>% reduction in energy use</v>
      </c>
      <c r="P764" s="306" t="str">
        <f>IF(ISBLANK(INDEX('Policy Characteristics'!J:J,MATCH($C764,'Policy Characteristics'!$C:$C,0))),"",INDEX('Policy Characteristics'!J:J,MATCH($C764,'Policy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4" s="306" t="str">
        <f>IF(ISBLANK(INDEX('Policy Characteristics'!K:K,MATCH($C764,'Policy Characteristics'!$C:$C,0))),"",INDEX('Policy Characteristics'!K:K,MATCH($C764,'Policy Characteristics'!$C:$C,0)))</f>
        <v>industry-ag-main.html#eff-stds</v>
      </c>
      <c r="R764" s="306" t="str">
        <f>IF(ISBLANK(INDEX('Policy Characteristics'!L:L,MATCH($C764,'Policy Characteristics'!$C:$C,0))),"",INDEX('Policy Characteristics'!L:L,MATCH($C764,'Policy Characteristics'!$C:$C,0)))</f>
        <v>industry-energy-efficiency-standards.html</v>
      </c>
    </row>
    <row r="765" spans="1:18" s="435" customFormat="1" x14ac:dyDescent="0.25">
      <c r="A765" s="306" t="str">
        <f>IF(ISBLANK(INDEX('Policy Characteristics'!A:A,MATCH($C765,'Policy Characteristics'!$C:$C,0))),"",INDEX('Policy Characteristics'!A:A,MATCH($C765,'Policy Characteristics'!$C:$C,0)))</f>
        <v>Industry</v>
      </c>
      <c r="B765" s="306" t="str">
        <f>IF(ISBLANK(INDEX('Policy Characteristics'!B:B,MATCH($C765,'Policy Characteristics'!$C:$C,0))),"",INDEX('Policy Characteristics'!B:B,MATCH($C765,'Policy Characteristics'!$C:$C,0)))</f>
        <v>Industry Energy Efficiency Standards</v>
      </c>
      <c r="C765" s="310" t="str">
        <f t="shared" si="37"/>
        <v>Percentage Improvement in Eqpt Efficiency Standards above BAU</v>
      </c>
      <c r="D765" s="394" t="s">
        <v>3197</v>
      </c>
      <c r="E765" s="414" t="s">
        <v>2452</v>
      </c>
      <c r="F765" s="7" t="s">
        <v>3161</v>
      </c>
      <c r="G765" s="414" t="s">
        <v>2456</v>
      </c>
      <c r="H765" s="416">
        <v>1001</v>
      </c>
      <c r="I765" s="414" t="s">
        <v>45</v>
      </c>
      <c r="J765" s="308" t="str">
        <f>IF(ISBLANK(INDEX('Policy Characteristics'!D:D,MATCH($C765,'Policy Characteristics'!$C:$C,0))),"",INDEX('Policy Characteristics'!D:D,MATCH($C765,'Policy Characteristics'!$C:$C,0)))</f>
        <v>Industry Energy Efficiency Standards</v>
      </c>
      <c r="K765" s="306" t="str">
        <f>IF(ISBLANK(INDEX('Policy Characteristics'!E:E,MATCH($C765,'Policy Characteristics'!$C:$C,0))),"",INDEX('Policy Characteristics'!E:E,MATCH($C765,'Policy Characteristics'!$C:$C,0)))</f>
        <v>indst efficiency standards</v>
      </c>
      <c r="L765" s="317">
        <f>IF(ISBLANK(INDEX('Policy Characteristics'!F:F,MATCH($C765,'Policy Characteristics'!$C:$C,0))),"",INDEX('Policy Characteristics'!F:F,MATCH($C765,'Policy Characteristics'!$C:$C,0)))</f>
        <v>0</v>
      </c>
      <c r="M765" s="317">
        <f>IF(ISBLANK(INDEX('Policy Characteristics'!G:G,MATCH($C765,'Policy Characteristics'!$C:$C,0))),"",INDEX('Policy Characteristics'!G:G,MATCH($C765,'Policy Characteristics'!$C:$C,0)))</f>
        <v>0.25</v>
      </c>
      <c r="N765" s="317">
        <f>IF(ISBLANK(INDEX('Policy Characteristics'!H:H,MATCH($C765,'Policy Characteristics'!$C:$C,0))),"",INDEX('Policy Characteristics'!H:H,MATCH($C765,'Policy Characteristics'!$C:$C,0)))</f>
        <v>0.01</v>
      </c>
      <c r="O765" s="306" t="str">
        <f>IF(ISBLANK(INDEX('Policy Characteristics'!I:I,MATCH($C765,'Policy Characteristics'!$C:$C,0))),"",INDEX('Policy Characteristics'!I:I,MATCH($C765,'Policy Characteristics'!$C:$C,0)))</f>
        <v>% reduction in energy use</v>
      </c>
      <c r="P765" s="306" t="str">
        <f>IF(ISBLANK(INDEX('Policy Characteristics'!J:J,MATCH($C765,'Policy Characteristics'!$C:$C,0))),"",INDEX('Policy Characteristics'!J:J,MATCH($C765,'Policy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5" s="306" t="str">
        <f>IF(ISBLANK(INDEX('Policy Characteristics'!K:K,MATCH($C765,'Policy Characteristics'!$C:$C,0))),"",INDEX('Policy Characteristics'!K:K,MATCH($C765,'Policy Characteristics'!$C:$C,0)))</f>
        <v>industry-ag-main.html#eff-stds</v>
      </c>
      <c r="R765" s="306" t="str">
        <f>IF(ISBLANK(INDEX('Policy Characteristics'!L:L,MATCH($C765,'Policy Characteristics'!$C:$C,0))),"",INDEX('Policy Characteristics'!L:L,MATCH($C765,'Policy Characteristics'!$C:$C,0)))</f>
        <v>industry-energy-efficiency-standards.html</v>
      </c>
    </row>
    <row r="766" spans="1:18" s="435" customFormat="1" x14ac:dyDescent="0.25">
      <c r="A766" s="306" t="str">
        <f>IF(ISBLANK(INDEX('Policy Characteristics'!A:A,MATCH($C766,'Policy Characteristics'!$C:$C,0))),"",INDEX('Policy Characteristics'!A:A,MATCH($C766,'Policy Characteristics'!$C:$C,0)))</f>
        <v>Industry</v>
      </c>
      <c r="B766" s="306" t="str">
        <f>IF(ISBLANK(INDEX('Policy Characteristics'!B:B,MATCH($C766,'Policy Characteristics'!$C:$C,0))),"",INDEX('Policy Characteristics'!B:B,MATCH($C766,'Policy Characteristics'!$C:$C,0)))</f>
        <v>Industry Energy Efficiency Standards</v>
      </c>
      <c r="C766" s="310" t="str">
        <f t="shared" si="37"/>
        <v>Percentage Improvement in Eqpt Efficiency Standards above BAU</v>
      </c>
      <c r="D766" s="394" t="s">
        <v>3197</v>
      </c>
      <c r="E766" s="414" t="s">
        <v>2453</v>
      </c>
      <c r="F766" s="7" t="s">
        <v>3161</v>
      </c>
      <c r="G766" s="414" t="s">
        <v>2457</v>
      </c>
      <c r="H766" s="416">
        <v>1002</v>
      </c>
      <c r="I766" s="414" t="s">
        <v>44</v>
      </c>
      <c r="J766" s="308" t="str">
        <f>IF(ISBLANK(INDEX('Policy Characteristics'!D:D,MATCH($C766,'Policy Characteristics'!$C:$C,0))),"",INDEX('Policy Characteristics'!D:D,MATCH($C766,'Policy Characteristics'!$C:$C,0)))</f>
        <v>Industry Energy Efficiency Standards</v>
      </c>
      <c r="K766" s="306" t="str">
        <f>IF(ISBLANK(INDEX('Policy Characteristics'!E:E,MATCH($C766,'Policy Characteristics'!$C:$C,0))),"",INDEX('Policy Characteristics'!E:E,MATCH($C766,'Policy Characteristics'!$C:$C,0)))</f>
        <v>indst efficiency standards</v>
      </c>
      <c r="L766" s="317">
        <f>IF(ISBLANK(INDEX('Policy Characteristics'!F:F,MATCH($C766,'Policy Characteristics'!$C:$C,0))),"",INDEX('Policy Characteristics'!F:F,MATCH($C766,'Policy Characteristics'!$C:$C,0)))</f>
        <v>0</v>
      </c>
      <c r="M766" s="317">
        <f>IF(ISBLANK(INDEX('Policy Characteristics'!G:G,MATCH($C766,'Policy Characteristics'!$C:$C,0))),"",INDEX('Policy Characteristics'!G:G,MATCH($C766,'Policy Characteristics'!$C:$C,0)))</f>
        <v>0.25</v>
      </c>
      <c r="N766" s="317">
        <f>IF(ISBLANK(INDEX('Policy Characteristics'!H:H,MATCH($C766,'Policy Characteristics'!$C:$C,0))),"",INDEX('Policy Characteristics'!H:H,MATCH($C766,'Policy Characteristics'!$C:$C,0)))</f>
        <v>0.01</v>
      </c>
      <c r="O766" s="306" t="str">
        <f>IF(ISBLANK(INDEX('Policy Characteristics'!I:I,MATCH($C766,'Policy Characteristics'!$C:$C,0))),"",INDEX('Policy Characteristics'!I:I,MATCH($C766,'Policy Characteristics'!$C:$C,0)))</f>
        <v>% reduction in energy use</v>
      </c>
      <c r="P766" s="306" t="str">
        <f>IF(ISBLANK(INDEX('Policy Characteristics'!J:J,MATCH($C766,'Policy Characteristics'!$C:$C,0))),"",INDEX('Policy Characteristics'!J:J,MATCH($C766,'Policy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6" s="306" t="str">
        <f>IF(ISBLANK(INDEX('Policy Characteristics'!K:K,MATCH($C766,'Policy Characteristics'!$C:$C,0))),"",INDEX('Policy Characteristics'!K:K,MATCH($C766,'Policy Characteristics'!$C:$C,0)))</f>
        <v>industry-ag-main.html#eff-stds</v>
      </c>
      <c r="R766" s="306" t="str">
        <f>IF(ISBLANK(INDEX('Policy Characteristics'!L:L,MATCH($C766,'Policy Characteristics'!$C:$C,0))),"",INDEX('Policy Characteristics'!L:L,MATCH($C766,'Policy Characteristics'!$C:$C,0)))</f>
        <v>industry-energy-efficiency-standards.html</v>
      </c>
    </row>
    <row r="767" spans="1:18" s="435" customFormat="1" x14ac:dyDescent="0.25">
      <c r="A767" s="306" t="str">
        <f>IF(ISBLANK(INDEX('Policy Characteristics'!A:A,MATCH($C767,'Policy Characteristics'!$C:$C,0))),"",INDEX('Policy Characteristics'!A:A,MATCH($C767,'Policy Characteristics'!$C:$C,0)))</f>
        <v>Industry</v>
      </c>
      <c r="B767" s="306" t="str">
        <f>IF(ISBLANK(INDEX('Policy Characteristics'!B:B,MATCH($C767,'Policy Characteristics'!$C:$C,0))),"",INDEX('Policy Characteristics'!B:B,MATCH($C767,'Policy Characteristics'!$C:$C,0)))</f>
        <v>Industry Energy Efficiency Standards</v>
      </c>
      <c r="C767" s="310" t="str">
        <f t="shared" si="37"/>
        <v>Percentage Improvement in Eqpt Efficiency Standards above BAU</v>
      </c>
      <c r="D767" s="394" t="s">
        <v>3197</v>
      </c>
      <c r="E767" s="414" t="s">
        <v>2454</v>
      </c>
      <c r="F767" s="7" t="s">
        <v>3161</v>
      </c>
      <c r="G767" s="414" t="s">
        <v>2460</v>
      </c>
      <c r="H767" s="416">
        <v>1003</v>
      </c>
      <c r="I767" s="414" t="s">
        <v>45</v>
      </c>
      <c r="J767" s="308" t="str">
        <f>IF(ISBLANK(INDEX('Policy Characteristics'!D:D,MATCH($C767,'Policy Characteristics'!$C:$C,0))),"",INDEX('Policy Characteristics'!D:D,MATCH($C767,'Policy Characteristics'!$C:$C,0)))</f>
        <v>Industry Energy Efficiency Standards</v>
      </c>
      <c r="K767" s="306" t="str">
        <f>IF(ISBLANK(INDEX('Policy Characteristics'!E:E,MATCH($C767,'Policy Characteristics'!$C:$C,0))),"",INDEX('Policy Characteristics'!E:E,MATCH($C767,'Policy Characteristics'!$C:$C,0)))</f>
        <v>indst efficiency standards</v>
      </c>
      <c r="L767" s="317">
        <f>IF(ISBLANK(INDEX('Policy Characteristics'!F:F,MATCH($C767,'Policy Characteristics'!$C:$C,0))),"",INDEX('Policy Characteristics'!F:F,MATCH($C767,'Policy Characteristics'!$C:$C,0)))</f>
        <v>0</v>
      </c>
      <c r="M767" s="317">
        <f>IF(ISBLANK(INDEX('Policy Characteristics'!G:G,MATCH($C767,'Policy Characteristics'!$C:$C,0))),"",INDEX('Policy Characteristics'!G:G,MATCH($C767,'Policy Characteristics'!$C:$C,0)))</f>
        <v>0.25</v>
      </c>
      <c r="N767" s="317">
        <f>IF(ISBLANK(INDEX('Policy Characteristics'!H:H,MATCH($C767,'Policy Characteristics'!$C:$C,0))),"",INDEX('Policy Characteristics'!H:H,MATCH($C767,'Policy Characteristics'!$C:$C,0)))</f>
        <v>0.01</v>
      </c>
      <c r="O767" s="306" t="str">
        <f>IF(ISBLANK(INDEX('Policy Characteristics'!I:I,MATCH($C767,'Policy Characteristics'!$C:$C,0))),"",INDEX('Policy Characteristics'!I:I,MATCH($C767,'Policy Characteristics'!$C:$C,0)))</f>
        <v>% reduction in energy use</v>
      </c>
      <c r="P767" s="306" t="str">
        <f>IF(ISBLANK(INDEX('Policy Characteristics'!J:J,MATCH($C767,'Policy Characteristics'!$C:$C,0))),"",INDEX('Policy Characteristics'!J:J,MATCH($C767,'Policy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7" s="306" t="str">
        <f>IF(ISBLANK(INDEX('Policy Characteristics'!K:K,MATCH($C767,'Policy Characteristics'!$C:$C,0))),"",INDEX('Policy Characteristics'!K:K,MATCH($C767,'Policy Characteristics'!$C:$C,0)))</f>
        <v>industry-ag-main.html#eff-stds</v>
      </c>
      <c r="R767" s="306" t="str">
        <f>IF(ISBLANK(INDEX('Policy Characteristics'!L:L,MATCH($C767,'Policy Characteristics'!$C:$C,0))),"",INDEX('Policy Characteristics'!L:L,MATCH($C767,'Policy Characteristics'!$C:$C,0)))</f>
        <v>industry-energy-efficiency-standards.html</v>
      </c>
    </row>
    <row r="768" spans="1:18" s="435" customFormat="1" x14ac:dyDescent="0.25">
      <c r="A768" s="306" t="str">
        <f>IF(ISBLANK(INDEX('Policy Characteristics'!A:A,MATCH($C768,'Policy Characteristics'!$C:$C,0))),"",INDEX('Policy Characteristics'!A:A,MATCH($C768,'Policy Characteristics'!$C:$C,0)))</f>
        <v>Industry</v>
      </c>
      <c r="B768" s="306" t="str">
        <f>IF(ISBLANK(INDEX('Policy Characteristics'!B:B,MATCH($C768,'Policy Characteristics'!$C:$C,0))),"",INDEX('Policy Characteristics'!B:B,MATCH($C768,'Policy Characteristics'!$C:$C,0)))</f>
        <v>Industry Energy Efficiency Standards</v>
      </c>
      <c r="C768" s="310" t="str">
        <f t="shared" si="37"/>
        <v>Percentage Improvement in Eqpt Efficiency Standards above BAU</v>
      </c>
      <c r="D768" s="394" t="s">
        <v>3197</v>
      </c>
      <c r="E768" s="414" t="s">
        <v>2800</v>
      </c>
      <c r="F768" s="7" t="s">
        <v>3161</v>
      </c>
      <c r="G768" s="414" t="s">
        <v>2803</v>
      </c>
      <c r="H768" s="416">
        <v>1004</v>
      </c>
      <c r="I768" s="414" t="s">
        <v>45</v>
      </c>
      <c r="J768" s="308" t="str">
        <f>IF(ISBLANK(INDEX('Policy Characteristics'!D:D,MATCH($C768,'Policy Characteristics'!$C:$C,0))),"",INDEX('Policy Characteristics'!D:D,MATCH($C768,'Policy Characteristics'!$C:$C,0)))</f>
        <v>Industry Energy Efficiency Standards</v>
      </c>
      <c r="K768" s="306" t="str">
        <f>IF(ISBLANK(INDEX('Policy Characteristics'!E:E,MATCH($C768,'Policy Characteristics'!$C:$C,0))),"",INDEX('Policy Characteristics'!E:E,MATCH($C768,'Policy Characteristics'!$C:$C,0)))</f>
        <v>indst efficiency standards</v>
      </c>
      <c r="L768" s="317">
        <f>IF(ISBLANK(INDEX('Policy Characteristics'!F:F,MATCH($C768,'Policy Characteristics'!$C:$C,0))),"",INDEX('Policy Characteristics'!F:F,MATCH($C768,'Policy Characteristics'!$C:$C,0)))</f>
        <v>0</v>
      </c>
      <c r="M768" s="317">
        <f>IF(ISBLANK(INDEX('Policy Characteristics'!G:G,MATCH($C768,'Policy Characteristics'!$C:$C,0))),"",INDEX('Policy Characteristics'!G:G,MATCH($C768,'Policy Characteristics'!$C:$C,0)))</f>
        <v>0.25</v>
      </c>
      <c r="N768" s="317">
        <f>IF(ISBLANK(INDEX('Policy Characteristics'!H:H,MATCH($C768,'Policy Characteristics'!$C:$C,0))),"",INDEX('Policy Characteristics'!H:H,MATCH($C768,'Policy Characteristics'!$C:$C,0)))</f>
        <v>0.01</v>
      </c>
      <c r="O768" s="306" t="str">
        <f>IF(ISBLANK(INDEX('Policy Characteristics'!I:I,MATCH($C768,'Policy Characteristics'!$C:$C,0))),"",INDEX('Policy Characteristics'!I:I,MATCH($C768,'Policy Characteristics'!$C:$C,0)))</f>
        <v>% reduction in energy use</v>
      </c>
      <c r="P768" s="306" t="str">
        <f>IF(ISBLANK(INDEX('Policy Characteristics'!J:J,MATCH($C768,'Policy Characteristics'!$C:$C,0))),"",INDEX('Policy Characteristics'!J:J,MATCH($C768,'Policy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8" s="306" t="str">
        <f>IF(ISBLANK(INDEX('Policy Characteristics'!K:K,MATCH($C768,'Policy Characteristics'!$C:$C,0))),"",INDEX('Policy Characteristics'!K:K,MATCH($C768,'Policy Characteristics'!$C:$C,0)))</f>
        <v>industry-ag-main.html#eff-stds</v>
      </c>
      <c r="R768" s="306" t="str">
        <f>IF(ISBLANK(INDEX('Policy Characteristics'!L:L,MATCH($C768,'Policy Characteristics'!$C:$C,0))),"",INDEX('Policy Characteristics'!L:L,MATCH($C768,'Policy Characteristics'!$C:$C,0)))</f>
        <v>industry-energy-efficiency-standards.html</v>
      </c>
    </row>
    <row r="769" spans="1:18" s="435" customFormat="1" x14ac:dyDescent="0.25">
      <c r="A769" s="306" t="str">
        <f>IF(ISBLANK(INDEX('Policy Characteristics'!A:A,MATCH($C769,'Policy Characteristics'!$C:$C,0))),"",INDEX('Policy Characteristics'!A:A,MATCH($C769,'Policy Characteristics'!$C:$C,0)))</f>
        <v>Industry</v>
      </c>
      <c r="B769" s="306" t="str">
        <f>IF(ISBLANK(INDEX('Policy Characteristics'!B:B,MATCH($C769,'Policy Characteristics'!$C:$C,0))),"",INDEX('Policy Characteristics'!B:B,MATCH($C769,'Policy Characteristics'!$C:$C,0)))</f>
        <v>Industry Energy Efficiency Standards</v>
      </c>
      <c r="C769" s="310" t="str">
        <f t="shared" si="37"/>
        <v>Percentage Improvement in Eqpt Efficiency Standards above BAU</v>
      </c>
      <c r="D769" s="394" t="s">
        <v>3197</v>
      </c>
      <c r="E769" s="414" t="s">
        <v>2801</v>
      </c>
      <c r="F769" s="7" t="s">
        <v>3161</v>
      </c>
      <c r="G769" s="414" t="s">
        <v>2805</v>
      </c>
      <c r="H769" s="416">
        <v>1005</v>
      </c>
      <c r="I769" s="414" t="s">
        <v>44</v>
      </c>
      <c r="J769" s="308" t="str">
        <f>IF(ISBLANK(INDEX('Policy Characteristics'!D:D,MATCH($C769,'Policy Characteristics'!$C:$C,0))),"",INDEX('Policy Characteristics'!D:D,MATCH($C769,'Policy Characteristics'!$C:$C,0)))</f>
        <v>Industry Energy Efficiency Standards</v>
      </c>
      <c r="K769" s="306" t="str">
        <f>IF(ISBLANK(INDEX('Policy Characteristics'!E:E,MATCH($C769,'Policy Characteristics'!$C:$C,0))),"",INDEX('Policy Characteristics'!E:E,MATCH($C769,'Policy Characteristics'!$C:$C,0)))</f>
        <v>indst efficiency standards</v>
      </c>
      <c r="L769" s="317">
        <f>IF(ISBLANK(INDEX('Policy Characteristics'!F:F,MATCH($C769,'Policy Characteristics'!$C:$C,0))),"",INDEX('Policy Characteristics'!F:F,MATCH($C769,'Policy Characteristics'!$C:$C,0)))</f>
        <v>0</v>
      </c>
      <c r="M769" s="317">
        <f>IF(ISBLANK(INDEX('Policy Characteristics'!G:G,MATCH($C769,'Policy Characteristics'!$C:$C,0))),"",INDEX('Policy Characteristics'!G:G,MATCH($C769,'Policy Characteristics'!$C:$C,0)))</f>
        <v>0.25</v>
      </c>
      <c r="N769" s="317">
        <f>IF(ISBLANK(INDEX('Policy Characteristics'!H:H,MATCH($C769,'Policy Characteristics'!$C:$C,0))),"",INDEX('Policy Characteristics'!H:H,MATCH($C769,'Policy Characteristics'!$C:$C,0)))</f>
        <v>0.01</v>
      </c>
      <c r="O769" s="306" t="str">
        <f>IF(ISBLANK(INDEX('Policy Characteristics'!I:I,MATCH($C769,'Policy Characteristics'!$C:$C,0))),"",INDEX('Policy Characteristics'!I:I,MATCH($C769,'Policy Characteristics'!$C:$C,0)))</f>
        <v>% reduction in energy use</v>
      </c>
      <c r="P769" s="306" t="str">
        <f>IF(ISBLANK(INDEX('Policy Characteristics'!J:J,MATCH($C769,'Policy Characteristics'!$C:$C,0))),"",INDEX('Policy Characteristics'!J:J,MATCH($C769,'Policy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69" s="306" t="str">
        <f>IF(ISBLANK(INDEX('Policy Characteristics'!K:K,MATCH($C769,'Policy Characteristics'!$C:$C,0))),"",INDEX('Policy Characteristics'!K:K,MATCH($C769,'Policy Characteristics'!$C:$C,0)))</f>
        <v>industry-ag-main.html#eff-stds</v>
      </c>
      <c r="R769" s="306" t="str">
        <f>IF(ISBLANK(INDEX('Policy Characteristics'!L:L,MATCH($C769,'Policy Characteristics'!$C:$C,0))),"",INDEX('Policy Characteristics'!L:L,MATCH($C769,'Policy Characteristics'!$C:$C,0)))</f>
        <v>industry-energy-efficiency-standards.html</v>
      </c>
    </row>
    <row r="770" spans="1:18" s="435" customFormat="1" x14ac:dyDescent="0.25">
      <c r="A770" s="306" t="str">
        <f>IF(ISBLANK(INDEX('Policy Characteristics'!A:A,MATCH($C770,'Policy Characteristics'!$C:$C,0))),"",INDEX('Policy Characteristics'!A:A,MATCH($C770,'Policy Characteristics'!$C:$C,0)))</f>
        <v>Industry</v>
      </c>
      <c r="B770" s="306" t="str">
        <f>IF(ISBLANK(INDEX('Policy Characteristics'!B:B,MATCH($C770,'Policy Characteristics'!$C:$C,0))),"",INDEX('Policy Characteristics'!B:B,MATCH($C770,'Policy Characteristics'!$C:$C,0)))</f>
        <v>Industry Energy Efficiency Standards</v>
      </c>
      <c r="C770" s="310" t="str">
        <f t="shared" si="37"/>
        <v>Percentage Improvement in Eqpt Efficiency Standards above BAU</v>
      </c>
      <c r="D770" s="394" t="s">
        <v>3197</v>
      </c>
      <c r="E770" s="414" t="s">
        <v>2802</v>
      </c>
      <c r="F770" s="7" t="s">
        <v>3161</v>
      </c>
      <c r="G770" s="414" t="s">
        <v>2806</v>
      </c>
      <c r="H770" s="416">
        <v>1006</v>
      </c>
      <c r="I770" s="414" t="s">
        <v>44</v>
      </c>
      <c r="J770" s="308" t="str">
        <f>IF(ISBLANK(INDEX('Policy Characteristics'!D:D,MATCH($C770,'Policy Characteristics'!$C:$C,0))),"",INDEX('Policy Characteristics'!D:D,MATCH($C770,'Policy Characteristics'!$C:$C,0)))</f>
        <v>Industry Energy Efficiency Standards</v>
      </c>
      <c r="K770" s="306" t="str">
        <f>IF(ISBLANK(INDEX('Policy Characteristics'!E:E,MATCH($C770,'Policy Characteristics'!$C:$C,0))),"",INDEX('Policy Characteristics'!E:E,MATCH($C770,'Policy Characteristics'!$C:$C,0)))</f>
        <v>indst efficiency standards</v>
      </c>
      <c r="L770" s="317">
        <f>IF(ISBLANK(INDEX('Policy Characteristics'!F:F,MATCH($C770,'Policy Characteristics'!$C:$C,0))),"",INDEX('Policy Characteristics'!F:F,MATCH($C770,'Policy Characteristics'!$C:$C,0)))</f>
        <v>0</v>
      </c>
      <c r="M770" s="317">
        <f>IF(ISBLANK(INDEX('Policy Characteristics'!G:G,MATCH($C770,'Policy Characteristics'!$C:$C,0))),"",INDEX('Policy Characteristics'!G:G,MATCH($C770,'Policy Characteristics'!$C:$C,0)))</f>
        <v>0.25</v>
      </c>
      <c r="N770" s="317">
        <f>IF(ISBLANK(INDEX('Policy Characteristics'!H:H,MATCH($C770,'Policy Characteristics'!$C:$C,0))),"",INDEX('Policy Characteristics'!H:H,MATCH($C770,'Policy Characteristics'!$C:$C,0)))</f>
        <v>0.01</v>
      </c>
      <c r="O770" s="306" t="str">
        <f>IF(ISBLANK(INDEX('Policy Characteristics'!I:I,MATCH($C770,'Policy Characteristics'!$C:$C,0))),"",INDEX('Policy Characteristics'!I:I,MATCH($C770,'Policy Characteristics'!$C:$C,0)))</f>
        <v>% reduction in energy use</v>
      </c>
      <c r="P770" s="306" t="str">
        <f>IF(ISBLANK(INDEX('Policy Characteristics'!J:J,MATCH($C770,'Policy Characteristics'!$C:$C,0))),"",INDEX('Policy Characteristics'!J:J,MATCH($C770,'Policy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0" s="306" t="str">
        <f>IF(ISBLANK(INDEX('Policy Characteristics'!K:K,MATCH($C770,'Policy Characteristics'!$C:$C,0))),"",INDEX('Policy Characteristics'!K:K,MATCH($C770,'Policy Characteristics'!$C:$C,0)))</f>
        <v>industry-ag-main.html#eff-stds</v>
      </c>
      <c r="R770" s="306" t="str">
        <f>IF(ISBLANK(INDEX('Policy Characteristics'!L:L,MATCH($C770,'Policy Characteristics'!$C:$C,0))),"",INDEX('Policy Characteristics'!L:L,MATCH($C770,'Policy Characteristics'!$C:$C,0)))</f>
        <v>industry-energy-efficiency-standards.html</v>
      </c>
    </row>
    <row r="771" spans="1:18" s="435" customFormat="1" x14ac:dyDescent="0.25">
      <c r="A771" s="306" t="str">
        <f>IF(ISBLANK(INDEX('Policy Characteristics'!A:A,MATCH($C771,'Policy Characteristics'!$C:$C,0))),"",INDEX('Policy Characteristics'!A:A,MATCH($C771,'Policy Characteristics'!$C:$C,0)))</f>
        <v>Industry</v>
      </c>
      <c r="B771" s="306" t="str">
        <f>IF(ISBLANK(INDEX('Policy Characteristics'!B:B,MATCH($C771,'Policy Characteristics'!$C:$C,0))),"",INDEX('Policy Characteristics'!B:B,MATCH($C771,'Policy Characteristics'!$C:$C,0)))</f>
        <v>Industry Energy Efficiency Standards</v>
      </c>
      <c r="C771" s="310" t="str">
        <f t="shared" si="37"/>
        <v>Percentage Improvement in Eqpt Efficiency Standards above BAU</v>
      </c>
      <c r="D771" s="394" t="s">
        <v>3197</v>
      </c>
      <c r="E771" s="414" t="s">
        <v>2799</v>
      </c>
      <c r="F771" s="7" t="s">
        <v>3161</v>
      </c>
      <c r="G771" s="414" t="s">
        <v>2804</v>
      </c>
      <c r="H771" s="416">
        <v>1007</v>
      </c>
      <c r="I771" s="414" t="s">
        <v>45</v>
      </c>
      <c r="J771" s="308" t="str">
        <f>IF(ISBLANK(INDEX('Policy Characteristics'!D:D,MATCH($C771,'Policy Characteristics'!$C:$C,0))),"",INDEX('Policy Characteristics'!D:D,MATCH($C771,'Policy Characteristics'!$C:$C,0)))</f>
        <v>Industry Energy Efficiency Standards</v>
      </c>
      <c r="K771" s="306" t="str">
        <f>IF(ISBLANK(INDEX('Policy Characteristics'!E:E,MATCH($C771,'Policy Characteristics'!$C:$C,0))),"",INDEX('Policy Characteristics'!E:E,MATCH($C771,'Policy Characteristics'!$C:$C,0)))</f>
        <v>indst efficiency standards</v>
      </c>
      <c r="L771" s="317">
        <f>IF(ISBLANK(INDEX('Policy Characteristics'!F:F,MATCH($C771,'Policy Characteristics'!$C:$C,0))),"",INDEX('Policy Characteristics'!F:F,MATCH($C771,'Policy Characteristics'!$C:$C,0)))</f>
        <v>0</v>
      </c>
      <c r="M771" s="317">
        <f>IF(ISBLANK(INDEX('Policy Characteristics'!G:G,MATCH($C771,'Policy Characteristics'!$C:$C,0))),"",INDEX('Policy Characteristics'!G:G,MATCH($C771,'Policy Characteristics'!$C:$C,0)))</f>
        <v>0.25</v>
      </c>
      <c r="N771" s="317">
        <f>IF(ISBLANK(INDEX('Policy Characteristics'!H:H,MATCH($C771,'Policy Characteristics'!$C:$C,0))),"",INDEX('Policy Characteristics'!H:H,MATCH($C771,'Policy Characteristics'!$C:$C,0)))</f>
        <v>0.01</v>
      </c>
      <c r="O771" s="306" t="str">
        <f>IF(ISBLANK(INDEX('Policy Characteristics'!I:I,MATCH($C771,'Policy Characteristics'!$C:$C,0))),"",INDEX('Policy Characteristics'!I:I,MATCH($C771,'Policy Characteristics'!$C:$C,0)))</f>
        <v>% reduction in energy use</v>
      </c>
      <c r="P771" s="306" t="str">
        <f>IF(ISBLANK(INDEX('Policy Characteristics'!J:J,MATCH($C771,'Policy Characteristics'!$C:$C,0))),"",INDEX('Policy Characteristics'!J:J,MATCH($C771,'Policy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1" s="306" t="str">
        <f>IF(ISBLANK(INDEX('Policy Characteristics'!K:K,MATCH($C771,'Policy Characteristics'!$C:$C,0))),"",INDEX('Policy Characteristics'!K:K,MATCH($C771,'Policy Characteristics'!$C:$C,0)))</f>
        <v>industry-ag-main.html#eff-stds</v>
      </c>
      <c r="R771" s="306" t="str">
        <f>IF(ISBLANK(INDEX('Policy Characteristics'!L:L,MATCH($C771,'Policy Characteristics'!$C:$C,0))),"",INDEX('Policy Characteristics'!L:L,MATCH($C771,'Policy Characteristics'!$C:$C,0)))</f>
        <v>industry-energy-efficiency-standards.html</v>
      </c>
    </row>
    <row r="772" spans="1:18" s="435" customFormat="1" x14ac:dyDescent="0.25">
      <c r="A772" s="306" t="str">
        <f>IF(ISBLANK(INDEX('Policy Characteristics'!A:A,MATCH($C772,'Policy Characteristics'!$C:$C,0))),"",INDEX('Policy Characteristics'!A:A,MATCH($C772,'Policy Characteristics'!$C:$C,0)))</f>
        <v>Industry</v>
      </c>
      <c r="B772" s="306" t="str">
        <f>IF(ISBLANK(INDEX('Policy Characteristics'!B:B,MATCH($C772,'Policy Characteristics'!$C:$C,0))),"",INDEX('Policy Characteristics'!B:B,MATCH($C772,'Policy Characteristics'!$C:$C,0)))</f>
        <v>Industry Energy Efficiency Standards</v>
      </c>
      <c r="C772" s="310" t="str">
        <f t="shared" si="37"/>
        <v>Percentage Improvement in Eqpt Efficiency Standards above BAU</v>
      </c>
      <c r="D772" s="394" t="s">
        <v>3198</v>
      </c>
      <c r="E772" s="414" t="s">
        <v>2449</v>
      </c>
      <c r="F772" s="7" t="s">
        <v>3162</v>
      </c>
      <c r="G772" s="414" t="s">
        <v>2455</v>
      </c>
      <c r="H772" s="416">
        <v>1008</v>
      </c>
      <c r="I772" s="414" t="s">
        <v>44</v>
      </c>
      <c r="J772" s="308" t="str">
        <f>IF(ISBLANK(INDEX('Policy Characteristics'!D:D,MATCH($C772,'Policy Characteristics'!$C:$C,0))),"",INDEX('Policy Characteristics'!D:D,MATCH($C772,'Policy Characteristics'!$C:$C,0)))</f>
        <v>Industry Energy Efficiency Standards</v>
      </c>
      <c r="K772" s="306" t="str">
        <f>IF(ISBLANK(INDEX('Policy Characteristics'!E:E,MATCH($C772,'Policy Characteristics'!$C:$C,0))),"",INDEX('Policy Characteristics'!E:E,MATCH($C772,'Policy Characteristics'!$C:$C,0)))</f>
        <v>indst efficiency standards</v>
      </c>
      <c r="L772" s="317">
        <f>IF(ISBLANK(INDEX('Policy Characteristics'!F:F,MATCH($C772,'Policy Characteristics'!$C:$C,0))),"",INDEX('Policy Characteristics'!F:F,MATCH($C772,'Policy Characteristics'!$C:$C,0)))</f>
        <v>0</v>
      </c>
      <c r="M772" s="317">
        <f>IF(ISBLANK(INDEX('Policy Characteristics'!G:G,MATCH($C772,'Policy Characteristics'!$C:$C,0))),"",INDEX('Policy Characteristics'!G:G,MATCH($C772,'Policy Characteristics'!$C:$C,0)))</f>
        <v>0.25</v>
      </c>
      <c r="N772" s="317">
        <f>IF(ISBLANK(INDEX('Policy Characteristics'!H:H,MATCH($C772,'Policy Characteristics'!$C:$C,0))),"",INDEX('Policy Characteristics'!H:H,MATCH($C772,'Policy Characteristics'!$C:$C,0)))</f>
        <v>0.01</v>
      </c>
      <c r="O772" s="306" t="str">
        <f>IF(ISBLANK(INDEX('Policy Characteristics'!I:I,MATCH($C772,'Policy Characteristics'!$C:$C,0))),"",INDEX('Policy Characteristics'!I:I,MATCH($C772,'Policy Characteristics'!$C:$C,0)))</f>
        <v>% reduction in energy use</v>
      </c>
      <c r="P772" s="306" t="str">
        <f>IF(ISBLANK(INDEX('Policy Characteristics'!J:J,MATCH($C772,'Policy Characteristics'!$C:$C,0))),"",INDEX('Policy Characteristics'!J:J,MATCH($C772,'Policy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2" s="306" t="str">
        <f>IF(ISBLANK(INDEX('Policy Characteristics'!K:K,MATCH($C772,'Policy Characteristics'!$C:$C,0))),"",INDEX('Policy Characteristics'!K:K,MATCH($C772,'Policy Characteristics'!$C:$C,0)))</f>
        <v>industry-ag-main.html#eff-stds</v>
      </c>
      <c r="R772" s="306" t="str">
        <f>IF(ISBLANK(INDEX('Policy Characteristics'!L:L,MATCH($C772,'Policy Characteristics'!$C:$C,0))),"",INDEX('Policy Characteristics'!L:L,MATCH($C772,'Policy Characteristics'!$C:$C,0)))</f>
        <v>industry-energy-efficiency-standards.html</v>
      </c>
    </row>
    <row r="773" spans="1:18" s="435" customFormat="1" x14ac:dyDescent="0.25">
      <c r="A773" s="306" t="str">
        <f>IF(ISBLANK(INDEX('Policy Characteristics'!A:A,MATCH($C773,'Policy Characteristics'!$C:$C,0))),"",INDEX('Policy Characteristics'!A:A,MATCH($C773,'Policy Characteristics'!$C:$C,0)))</f>
        <v>Industry</v>
      </c>
      <c r="B773" s="306" t="str">
        <f>IF(ISBLANK(INDEX('Policy Characteristics'!B:B,MATCH($C773,'Policy Characteristics'!$C:$C,0))),"",INDEX('Policy Characteristics'!B:B,MATCH($C773,'Policy Characteristics'!$C:$C,0)))</f>
        <v>Industry Energy Efficiency Standards</v>
      </c>
      <c r="C773" s="310" t="str">
        <f t="shared" si="37"/>
        <v>Percentage Improvement in Eqpt Efficiency Standards above BAU</v>
      </c>
      <c r="D773" s="394" t="s">
        <v>3198</v>
      </c>
      <c r="E773" s="414" t="s">
        <v>2450</v>
      </c>
      <c r="F773" s="7" t="s">
        <v>3162</v>
      </c>
      <c r="G773" s="414" t="s">
        <v>2458</v>
      </c>
      <c r="H773" s="416">
        <v>1009</v>
      </c>
      <c r="I773" s="414" t="s">
        <v>44</v>
      </c>
      <c r="J773" s="308" t="str">
        <f>IF(ISBLANK(INDEX('Policy Characteristics'!D:D,MATCH($C773,'Policy Characteristics'!$C:$C,0))),"",INDEX('Policy Characteristics'!D:D,MATCH($C773,'Policy Characteristics'!$C:$C,0)))</f>
        <v>Industry Energy Efficiency Standards</v>
      </c>
      <c r="K773" s="306" t="str">
        <f>IF(ISBLANK(INDEX('Policy Characteristics'!E:E,MATCH($C773,'Policy Characteristics'!$C:$C,0))),"",INDEX('Policy Characteristics'!E:E,MATCH($C773,'Policy Characteristics'!$C:$C,0)))</f>
        <v>indst efficiency standards</v>
      </c>
      <c r="L773" s="317">
        <f>IF(ISBLANK(INDEX('Policy Characteristics'!F:F,MATCH($C773,'Policy Characteristics'!$C:$C,0))),"",INDEX('Policy Characteristics'!F:F,MATCH($C773,'Policy Characteristics'!$C:$C,0)))</f>
        <v>0</v>
      </c>
      <c r="M773" s="317">
        <f>IF(ISBLANK(INDEX('Policy Characteristics'!G:G,MATCH($C773,'Policy Characteristics'!$C:$C,0))),"",INDEX('Policy Characteristics'!G:G,MATCH($C773,'Policy Characteristics'!$C:$C,0)))</f>
        <v>0.25</v>
      </c>
      <c r="N773" s="317">
        <f>IF(ISBLANK(INDEX('Policy Characteristics'!H:H,MATCH($C773,'Policy Characteristics'!$C:$C,0))),"",INDEX('Policy Characteristics'!H:H,MATCH($C773,'Policy Characteristics'!$C:$C,0)))</f>
        <v>0.01</v>
      </c>
      <c r="O773" s="306" t="str">
        <f>IF(ISBLANK(INDEX('Policy Characteristics'!I:I,MATCH($C773,'Policy Characteristics'!$C:$C,0))),"",INDEX('Policy Characteristics'!I:I,MATCH($C773,'Policy Characteristics'!$C:$C,0)))</f>
        <v>% reduction in energy use</v>
      </c>
      <c r="P773" s="306" t="str">
        <f>IF(ISBLANK(INDEX('Policy Characteristics'!J:J,MATCH($C773,'Policy Characteristics'!$C:$C,0))),"",INDEX('Policy Characteristics'!J:J,MATCH($C773,'Policy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3" s="306" t="str">
        <f>IF(ISBLANK(INDEX('Policy Characteristics'!K:K,MATCH($C773,'Policy Characteristics'!$C:$C,0))),"",INDEX('Policy Characteristics'!K:K,MATCH($C773,'Policy Characteristics'!$C:$C,0)))</f>
        <v>industry-ag-main.html#eff-stds</v>
      </c>
      <c r="R773" s="306" t="str">
        <f>IF(ISBLANK(INDEX('Policy Characteristics'!L:L,MATCH($C773,'Policy Characteristics'!$C:$C,0))),"",INDEX('Policy Characteristics'!L:L,MATCH($C773,'Policy Characteristics'!$C:$C,0)))</f>
        <v>industry-energy-efficiency-standards.html</v>
      </c>
    </row>
    <row r="774" spans="1:18" s="435" customFormat="1" x14ac:dyDescent="0.25">
      <c r="A774" s="306" t="str">
        <f>IF(ISBLANK(INDEX('Policy Characteristics'!A:A,MATCH($C774,'Policy Characteristics'!$C:$C,0))),"",INDEX('Policy Characteristics'!A:A,MATCH($C774,'Policy Characteristics'!$C:$C,0)))</f>
        <v>Industry</v>
      </c>
      <c r="B774" s="306" t="str">
        <f>IF(ISBLANK(INDEX('Policy Characteristics'!B:B,MATCH($C774,'Policy Characteristics'!$C:$C,0))),"",INDEX('Policy Characteristics'!B:B,MATCH($C774,'Policy Characteristics'!$C:$C,0)))</f>
        <v>Industry Energy Efficiency Standards</v>
      </c>
      <c r="C774" s="310" t="str">
        <f t="shared" si="37"/>
        <v>Percentage Improvement in Eqpt Efficiency Standards above BAU</v>
      </c>
      <c r="D774" s="394" t="s">
        <v>3198</v>
      </c>
      <c r="E774" s="414" t="s">
        <v>2451</v>
      </c>
      <c r="F774" s="7" t="s">
        <v>3162</v>
      </c>
      <c r="G774" s="414" t="s">
        <v>2459</v>
      </c>
      <c r="H774" s="416">
        <v>1010</v>
      </c>
      <c r="I774" s="414" t="s">
        <v>44</v>
      </c>
      <c r="J774" s="308" t="str">
        <f>IF(ISBLANK(INDEX('Policy Characteristics'!D:D,MATCH($C774,'Policy Characteristics'!$C:$C,0))),"",INDEX('Policy Characteristics'!D:D,MATCH($C774,'Policy Characteristics'!$C:$C,0)))</f>
        <v>Industry Energy Efficiency Standards</v>
      </c>
      <c r="K774" s="306" t="str">
        <f>IF(ISBLANK(INDEX('Policy Characteristics'!E:E,MATCH($C774,'Policy Characteristics'!$C:$C,0))),"",INDEX('Policy Characteristics'!E:E,MATCH($C774,'Policy Characteristics'!$C:$C,0)))</f>
        <v>indst efficiency standards</v>
      </c>
      <c r="L774" s="317">
        <f>IF(ISBLANK(INDEX('Policy Characteristics'!F:F,MATCH($C774,'Policy Characteristics'!$C:$C,0))),"",INDEX('Policy Characteristics'!F:F,MATCH($C774,'Policy Characteristics'!$C:$C,0)))</f>
        <v>0</v>
      </c>
      <c r="M774" s="317">
        <f>IF(ISBLANK(INDEX('Policy Characteristics'!G:G,MATCH($C774,'Policy Characteristics'!$C:$C,0))),"",INDEX('Policy Characteristics'!G:G,MATCH($C774,'Policy Characteristics'!$C:$C,0)))</f>
        <v>0.25</v>
      </c>
      <c r="N774" s="317">
        <f>IF(ISBLANK(INDEX('Policy Characteristics'!H:H,MATCH($C774,'Policy Characteristics'!$C:$C,0))),"",INDEX('Policy Characteristics'!H:H,MATCH($C774,'Policy Characteristics'!$C:$C,0)))</f>
        <v>0.01</v>
      </c>
      <c r="O774" s="306" t="str">
        <f>IF(ISBLANK(INDEX('Policy Characteristics'!I:I,MATCH($C774,'Policy Characteristics'!$C:$C,0))),"",INDEX('Policy Characteristics'!I:I,MATCH($C774,'Policy Characteristics'!$C:$C,0)))</f>
        <v>% reduction in energy use</v>
      </c>
      <c r="P774" s="306" t="str">
        <f>IF(ISBLANK(INDEX('Policy Characteristics'!J:J,MATCH($C774,'Policy Characteristics'!$C:$C,0))),"",INDEX('Policy Characteristics'!J:J,MATCH($C774,'Policy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4" s="306" t="str">
        <f>IF(ISBLANK(INDEX('Policy Characteristics'!K:K,MATCH($C774,'Policy Characteristics'!$C:$C,0))),"",INDEX('Policy Characteristics'!K:K,MATCH($C774,'Policy Characteristics'!$C:$C,0)))</f>
        <v>industry-ag-main.html#eff-stds</v>
      </c>
      <c r="R774" s="306" t="str">
        <f>IF(ISBLANK(INDEX('Policy Characteristics'!L:L,MATCH($C774,'Policy Characteristics'!$C:$C,0))),"",INDEX('Policy Characteristics'!L:L,MATCH($C774,'Policy Characteristics'!$C:$C,0)))</f>
        <v>industry-energy-efficiency-standards.html</v>
      </c>
    </row>
    <row r="775" spans="1:18" s="435" customFormat="1" x14ac:dyDescent="0.25">
      <c r="A775" s="306" t="str">
        <f>IF(ISBLANK(INDEX('Policy Characteristics'!A:A,MATCH($C775,'Policy Characteristics'!$C:$C,0))),"",INDEX('Policy Characteristics'!A:A,MATCH($C775,'Policy Characteristics'!$C:$C,0)))</f>
        <v>Industry</v>
      </c>
      <c r="B775" s="306" t="str">
        <f>IF(ISBLANK(INDEX('Policy Characteristics'!B:B,MATCH($C775,'Policy Characteristics'!$C:$C,0))),"",INDEX('Policy Characteristics'!B:B,MATCH($C775,'Policy Characteristics'!$C:$C,0)))</f>
        <v>Industry Energy Efficiency Standards</v>
      </c>
      <c r="C775" s="310" t="str">
        <f t="shared" si="37"/>
        <v>Percentage Improvement in Eqpt Efficiency Standards above BAU</v>
      </c>
      <c r="D775" s="394" t="s">
        <v>3198</v>
      </c>
      <c r="E775" s="414" t="s">
        <v>2452</v>
      </c>
      <c r="F775" s="7" t="s">
        <v>3162</v>
      </c>
      <c r="G775" s="414" t="s">
        <v>2456</v>
      </c>
      <c r="H775" s="416">
        <v>1011</v>
      </c>
      <c r="I775" s="414" t="s">
        <v>45</v>
      </c>
      <c r="J775" s="308" t="str">
        <f>IF(ISBLANK(INDEX('Policy Characteristics'!D:D,MATCH($C775,'Policy Characteristics'!$C:$C,0))),"",INDEX('Policy Characteristics'!D:D,MATCH($C775,'Policy Characteristics'!$C:$C,0)))</f>
        <v>Industry Energy Efficiency Standards</v>
      </c>
      <c r="K775" s="306" t="str">
        <f>IF(ISBLANK(INDEX('Policy Characteristics'!E:E,MATCH($C775,'Policy Characteristics'!$C:$C,0))),"",INDEX('Policy Characteristics'!E:E,MATCH($C775,'Policy Characteristics'!$C:$C,0)))</f>
        <v>indst efficiency standards</v>
      </c>
      <c r="L775" s="317">
        <f>IF(ISBLANK(INDEX('Policy Characteristics'!F:F,MATCH($C775,'Policy Characteristics'!$C:$C,0))),"",INDEX('Policy Characteristics'!F:F,MATCH($C775,'Policy Characteristics'!$C:$C,0)))</f>
        <v>0</v>
      </c>
      <c r="M775" s="317">
        <f>IF(ISBLANK(INDEX('Policy Characteristics'!G:G,MATCH($C775,'Policy Characteristics'!$C:$C,0))),"",INDEX('Policy Characteristics'!G:G,MATCH($C775,'Policy Characteristics'!$C:$C,0)))</f>
        <v>0.25</v>
      </c>
      <c r="N775" s="317">
        <f>IF(ISBLANK(INDEX('Policy Characteristics'!H:H,MATCH($C775,'Policy Characteristics'!$C:$C,0))),"",INDEX('Policy Characteristics'!H:H,MATCH($C775,'Policy Characteristics'!$C:$C,0)))</f>
        <v>0.01</v>
      </c>
      <c r="O775" s="306" t="str">
        <f>IF(ISBLANK(INDEX('Policy Characteristics'!I:I,MATCH($C775,'Policy Characteristics'!$C:$C,0))),"",INDEX('Policy Characteristics'!I:I,MATCH($C775,'Policy Characteristics'!$C:$C,0)))</f>
        <v>% reduction in energy use</v>
      </c>
      <c r="P775" s="306" t="str">
        <f>IF(ISBLANK(INDEX('Policy Characteristics'!J:J,MATCH($C775,'Policy Characteristics'!$C:$C,0))),"",INDEX('Policy Characteristics'!J:J,MATCH($C775,'Policy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5" s="306" t="str">
        <f>IF(ISBLANK(INDEX('Policy Characteristics'!K:K,MATCH($C775,'Policy Characteristics'!$C:$C,0))),"",INDEX('Policy Characteristics'!K:K,MATCH($C775,'Policy Characteristics'!$C:$C,0)))</f>
        <v>industry-ag-main.html#eff-stds</v>
      </c>
      <c r="R775" s="306" t="str">
        <f>IF(ISBLANK(INDEX('Policy Characteristics'!L:L,MATCH($C775,'Policy Characteristics'!$C:$C,0))),"",INDEX('Policy Characteristics'!L:L,MATCH($C775,'Policy Characteristics'!$C:$C,0)))</f>
        <v>industry-energy-efficiency-standards.html</v>
      </c>
    </row>
    <row r="776" spans="1:18" s="435" customFormat="1" x14ac:dyDescent="0.25">
      <c r="A776" s="306" t="str">
        <f>IF(ISBLANK(INDEX('Policy Characteristics'!A:A,MATCH($C776,'Policy Characteristics'!$C:$C,0))),"",INDEX('Policy Characteristics'!A:A,MATCH($C776,'Policy Characteristics'!$C:$C,0)))</f>
        <v>Industry</v>
      </c>
      <c r="B776" s="306" t="str">
        <f>IF(ISBLANK(INDEX('Policy Characteristics'!B:B,MATCH($C776,'Policy Characteristics'!$C:$C,0))),"",INDEX('Policy Characteristics'!B:B,MATCH($C776,'Policy Characteristics'!$C:$C,0)))</f>
        <v>Industry Energy Efficiency Standards</v>
      </c>
      <c r="C776" s="310" t="str">
        <f t="shared" si="37"/>
        <v>Percentage Improvement in Eqpt Efficiency Standards above BAU</v>
      </c>
      <c r="D776" s="394" t="s">
        <v>3198</v>
      </c>
      <c r="E776" s="414" t="s">
        <v>2453</v>
      </c>
      <c r="F776" s="7" t="s">
        <v>3162</v>
      </c>
      <c r="G776" s="414" t="s">
        <v>2457</v>
      </c>
      <c r="H776" s="416">
        <v>1012</v>
      </c>
      <c r="I776" s="414" t="s">
        <v>44</v>
      </c>
      <c r="J776" s="308" t="str">
        <f>IF(ISBLANK(INDEX('Policy Characteristics'!D:D,MATCH($C776,'Policy Characteristics'!$C:$C,0))),"",INDEX('Policy Characteristics'!D:D,MATCH($C776,'Policy Characteristics'!$C:$C,0)))</f>
        <v>Industry Energy Efficiency Standards</v>
      </c>
      <c r="K776" s="306" t="str">
        <f>IF(ISBLANK(INDEX('Policy Characteristics'!E:E,MATCH($C776,'Policy Characteristics'!$C:$C,0))),"",INDEX('Policy Characteristics'!E:E,MATCH($C776,'Policy Characteristics'!$C:$C,0)))</f>
        <v>indst efficiency standards</v>
      </c>
      <c r="L776" s="317">
        <f>IF(ISBLANK(INDEX('Policy Characteristics'!F:F,MATCH($C776,'Policy Characteristics'!$C:$C,0))),"",INDEX('Policy Characteristics'!F:F,MATCH($C776,'Policy Characteristics'!$C:$C,0)))</f>
        <v>0</v>
      </c>
      <c r="M776" s="317">
        <f>IF(ISBLANK(INDEX('Policy Characteristics'!G:G,MATCH($C776,'Policy Characteristics'!$C:$C,0))),"",INDEX('Policy Characteristics'!G:G,MATCH($C776,'Policy Characteristics'!$C:$C,0)))</f>
        <v>0.25</v>
      </c>
      <c r="N776" s="317">
        <f>IF(ISBLANK(INDEX('Policy Characteristics'!H:H,MATCH($C776,'Policy Characteristics'!$C:$C,0))),"",INDEX('Policy Characteristics'!H:H,MATCH($C776,'Policy Characteristics'!$C:$C,0)))</f>
        <v>0.01</v>
      </c>
      <c r="O776" s="306" t="str">
        <f>IF(ISBLANK(INDEX('Policy Characteristics'!I:I,MATCH($C776,'Policy Characteristics'!$C:$C,0))),"",INDEX('Policy Characteristics'!I:I,MATCH($C776,'Policy Characteristics'!$C:$C,0)))</f>
        <v>% reduction in energy use</v>
      </c>
      <c r="P776" s="306" t="str">
        <f>IF(ISBLANK(INDEX('Policy Characteristics'!J:J,MATCH($C776,'Policy Characteristics'!$C:$C,0))),"",INDEX('Policy Characteristics'!J:J,MATCH($C776,'Policy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6" s="306" t="str">
        <f>IF(ISBLANK(INDEX('Policy Characteristics'!K:K,MATCH($C776,'Policy Characteristics'!$C:$C,0))),"",INDEX('Policy Characteristics'!K:K,MATCH($C776,'Policy Characteristics'!$C:$C,0)))</f>
        <v>industry-ag-main.html#eff-stds</v>
      </c>
      <c r="R776" s="306" t="str">
        <f>IF(ISBLANK(INDEX('Policy Characteristics'!L:L,MATCH($C776,'Policy Characteristics'!$C:$C,0))),"",INDEX('Policy Characteristics'!L:L,MATCH($C776,'Policy Characteristics'!$C:$C,0)))</f>
        <v>industry-energy-efficiency-standards.html</v>
      </c>
    </row>
    <row r="777" spans="1:18" s="435" customFormat="1" x14ac:dyDescent="0.25">
      <c r="A777" s="306" t="str">
        <f>IF(ISBLANK(INDEX('Policy Characteristics'!A:A,MATCH($C777,'Policy Characteristics'!$C:$C,0))),"",INDEX('Policy Characteristics'!A:A,MATCH($C777,'Policy Characteristics'!$C:$C,0)))</f>
        <v>Industry</v>
      </c>
      <c r="B777" s="306" t="str">
        <f>IF(ISBLANK(INDEX('Policy Characteristics'!B:B,MATCH($C777,'Policy Characteristics'!$C:$C,0))),"",INDEX('Policy Characteristics'!B:B,MATCH($C777,'Policy Characteristics'!$C:$C,0)))</f>
        <v>Industry Energy Efficiency Standards</v>
      </c>
      <c r="C777" s="310" t="str">
        <f t="shared" si="37"/>
        <v>Percentage Improvement in Eqpt Efficiency Standards above BAU</v>
      </c>
      <c r="D777" s="394" t="s">
        <v>3198</v>
      </c>
      <c r="E777" s="414" t="s">
        <v>2454</v>
      </c>
      <c r="F777" s="7" t="s">
        <v>3162</v>
      </c>
      <c r="G777" s="414" t="s">
        <v>2460</v>
      </c>
      <c r="H777" s="416">
        <v>1013</v>
      </c>
      <c r="I777" s="414" t="s">
        <v>45</v>
      </c>
      <c r="J777" s="308" t="str">
        <f>IF(ISBLANK(INDEX('Policy Characteristics'!D:D,MATCH($C777,'Policy Characteristics'!$C:$C,0))),"",INDEX('Policy Characteristics'!D:D,MATCH($C777,'Policy Characteristics'!$C:$C,0)))</f>
        <v>Industry Energy Efficiency Standards</v>
      </c>
      <c r="K777" s="306" t="str">
        <f>IF(ISBLANK(INDEX('Policy Characteristics'!E:E,MATCH($C777,'Policy Characteristics'!$C:$C,0))),"",INDEX('Policy Characteristics'!E:E,MATCH($C777,'Policy Characteristics'!$C:$C,0)))</f>
        <v>indst efficiency standards</v>
      </c>
      <c r="L777" s="317">
        <f>IF(ISBLANK(INDEX('Policy Characteristics'!F:F,MATCH($C777,'Policy Characteristics'!$C:$C,0))),"",INDEX('Policy Characteristics'!F:F,MATCH($C777,'Policy Characteristics'!$C:$C,0)))</f>
        <v>0</v>
      </c>
      <c r="M777" s="317">
        <f>IF(ISBLANK(INDEX('Policy Characteristics'!G:G,MATCH($C777,'Policy Characteristics'!$C:$C,0))),"",INDEX('Policy Characteristics'!G:G,MATCH($C777,'Policy Characteristics'!$C:$C,0)))</f>
        <v>0.25</v>
      </c>
      <c r="N777" s="317">
        <f>IF(ISBLANK(INDEX('Policy Characteristics'!H:H,MATCH($C777,'Policy Characteristics'!$C:$C,0))),"",INDEX('Policy Characteristics'!H:H,MATCH($C777,'Policy Characteristics'!$C:$C,0)))</f>
        <v>0.01</v>
      </c>
      <c r="O777" s="306" t="str">
        <f>IF(ISBLANK(INDEX('Policy Characteristics'!I:I,MATCH($C777,'Policy Characteristics'!$C:$C,0))),"",INDEX('Policy Characteristics'!I:I,MATCH($C777,'Policy Characteristics'!$C:$C,0)))</f>
        <v>% reduction in energy use</v>
      </c>
      <c r="P777" s="306" t="str">
        <f>IF(ISBLANK(INDEX('Policy Characteristics'!J:J,MATCH($C777,'Policy Characteristics'!$C:$C,0))),"",INDEX('Policy Characteristics'!J:J,MATCH($C777,'Policy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7" s="306" t="str">
        <f>IF(ISBLANK(INDEX('Policy Characteristics'!K:K,MATCH($C777,'Policy Characteristics'!$C:$C,0))),"",INDEX('Policy Characteristics'!K:K,MATCH($C777,'Policy Characteristics'!$C:$C,0)))</f>
        <v>industry-ag-main.html#eff-stds</v>
      </c>
      <c r="R777" s="306" t="str">
        <f>IF(ISBLANK(INDEX('Policy Characteristics'!L:L,MATCH($C777,'Policy Characteristics'!$C:$C,0))),"",INDEX('Policy Characteristics'!L:L,MATCH($C777,'Policy Characteristics'!$C:$C,0)))</f>
        <v>industry-energy-efficiency-standards.html</v>
      </c>
    </row>
    <row r="778" spans="1:18" s="435" customFormat="1" x14ac:dyDescent="0.25">
      <c r="A778" s="306" t="str">
        <f>IF(ISBLANK(INDEX('Policy Characteristics'!A:A,MATCH($C778,'Policy Characteristics'!$C:$C,0))),"",INDEX('Policy Characteristics'!A:A,MATCH($C778,'Policy Characteristics'!$C:$C,0)))</f>
        <v>Industry</v>
      </c>
      <c r="B778" s="306" t="str">
        <f>IF(ISBLANK(INDEX('Policy Characteristics'!B:B,MATCH($C778,'Policy Characteristics'!$C:$C,0))),"",INDEX('Policy Characteristics'!B:B,MATCH($C778,'Policy Characteristics'!$C:$C,0)))</f>
        <v>Industry Energy Efficiency Standards</v>
      </c>
      <c r="C778" s="310" t="str">
        <f t="shared" si="37"/>
        <v>Percentage Improvement in Eqpt Efficiency Standards above BAU</v>
      </c>
      <c r="D778" s="394" t="s">
        <v>3198</v>
      </c>
      <c r="E778" s="414" t="s">
        <v>2800</v>
      </c>
      <c r="F778" s="7" t="s">
        <v>3162</v>
      </c>
      <c r="G778" s="414" t="s">
        <v>2803</v>
      </c>
      <c r="H778" s="416">
        <v>1014</v>
      </c>
      <c r="I778" s="414" t="s">
        <v>45</v>
      </c>
      <c r="J778" s="308" t="str">
        <f>IF(ISBLANK(INDEX('Policy Characteristics'!D:D,MATCH($C778,'Policy Characteristics'!$C:$C,0))),"",INDEX('Policy Characteristics'!D:D,MATCH($C778,'Policy Characteristics'!$C:$C,0)))</f>
        <v>Industry Energy Efficiency Standards</v>
      </c>
      <c r="K778" s="306" t="str">
        <f>IF(ISBLANK(INDEX('Policy Characteristics'!E:E,MATCH($C778,'Policy Characteristics'!$C:$C,0))),"",INDEX('Policy Characteristics'!E:E,MATCH($C778,'Policy Characteristics'!$C:$C,0)))</f>
        <v>indst efficiency standards</v>
      </c>
      <c r="L778" s="317">
        <f>IF(ISBLANK(INDEX('Policy Characteristics'!F:F,MATCH($C778,'Policy Characteristics'!$C:$C,0))),"",INDEX('Policy Characteristics'!F:F,MATCH($C778,'Policy Characteristics'!$C:$C,0)))</f>
        <v>0</v>
      </c>
      <c r="M778" s="317">
        <f>IF(ISBLANK(INDEX('Policy Characteristics'!G:G,MATCH($C778,'Policy Characteristics'!$C:$C,0))),"",INDEX('Policy Characteristics'!G:G,MATCH($C778,'Policy Characteristics'!$C:$C,0)))</f>
        <v>0.25</v>
      </c>
      <c r="N778" s="317">
        <f>IF(ISBLANK(INDEX('Policy Characteristics'!H:H,MATCH($C778,'Policy Characteristics'!$C:$C,0))),"",INDEX('Policy Characteristics'!H:H,MATCH($C778,'Policy Characteristics'!$C:$C,0)))</f>
        <v>0.01</v>
      </c>
      <c r="O778" s="306" t="str">
        <f>IF(ISBLANK(INDEX('Policy Characteristics'!I:I,MATCH($C778,'Policy Characteristics'!$C:$C,0))),"",INDEX('Policy Characteristics'!I:I,MATCH($C778,'Policy Characteristics'!$C:$C,0)))</f>
        <v>% reduction in energy use</v>
      </c>
      <c r="P778" s="306" t="str">
        <f>IF(ISBLANK(INDEX('Policy Characteristics'!J:J,MATCH($C778,'Policy Characteristics'!$C:$C,0))),"",INDEX('Policy Characteristics'!J:J,MATCH($C778,'Policy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8" s="306" t="str">
        <f>IF(ISBLANK(INDEX('Policy Characteristics'!K:K,MATCH($C778,'Policy Characteristics'!$C:$C,0))),"",INDEX('Policy Characteristics'!K:K,MATCH($C778,'Policy Characteristics'!$C:$C,0)))</f>
        <v>industry-ag-main.html#eff-stds</v>
      </c>
      <c r="R778" s="306" t="str">
        <f>IF(ISBLANK(INDEX('Policy Characteristics'!L:L,MATCH($C778,'Policy Characteristics'!$C:$C,0))),"",INDEX('Policy Characteristics'!L:L,MATCH($C778,'Policy Characteristics'!$C:$C,0)))</f>
        <v>industry-energy-efficiency-standards.html</v>
      </c>
    </row>
    <row r="779" spans="1:18" s="435" customFormat="1" x14ac:dyDescent="0.25">
      <c r="A779" s="306" t="str">
        <f>IF(ISBLANK(INDEX('Policy Characteristics'!A:A,MATCH($C779,'Policy Characteristics'!$C:$C,0))),"",INDEX('Policy Characteristics'!A:A,MATCH($C779,'Policy Characteristics'!$C:$C,0)))</f>
        <v>Industry</v>
      </c>
      <c r="B779" s="306" t="str">
        <f>IF(ISBLANK(INDEX('Policy Characteristics'!B:B,MATCH($C779,'Policy Characteristics'!$C:$C,0))),"",INDEX('Policy Characteristics'!B:B,MATCH($C779,'Policy Characteristics'!$C:$C,0)))</f>
        <v>Industry Energy Efficiency Standards</v>
      </c>
      <c r="C779" s="310" t="str">
        <f t="shared" si="37"/>
        <v>Percentage Improvement in Eqpt Efficiency Standards above BAU</v>
      </c>
      <c r="D779" s="394" t="s">
        <v>3198</v>
      </c>
      <c r="E779" s="414" t="s">
        <v>2801</v>
      </c>
      <c r="F779" s="7" t="s">
        <v>3162</v>
      </c>
      <c r="G779" s="414" t="s">
        <v>2805</v>
      </c>
      <c r="H779" s="416">
        <v>1015</v>
      </c>
      <c r="I779" s="414" t="s">
        <v>44</v>
      </c>
      <c r="J779" s="308" t="str">
        <f>IF(ISBLANK(INDEX('Policy Characteristics'!D:D,MATCH($C779,'Policy Characteristics'!$C:$C,0))),"",INDEX('Policy Characteristics'!D:D,MATCH($C779,'Policy Characteristics'!$C:$C,0)))</f>
        <v>Industry Energy Efficiency Standards</v>
      </c>
      <c r="K779" s="306" t="str">
        <f>IF(ISBLANK(INDEX('Policy Characteristics'!E:E,MATCH($C779,'Policy Characteristics'!$C:$C,0))),"",INDEX('Policy Characteristics'!E:E,MATCH($C779,'Policy Characteristics'!$C:$C,0)))</f>
        <v>indst efficiency standards</v>
      </c>
      <c r="L779" s="317">
        <f>IF(ISBLANK(INDEX('Policy Characteristics'!F:F,MATCH($C779,'Policy Characteristics'!$C:$C,0))),"",INDEX('Policy Characteristics'!F:F,MATCH($C779,'Policy Characteristics'!$C:$C,0)))</f>
        <v>0</v>
      </c>
      <c r="M779" s="317">
        <f>IF(ISBLANK(INDEX('Policy Characteristics'!G:G,MATCH($C779,'Policy Characteristics'!$C:$C,0))),"",INDEX('Policy Characteristics'!G:G,MATCH($C779,'Policy Characteristics'!$C:$C,0)))</f>
        <v>0.25</v>
      </c>
      <c r="N779" s="317">
        <f>IF(ISBLANK(INDEX('Policy Characteristics'!H:H,MATCH($C779,'Policy Characteristics'!$C:$C,0))),"",INDEX('Policy Characteristics'!H:H,MATCH($C779,'Policy Characteristics'!$C:$C,0)))</f>
        <v>0.01</v>
      </c>
      <c r="O779" s="306" t="str">
        <f>IF(ISBLANK(INDEX('Policy Characteristics'!I:I,MATCH($C779,'Policy Characteristics'!$C:$C,0))),"",INDEX('Policy Characteristics'!I:I,MATCH($C779,'Policy Characteristics'!$C:$C,0)))</f>
        <v>% reduction in energy use</v>
      </c>
      <c r="P779" s="306" t="str">
        <f>IF(ISBLANK(INDEX('Policy Characteristics'!J:J,MATCH($C779,'Policy Characteristics'!$C:$C,0))),"",INDEX('Policy Characteristics'!J:J,MATCH($C779,'Policy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79" s="306" t="str">
        <f>IF(ISBLANK(INDEX('Policy Characteristics'!K:K,MATCH($C779,'Policy Characteristics'!$C:$C,0))),"",INDEX('Policy Characteristics'!K:K,MATCH($C779,'Policy Characteristics'!$C:$C,0)))</f>
        <v>industry-ag-main.html#eff-stds</v>
      </c>
      <c r="R779" s="306" t="str">
        <f>IF(ISBLANK(INDEX('Policy Characteristics'!L:L,MATCH($C779,'Policy Characteristics'!$C:$C,0))),"",INDEX('Policy Characteristics'!L:L,MATCH($C779,'Policy Characteristics'!$C:$C,0)))</f>
        <v>industry-energy-efficiency-standards.html</v>
      </c>
    </row>
    <row r="780" spans="1:18" s="435" customFormat="1" x14ac:dyDescent="0.25">
      <c r="A780" s="306" t="str">
        <f>IF(ISBLANK(INDEX('Policy Characteristics'!A:A,MATCH($C780,'Policy Characteristics'!$C:$C,0))),"",INDEX('Policy Characteristics'!A:A,MATCH($C780,'Policy Characteristics'!$C:$C,0)))</f>
        <v>Industry</v>
      </c>
      <c r="B780" s="306" t="str">
        <f>IF(ISBLANK(INDEX('Policy Characteristics'!B:B,MATCH($C780,'Policy Characteristics'!$C:$C,0))),"",INDEX('Policy Characteristics'!B:B,MATCH($C780,'Policy Characteristics'!$C:$C,0)))</f>
        <v>Industry Energy Efficiency Standards</v>
      </c>
      <c r="C780" s="310" t="str">
        <f t="shared" si="37"/>
        <v>Percentage Improvement in Eqpt Efficiency Standards above BAU</v>
      </c>
      <c r="D780" s="394" t="s">
        <v>3198</v>
      </c>
      <c r="E780" s="414" t="s">
        <v>2802</v>
      </c>
      <c r="F780" s="7" t="s">
        <v>3162</v>
      </c>
      <c r="G780" s="414" t="s">
        <v>2806</v>
      </c>
      <c r="H780" s="416">
        <v>1016</v>
      </c>
      <c r="I780" s="414" t="s">
        <v>44</v>
      </c>
      <c r="J780" s="308" t="str">
        <f>IF(ISBLANK(INDEX('Policy Characteristics'!D:D,MATCH($C780,'Policy Characteristics'!$C:$C,0))),"",INDEX('Policy Characteristics'!D:D,MATCH($C780,'Policy Characteristics'!$C:$C,0)))</f>
        <v>Industry Energy Efficiency Standards</v>
      </c>
      <c r="K780" s="306" t="str">
        <f>IF(ISBLANK(INDEX('Policy Characteristics'!E:E,MATCH($C780,'Policy Characteristics'!$C:$C,0))),"",INDEX('Policy Characteristics'!E:E,MATCH($C780,'Policy Characteristics'!$C:$C,0)))</f>
        <v>indst efficiency standards</v>
      </c>
      <c r="L780" s="317">
        <f>IF(ISBLANK(INDEX('Policy Characteristics'!F:F,MATCH($C780,'Policy Characteristics'!$C:$C,0))),"",INDEX('Policy Characteristics'!F:F,MATCH($C780,'Policy Characteristics'!$C:$C,0)))</f>
        <v>0</v>
      </c>
      <c r="M780" s="317">
        <f>IF(ISBLANK(INDEX('Policy Characteristics'!G:G,MATCH($C780,'Policy Characteristics'!$C:$C,0))),"",INDEX('Policy Characteristics'!G:G,MATCH($C780,'Policy Characteristics'!$C:$C,0)))</f>
        <v>0.25</v>
      </c>
      <c r="N780" s="317">
        <f>IF(ISBLANK(INDEX('Policy Characteristics'!H:H,MATCH($C780,'Policy Characteristics'!$C:$C,0))),"",INDEX('Policy Characteristics'!H:H,MATCH($C780,'Policy Characteristics'!$C:$C,0)))</f>
        <v>0.01</v>
      </c>
      <c r="O780" s="306" t="str">
        <f>IF(ISBLANK(INDEX('Policy Characteristics'!I:I,MATCH($C780,'Policy Characteristics'!$C:$C,0))),"",INDEX('Policy Characteristics'!I:I,MATCH($C780,'Policy Characteristics'!$C:$C,0)))</f>
        <v>% reduction in energy use</v>
      </c>
      <c r="P780" s="306" t="str">
        <f>IF(ISBLANK(INDEX('Policy Characteristics'!J:J,MATCH($C780,'Policy Characteristics'!$C:$C,0))),"",INDEX('Policy Characteristics'!J:J,MATCH($C780,'Policy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0" s="306" t="str">
        <f>IF(ISBLANK(INDEX('Policy Characteristics'!K:K,MATCH($C780,'Policy Characteristics'!$C:$C,0))),"",INDEX('Policy Characteristics'!K:K,MATCH($C780,'Policy Characteristics'!$C:$C,0)))</f>
        <v>industry-ag-main.html#eff-stds</v>
      </c>
      <c r="R780" s="306" t="str">
        <f>IF(ISBLANK(INDEX('Policy Characteristics'!L:L,MATCH($C780,'Policy Characteristics'!$C:$C,0))),"",INDEX('Policy Characteristics'!L:L,MATCH($C780,'Policy Characteristics'!$C:$C,0)))</f>
        <v>industry-energy-efficiency-standards.html</v>
      </c>
    </row>
    <row r="781" spans="1:18" s="435" customFormat="1" x14ac:dyDescent="0.25">
      <c r="A781" s="306" t="str">
        <f>IF(ISBLANK(INDEX('Policy Characteristics'!A:A,MATCH($C781,'Policy Characteristics'!$C:$C,0))),"",INDEX('Policy Characteristics'!A:A,MATCH($C781,'Policy Characteristics'!$C:$C,0)))</f>
        <v>Industry</v>
      </c>
      <c r="B781" s="306" t="str">
        <f>IF(ISBLANK(INDEX('Policy Characteristics'!B:B,MATCH($C781,'Policy Characteristics'!$C:$C,0))),"",INDEX('Policy Characteristics'!B:B,MATCH($C781,'Policy Characteristics'!$C:$C,0)))</f>
        <v>Industry Energy Efficiency Standards</v>
      </c>
      <c r="C781" s="310" t="str">
        <f t="shared" si="37"/>
        <v>Percentage Improvement in Eqpt Efficiency Standards above BAU</v>
      </c>
      <c r="D781" s="394" t="s">
        <v>3198</v>
      </c>
      <c r="E781" s="414" t="s">
        <v>2799</v>
      </c>
      <c r="F781" s="7" t="s">
        <v>3162</v>
      </c>
      <c r="G781" s="414" t="s">
        <v>2804</v>
      </c>
      <c r="H781" s="416">
        <v>1017</v>
      </c>
      <c r="I781" s="414" t="s">
        <v>45</v>
      </c>
      <c r="J781" s="308" t="str">
        <f>IF(ISBLANK(INDEX('Policy Characteristics'!D:D,MATCH($C781,'Policy Characteristics'!$C:$C,0))),"",INDEX('Policy Characteristics'!D:D,MATCH($C781,'Policy Characteristics'!$C:$C,0)))</f>
        <v>Industry Energy Efficiency Standards</v>
      </c>
      <c r="K781" s="306" t="str">
        <f>IF(ISBLANK(INDEX('Policy Characteristics'!E:E,MATCH($C781,'Policy Characteristics'!$C:$C,0))),"",INDEX('Policy Characteristics'!E:E,MATCH($C781,'Policy Characteristics'!$C:$C,0)))</f>
        <v>indst efficiency standards</v>
      </c>
      <c r="L781" s="317">
        <f>IF(ISBLANK(INDEX('Policy Characteristics'!F:F,MATCH($C781,'Policy Characteristics'!$C:$C,0))),"",INDEX('Policy Characteristics'!F:F,MATCH($C781,'Policy Characteristics'!$C:$C,0)))</f>
        <v>0</v>
      </c>
      <c r="M781" s="317">
        <f>IF(ISBLANK(INDEX('Policy Characteristics'!G:G,MATCH($C781,'Policy Characteristics'!$C:$C,0))),"",INDEX('Policy Characteristics'!G:G,MATCH($C781,'Policy Characteristics'!$C:$C,0)))</f>
        <v>0.25</v>
      </c>
      <c r="N781" s="317">
        <f>IF(ISBLANK(INDEX('Policy Characteristics'!H:H,MATCH($C781,'Policy Characteristics'!$C:$C,0))),"",INDEX('Policy Characteristics'!H:H,MATCH($C781,'Policy Characteristics'!$C:$C,0)))</f>
        <v>0.01</v>
      </c>
      <c r="O781" s="306" t="str">
        <f>IF(ISBLANK(INDEX('Policy Characteristics'!I:I,MATCH($C781,'Policy Characteristics'!$C:$C,0))),"",INDEX('Policy Characteristics'!I:I,MATCH($C781,'Policy Characteristics'!$C:$C,0)))</f>
        <v>% reduction in energy use</v>
      </c>
      <c r="P781" s="306" t="str">
        <f>IF(ISBLANK(INDEX('Policy Characteristics'!J:J,MATCH($C781,'Policy Characteristics'!$C:$C,0))),"",INDEX('Policy Characteristics'!J:J,MATCH($C781,'Policy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1" s="306" t="str">
        <f>IF(ISBLANK(INDEX('Policy Characteristics'!K:K,MATCH($C781,'Policy Characteristics'!$C:$C,0))),"",INDEX('Policy Characteristics'!K:K,MATCH($C781,'Policy Characteristics'!$C:$C,0)))</f>
        <v>industry-ag-main.html#eff-stds</v>
      </c>
      <c r="R781" s="306" t="str">
        <f>IF(ISBLANK(INDEX('Policy Characteristics'!L:L,MATCH($C781,'Policy Characteristics'!$C:$C,0))),"",INDEX('Policy Characteristics'!L:L,MATCH($C781,'Policy Characteristics'!$C:$C,0)))</f>
        <v>industry-energy-efficiency-standards.html</v>
      </c>
    </row>
    <row r="782" spans="1:18" s="435" customFormat="1" x14ac:dyDescent="0.25">
      <c r="A782" s="306" t="str">
        <f>IF(ISBLANK(INDEX('Policy Characteristics'!A:A,MATCH($C782,'Policy Characteristics'!$C:$C,0))),"",INDEX('Policy Characteristics'!A:A,MATCH($C782,'Policy Characteristics'!$C:$C,0)))</f>
        <v>Industry</v>
      </c>
      <c r="B782" s="306" t="str">
        <f>IF(ISBLANK(INDEX('Policy Characteristics'!B:B,MATCH($C782,'Policy Characteristics'!$C:$C,0))),"",INDEX('Policy Characteristics'!B:B,MATCH($C782,'Policy Characteristics'!$C:$C,0)))</f>
        <v>Industry Energy Efficiency Standards</v>
      </c>
      <c r="C782" s="310" t="str">
        <f t="shared" si="37"/>
        <v>Percentage Improvement in Eqpt Efficiency Standards above BAU</v>
      </c>
      <c r="D782" s="394" t="s">
        <v>3199</v>
      </c>
      <c r="E782" s="414" t="s">
        <v>2449</v>
      </c>
      <c r="F782" s="7" t="s">
        <v>3163</v>
      </c>
      <c r="G782" s="414" t="s">
        <v>2455</v>
      </c>
      <c r="H782" s="416">
        <v>1018</v>
      </c>
      <c r="I782" s="414" t="s">
        <v>44</v>
      </c>
      <c r="J782" s="308" t="str">
        <f>IF(ISBLANK(INDEX('Policy Characteristics'!D:D,MATCH($C782,'Policy Characteristics'!$C:$C,0))),"",INDEX('Policy Characteristics'!D:D,MATCH($C782,'Policy Characteristics'!$C:$C,0)))</f>
        <v>Industry Energy Efficiency Standards</v>
      </c>
      <c r="K782" s="306" t="str">
        <f>IF(ISBLANK(INDEX('Policy Characteristics'!E:E,MATCH($C782,'Policy Characteristics'!$C:$C,0))),"",INDEX('Policy Characteristics'!E:E,MATCH($C782,'Policy Characteristics'!$C:$C,0)))</f>
        <v>indst efficiency standards</v>
      </c>
      <c r="L782" s="317">
        <f>IF(ISBLANK(INDEX('Policy Characteristics'!F:F,MATCH($C782,'Policy Characteristics'!$C:$C,0))),"",INDEX('Policy Characteristics'!F:F,MATCH($C782,'Policy Characteristics'!$C:$C,0)))</f>
        <v>0</v>
      </c>
      <c r="M782" s="317">
        <f>IF(ISBLANK(INDEX('Policy Characteristics'!G:G,MATCH($C782,'Policy Characteristics'!$C:$C,0))),"",INDEX('Policy Characteristics'!G:G,MATCH($C782,'Policy Characteristics'!$C:$C,0)))</f>
        <v>0.25</v>
      </c>
      <c r="N782" s="317">
        <f>IF(ISBLANK(INDEX('Policy Characteristics'!H:H,MATCH($C782,'Policy Characteristics'!$C:$C,0))),"",INDEX('Policy Characteristics'!H:H,MATCH($C782,'Policy Characteristics'!$C:$C,0)))</f>
        <v>0.01</v>
      </c>
      <c r="O782" s="306" t="str">
        <f>IF(ISBLANK(INDEX('Policy Characteristics'!I:I,MATCH($C782,'Policy Characteristics'!$C:$C,0))),"",INDEX('Policy Characteristics'!I:I,MATCH($C782,'Policy Characteristics'!$C:$C,0)))</f>
        <v>% reduction in energy use</v>
      </c>
      <c r="P782" s="306" t="str">
        <f>IF(ISBLANK(INDEX('Policy Characteristics'!J:J,MATCH($C782,'Policy Characteristics'!$C:$C,0))),"",INDEX('Policy Characteristics'!J:J,MATCH($C782,'Policy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2" s="306" t="str">
        <f>IF(ISBLANK(INDEX('Policy Characteristics'!K:K,MATCH($C782,'Policy Characteristics'!$C:$C,0))),"",INDEX('Policy Characteristics'!K:K,MATCH($C782,'Policy Characteristics'!$C:$C,0)))</f>
        <v>industry-ag-main.html#eff-stds</v>
      </c>
      <c r="R782" s="306" t="str">
        <f>IF(ISBLANK(INDEX('Policy Characteristics'!L:L,MATCH($C782,'Policy Characteristics'!$C:$C,0))),"",INDEX('Policy Characteristics'!L:L,MATCH($C782,'Policy Characteristics'!$C:$C,0)))</f>
        <v>industry-energy-efficiency-standards.html</v>
      </c>
    </row>
    <row r="783" spans="1:18" s="435" customFormat="1" x14ac:dyDescent="0.25">
      <c r="A783" s="306" t="str">
        <f>IF(ISBLANK(INDEX('Policy Characteristics'!A:A,MATCH($C783,'Policy Characteristics'!$C:$C,0))),"",INDEX('Policy Characteristics'!A:A,MATCH($C783,'Policy Characteristics'!$C:$C,0)))</f>
        <v>Industry</v>
      </c>
      <c r="B783" s="306" t="str">
        <f>IF(ISBLANK(INDEX('Policy Characteristics'!B:B,MATCH($C783,'Policy Characteristics'!$C:$C,0))),"",INDEX('Policy Characteristics'!B:B,MATCH($C783,'Policy Characteristics'!$C:$C,0)))</f>
        <v>Industry Energy Efficiency Standards</v>
      </c>
      <c r="C783" s="310" t="str">
        <f t="shared" si="37"/>
        <v>Percentage Improvement in Eqpt Efficiency Standards above BAU</v>
      </c>
      <c r="D783" s="394" t="s">
        <v>3199</v>
      </c>
      <c r="E783" s="414" t="s">
        <v>2450</v>
      </c>
      <c r="F783" s="7" t="s">
        <v>3163</v>
      </c>
      <c r="G783" s="414" t="s">
        <v>2458</v>
      </c>
      <c r="H783" s="416">
        <v>1019</v>
      </c>
      <c r="I783" s="414" t="s">
        <v>44</v>
      </c>
      <c r="J783" s="308" t="str">
        <f>IF(ISBLANK(INDEX('Policy Characteristics'!D:D,MATCH($C783,'Policy Characteristics'!$C:$C,0))),"",INDEX('Policy Characteristics'!D:D,MATCH($C783,'Policy Characteristics'!$C:$C,0)))</f>
        <v>Industry Energy Efficiency Standards</v>
      </c>
      <c r="K783" s="306" t="str">
        <f>IF(ISBLANK(INDEX('Policy Characteristics'!E:E,MATCH($C783,'Policy Characteristics'!$C:$C,0))),"",INDEX('Policy Characteristics'!E:E,MATCH($C783,'Policy Characteristics'!$C:$C,0)))</f>
        <v>indst efficiency standards</v>
      </c>
      <c r="L783" s="317">
        <f>IF(ISBLANK(INDEX('Policy Characteristics'!F:F,MATCH($C783,'Policy Characteristics'!$C:$C,0))),"",INDEX('Policy Characteristics'!F:F,MATCH($C783,'Policy Characteristics'!$C:$C,0)))</f>
        <v>0</v>
      </c>
      <c r="M783" s="317">
        <f>IF(ISBLANK(INDEX('Policy Characteristics'!G:G,MATCH($C783,'Policy Characteristics'!$C:$C,0))),"",INDEX('Policy Characteristics'!G:G,MATCH($C783,'Policy Characteristics'!$C:$C,0)))</f>
        <v>0.25</v>
      </c>
      <c r="N783" s="317">
        <f>IF(ISBLANK(INDEX('Policy Characteristics'!H:H,MATCH($C783,'Policy Characteristics'!$C:$C,0))),"",INDEX('Policy Characteristics'!H:H,MATCH($C783,'Policy Characteristics'!$C:$C,0)))</f>
        <v>0.01</v>
      </c>
      <c r="O783" s="306" t="str">
        <f>IF(ISBLANK(INDEX('Policy Characteristics'!I:I,MATCH($C783,'Policy Characteristics'!$C:$C,0))),"",INDEX('Policy Characteristics'!I:I,MATCH($C783,'Policy Characteristics'!$C:$C,0)))</f>
        <v>% reduction in energy use</v>
      </c>
      <c r="P783" s="306" t="str">
        <f>IF(ISBLANK(INDEX('Policy Characteristics'!J:J,MATCH($C783,'Policy Characteristics'!$C:$C,0))),"",INDEX('Policy Characteristics'!J:J,MATCH($C783,'Policy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3" s="306" t="str">
        <f>IF(ISBLANK(INDEX('Policy Characteristics'!K:K,MATCH($C783,'Policy Characteristics'!$C:$C,0))),"",INDEX('Policy Characteristics'!K:K,MATCH($C783,'Policy Characteristics'!$C:$C,0)))</f>
        <v>industry-ag-main.html#eff-stds</v>
      </c>
      <c r="R783" s="306" t="str">
        <f>IF(ISBLANK(INDEX('Policy Characteristics'!L:L,MATCH($C783,'Policy Characteristics'!$C:$C,0))),"",INDEX('Policy Characteristics'!L:L,MATCH($C783,'Policy Characteristics'!$C:$C,0)))</f>
        <v>industry-energy-efficiency-standards.html</v>
      </c>
    </row>
    <row r="784" spans="1:18" s="435" customFormat="1" x14ac:dyDescent="0.25">
      <c r="A784" s="306" t="str">
        <f>IF(ISBLANK(INDEX('Policy Characteristics'!A:A,MATCH($C784,'Policy Characteristics'!$C:$C,0))),"",INDEX('Policy Characteristics'!A:A,MATCH($C784,'Policy Characteristics'!$C:$C,0)))</f>
        <v>Industry</v>
      </c>
      <c r="B784" s="306" t="str">
        <f>IF(ISBLANK(INDEX('Policy Characteristics'!B:B,MATCH($C784,'Policy Characteristics'!$C:$C,0))),"",INDEX('Policy Characteristics'!B:B,MATCH($C784,'Policy Characteristics'!$C:$C,0)))</f>
        <v>Industry Energy Efficiency Standards</v>
      </c>
      <c r="C784" s="310" t="str">
        <f t="shared" si="37"/>
        <v>Percentage Improvement in Eqpt Efficiency Standards above BAU</v>
      </c>
      <c r="D784" s="394" t="s">
        <v>3199</v>
      </c>
      <c r="E784" s="414" t="s">
        <v>2451</v>
      </c>
      <c r="F784" s="7" t="s">
        <v>3163</v>
      </c>
      <c r="G784" s="414" t="s">
        <v>2459</v>
      </c>
      <c r="H784" s="416">
        <v>1020</v>
      </c>
      <c r="I784" s="414" t="s">
        <v>44</v>
      </c>
      <c r="J784" s="308" t="str">
        <f>IF(ISBLANK(INDEX('Policy Characteristics'!D:D,MATCH($C784,'Policy Characteristics'!$C:$C,0))),"",INDEX('Policy Characteristics'!D:D,MATCH($C784,'Policy Characteristics'!$C:$C,0)))</f>
        <v>Industry Energy Efficiency Standards</v>
      </c>
      <c r="K784" s="306" t="str">
        <f>IF(ISBLANK(INDEX('Policy Characteristics'!E:E,MATCH($C784,'Policy Characteristics'!$C:$C,0))),"",INDEX('Policy Characteristics'!E:E,MATCH($C784,'Policy Characteristics'!$C:$C,0)))</f>
        <v>indst efficiency standards</v>
      </c>
      <c r="L784" s="317">
        <f>IF(ISBLANK(INDEX('Policy Characteristics'!F:F,MATCH($C784,'Policy Characteristics'!$C:$C,0))),"",INDEX('Policy Characteristics'!F:F,MATCH($C784,'Policy Characteristics'!$C:$C,0)))</f>
        <v>0</v>
      </c>
      <c r="M784" s="317">
        <f>IF(ISBLANK(INDEX('Policy Characteristics'!G:G,MATCH($C784,'Policy Characteristics'!$C:$C,0))),"",INDEX('Policy Characteristics'!G:G,MATCH($C784,'Policy Characteristics'!$C:$C,0)))</f>
        <v>0.25</v>
      </c>
      <c r="N784" s="317">
        <f>IF(ISBLANK(INDEX('Policy Characteristics'!H:H,MATCH($C784,'Policy Characteristics'!$C:$C,0))),"",INDEX('Policy Characteristics'!H:H,MATCH($C784,'Policy Characteristics'!$C:$C,0)))</f>
        <v>0.01</v>
      </c>
      <c r="O784" s="306" t="str">
        <f>IF(ISBLANK(INDEX('Policy Characteristics'!I:I,MATCH($C784,'Policy Characteristics'!$C:$C,0))),"",INDEX('Policy Characteristics'!I:I,MATCH($C784,'Policy Characteristics'!$C:$C,0)))</f>
        <v>% reduction in energy use</v>
      </c>
      <c r="P784" s="306" t="str">
        <f>IF(ISBLANK(INDEX('Policy Characteristics'!J:J,MATCH($C784,'Policy Characteristics'!$C:$C,0))),"",INDEX('Policy Characteristics'!J:J,MATCH($C784,'Policy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4" s="306" t="str">
        <f>IF(ISBLANK(INDEX('Policy Characteristics'!K:K,MATCH($C784,'Policy Characteristics'!$C:$C,0))),"",INDEX('Policy Characteristics'!K:K,MATCH($C784,'Policy Characteristics'!$C:$C,0)))</f>
        <v>industry-ag-main.html#eff-stds</v>
      </c>
      <c r="R784" s="306" t="str">
        <f>IF(ISBLANK(INDEX('Policy Characteristics'!L:L,MATCH($C784,'Policy Characteristics'!$C:$C,0))),"",INDEX('Policy Characteristics'!L:L,MATCH($C784,'Policy Characteristics'!$C:$C,0)))</f>
        <v>industry-energy-efficiency-standards.html</v>
      </c>
    </row>
    <row r="785" spans="1:18" s="435" customFormat="1" x14ac:dyDescent="0.25">
      <c r="A785" s="306" t="str">
        <f>IF(ISBLANK(INDEX('Policy Characteristics'!A:A,MATCH($C785,'Policy Characteristics'!$C:$C,0))),"",INDEX('Policy Characteristics'!A:A,MATCH($C785,'Policy Characteristics'!$C:$C,0)))</f>
        <v>Industry</v>
      </c>
      <c r="B785" s="306" t="str">
        <f>IF(ISBLANK(INDEX('Policy Characteristics'!B:B,MATCH($C785,'Policy Characteristics'!$C:$C,0))),"",INDEX('Policy Characteristics'!B:B,MATCH($C785,'Policy Characteristics'!$C:$C,0)))</f>
        <v>Industry Energy Efficiency Standards</v>
      </c>
      <c r="C785" s="310" t="str">
        <f t="shared" si="37"/>
        <v>Percentage Improvement in Eqpt Efficiency Standards above BAU</v>
      </c>
      <c r="D785" s="394" t="s">
        <v>3199</v>
      </c>
      <c r="E785" s="414" t="s">
        <v>2452</v>
      </c>
      <c r="F785" s="7" t="s">
        <v>3163</v>
      </c>
      <c r="G785" s="414" t="s">
        <v>2456</v>
      </c>
      <c r="H785" s="416">
        <v>1021</v>
      </c>
      <c r="I785" s="414" t="s">
        <v>45</v>
      </c>
      <c r="J785" s="308" t="str">
        <f>IF(ISBLANK(INDEX('Policy Characteristics'!D:D,MATCH($C785,'Policy Characteristics'!$C:$C,0))),"",INDEX('Policy Characteristics'!D:D,MATCH($C785,'Policy Characteristics'!$C:$C,0)))</f>
        <v>Industry Energy Efficiency Standards</v>
      </c>
      <c r="K785" s="306" t="str">
        <f>IF(ISBLANK(INDEX('Policy Characteristics'!E:E,MATCH($C785,'Policy Characteristics'!$C:$C,0))),"",INDEX('Policy Characteristics'!E:E,MATCH($C785,'Policy Characteristics'!$C:$C,0)))</f>
        <v>indst efficiency standards</v>
      </c>
      <c r="L785" s="317">
        <f>IF(ISBLANK(INDEX('Policy Characteristics'!F:F,MATCH($C785,'Policy Characteristics'!$C:$C,0))),"",INDEX('Policy Characteristics'!F:F,MATCH($C785,'Policy Characteristics'!$C:$C,0)))</f>
        <v>0</v>
      </c>
      <c r="M785" s="317">
        <f>IF(ISBLANK(INDEX('Policy Characteristics'!G:G,MATCH($C785,'Policy Characteristics'!$C:$C,0))),"",INDEX('Policy Characteristics'!G:G,MATCH($C785,'Policy Characteristics'!$C:$C,0)))</f>
        <v>0.25</v>
      </c>
      <c r="N785" s="317">
        <f>IF(ISBLANK(INDEX('Policy Characteristics'!H:H,MATCH($C785,'Policy Characteristics'!$C:$C,0))),"",INDEX('Policy Characteristics'!H:H,MATCH($C785,'Policy Characteristics'!$C:$C,0)))</f>
        <v>0.01</v>
      </c>
      <c r="O785" s="306" t="str">
        <f>IF(ISBLANK(INDEX('Policy Characteristics'!I:I,MATCH($C785,'Policy Characteristics'!$C:$C,0))),"",INDEX('Policy Characteristics'!I:I,MATCH($C785,'Policy Characteristics'!$C:$C,0)))</f>
        <v>% reduction in energy use</v>
      </c>
      <c r="P785" s="306" t="str">
        <f>IF(ISBLANK(INDEX('Policy Characteristics'!J:J,MATCH($C785,'Policy Characteristics'!$C:$C,0))),"",INDEX('Policy Characteristics'!J:J,MATCH($C785,'Policy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5" s="306" t="str">
        <f>IF(ISBLANK(INDEX('Policy Characteristics'!K:K,MATCH($C785,'Policy Characteristics'!$C:$C,0))),"",INDEX('Policy Characteristics'!K:K,MATCH($C785,'Policy Characteristics'!$C:$C,0)))</f>
        <v>industry-ag-main.html#eff-stds</v>
      </c>
      <c r="R785" s="306" t="str">
        <f>IF(ISBLANK(INDEX('Policy Characteristics'!L:L,MATCH($C785,'Policy Characteristics'!$C:$C,0))),"",INDEX('Policy Characteristics'!L:L,MATCH($C785,'Policy Characteristics'!$C:$C,0)))</f>
        <v>industry-energy-efficiency-standards.html</v>
      </c>
    </row>
    <row r="786" spans="1:18" s="435" customFormat="1" x14ac:dyDescent="0.25">
      <c r="A786" s="306" t="str">
        <f>IF(ISBLANK(INDEX('Policy Characteristics'!A:A,MATCH($C786,'Policy Characteristics'!$C:$C,0))),"",INDEX('Policy Characteristics'!A:A,MATCH($C786,'Policy Characteristics'!$C:$C,0)))</f>
        <v>Industry</v>
      </c>
      <c r="B786" s="306" t="str">
        <f>IF(ISBLANK(INDEX('Policy Characteristics'!B:B,MATCH($C786,'Policy Characteristics'!$C:$C,0))),"",INDEX('Policy Characteristics'!B:B,MATCH($C786,'Policy Characteristics'!$C:$C,0)))</f>
        <v>Industry Energy Efficiency Standards</v>
      </c>
      <c r="C786" s="310" t="str">
        <f t="shared" si="37"/>
        <v>Percentage Improvement in Eqpt Efficiency Standards above BAU</v>
      </c>
      <c r="D786" s="394" t="s">
        <v>3199</v>
      </c>
      <c r="E786" s="414" t="s">
        <v>2453</v>
      </c>
      <c r="F786" s="7" t="s">
        <v>3163</v>
      </c>
      <c r="G786" s="414" t="s">
        <v>2457</v>
      </c>
      <c r="H786" s="416">
        <v>1022</v>
      </c>
      <c r="I786" s="414" t="s">
        <v>44</v>
      </c>
      <c r="J786" s="308" t="str">
        <f>IF(ISBLANK(INDEX('Policy Characteristics'!D:D,MATCH($C786,'Policy Characteristics'!$C:$C,0))),"",INDEX('Policy Characteristics'!D:D,MATCH($C786,'Policy Characteristics'!$C:$C,0)))</f>
        <v>Industry Energy Efficiency Standards</v>
      </c>
      <c r="K786" s="306" t="str">
        <f>IF(ISBLANK(INDEX('Policy Characteristics'!E:E,MATCH($C786,'Policy Characteristics'!$C:$C,0))),"",INDEX('Policy Characteristics'!E:E,MATCH($C786,'Policy Characteristics'!$C:$C,0)))</f>
        <v>indst efficiency standards</v>
      </c>
      <c r="L786" s="317">
        <f>IF(ISBLANK(INDEX('Policy Characteristics'!F:F,MATCH($C786,'Policy Characteristics'!$C:$C,0))),"",INDEX('Policy Characteristics'!F:F,MATCH($C786,'Policy Characteristics'!$C:$C,0)))</f>
        <v>0</v>
      </c>
      <c r="M786" s="317">
        <f>IF(ISBLANK(INDEX('Policy Characteristics'!G:G,MATCH($C786,'Policy Characteristics'!$C:$C,0))),"",INDEX('Policy Characteristics'!G:G,MATCH($C786,'Policy Characteristics'!$C:$C,0)))</f>
        <v>0.25</v>
      </c>
      <c r="N786" s="317">
        <f>IF(ISBLANK(INDEX('Policy Characteristics'!H:H,MATCH($C786,'Policy Characteristics'!$C:$C,0))),"",INDEX('Policy Characteristics'!H:H,MATCH($C786,'Policy Characteristics'!$C:$C,0)))</f>
        <v>0.01</v>
      </c>
      <c r="O786" s="306" t="str">
        <f>IF(ISBLANK(INDEX('Policy Characteristics'!I:I,MATCH($C786,'Policy Characteristics'!$C:$C,0))),"",INDEX('Policy Characteristics'!I:I,MATCH($C786,'Policy Characteristics'!$C:$C,0)))</f>
        <v>% reduction in energy use</v>
      </c>
      <c r="P786" s="306" t="str">
        <f>IF(ISBLANK(INDEX('Policy Characteristics'!J:J,MATCH($C786,'Policy Characteristics'!$C:$C,0))),"",INDEX('Policy Characteristics'!J:J,MATCH($C786,'Policy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6" s="306" t="str">
        <f>IF(ISBLANK(INDEX('Policy Characteristics'!K:K,MATCH($C786,'Policy Characteristics'!$C:$C,0))),"",INDEX('Policy Characteristics'!K:K,MATCH($C786,'Policy Characteristics'!$C:$C,0)))</f>
        <v>industry-ag-main.html#eff-stds</v>
      </c>
      <c r="R786" s="306" t="str">
        <f>IF(ISBLANK(INDEX('Policy Characteristics'!L:L,MATCH($C786,'Policy Characteristics'!$C:$C,0))),"",INDEX('Policy Characteristics'!L:L,MATCH($C786,'Policy Characteristics'!$C:$C,0)))</f>
        <v>industry-energy-efficiency-standards.html</v>
      </c>
    </row>
    <row r="787" spans="1:18" s="435" customFormat="1" x14ac:dyDescent="0.25">
      <c r="A787" s="306" t="str">
        <f>IF(ISBLANK(INDEX('Policy Characteristics'!A:A,MATCH($C787,'Policy Characteristics'!$C:$C,0))),"",INDEX('Policy Characteristics'!A:A,MATCH($C787,'Policy Characteristics'!$C:$C,0)))</f>
        <v>Industry</v>
      </c>
      <c r="B787" s="306" t="str">
        <f>IF(ISBLANK(INDEX('Policy Characteristics'!B:B,MATCH($C787,'Policy Characteristics'!$C:$C,0))),"",INDEX('Policy Characteristics'!B:B,MATCH($C787,'Policy Characteristics'!$C:$C,0)))</f>
        <v>Industry Energy Efficiency Standards</v>
      </c>
      <c r="C787" s="310" t="str">
        <f t="shared" ref="C787:C850" si="38">C$722</f>
        <v>Percentage Improvement in Eqpt Efficiency Standards above BAU</v>
      </c>
      <c r="D787" s="394" t="s">
        <v>3199</v>
      </c>
      <c r="E787" s="414" t="s">
        <v>2454</v>
      </c>
      <c r="F787" s="7" t="s">
        <v>3163</v>
      </c>
      <c r="G787" s="414" t="s">
        <v>2460</v>
      </c>
      <c r="H787" s="416">
        <v>1023</v>
      </c>
      <c r="I787" s="414" t="s">
        <v>45</v>
      </c>
      <c r="J787" s="308" t="str">
        <f>IF(ISBLANK(INDEX('Policy Characteristics'!D:D,MATCH($C787,'Policy Characteristics'!$C:$C,0))),"",INDEX('Policy Characteristics'!D:D,MATCH($C787,'Policy Characteristics'!$C:$C,0)))</f>
        <v>Industry Energy Efficiency Standards</v>
      </c>
      <c r="K787" s="306" t="str">
        <f>IF(ISBLANK(INDEX('Policy Characteristics'!E:E,MATCH($C787,'Policy Characteristics'!$C:$C,0))),"",INDEX('Policy Characteristics'!E:E,MATCH($C787,'Policy Characteristics'!$C:$C,0)))</f>
        <v>indst efficiency standards</v>
      </c>
      <c r="L787" s="317">
        <f>IF(ISBLANK(INDEX('Policy Characteristics'!F:F,MATCH($C787,'Policy Characteristics'!$C:$C,0))),"",INDEX('Policy Characteristics'!F:F,MATCH($C787,'Policy Characteristics'!$C:$C,0)))</f>
        <v>0</v>
      </c>
      <c r="M787" s="317">
        <f>IF(ISBLANK(INDEX('Policy Characteristics'!G:G,MATCH($C787,'Policy Characteristics'!$C:$C,0))),"",INDEX('Policy Characteristics'!G:G,MATCH($C787,'Policy Characteristics'!$C:$C,0)))</f>
        <v>0.25</v>
      </c>
      <c r="N787" s="317">
        <f>IF(ISBLANK(INDEX('Policy Characteristics'!H:H,MATCH($C787,'Policy Characteristics'!$C:$C,0))),"",INDEX('Policy Characteristics'!H:H,MATCH($C787,'Policy Characteristics'!$C:$C,0)))</f>
        <v>0.01</v>
      </c>
      <c r="O787" s="306" t="str">
        <f>IF(ISBLANK(INDEX('Policy Characteristics'!I:I,MATCH($C787,'Policy Characteristics'!$C:$C,0))),"",INDEX('Policy Characteristics'!I:I,MATCH($C787,'Policy Characteristics'!$C:$C,0)))</f>
        <v>% reduction in energy use</v>
      </c>
      <c r="P787" s="306" t="str">
        <f>IF(ISBLANK(INDEX('Policy Characteristics'!J:J,MATCH($C787,'Policy Characteristics'!$C:$C,0))),"",INDEX('Policy Characteristics'!J:J,MATCH($C787,'Policy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7" s="306" t="str">
        <f>IF(ISBLANK(INDEX('Policy Characteristics'!K:K,MATCH($C787,'Policy Characteristics'!$C:$C,0))),"",INDEX('Policy Characteristics'!K:K,MATCH($C787,'Policy Characteristics'!$C:$C,0)))</f>
        <v>industry-ag-main.html#eff-stds</v>
      </c>
      <c r="R787" s="306" t="str">
        <f>IF(ISBLANK(INDEX('Policy Characteristics'!L:L,MATCH($C787,'Policy Characteristics'!$C:$C,0))),"",INDEX('Policy Characteristics'!L:L,MATCH($C787,'Policy Characteristics'!$C:$C,0)))</f>
        <v>industry-energy-efficiency-standards.html</v>
      </c>
    </row>
    <row r="788" spans="1:18" s="435" customFormat="1" x14ac:dyDescent="0.25">
      <c r="A788" s="306" t="str">
        <f>IF(ISBLANK(INDEX('Policy Characteristics'!A:A,MATCH($C788,'Policy Characteristics'!$C:$C,0))),"",INDEX('Policy Characteristics'!A:A,MATCH($C788,'Policy Characteristics'!$C:$C,0)))</f>
        <v>Industry</v>
      </c>
      <c r="B788" s="306" t="str">
        <f>IF(ISBLANK(INDEX('Policy Characteristics'!B:B,MATCH($C788,'Policy Characteristics'!$C:$C,0))),"",INDEX('Policy Characteristics'!B:B,MATCH($C788,'Policy Characteristics'!$C:$C,0)))</f>
        <v>Industry Energy Efficiency Standards</v>
      </c>
      <c r="C788" s="310" t="str">
        <f t="shared" si="38"/>
        <v>Percentage Improvement in Eqpt Efficiency Standards above BAU</v>
      </c>
      <c r="D788" s="394" t="s">
        <v>3199</v>
      </c>
      <c r="E788" s="414" t="s">
        <v>2800</v>
      </c>
      <c r="F788" s="7" t="s">
        <v>3163</v>
      </c>
      <c r="G788" s="414" t="s">
        <v>2803</v>
      </c>
      <c r="H788" s="416">
        <v>1024</v>
      </c>
      <c r="I788" s="414" t="s">
        <v>45</v>
      </c>
      <c r="J788" s="308" t="str">
        <f>IF(ISBLANK(INDEX('Policy Characteristics'!D:D,MATCH($C788,'Policy Characteristics'!$C:$C,0))),"",INDEX('Policy Characteristics'!D:D,MATCH($C788,'Policy Characteristics'!$C:$C,0)))</f>
        <v>Industry Energy Efficiency Standards</v>
      </c>
      <c r="K788" s="306" t="str">
        <f>IF(ISBLANK(INDEX('Policy Characteristics'!E:E,MATCH($C788,'Policy Characteristics'!$C:$C,0))),"",INDEX('Policy Characteristics'!E:E,MATCH($C788,'Policy Characteristics'!$C:$C,0)))</f>
        <v>indst efficiency standards</v>
      </c>
      <c r="L788" s="317">
        <f>IF(ISBLANK(INDEX('Policy Characteristics'!F:F,MATCH($C788,'Policy Characteristics'!$C:$C,0))),"",INDEX('Policy Characteristics'!F:F,MATCH($C788,'Policy Characteristics'!$C:$C,0)))</f>
        <v>0</v>
      </c>
      <c r="M788" s="317">
        <f>IF(ISBLANK(INDEX('Policy Characteristics'!G:G,MATCH($C788,'Policy Characteristics'!$C:$C,0))),"",INDEX('Policy Characteristics'!G:G,MATCH($C788,'Policy Characteristics'!$C:$C,0)))</f>
        <v>0.25</v>
      </c>
      <c r="N788" s="317">
        <f>IF(ISBLANK(INDEX('Policy Characteristics'!H:H,MATCH($C788,'Policy Characteristics'!$C:$C,0))),"",INDEX('Policy Characteristics'!H:H,MATCH($C788,'Policy Characteristics'!$C:$C,0)))</f>
        <v>0.01</v>
      </c>
      <c r="O788" s="306" t="str">
        <f>IF(ISBLANK(INDEX('Policy Characteristics'!I:I,MATCH($C788,'Policy Characteristics'!$C:$C,0))),"",INDEX('Policy Characteristics'!I:I,MATCH($C788,'Policy Characteristics'!$C:$C,0)))</f>
        <v>% reduction in energy use</v>
      </c>
      <c r="P788" s="306" t="str">
        <f>IF(ISBLANK(INDEX('Policy Characteristics'!J:J,MATCH($C788,'Policy Characteristics'!$C:$C,0))),"",INDEX('Policy Characteristics'!J:J,MATCH($C788,'Policy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8" s="306" t="str">
        <f>IF(ISBLANK(INDEX('Policy Characteristics'!K:K,MATCH($C788,'Policy Characteristics'!$C:$C,0))),"",INDEX('Policy Characteristics'!K:K,MATCH($C788,'Policy Characteristics'!$C:$C,0)))</f>
        <v>industry-ag-main.html#eff-stds</v>
      </c>
      <c r="R788" s="306" t="str">
        <f>IF(ISBLANK(INDEX('Policy Characteristics'!L:L,MATCH($C788,'Policy Characteristics'!$C:$C,0))),"",INDEX('Policy Characteristics'!L:L,MATCH($C788,'Policy Characteristics'!$C:$C,0)))</f>
        <v>industry-energy-efficiency-standards.html</v>
      </c>
    </row>
    <row r="789" spans="1:18" s="435" customFormat="1" x14ac:dyDescent="0.25">
      <c r="A789" s="306" t="str">
        <f>IF(ISBLANK(INDEX('Policy Characteristics'!A:A,MATCH($C789,'Policy Characteristics'!$C:$C,0))),"",INDEX('Policy Characteristics'!A:A,MATCH($C789,'Policy Characteristics'!$C:$C,0)))</f>
        <v>Industry</v>
      </c>
      <c r="B789" s="306" t="str">
        <f>IF(ISBLANK(INDEX('Policy Characteristics'!B:B,MATCH($C789,'Policy Characteristics'!$C:$C,0))),"",INDEX('Policy Characteristics'!B:B,MATCH($C789,'Policy Characteristics'!$C:$C,0)))</f>
        <v>Industry Energy Efficiency Standards</v>
      </c>
      <c r="C789" s="310" t="str">
        <f t="shared" si="38"/>
        <v>Percentage Improvement in Eqpt Efficiency Standards above BAU</v>
      </c>
      <c r="D789" s="394" t="s">
        <v>3199</v>
      </c>
      <c r="E789" s="414" t="s">
        <v>2801</v>
      </c>
      <c r="F789" s="7" t="s">
        <v>3163</v>
      </c>
      <c r="G789" s="414" t="s">
        <v>2805</v>
      </c>
      <c r="H789" s="416">
        <v>1025</v>
      </c>
      <c r="I789" s="414" t="s">
        <v>44</v>
      </c>
      <c r="J789" s="308" t="str">
        <f>IF(ISBLANK(INDEX('Policy Characteristics'!D:D,MATCH($C789,'Policy Characteristics'!$C:$C,0))),"",INDEX('Policy Characteristics'!D:D,MATCH($C789,'Policy Characteristics'!$C:$C,0)))</f>
        <v>Industry Energy Efficiency Standards</v>
      </c>
      <c r="K789" s="306" t="str">
        <f>IF(ISBLANK(INDEX('Policy Characteristics'!E:E,MATCH($C789,'Policy Characteristics'!$C:$C,0))),"",INDEX('Policy Characteristics'!E:E,MATCH($C789,'Policy Characteristics'!$C:$C,0)))</f>
        <v>indst efficiency standards</v>
      </c>
      <c r="L789" s="317">
        <f>IF(ISBLANK(INDEX('Policy Characteristics'!F:F,MATCH($C789,'Policy Characteristics'!$C:$C,0))),"",INDEX('Policy Characteristics'!F:F,MATCH($C789,'Policy Characteristics'!$C:$C,0)))</f>
        <v>0</v>
      </c>
      <c r="M789" s="317">
        <f>IF(ISBLANK(INDEX('Policy Characteristics'!G:G,MATCH($C789,'Policy Characteristics'!$C:$C,0))),"",INDEX('Policy Characteristics'!G:G,MATCH($C789,'Policy Characteristics'!$C:$C,0)))</f>
        <v>0.25</v>
      </c>
      <c r="N789" s="317">
        <f>IF(ISBLANK(INDEX('Policy Characteristics'!H:H,MATCH($C789,'Policy Characteristics'!$C:$C,0))),"",INDEX('Policy Characteristics'!H:H,MATCH($C789,'Policy Characteristics'!$C:$C,0)))</f>
        <v>0.01</v>
      </c>
      <c r="O789" s="306" t="str">
        <f>IF(ISBLANK(INDEX('Policy Characteristics'!I:I,MATCH($C789,'Policy Characteristics'!$C:$C,0))),"",INDEX('Policy Characteristics'!I:I,MATCH($C789,'Policy Characteristics'!$C:$C,0)))</f>
        <v>% reduction in energy use</v>
      </c>
      <c r="P789" s="306" t="str">
        <f>IF(ISBLANK(INDEX('Policy Characteristics'!J:J,MATCH($C789,'Policy Characteristics'!$C:$C,0))),"",INDEX('Policy Characteristics'!J:J,MATCH($C789,'Policy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89" s="306" t="str">
        <f>IF(ISBLANK(INDEX('Policy Characteristics'!K:K,MATCH($C789,'Policy Characteristics'!$C:$C,0))),"",INDEX('Policy Characteristics'!K:K,MATCH($C789,'Policy Characteristics'!$C:$C,0)))</f>
        <v>industry-ag-main.html#eff-stds</v>
      </c>
      <c r="R789" s="306" t="str">
        <f>IF(ISBLANK(INDEX('Policy Characteristics'!L:L,MATCH($C789,'Policy Characteristics'!$C:$C,0))),"",INDEX('Policy Characteristics'!L:L,MATCH($C789,'Policy Characteristics'!$C:$C,0)))</f>
        <v>industry-energy-efficiency-standards.html</v>
      </c>
    </row>
    <row r="790" spans="1:18" s="435" customFormat="1" x14ac:dyDescent="0.25">
      <c r="A790" s="306" t="str">
        <f>IF(ISBLANK(INDEX('Policy Characteristics'!A:A,MATCH($C790,'Policy Characteristics'!$C:$C,0))),"",INDEX('Policy Characteristics'!A:A,MATCH($C790,'Policy Characteristics'!$C:$C,0)))</f>
        <v>Industry</v>
      </c>
      <c r="B790" s="306" t="str">
        <f>IF(ISBLANK(INDEX('Policy Characteristics'!B:B,MATCH($C790,'Policy Characteristics'!$C:$C,0))),"",INDEX('Policy Characteristics'!B:B,MATCH($C790,'Policy Characteristics'!$C:$C,0)))</f>
        <v>Industry Energy Efficiency Standards</v>
      </c>
      <c r="C790" s="310" t="str">
        <f t="shared" si="38"/>
        <v>Percentage Improvement in Eqpt Efficiency Standards above BAU</v>
      </c>
      <c r="D790" s="394" t="s">
        <v>3199</v>
      </c>
      <c r="E790" s="414" t="s">
        <v>2802</v>
      </c>
      <c r="F790" s="7" t="s">
        <v>3163</v>
      </c>
      <c r="G790" s="414" t="s">
        <v>2806</v>
      </c>
      <c r="H790" s="416">
        <v>1026</v>
      </c>
      <c r="I790" s="414" t="s">
        <v>44</v>
      </c>
      <c r="J790" s="308" t="str">
        <f>IF(ISBLANK(INDEX('Policy Characteristics'!D:D,MATCH($C790,'Policy Characteristics'!$C:$C,0))),"",INDEX('Policy Characteristics'!D:D,MATCH($C790,'Policy Characteristics'!$C:$C,0)))</f>
        <v>Industry Energy Efficiency Standards</v>
      </c>
      <c r="K790" s="306" t="str">
        <f>IF(ISBLANK(INDEX('Policy Characteristics'!E:E,MATCH($C790,'Policy Characteristics'!$C:$C,0))),"",INDEX('Policy Characteristics'!E:E,MATCH($C790,'Policy Characteristics'!$C:$C,0)))</f>
        <v>indst efficiency standards</v>
      </c>
      <c r="L790" s="317">
        <f>IF(ISBLANK(INDEX('Policy Characteristics'!F:F,MATCH($C790,'Policy Characteristics'!$C:$C,0))),"",INDEX('Policy Characteristics'!F:F,MATCH($C790,'Policy Characteristics'!$C:$C,0)))</f>
        <v>0</v>
      </c>
      <c r="M790" s="317">
        <f>IF(ISBLANK(INDEX('Policy Characteristics'!G:G,MATCH($C790,'Policy Characteristics'!$C:$C,0))),"",INDEX('Policy Characteristics'!G:G,MATCH($C790,'Policy Characteristics'!$C:$C,0)))</f>
        <v>0.25</v>
      </c>
      <c r="N790" s="317">
        <f>IF(ISBLANK(INDEX('Policy Characteristics'!H:H,MATCH($C790,'Policy Characteristics'!$C:$C,0))),"",INDEX('Policy Characteristics'!H:H,MATCH($C790,'Policy Characteristics'!$C:$C,0)))</f>
        <v>0.01</v>
      </c>
      <c r="O790" s="306" t="str">
        <f>IF(ISBLANK(INDEX('Policy Characteristics'!I:I,MATCH($C790,'Policy Characteristics'!$C:$C,0))),"",INDEX('Policy Characteristics'!I:I,MATCH($C790,'Policy Characteristics'!$C:$C,0)))</f>
        <v>% reduction in energy use</v>
      </c>
      <c r="P790" s="306" t="str">
        <f>IF(ISBLANK(INDEX('Policy Characteristics'!J:J,MATCH($C790,'Policy Characteristics'!$C:$C,0))),"",INDEX('Policy Characteristics'!J:J,MATCH($C790,'Policy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0" s="306" t="str">
        <f>IF(ISBLANK(INDEX('Policy Characteristics'!K:K,MATCH($C790,'Policy Characteristics'!$C:$C,0))),"",INDEX('Policy Characteristics'!K:K,MATCH($C790,'Policy Characteristics'!$C:$C,0)))</f>
        <v>industry-ag-main.html#eff-stds</v>
      </c>
      <c r="R790" s="306" t="str">
        <f>IF(ISBLANK(INDEX('Policy Characteristics'!L:L,MATCH($C790,'Policy Characteristics'!$C:$C,0))),"",INDEX('Policy Characteristics'!L:L,MATCH($C790,'Policy Characteristics'!$C:$C,0)))</f>
        <v>industry-energy-efficiency-standards.html</v>
      </c>
    </row>
    <row r="791" spans="1:18" s="435" customFormat="1" x14ac:dyDescent="0.25">
      <c r="A791" s="306" t="str">
        <f>IF(ISBLANK(INDEX('Policy Characteristics'!A:A,MATCH($C791,'Policy Characteristics'!$C:$C,0))),"",INDEX('Policy Characteristics'!A:A,MATCH($C791,'Policy Characteristics'!$C:$C,0)))</f>
        <v>Industry</v>
      </c>
      <c r="B791" s="306" t="str">
        <f>IF(ISBLANK(INDEX('Policy Characteristics'!B:B,MATCH($C791,'Policy Characteristics'!$C:$C,0))),"",INDEX('Policy Characteristics'!B:B,MATCH($C791,'Policy Characteristics'!$C:$C,0)))</f>
        <v>Industry Energy Efficiency Standards</v>
      </c>
      <c r="C791" s="310" t="str">
        <f t="shared" si="38"/>
        <v>Percentage Improvement in Eqpt Efficiency Standards above BAU</v>
      </c>
      <c r="D791" s="394" t="s">
        <v>3199</v>
      </c>
      <c r="E791" s="414" t="s">
        <v>2799</v>
      </c>
      <c r="F791" s="7" t="s">
        <v>3163</v>
      </c>
      <c r="G791" s="414" t="s">
        <v>2804</v>
      </c>
      <c r="H791" s="416">
        <v>1027</v>
      </c>
      <c r="I791" s="414" t="s">
        <v>45</v>
      </c>
      <c r="J791" s="308" t="str">
        <f>IF(ISBLANK(INDEX('Policy Characteristics'!D:D,MATCH($C791,'Policy Characteristics'!$C:$C,0))),"",INDEX('Policy Characteristics'!D:D,MATCH($C791,'Policy Characteristics'!$C:$C,0)))</f>
        <v>Industry Energy Efficiency Standards</v>
      </c>
      <c r="K791" s="306" t="str">
        <f>IF(ISBLANK(INDEX('Policy Characteristics'!E:E,MATCH($C791,'Policy Characteristics'!$C:$C,0))),"",INDEX('Policy Characteristics'!E:E,MATCH($C791,'Policy Characteristics'!$C:$C,0)))</f>
        <v>indst efficiency standards</v>
      </c>
      <c r="L791" s="317">
        <f>IF(ISBLANK(INDEX('Policy Characteristics'!F:F,MATCH($C791,'Policy Characteristics'!$C:$C,0))),"",INDEX('Policy Characteristics'!F:F,MATCH($C791,'Policy Characteristics'!$C:$C,0)))</f>
        <v>0</v>
      </c>
      <c r="M791" s="317">
        <f>IF(ISBLANK(INDEX('Policy Characteristics'!G:G,MATCH($C791,'Policy Characteristics'!$C:$C,0))),"",INDEX('Policy Characteristics'!G:G,MATCH($C791,'Policy Characteristics'!$C:$C,0)))</f>
        <v>0.25</v>
      </c>
      <c r="N791" s="317">
        <f>IF(ISBLANK(INDEX('Policy Characteristics'!H:H,MATCH($C791,'Policy Characteristics'!$C:$C,0))),"",INDEX('Policy Characteristics'!H:H,MATCH($C791,'Policy Characteristics'!$C:$C,0)))</f>
        <v>0.01</v>
      </c>
      <c r="O791" s="306" t="str">
        <f>IF(ISBLANK(INDEX('Policy Characteristics'!I:I,MATCH($C791,'Policy Characteristics'!$C:$C,0))),"",INDEX('Policy Characteristics'!I:I,MATCH($C791,'Policy Characteristics'!$C:$C,0)))</f>
        <v>% reduction in energy use</v>
      </c>
      <c r="P791" s="306" t="str">
        <f>IF(ISBLANK(INDEX('Policy Characteristics'!J:J,MATCH($C791,'Policy Characteristics'!$C:$C,0))),"",INDEX('Policy Characteristics'!J:J,MATCH($C791,'Policy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1" s="306" t="str">
        <f>IF(ISBLANK(INDEX('Policy Characteristics'!K:K,MATCH($C791,'Policy Characteristics'!$C:$C,0))),"",INDEX('Policy Characteristics'!K:K,MATCH($C791,'Policy Characteristics'!$C:$C,0)))</f>
        <v>industry-ag-main.html#eff-stds</v>
      </c>
      <c r="R791" s="306" t="str">
        <f>IF(ISBLANK(INDEX('Policy Characteristics'!L:L,MATCH($C791,'Policy Characteristics'!$C:$C,0))),"",INDEX('Policy Characteristics'!L:L,MATCH($C791,'Policy Characteristics'!$C:$C,0)))</f>
        <v>industry-energy-efficiency-standards.html</v>
      </c>
    </row>
    <row r="792" spans="1:18" s="435" customFormat="1" x14ac:dyDescent="0.25">
      <c r="A792" s="306" t="str">
        <f>IF(ISBLANK(INDEX('Policy Characteristics'!A:A,MATCH($C792,'Policy Characteristics'!$C:$C,0))),"",INDEX('Policy Characteristics'!A:A,MATCH($C792,'Policy Characteristics'!$C:$C,0)))</f>
        <v>Industry</v>
      </c>
      <c r="B792" s="306" t="str">
        <f>IF(ISBLANK(INDEX('Policy Characteristics'!B:B,MATCH($C792,'Policy Characteristics'!$C:$C,0))),"",INDEX('Policy Characteristics'!B:B,MATCH($C792,'Policy Characteristics'!$C:$C,0)))</f>
        <v>Industry Energy Efficiency Standards</v>
      </c>
      <c r="C792" s="310" t="str">
        <f t="shared" si="38"/>
        <v>Percentage Improvement in Eqpt Efficiency Standards above BAU</v>
      </c>
      <c r="D792" s="394" t="s">
        <v>3200</v>
      </c>
      <c r="E792" s="414" t="s">
        <v>2449</v>
      </c>
      <c r="F792" s="7" t="s">
        <v>3164</v>
      </c>
      <c r="G792" s="414" t="s">
        <v>2455</v>
      </c>
      <c r="H792" s="416">
        <v>1028</v>
      </c>
      <c r="I792" s="414" t="s">
        <v>44</v>
      </c>
      <c r="J792" s="308" t="str">
        <f>IF(ISBLANK(INDEX('Policy Characteristics'!D:D,MATCH($C792,'Policy Characteristics'!$C:$C,0))),"",INDEX('Policy Characteristics'!D:D,MATCH($C792,'Policy Characteristics'!$C:$C,0)))</f>
        <v>Industry Energy Efficiency Standards</v>
      </c>
      <c r="K792" s="306" t="str">
        <f>IF(ISBLANK(INDEX('Policy Characteristics'!E:E,MATCH($C792,'Policy Characteristics'!$C:$C,0))),"",INDEX('Policy Characteristics'!E:E,MATCH($C792,'Policy Characteristics'!$C:$C,0)))</f>
        <v>indst efficiency standards</v>
      </c>
      <c r="L792" s="317">
        <f>IF(ISBLANK(INDEX('Policy Characteristics'!F:F,MATCH($C792,'Policy Characteristics'!$C:$C,0))),"",INDEX('Policy Characteristics'!F:F,MATCH($C792,'Policy Characteristics'!$C:$C,0)))</f>
        <v>0</v>
      </c>
      <c r="M792" s="317">
        <f>IF(ISBLANK(INDEX('Policy Characteristics'!G:G,MATCH($C792,'Policy Characteristics'!$C:$C,0))),"",INDEX('Policy Characteristics'!G:G,MATCH($C792,'Policy Characteristics'!$C:$C,0)))</f>
        <v>0.25</v>
      </c>
      <c r="N792" s="317">
        <f>IF(ISBLANK(INDEX('Policy Characteristics'!H:H,MATCH($C792,'Policy Characteristics'!$C:$C,0))),"",INDEX('Policy Characteristics'!H:H,MATCH($C792,'Policy Characteristics'!$C:$C,0)))</f>
        <v>0.01</v>
      </c>
      <c r="O792" s="306" t="str">
        <f>IF(ISBLANK(INDEX('Policy Characteristics'!I:I,MATCH($C792,'Policy Characteristics'!$C:$C,0))),"",INDEX('Policy Characteristics'!I:I,MATCH($C792,'Policy Characteristics'!$C:$C,0)))</f>
        <v>% reduction in energy use</v>
      </c>
      <c r="P792" s="306" t="str">
        <f>IF(ISBLANK(INDEX('Policy Characteristics'!J:J,MATCH($C792,'Policy Characteristics'!$C:$C,0))),"",INDEX('Policy Characteristics'!J:J,MATCH($C792,'Policy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2" s="306" t="str">
        <f>IF(ISBLANK(INDEX('Policy Characteristics'!K:K,MATCH($C792,'Policy Characteristics'!$C:$C,0))),"",INDEX('Policy Characteristics'!K:K,MATCH($C792,'Policy Characteristics'!$C:$C,0)))</f>
        <v>industry-ag-main.html#eff-stds</v>
      </c>
      <c r="R792" s="306" t="str">
        <f>IF(ISBLANK(INDEX('Policy Characteristics'!L:L,MATCH($C792,'Policy Characteristics'!$C:$C,0))),"",INDEX('Policy Characteristics'!L:L,MATCH($C792,'Policy Characteristics'!$C:$C,0)))</f>
        <v>industry-energy-efficiency-standards.html</v>
      </c>
    </row>
    <row r="793" spans="1:18" s="435" customFormat="1" x14ac:dyDescent="0.25">
      <c r="A793" s="306" t="str">
        <f>IF(ISBLANK(INDEX('Policy Characteristics'!A:A,MATCH($C793,'Policy Characteristics'!$C:$C,0))),"",INDEX('Policy Characteristics'!A:A,MATCH($C793,'Policy Characteristics'!$C:$C,0)))</f>
        <v>Industry</v>
      </c>
      <c r="B793" s="306" t="str">
        <f>IF(ISBLANK(INDEX('Policy Characteristics'!B:B,MATCH($C793,'Policy Characteristics'!$C:$C,0))),"",INDEX('Policy Characteristics'!B:B,MATCH($C793,'Policy Characteristics'!$C:$C,0)))</f>
        <v>Industry Energy Efficiency Standards</v>
      </c>
      <c r="C793" s="310" t="str">
        <f t="shared" si="38"/>
        <v>Percentage Improvement in Eqpt Efficiency Standards above BAU</v>
      </c>
      <c r="D793" s="394" t="s">
        <v>3200</v>
      </c>
      <c r="E793" s="414" t="s">
        <v>2450</v>
      </c>
      <c r="F793" s="7" t="s">
        <v>3164</v>
      </c>
      <c r="G793" s="414" t="s">
        <v>2458</v>
      </c>
      <c r="H793" s="416">
        <v>1029</v>
      </c>
      <c r="I793" s="414" t="s">
        <v>44</v>
      </c>
      <c r="J793" s="308" t="str">
        <f>IF(ISBLANK(INDEX('Policy Characteristics'!D:D,MATCH($C793,'Policy Characteristics'!$C:$C,0))),"",INDEX('Policy Characteristics'!D:D,MATCH($C793,'Policy Characteristics'!$C:$C,0)))</f>
        <v>Industry Energy Efficiency Standards</v>
      </c>
      <c r="K793" s="306" t="str">
        <f>IF(ISBLANK(INDEX('Policy Characteristics'!E:E,MATCH($C793,'Policy Characteristics'!$C:$C,0))),"",INDEX('Policy Characteristics'!E:E,MATCH($C793,'Policy Characteristics'!$C:$C,0)))</f>
        <v>indst efficiency standards</v>
      </c>
      <c r="L793" s="317">
        <f>IF(ISBLANK(INDEX('Policy Characteristics'!F:F,MATCH($C793,'Policy Characteristics'!$C:$C,0))),"",INDEX('Policy Characteristics'!F:F,MATCH($C793,'Policy Characteristics'!$C:$C,0)))</f>
        <v>0</v>
      </c>
      <c r="M793" s="317">
        <f>IF(ISBLANK(INDEX('Policy Characteristics'!G:G,MATCH($C793,'Policy Characteristics'!$C:$C,0))),"",INDEX('Policy Characteristics'!G:G,MATCH($C793,'Policy Characteristics'!$C:$C,0)))</f>
        <v>0.25</v>
      </c>
      <c r="N793" s="317">
        <f>IF(ISBLANK(INDEX('Policy Characteristics'!H:H,MATCH($C793,'Policy Characteristics'!$C:$C,0))),"",INDEX('Policy Characteristics'!H:H,MATCH($C793,'Policy Characteristics'!$C:$C,0)))</f>
        <v>0.01</v>
      </c>
      <c r="O793" s="306" t="str">
        <f>IF(ISBLANK(INDEX('Policy Characteristics'!I:I,MATCH($C793,'Policy Characteristics'!$C:$C,0))),"",INDEX('Policy Characteristics'!I:I,MATCH($C793,'Policy Characteristics'!$C:$C,0)))</f>
        <v>% reduction in energy use</v>
      </c>
      <c r="P793" s="306" t="str">
        <f>IF(ISBLANK(INDEX('Policy Characteristics'!J:J,MATCH($C793,'Policy Characteristics'!$C:$C,0))),"",INDEX('Policy Characteristics'!J:J,MATCH($C793,'Policy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3" s="306" t="str">
        <f>IF(ISBLANK(INDEX('Policy Characteristics'!K:K,MATCH($C793,'Policy Characteristics'!$C:$C,0))),"",INDEX('Policy Characteristics'!K:K,MATCH($C793,'Policy Characteristics'!$C:$C,0)))</f>
        <v>industry-ag-main.html#eff-stds</v>
      </c>
      <c r="R793" s="306" t="str">
        <f>IF(ISBLANK(INDEX('Policy Characteristics'!L:L,MATCH($C793,'Policy Characteristics'!$C:$C,0))),"",INDEX('Policy Characteristics'!L:L,MATCH($C793,'Policy Characteristics'!$C:$C,0)))</f>
        <v>industry-energy-efficiency-standards.html</v>
      </c>
    </row>
    <row r="794" spans="1:18" s="435" customFormat="1" x14ac:dyDescent="0.25">
      <c r="A794" s="306" t="str">
        <f>IF(ISBLANK(INDEX('Policy Characteristics'!A:A,MATCH($C794,'Policy Characteristics'!$C:$C,0))),"",INDEX('Policy Characteristics'!A:A,MATCH($C794,'Policy Characteristics'!$C:$C,0)))</f>
        <v>Industry</v>
      </c>
      <c r="B794" s="306" t="str">
        <f>IF(ISBLANK(INDEX('Policy Characteristics'!B:B,MATCH($C794,'Policy Characteristics'!$C:$C,0))),"",INDEX('Policy Characteristics'!B:B,MATCH($C794,'Policy Characteristics'!$C:$C,0)))</f>
        <v>Industry Energy Efficiency Standards</v>
      </c>
      <c r="C794" s="310" t="str">
        <f t="shared" si="38"/>
        <v>Percentage Improvement in Eqpt Efficiency Standards above BAU</v>
      </c>
      <c r="D794" s="394" t="s">
        <v>3200</v>
      </c>
      <c r="E794" s="414" t="s">
        <v>2451</v>
      </c>
      <c r="F794" s="7" t="s">
        <v>3164</v>
      </c>
      <c r="G794" s="414" t="s">
        <v>2459</v>
      </c>
      <c r="H794" s="416">
        <v>1030</v>
      </c>
      <c r="I794" s="414" t="s">
        <v>44</v>
      </c>
      <c r="J794" s="308" t="str">
        <f>IF(ISBLANK(INDEX('Policy Characteristics'!D:D,MATCH($C794,'Policy Characteristics'!$C:$C,0))),"",INDEX('Policy Characteristics'!D:D,MATCH($C794,'Policy Characteristics'!$C:$C,0)))</f>
        <v>Industry Energy Efficiency Standards</v>
      </c>
      <c r="K794" s="306" t="str">
        <f>IF(ISBLANK(INDEX('Policy Characteristics'!E:E,MATCH($C794,'Policy Characteristics'!$C:$C,0))),"",INDEX('Policy Characteristics'!E:E,MATCH($C794,'Policy Characteristics'!$C:$C,0)))</f>
        <v>indst efficiency standards</v>
      </c>
      <c r="L794" s="317">
        <f>IF(ISBLANK(INDEX('Policy Characteristics'!F:F,MATCH($C794,'Policy Characteristics'!$C:$C,0))),"",INDEX('Policy Characteristics'!F:F,MATCH($C794,'Policy Characteristics'!$C:$C,0)))</f>
        <v>0</v>
      </c>
      <c r="M794" s="317">
        <f>IF(ISBLANK(INDEX('Policy Characteristics'!G:G,MATCH($C794,'Policy Characteristics'!$C:$C,0))),"",INDEX('Policy Characteristics'!G:G,MATCH($C794,'Policy Characteristics'!$C:$C,0)))</f>
        <v>0.25</v>
      </c>
      <c r="N794" s="317">
        <f>IF(ISBLANK(INDEX('Policy Characteristics'!H:H,MATCH($C794,'Policy Characteristics'!$C:$C,0))),"",INDEX('Policy Characteristics'!H:H,MATCH($C794,'Policy Characteristics'!$C:$C,0)))</f>
        <v>0.01</v>
      </c>
      <c r="O794" s="306" t="str">
        <f>IF(ISBLANK(INDEX('Policy Characteristics'!I:I,MATCH($C794,'Policy Characteristics'!$C:$C,0))),"",INDEX('Policy Characteristics'!I:I,MATCH($C794,'Policy Characteristics'!$C:$C,0)))</f>
        <v>% reduction in energy use</v>
      </c>
      <c r="P794" s="306" t="str">
        <f>IF(ISBLANK(INDEX('Policy Characteristics'!J:J,MATCH($C794,'Policy Characteristics'!$C:$C,0))),"",INDEX('Policy Characteristics'!J:J,MATCH($C794,'Policy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4" s="306" t="str">
        <f>IF(ISBLANK(INDEX('Policy Characteristics'!K:K,MATCH($C794,'Policy Characteristics'!$C:$C,0))),"",INDEX('Policy Characteristics'!K:K,MATCH($C794,'Policy Characteristics'!$C:$C,0)))</f>
        <v>industry-ag-main.html#eff-stds</v>
      </c>
      <c r="R794" s="306" t="str">
        <f>IF(ISBLANK(INDEX('Policy Characteristics'!L:L,MATCH($C794,'Policy Characteristics'!$C:$C,0))),"",INDEX('Policy Characteristics'!L:L,MATCH($C794,'Policy Characteristics'!$C:$C,0)))</f>
        <v>industry-energy-efficiency-standards.html</v>
      </c>
    </row>
    <row r="795" spans="1:18" s="435" customFormat="1" x14ac:dyDescent="0.25">
      <c r="A795" s="306" t="str">
        <f>IF(ISBLANK(INDEX('Policy Characteristics'!A:A,MATCH($C795,'Policy Characteristics'!$C:$C,0))),"",INDEX('Policy Characteristics'!A:A,MATCH($C795,'Policy Characteristics'!$C:$C,0)))</f>
        <v>Industry</v>
      </c>
      <c r="B795" s="306" t="str">
        <f>IF(ISBLANK(INDEX('Policy Characteristics'!B:B,MATCH($C795,'Policy Characteristics'!$C:$C,0))),"",INDEX('Policy Characteristics'!B:B,MATCH($C795,'Policy Characteristics'!$C:$C,0)))</f>
        <v>Industry Energy Efficiency Standards</v>
      </c>
      <c r="C795" s="310" t="str">
        <f t="shared" si="38"/>
        <v>Percentage Improvement in Eqpt Efficiency Standards above BAU</v>
      </c>
      <c r="D795" s="394" t="s">
        <v>3200</v>
      </c>
      <c r="E795" s="414" t="s">
        <v>2452</v>
      </c>
      <c r="F795" s="7" t="s">
        <v>3164</v>
      </c>
      <c r="G795" s="414" t="s">
        <v>2456</v>
      </c>
      <c r="H795" s="416">
        <v>1031</v>
      </c>
      <c r="I795" s="414" t="s">
        <v>45</v>
      </c>
      <c r="J795" s="308" t="str">
        <f>IF(ISBLANK(INDEX('Policy Characteristics'!D:D,MATCH($C795,'Policy Characteristics'!$C:$C,0))),"",INDEX('Policy Characteristics'!D:D,MATCH($C795,'Policy Characteristics'!$C:$C,0)))</f>
        <v>Industry Energy Efficiency Standards</v>
      </c>
      <c r="K795" s="306" t="str">
        <f>IF(ISBLANK(INDEX('Policy Characteristics'!E:E,MATCH($C795,'Policy Characteristics'!$C:$C,0))),"",INDEX('Policy Characteristics'!E:E,MATCH($C795,'Policy Characteristics'!$C:$C,0)))</f>
        <v>indst efficiency standards</v>
      </c>
      <c r="L795" s="317">
        <f>IF(ISBLANK(INDEX('Policy Characteristics'!F:F,MATCH($C795,'Policy Characteristics'!$C:$C,0))),"",INDEX('Policy Characteristics'!F:F,MATCH($C795,'Policy Characteristics'!$C:$C,0)))</f>
        <v>0</v>
      </c>
      <c r="M795" s="317">
        <f>IF(ISBLANK(INDEX('Policy Characteristics'!G:G,MATCH($C795,'Policy Characteristics'!$C:$C,0))),"",INDEX('Policy Characteristics'!G:G,MATCH($C795,'Policy Characteristics'!$C:$C,0)))</f>
        <v>0.25</v>
      </c>
      <c r="N795" s="317">
        <f>IF(ISBLANK(INDEX('Policy Characteristics'!H:H,MATCH($C795,'Policy Characteristics'!$C:$C,0))),"",INDEX('Policy Characteristics'!H:H,MATCH($C795,'Policy Characteristics'!$C:$C,0)))</f>
        <v>0.01</v>
      </c>
      <c r="O795" s="306" t="str">
        <f>IF(ISBLANK(INDEX('Policy Characteristics'!I:I,MATCH($C795,'Policy Characteristics'!$C:$C,0))),"",INDEX('Policy Characteristics'!I:I,MATCH($C795,'Policy Characteristics'!$C:$C,0)))</f>
        <v>% reduction in energy use</v>
      </c>
      <c r="P795" s="306" t="str">
        <f>IF(ISBLANK(INDEX('Policy Characteristics'!J:J,MATCH($C795,'Policy Characteristics'!$C:$C,0))),"",INDEX('Policy Characteristics'!J:J,MATCH($C795,'Policy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5" s="306" t="str">
        <f>IF(ISBLANK(INDEX('Policy Characteristics'!K:K,MATCH($C795,'Policy Characteristics'!$C:$C,0))),"",INDEX('Policy Characteristics'!K:K,MATCH($C795,'Policy Characteristics'!$C:$C,0)))</f>
        <v>industry-ag-main.html#eff-stds</v>
      </c>
      <c r="R795" s="306" t="str">
        <f>IF(ISBLANK(INDEX('Policy Characteristics'!L:L,MATCH($C795,'Policy Characteristics'!$C:$C,0))),"",INDEX('Policy Characteristics'!L:L,MATCH($C795,'Policy Characteristics'!$C:$C,0)))</f>
        <v>industry-energy-efficiency-standards.html</v>
      </c>
    </row>
    <row r="796" spans="1:18" s="435" customFormat="1" x14ac:dyDescent="0.25">
      <c r="A796" s="306" t="str">
        <f>IF(ISBLANK(INDEX('Policy Characteristics'!A:A,MATCH($C796,'Policy Characteristics'!$C:$C,0))),"",INDEX('Policy Characteristics'!A:A,MATCH($C796,'Policy Characteristics'!$C:$C,0)))</f>
        <v>Industry</v>
      </c>
      <c r="B796" s="306" t="str">
        <f>IF(ISBLANK(INDEX('Policy Characteristics'!B:B,MATCH($C796,'Policy Characteristics'!$C:$C,0))),"",INDEX('Policy Characteristics'!B:B,MATCH($C796,'Policy Characteristics'!$C:$C,0)))</f>
        <v>Industry Energy Efficiency Standards</v>
      </c>
      <c r="C796" s="310" t="str">
        <f t="shared" si="38"/>
        <v>Percentage Improvement in Eqpt Efficiency Standards above BAU</v>
      </c>
      <c r="D796" s="394" t="s">
        <v>3200</v>
      </c>
      <c r="E796" s="414" t="s">
        <v>2453</v>
      </c>
      <c r="F796" s="7" t="s">
        <v>3164</v>
      </c>
      <c r="G796" s="414" t="s">
        <v>2457</v>
      </c>
      <c r="H796" s="416">
        <v>1032</v>
      </c>
      <c r="I796" s="414" t="s">
        <v>44</v>
      </c>
      <c r="J796" s="308" t="str">
        <f>IF(ISBLANK(INDEX('Policy Characteristics'!D:D,MATCH($C796,'Policy Characteristics'!$C:$C,0))),"",INDEX('Policy Characteristics'!D:D,MATCH($C796,'Policy Characteristics'!$C:$C,0)))</f>
        <v>Industry Energy Efficiency Standards</v>
      </c>
      <c r="K796" s="306" t="str">
        <f>IF(ISBLANK(INDEX('Policy Characteristics'!E:E,MATCH($C796,'Policy Characteristics'!$C:$C,0))),"",INDEX('Policy Characteristics'!E:E,MATCH($C796,'Policy Characteristics'!$C:$C,0)))</f>
        <v>indst efficiency standards</v>
      </c>
      <c r="L796" s="317">
        <f>IF(ISBLANK(INDEX('Policy Characteristics'!F:F,MATCH($C796,'Policy Characteristics'!$C:$C,0))),"",INDEX('Policy Characteristics'!F:F,MATCH($C796,'Policy Characteristics'!$C:$C,0)))</f>
        <v>0</v>
      </c>
      <c r="M796" s="317">
        <f>IF(ISBLANK(INDEX('Policy Characteristics'!G:G,MATCH($C796,'Policy Characteristics'!$C:$C,0))),"",INDEX('Policy Characteristics'!G:G,MATCH($C796,'Policy Characteristics'!$C:$C,0)))</f>
        <v>0.25</v>
      </c>
      <c r="N796" s="317">
        <f>IF(ISBLANK(INDEX('Policy Characteristics'!H:H,MATCH($C796,'Policy Characteristics'!$C:$C,0))),"",INDEX('Policy Characteristics'!H:H,MATCH($C796,'Policy Characteristics'!$C:$C,0)))</f>
        <v>0.01</v>
      </c>
      <c r="O796" s="306" t="str">
        <f>IF(ISBLANK(INDEX('Policy Characteristics'!I:I,MATCH($C796,'Policy Characteristics'!$C:$C,0))),"",INDEX('Policy Characteristics'!I:I,MATCH($C796,'Policy Characteristics'!$C:$C,0)))</f>
        <v>% reduction in energy use</v>
      </c>
      <c r="P796" s="306" t="str">
        <f>IF(ISBLANK(INDEX('Policy Characteristics'!J:J,MATCH($C796,'Policy Characteristics'!$C:$C,0))),"",INDEX('Policy Characteristics'!J:J,MATCH($C796,'Policy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6" s="306" t="str">
        <f>IF(ISBLANK(INDEX('Policy Characteristics'!K:K,MATCH($C796,'Policy Characteristics'!$C:$C,0))),"",INDEX('Policy Characteristics'!K:K,MATCH($C796,'Policy Characteristics'!$C:$C,0)))</f>
        <v>industry-ag-main.html#eff-stds</v>
      </c>
      <c r="R796" s="306" t="str">
        <f>IF(ISBLANK(INDEX('Policy Characteristics'!L:L,MATCH($C796,'Policy Characteristics'!$C:$C,0))),"",INDEX('Policy Characteristics'!L:L,MATCH($C796,'Policy Characteristics'!$C:$C,0)))</f>
        <v>industry-energy-efficiency-standards.html</v>
      </c>
    </row>
    <row r="797" spans="1:18" s="435" customFormat="1" x14ac:dyDescent="0.25">
      <c r="A797" s="306" t="str">
        <f>IF(ISBLANK(INDEX('Policy Characteristics'!A:A,MATCH($C797,'Policy Characteristics'!$C:$C,0))),"",INDEX('Policy Characteristics'!A:A,MATCH($C797,'Policy Characteristics'!$C:$C,0)))</f>
        <v>Industry</v>
      </c>
      <c r="B797" s="306" t="str">
        <f>IF(ISBLANK(INDEX('Policy Characteristics'!B:B,MATCH($C797,'Policy Characteristics'!$C:$C,0))),"",INDEX('Policy Characteristics'!B:B,MATCH($C797,'Policy Characteristics'!$C:$C,0)))</f>
        <v>Industry Energy Efficiency Standards</v>
      </c>
      <c r="C797" s="310" t="str">
        <f t="shared" si="38"/>
        <v>Percentage Improvement in Eqpt Efficiency Standards above BAU</v>
      </c>
      <c r="D797" s="394" t="s">
        <v>3200</v>
      </c>
      <c r="E797" s="414" t="s">
        <v>2454</v>
      </c>
      <c r="F797" s="7" t="s">
        <v>3164</v>
      </c>
      <c r="G797" s="414" t="s">
        <v>2460</v>
      </c>
      <c r="H797" s="416">
        <v>1033</v>
      </c>
      <c r="I797" s="414" t="s">
        <v>45</v>
      </c>
      <c r="J797" s="308" t="str">
        <f>IF(ISBLANK(INDEX('Policy Characteristics'!D:D,MATCH($C797,'Policy Characteristics'!$C:$C,0))),"",INDEX('Policy Characteristics'!D:D,MATCH($C797,'Policy Characteristics'!$C:$C,0)))</f>
        <v>Industry Energy Efficiency Standards</v>
      </c>
      <c r="K797" s="306" t="str">
        <f>IF(ISBLANK(INDEX('Policy Characteristics'!E:E,MATCH($C797,'Policy Characteristics'!$C:$C,0))),"",INDEX('Policy Characteristics'!E:E,MATCH($C797,'Policy Characteristics'!$C:$C,0)))</f>
        <v>indst efficiency standards</v>
      </c>
      <c r="L797" s="317">
        <f>IF(ISBLANK(INDEX('Policy Characteristics'!F:F,MATCH($C797,'Policy Characteristics'!$C:$C,0))),"",INDEX('Policy Characteristics'!F:F,MATCH($C797,'Policy Characteristics'!$C:$C,0)))</f>
        <v>0</v>
      </c>
      <c r="M797" s="317">
        <f>IF(ISBLANK(INDEX('Policy Characteristics'!G:G,MATCH($C797,'Policy Characteristics'!$C:$C,0))),"",INDEX('Policy Characteristics'!G:G,MATCH($C797,'Policy Characteristics'!$C:$C,0)))</f>
        <v>0.25</v>
      </c>
      <c r="N797" s="317">
        <f>IF(ISBLANK(INDEX('Policy Characteristics'!H:H,MATCH($C797,'Policy Characteristics'!$C:$C,0))),"",INDEX('Policy Characteristics'!H:H,MATCH($C797,'Policy Characteristics'!$C:$C,0)))</f>
        <v>0.01</v>
      </c>
      <c r="O797" s="306" t="str">
        <f>IF(ISBLANK(INDEX('Policy Characteristics'!I:I,MATCH($C797,'Policy Characteristics'!$C:$C,0))),"",INDEX('Policy Characteristics'!I:I,MATCH($C797,'Policy Characteristics'!$C:$C,0)))</f>
        <v>% reduction in energy use</v>
      </c>
      <c r="P797" s="306" t="str">
        <f>IF(ISBLANK(INDEX('Policy Characteristics'!J:J,MATCH($C797,'Policy Characteristics'!$C:$C,0))),"",INDEX('Policy Characteristics'!J:J,MATCH($C797,'Policy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7" s="306" t="str">
        <f>IF(ISBLANK(INDEX('Policy Characteristics'!K:K,MATCH($C797,'Policy Characteristics'!$C:$C,0))),"",INDEX('Policy Characteristics'!K:K,MATCH($C797,'Policy Characteristics'!$C:$C,0)))</f>
        <v>industry-ag-main.html#eff-stds</v>
      </c>
      <c r="R797" s="306" t="str">
        <f>IF(ISBLANK(INDEX('Policy Characteristics'!L:L,MATCH($C797,'Policy Characteristics'!$C:$C,0))),"",INDEX('Policy Characteristics'!L:L,MATCH($C797,'Policy Characteristics'!$C:$C,0)))</f>
        <v>industry-energy-efficiency-standards.html</v>
      </c>
    </row>
    <row r="798" spans="1:18" s="435" customFormat="1" x14ac:dyDescent="0.25">
      <c r="A798" s="306" t="str">
        <f>IF(ISBLANK(INDEX('Policy Characteristics'!A:A,MATCH($C798,'Policy Characteristics'!$C:$C,0))),"",INDEX('Policy Characteristics'!A:A,MATCH($C798,'Policy Characteristics'!$C:$C,0)))</f>
        <v>Industry</v>
      </c>
      <c r="B798" s="306" t="str">
        <f>IF(ISBLANK(INDEX('Policy Characteristics'!B:B,MATCH($C798,'Policy Characteristics'!$C:$C,0))),"",INDEX('Policy Characteristics'!B:B,MATCH($C798,'Policy Characteristics'!$C:$C,0)))</f>
        <v>Industry Energy Efficiency Standards</v>
      </c>
      <c r="C798" s="310" t="str">
        <f t="shared" si="38"/>
        <v>Percentage Improvement in Eqpt Efficiency Standards above BAU</v>
      </c>
      <c r="D798" s="394" t="s">
        <v>3200</v>
      </c>
      <c r="E798" s="414" t="s">
        <v>2800</v>
      </c>
      <c r="F798" s="7" t="s">
        <v>3164</v>
      </c>
      <c r="G798" s="414" t="s">
        <v>2803</v>
      </c>
      <c r="H798" s="416">
        <v>1034</v>
      </c>
      <c r="I798" s="414" t="s">
        <v>45</v>
      </c>
      <c r="J798" s="308" t="str">
        <f>IF(ISBLANK(INDEX('Policy Characteristics'!D:D,MATCH($C798,'Policy Characteristics'!$C:$C,0))),"",INDEX('Policy Characteristics'!D:D,MATCH($C798,'Policy Characteristics'!$C:$C,0)))</f>
        <v>Industry Energy Efficiency Standards</v>
      </c>
      <c r="K798" s="306" t="str">
        <f>IF(ISBLANK(INDEX('Policy Characteristics'!E:E,MATCH($C798,'Policy Characteristics'!$C:$C,0))),"",INDEX('Policy Characteristics'!E:E,MATCH($C798,'Policy Characteristics'!$C:$C,0)))</f>
        <v>indst efficiency standards</v>
      </c>
      <c r="L798" s="317">
        <f>IF(ISBLANK(INDEX('Policy Characteristics'!F:F,MATCH($C798,'Policy Characteristics'!$C:$C,0))),"",INDEX('Policy Characteristics'!F:F,MATCH($C798,'Policy Characteristics'!$C:$C,0)))</f>
        <v>0</v>
      </c>
      <c r="M798" s="317">
        <f>IF(ISBLANK(INDEX('Policy Characteristics'!G:G,MATCH($C798,'Policy Characteristics'!$C:$C,0))),"",INDEX('Policy Characteristics'!G:G,MATCH($C798,'Policy Characteristics'!$C:$C,0)))</f>
        <v>0.25</v>
      </c>
      <c r="N798" s="317">
        <f>IF(ISBLANK(INDEX('Policy Characteristics'!H:H,MATCH($C798,'Policy Characteristics'!$C:$C,0))),"",INDEX('Policy Characteristics'!H:H,MATCH($C798,'Policy Characteristics'!$C:$C,0)))</f>
        <v>0.01</v>
      </c>
      <c r="O798" s="306" t="str">
        <f>IF(ISBLANK(INDEX('Policy Characteristics'!I:I,MATCH($C798,'Policy Characteristics'!$C:$C,0))),"",INDEX('Policy Characteristics'!I:I,MATCH($C798,'Policy Characteristics'!$C:$C,0)))</f>
        <v>% reduction in energy use</v>
      </c>
      <c r="P798" s="306" t="str">
        <f>IF(ISBLANK(INDEX('Policy Characteristics'!J:J,MATCH($C798,'Policy Characteristics'!$C:$C,0))),"",INDEX('Policy Characteristics'!J:J,MATCH($C798,'Policy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8" s="306" t="str">
        <f>IF(ISBLANK(INDEX('Policy Characteristics'!K:K,MATCH($C798,'Policy Characteristics'!$C:$C,0))),"",INDEX('Policy Characteristics'!K:K,MATCH($C798,'Policy Characteristics'!$C:$C,0)))</f>
        <v>industry-ag-main.html#eff-stds</v>
      </c>
      <c r="R798" s="306" t="str">
        <f>IF(ISBLANK(INDEX('Policy Characteristics'!L:L,MATCH($C798,'Policy Characteristics'!$C:$C,0))),"",INDEX('Policy Characteristics'!L:L,MATCH($C798,'Policy Characteristics'!$C:$C,0)))</f>
        <v>industry-energy-efficiency-standards.html</v>
      </c>
    </row>
    <row r="799" spans="1:18" s="435" customFormat="1" x14ac:dyDescent="0.25">
      <c r="A799" s="306" t="str">
        <f>IF(ISBLANK(INDEX('Policy Characteristics'!A:A,MATCH($C799,'Policy Characteristics'!$C:$C,0))),"",INDEX('Policy Characteristics'!A:A,MATCH($C799,'Policy Characteristics'!$C:$C,0)))</f>
        <v>Industry</v>
      </c>
      <c r="B799" s="306" t="str">
        <f>IF(ISBLANK(INDEX('Policy Characteristics'!B:B,MATCH($C799,'Policy Characteristics'!$C:$C,0))),"",INDEX('Policy Characteristics'!B:B,MATCH($C799,'Policy Characteristics'!$C:$C,0)))</f>
        <v>Industry Energy Efficiency Standards</v>
      </c>
      <c r="C799" s="310" t="str">
        <f t="shared" si="38"/>
        <v>Percentage Improvement in Eqpt Efficiency Standards above BAU</v>
      </c>
      <c r="D799" s="394" t="s">
        <v>3200</v>
      </c>
      <c r="E799" s="414" t="s">
        <v>2801</v>
      </c>
      <c r="F799" s="7" t="s">
        <v>3164</v>
      </c>
      <c r="G799" s="414" t="s">
        <v>2805</v>
      </c>
      <c r="H799" s="416">
        <v>1035</v>
      </c>
      <c r="I799" s="414" t="s">
        <v>44</v>
      </c>
      <c r="J799" s="308" t="str">
        <f>IF(ISBLANK(INDEX('Policy Characteristics'!D:D,MATCH($C799,'Policy Characteristics'!$C:$C,0))),"",INDEX('Policy Characteristics'!D:D,MATCH($C799,'Policy Characteristics'!$C:$C,0)))</f>
        <v>Industry Energy Efficiency Standards</v>
      </c>
      <c r="K799" s="306" t="str">
        <f>IF(ISBLANK(INDEX('Policy Characteristics'!E:E,MATCH($C799,'Policy Characteristics'!$C:$C,0))),"",INDEX('Policy Characteristics'!E:E,MATCH($C799,'Policy Characteristics'!$C:$C,0)))</f>
        <v>indst efficiency standards</v>
      </c>
      <c r="L799" s="317">
        <f>IF(ISBLANK(INDEX('Policy Characteristics'!F:F,MATCH($C799,'Policy Characteristics'!$C:$C,0))),"",INDEX('Policy Characteristics'!F:F,MATCH($C799,'Policy Characteristics'!$C:$C,0)))</f>
        <v>0</v>
      </c>
      <c r="M799" s="317">
        <f>IF(ISBLANK(INDEX('Policy Characteristics'!G:G,MATCH($C799,'Policy Characteristics'!$C:$C,0))),"",INDEX('Policy Characteristics'!G:G,MATCH($C799,'Policy Characteristics'!$C:$C,0)))</f>
        <v>0.25</v>
      </c>
      <c r="N799" s="317">
        <f>IF(ISBLANK(INDEX('Policy Characteristics'!H:H,MATCH($C799,'Policy Characteristics'!$C:$C,0))),"",INDEX('Policy Characteristics'!H:H,MATCH($C799,'Policy Characteristics'!$C:$C,0)))</f>
        <v>0.01</v>
      </c>
      <c r="O799" s="306" t="str">
        <f>IF(ISBLANK(INDEX('Policy Characteristics'!I:I,MATCH($C799,'Policy Characteristics'!$C:$C,0))),"",INDEX('Policy Characteristics'!I:I,MATCH($C799,'Policy Characteristics'!$C:$C,0)))</f>
        <v>% reduction in energy use</v>
      </c>
      <c r="P799" s="306" t="str">
        <f>IF(ISBLANK(INDEX('Policy Characteristics'!J:J,MATCH($C799,'Policy Characteristics'!$C:$C,0))),"",INDEX('Policy Characteristics'!J:J,MATCH($C799,'Policy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799" s="306" t="str">
        <f>IF(ISBLANK(INDEX('Policy Characteristics'!K:K,MATCH($C799,'Policy Characteristics'!$C:$C,0))),"",INDEX('Policy Characteristics'!K:K,MATCH($C799,'Policy Characteristics'!$C:$C,0)))</f>
        <v>industry-ag-main.html#eff-stds</v>
      </c>
      <c r="R799" s="306" t="str">
        <f>IF(ISBLANK(INDEX('Policy Characteristics'!L:L,MATCH($C799,'Policy Characteristics'!$C:$C,0))),"",INDEX('Policy Characteristics'!L:L,MATCH($C799,'Policy Characteristics'!$C:$C,0)))</f>
        <v>industry-energy-efficiency-standards.html</v>
      </c>
    </row>
    <row r="800" spans="1:18" s="435" customFormat="1" x14ac:dyDescent="0.25">
      <c r="A800" s="306" t="str">
        <f>IF(ISBLANK(INDEX('Policy Characteristics'!A:A,MATCH($C800,'Policy Characteristics'!$C:$C,0))),"",INDEX('Policy Characteristics'!A:A,MATCH($C800,'Policy Characteristics'!$C:$C,0)))</f>
        <v>Industry</v>
      </c>
      <c r="B800" s="306" t="str">
        <f>IF(ISBLANK(INDEX('Policy Characteristics'!B:B,MATCH($C800,'Policy Characteristics'!$C:$C,0))),"",INDEX('Policy Characteristics'!B:B,MATCH($C800,'Policy Characteristics'!$C:$C,0)))</f>
        <v>Industry Energy Efficiency Standards</v>
      </c>
      <c r="C800" s="310" t="str">
        <f t="shared" si="38"/>
        <v>Percentage Improvement in Eqpt Efficiency Standards above BAU</v>
      </c>
      <c r="D800" s="394" t="s">
        <v>3200</v>
      </c>
      <c r="E800" s="414" t="s">
        <v>2802</v>
      </c>
      <c r="F800" s="7" t="s">
        <v>3164</v>
      </c>
      <c r="G800" s="414" t="s">
        <v>2806</v>
      </c>
      <c r="H800" s="416">
        <v>1036</v>
      </c>
      <c r="I800" s="414" t="s">
        <v>44</v>
      </c>
      <c r="J800" s="308" t="str">
        <f>IF(ISBLANK(INDEX('Policy Characteristics'!D:D,MATCH($C800,'Policy Characteristics'!$C:$C,0))),"",INDEX('Policy Characteristics'!D:D,MATCH($C800,'Policy Characteristics'!$C:$C,0)))</f>
        <v>Industry Energy Efficiency Standards</v>
      </c>
      <c r="K800" s="306" t="str">
        <f>IF(ISBLANK(INDEX('Policy Characteristics'!E:E,MATCH($C800,'Policy Characteristics'!$C:$C,0))),"",INDEX('Policy Characteristics'!E:E,MATCH($C800,'Policy Characteristics'!$C:$C,0)))</f>
        <v>indst efficiency standards</v>
      </c>
      <c r="L800" s="317">
        <f>IF(ISBLANK(INDEX('Policy Characteristics'!F:F,MATCH($C800,'Policy Characteristics'!$C:$C,0))),"",INDEX('Policy Characteristics'!F:F,MATCH($C800,'Policy Characteristics'!$C:$C,0)))</f>
        <v>0</v>
      </c>
      <c r="M800" s="317">
        <f>IF(ISBLANK(INDEX('Policy Characteristics'!G:G,MATCH($C800,'Policy Characteristics'!$C:$C,0))),"",INDEX('Policy Characteristics'!G:G,MATCH($C800,'Policy Characteristics'!$C:$C,0)))</f>
        <v>0.25</v>
      </c>
      <c r="N800" s="317">
        <f>IF(ISBLANK(INDEX('Policy Characteristics'!H:H,MATCH($C800,'Policy Characteristics'!$C:$C,0))),"",INDEX('Policy Characteristics'!H:H,MATCH($C800,'Policy Characteristics'!$C:$C,0)))</f>
        <v>0.01</v>
      </c>
      <c r="O800" s="306" t="str">
        <f>IF(ISBLANK(INDEX('Policy Characteristics'!I:I,MATCH($C800,'Policy Characteristics'!$C:$C,0))),"",INDEX('Policy Characteristics'!I:I,MATCH($C800,'Policy Characteristics'!$C:$C,0)))</f>
        <v>% reduction in energy use</v>
      </c>
      <c r="P800" s="306" t="str">
        <f>IF(ISBLANK(INDEX('Policy Characteristics'!J:J,MATCH($C800,'Policy Characteristics'!$C:$C,0))),"",INDEX('Policy Characteristics'!J:J,MATCH($C800,'Policy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0" s="306" t="str">
        <f>IF(ISBLANK(INDEX('Policy Characteristics'!K:K,MATCH($C800,'Policy Characteristics'!$C:$C,0))),"",INDEX('Policy Characteristics'!K:K,MATCH($C800,'Policy Characteristics'!$C:$C,0)))</f>
        <v>industry-ag-main.html#eff-stds</v>
      </c>
      <c r="R800" s="306" t="str">
        <f>IF(ISBLANK(INDEX('Policy Characteristics'!L:L,MATCH($C800,'Policy Characteristics'!$C:$C,0))),"",INDEX('Policy Characteristics'!L:L,MATCH($C800,'Policy Characteristics'!$C:$C,0)))</f>
        <v>industry-energy-efficiency-standards.html</v>
      </c>
    </row>
    <row r="801" spans="1:18" s="435" customFormat="1" x14ac:dyDescent="0.25">
      <c r="A801" s="306" t="str">
        <f>IF(ISBLANK(INDEX('Policy Characteristics'!A:A,MATCH($C801,'Policy Characteristics'!$C:$C,0))),"",INDEX('Policy Characteristics'!A:A,MATCH($C801,'Policy Characteristics'!$C:$C,0)))</f>
        <v>Industry</v>
      </c>
      <c r="B801" s="306" t="str">
        <f>IF(ISBLANK(INDEX('Policy Characteristics'!B:B,MATCH($C801,'Policy Characteristics'!$C:$C,0))),"",INDEX('Policy Characteristics'!B:B,MATCH($C801,'Policy Characteristics'!$C:$C,0)))</f>
        <v>Industry Energy Efficiency Standards</v>
      </c>
      <c r="C801" s="310" t="str">
        <f t="shared" si="38"/>
        <v>Percentage Improvement in Eqpt Efficiency Standards above BAU</v>
      </c>
      <c r="D801" s="394" t="s">
        <v>3200</v>
      </c>
      <c r="E801" s="414" t="s">
        <v>2799</v>
      </c>
      <c r="F801" s="7" t="s">
        <v>3164</v>
      </c>
      <c r="G801" s="414" t="s">
        <v>2804</v>
      </c>
      <c r="H801" s="416">
        <v>1037</v>
      </c>
      <c r="I801" s="414" t="s">
        <v>45</v>
      </c>
      <c r="J801" s="308" t="str">
        <f>IF(ISBLANK(INDEX('Policy Characteristics'!D:D,MATCH($C801,'Policy Characteristics'!$C:$C,0))),"",INDEX('Policy Characteristics'!D:D,MATCH($C801,'Policy Characteristics'!$C:$C,0)))</f>
        <v>Industry Energy Efficiency Standards</v>
      </c>
      <c r="K801" s="306" t="str">
        <f>IF(ISBLANK(INDEX('Policy Characteristics'!E:E,MATCH($C801,'Policy Characteristics'!$C:$C,0))),"",INDEX('Policy Characteristics'!E:E,MATCH($C801,'Policy Characteristics'!$C:$C,0)))</f>
        <v>indst efficiency standards</v>
      </c>
      <c r="L801" s="317">
        <f>IF(ISBLANK(INDEX('Policy Characteristics'!F:F,MATCH($C801,'Policy Characteristics'!$C:$C,0))),"",INDEX('Policy Characteristics'!F:F,MATCH($C801,'Policy Characteristics'!$C:$C,0)))</f>
        <v>0</v>
      </c>
      <c r="M801" s="317">
        <f>IF(ISBLANK(INDEX('Policy Characteristics'!G:G,MATCH($C801,'Policy Characteristics'!$C:$C,0))),"",INDEX('Policy Characteristics'!G:G,MATCH($C801,'Policy Characteristics'!$C:$C,0)))</f>
        <v>0.25</v>
      </c>
      <c r="N801" s="317">
        <f>IF(ISBLANK(INDEX('Policy Characteristics'!H:H,MATCH($C801,'Policy Characteristics'!$C:$C,0))),"",INDEX('Policy Characteristics'!H:H,MATCH($C801,'Policy Characteristics'!$C:$C,0)))</f>
        <v>0.01</v>
      </c>
      <c r="O801" s="306" t="str">
        <f>IF(ISBLANK(INDEX('Policy Characteristics'!I:I,MATCH($C801,'Policy Characteristics'!$C:$C,0))),"",INDEX('Policy Characteristics'!I:I,MATCH($C801,'Policy Characteristics'!$C:$C,0)))</f>
        <v>% reduction in energy use</v>
      </c>
      <c r="P801" s="306" t="str">
        <f>IF(ISBLANK(INDEX('Policy Characteristics'!J:J,MATCH($C801,'Policy Characteristics'!$C:$C,0))),"",INDEX('Policy Characteristics'!J:J,MATCH($C801,'Policy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1" s="306" t="str">
        <f>IF(ISBLANK(INDEX('Policy Characteristics'!K:K,MATCH($C801,'Policy Characteristics'!$C:$C,0))),"",INDEX('Policy Characteristics'!K:K,MATCH($C801,'Policy Characteristics'!$C:$C,0)))</f>
        <v>industry-ag-main.html#eff-stds</v>
      </c>
      <c r="R801" s="306" t="str">
        <f>IF(ISBLANK(INDEX('Policy Characteristics'!L:L,MATCH($C801,'Policy Characteristics'!$C:$C,0))),"",INDEX('Policy Characteristics'!L:L,MATCH($C801,'Policy Characteristics'!$C:$C,0)))</f>
        <v>industry-energy-efficiency-standards.html</v>
      </c>
    </row>
    <row r="802" spans="1:18" s="435" customFormat="1" x14ac:dyDescent="0.25">
      <c r="A802" s="306" t="str">
        <f>IF(ISBLANK(INDEX('Policy Characteristics'!A:A,MATCH($C802,'Policy Characteristics'!$C:$C,0))),"",INDEX('Policy Characteristics'!A:A,MATCH($C802,'Policy Characteristics'!$C:$C,0)))</f>
        <v>Industry</v>
      </c>
      <c r="B802" s="306" t="str">
        <f>IF(ISBLANK(INDEX('Policy Characteristics'!B:B,MATCH($C802,'Policy Characteristics'!$C:$C,0))),"",INDEX('Policy Characteristics'!B:B,MATCH($C802,'Policy Characteristics'!$C:$C,0)))</f>
        <v>Industry Energy Efficiency Standards</v>
      </c>
      <c r="C802" s="310" t="str">
        <f t="shared" si="38"/>
        <v>Percentage Improvement in Eqpt Efficiency Standards above BAU</v>
      </c>
      <c r="D802" s="394" t="s">
        <v>3201</v>
      </c>
      <c r="E802" s="414" t="s">
        <v>2449</v>
      </c>
      <c r="F802" s="7" t="s">
        <v>3165</v>
      </c>
      <c r="G802" s="414" t="s">
        <v>2455</v>
      </c>
      <c r="H802" s="416">
        <v>1038</v>
      </c>
      <c r="I802" s="414" t="s">
        <v>44</v>
      </c>
      <c r="J802" s="308" t="str">
        <f>IF(ISBLANK(INDEX('Policy Characteristics'!D:D,MATCH($C802,'Policy Characteristics'!$C:$C,0))),"",INDEX('Policy Characteristics'!D:D,MATCH($C802,'Policy Characteristics'!$C:$C,0)))</f>
        <v>Industry Energy Efficiency Standards</v>
      </c>
      <c r="K802" s="306" t="str">
        <f>IF(ISBLANK(INDEX('Policy Characteristics'!E:E,MATCH($C802,'Policy Characteristics'!$C:$C,0))),"",INDEX('Policy Characteristics'!E:E,MATCH($C802,'Policy Characteristics'!$C:$C,0)))</f>
        <v>indst efficiency standards</v>
      </c>
      <c r="L802" s="317">
        <f>IF(ISBLANK(INDEX('Policy Characteristics'!F:F,MATCH($C802,'Policy Characteristics'!$C:$C,0))),"",INDEX('Policy Characteristics'!F:F,MATCH($C802,'Policy Characteristics'!$C:$C,0)))</f>
        <v>0</v>
      </c>
      <c r="M802" s="317">
        <f>IF(ISBLANK(INDEX('Policy Characteristics'!G:G,MATCH($C802,'Policy Characteristics'!$C:$C,0))),"",INDEX('Policy Characteristics'!G:G,MATCH($C802,'Policy Characteristics'!$C:$C,0)))</f>
        <v>0.25</v>
      </c>
      <c r="N802" s="317">
        <f>IF(ISBLANK(INDEX('Policy Characteristics'!H:H,MATCH($C802,'Policy Characteristics'!$C:$C,0))),"",INDEX('Policy Characteristics'!H:H,MATCH($C802,'Policy Characteristics'!$C:$C,0)))</f>
        <v>0.01</v>
      </c>
      <c r="O802" s="306" t="str">
        <f>IF(ISBLANK(INDEX('Policy Characteristics'!I:I,MATCH($C802,'Policy Characteristics'!$C:$C,0))),"",INDEX('Policy Characteristics'!I:I,MATCH($C802,'Policy Characteristics'!$C:$C,0)))</f>
        <v>% reduction in energy use</v>
      </c>
      <c r="P802" s="306" t="str">
        <f>IF(ISBLANK(INDEX('Policy Characteristics'!J:J,MATCH($C802,'Policy Characteristics'!$C:$C,0))),"",INDEX('Policy Characteristics'!J:J,MATCH($C802,'Policy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2" s="306" t="str">
        <f>IF(ISBLANK(INDEX('Policy Characteristics'!K:K,MATCH($C802,'Policy Characteristics'!$C:$C,0))),"",INDEX('Policy Characteristics'!K:K,MATCH($C802,'Policy Characteristics'!$C:$C,0)))</f>
        <v>industry-ag-main.html#eff-stds</v>
      </c>
      <c r="R802" s="306" t="str">
        <f>IF(ISBLANK(INDEX('Policy Characteristics'!L:L,MATCH($C802,'Policy Characteristics'!$C:$C,0))),"",INDEX('Policy Characteristics'!L:L,MATCH($C802,'Policy Characteristics'!$C:$C,0)))</f>
        <v>industry-energy-efficiency-standards.html</v>
      </c>
    </row>
    <row r="803" spans="1:18" s="435" customFormat="1" x14ac:dyDescent="0.25">
      <c r="A803" s="306" t="str">
        <f>IF(ISBLANK(INDEX('Policy Characteristics'!A:A,MATCH($C803,'Policy Characteristics'!$C:$C,0))),"",INDEX('Policy Characteristics'!A:A,MATCH($C803,'Policy Characteristics'!$C:$C,0)))</f>
        <v>Industry</v>
      </c>
      <c r="B803" s="306" t="str">
        <f>IF(ISBLANK(INDEX('Policy Characteristics'!B:B,MATCH($C803,'Policy Characteristics'!$C:$C,0))),"",INDEX('Policy Characteristics'!B:B,MATCH($C803,'Policy Characteristics'!$C:$C,0)))</f>
        <v>Industry Energy Efficiency Standards</v>
      </c>
      <c r="C803" s="310" t="str">
        <f t="shared" si="38"/>
        <v>Percentage Improvement in Eqpt Efficiency Standards above BAU</v>
      </c>
      <c r="D803" s="394" t="s">
        <v>3201</v>
      </c>
      <c r="E803" s="414" t="s">
        <v>2450</v>
      </c>
      <c r="F803" s="7" t="s">
        <v>3165</v>
      </c>
      <c r="G803" s="414" t="s">
        <v>2458</v>
      </c>
      <c r="H803" s="416">
        <v>1039</v>
      </c>
      <c r="I803" s="414" t="s">
        <v>44</v>
      </c>
      <c r="J803" s="308" t="str">
        <f>IF(ISBLANK(INDEX('Policy Characteristics'!D:D,MATCH($C803,'Policy Characteristics'!$C:$C,0))),"",INDEX('Policy Characteristics'!D:D,MATCH($C803,'Policy Characteristics'!$C:$C,0)))</f>
        <v>Industry Energy Efficiency Standards</v>
      </c>
      <c r="K803" s="306" t="str">
        <f>IF(ISBLANK(INDEX('Policy Characteristics'!E:E,MATCH($C803,'Policy Characteristics'!$C:$C,0))),"",INDEX('Policy Characteristics'!E:E,MATCH($C803,'Policy Characteristics'!$C:$C,0)))</f>
        <v>indst efficiency standards</v>
      </c>
      <c r="L803" s="317">
        <f>IF(ISBLANK(INDEX('Policy Characteristics'!F:F,MATCH($C803,'Policy Characteristics'!$C:$C,0))),"",INDEX('Policy Characteristics'!F:F,MATCH($C803,'Policy Characteristics'!$C:$C,0)))</f>
        <v>0</v>
      </c>
      <c r="M803" s="317">
        <f>IF(ISBLANK(INDEX('Policy Characteristics'!G:G,MATCH($C803,'Policy Characteristics'!$C:$C,0))),"",INDEX('Policy Characteristics'!G:G,MATCH($C803,'Policy Characteristics'!$C:$C,0)))</f>
        <v>0.25</v>
      </c>
      <c r="N803" s="317">
        <f>IF(ISBLANK(INDEX('Policy Characteristics'!H:H,MATCH($C803,'Policy Characteristics'!$C:$C,0))),"",INDEX('Policy Characteristics'!H:H,MATCH($C803,'Policy Characteristics'!$C:$C,0)))</f>
        <v>0.01</v>
      </c>
      <c r="O803" s="306" t="str">
        <f>IF(ISBLANK(INDEX('Policy Characteristics'!I:I,MATCH($C803,'Policy Characteristics'!$C:$C,0))),"",INDEX('Policy Characteristics'!I:I,MATCH($C803,'Policy Characteristics'!$C:$C,0)))</f>
        <v>% reduction in energy use</v>
      </c>
      <c r="P803" s="306" t="str">
        <f>IF(ISBLANK(INDEX('Policy Characteristics'!J:J,MATCH($C803,'Policy Characteristics'!$C:$C,0))),"",INDEX('Policy Characteristics'!J:J,MATCH($C803,'Policy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3" s="306" t="str">
        <f>IF(ISBLANK(INDEX('Policy Characteristics'!K:K,MATCH($C803,'Policy Characteristics'!$C:$C,0))),"",INDEX('Policy Characteristics'!K:K,MATCH($C803,'Policy Characteristics'!$C:$C,0)))</f>
        <v>industry-ag-main.html#eff-stds</v>
      </c>
      <c r="R803" s="306" t="str">
        <f>IF(ISBLANK(INDEX('Policy Characteristics'!L:L,MATCH($C803,'Policy Characteristics'!$C:$C,0))),"",INDEX('Policy Characteristics'!L:L,MATCH($C803,'Policy Characteristics'!$C:$C,0)))</f>
        <v>industry-energy-efficiency-standards.html</v>
      </c>
    </row>
    <row r="804" spans="1:18" s="435" customFormat="1" x14ac:dyDescent="0.25">
      <c r="A804" s="306" t="str">
        <f>IF(ISBLANK(INDEX('Policy Characteristics'!A:A,MATCH($C804,'Policy Characteristics'!$C:$C,0))),"",INDEX('Policy Characteristics'!A:A,MATCH($C804,'Policy Characteristics'!$C:$C,0)))</f>
        <v>Industry</v>
      </c>
      <c r="B804" s="306" t="str">
        <f>IF(ISBLANK(INDEX('Policy Characteristics'!B:B,MATCH($C804,'Policy Characteristics'!$C:$C,0))),"",INDEX('Policy Characteristics'!B:B,MATCH($C804,'Policy Characteristics'!$C:$C,0)))</f>
        <v>Industry Energy Efficiency Standards</v>
      </c>
      <c r="C804" s="310" t="str">
        <f t="shared" si="38"/>
        <v>Percentage Improvement in Eqpt Efficiency Standards above BAU</v>
      </c>
      <c r="D804" s="394" t="s">
        <v>3201</v>
      </c>
      <c r="E804" s="414" t="s">
        <v>2451</v>
      </c>
      <c r="F804" s="7" t="s">
        <v>3165</v>
      </c>
      <c r="G804" s="414" t="s">
        <v>2459</v>
      </c>
      <c r="H804" s="416">
        <v>1040</v>
      </c>
      <c r="I804" s="414" t="s">
        <v>44</v>
      </c>
      <c r="J804" s="308" t="str">
        <f>IF(ISBLANK(INDEX('Policy Characteristics'!D:D,MATCH($C804,'Policy Characteristics'!$C:$C,0))),"",INDEX('Policy Characteristics'!D:D,MATCH($C804,'Policy Characteristics'!$C:$C,0)))</f>
        <v>Industry Energy Efficiency Standards</v>
      </c>
      <c r="K804" s="306" t="str">
        <f>IF(ISBLANK(INDEX('Policy Characteristics'!E:E,MATCH($C804,'Policy Characteristics'!$C:$C,0))),"",INDEX('Policy Characteristics'!E:E,MATCH($C804,'Policy Characteristics'!$C:$C,0)))</f>
        <v>indst efficiency standards</v>
      </c>
      <c r="L804" s="317">
        <f>IF(ISBLANK(INDEX('Policy Characteristics'!F:F,MATCH($C804,'Policy Characteristics'!$C:$C,0))),"",INDEX('Policy Characteristics'!F:F,MATCH($C804,'Policy Characteristics'!$C:$C,0)))</f>
        <v>0</v>
      </c>
      <c r="M804" s="317">
        <f>IF(ISBLANK(INDEX('Policy Characteristics'!G:G,MATCH($C804,'Policy Characteristics'!$C:$C,0))),"",INDEX('Policy Characteristics'!G:G,MATCH($C804,'Policy Characteristics'!$C:$C,0)))</f>
        <v>0.25</v>
      </c>
      <c r="N804" s="317">
        <f>IF(ISBLANK(INDEX('Policy Characteristics'!H:H,MATCH($C804,'Policy Characteristics'!$C:$C,0))),"",INDEX('Policy Characteristics'!H:H,MATCH($C804,'Policy Characteristics'!$C:$C,0)))</f>
        <v>0.01</v>
      </c>
      <c r="O804" s="306" t="str">
        <f>IF(ISBLANK(INDEX('Policy Characteristics'!I:I,MATCH($C804,'Policy Characteristics'!$C:$C,0))),"",INDEX('Policy Characteristics'!I:I,MATCH($C804,'Policy Characteristics'!$C:$C,0)))</f>
        <v>% reduction in energy use</v>
      </c>
      <c r="P804" s="306" t="str">
        <f>IF(ISBLANK(INDEX('Policy Characteristics'!J:J,MATCH($C804,'Policy Characteristics'!$C:$C,0))),"",INDEX('Policy Characteristics'!J:J,MATCH($C804,'Policy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4" s="306" t="str">
        <f>IF(ISBLANK(INDEX('Policy Characteristics'!K:K,MATCH($C804,'Policy Characteristics'!$C:$C,0))),"",INDEX('Policy Characteristics'!K:K,MATCH($C804,'Policy Characteristics'!$C:$C,0)))</f>
        <v>industry-ag-main.html#eff-stds</v>
      </c>
      <c r="R804" s="306" t="str">
        <f>IF(ISBLANK(INDEX('Policy Characteristics'!L:L,MATCH($C804,'Policy Characteristics'!$C:$C,0))),"",INDEX('Policy Characteristics'!L:L,MATCH($C804,'Policy Characteristics'!$C:$C,0)))</f>
        <v>industry-energy-efficiency-standards.html</v>
      </c>
    </row>
    <row r="805" spans="1:18" s="435" customFormat="1" x14ac:dyDescent="0.25">
      <c r="A805" s="306" t="str">
        <f>IF(ISBLANK(INDEX('Policy Characteristics'!A:A,MATCH($C805,'Policy Characteristics'!$C:$C,0))),"",INDEX('Policy Characteristics'!A:A,MATCH($C805,'Policy Characteristics'!$C:$C,0)))</f>
        <v>Industry</v>
      </c>
      <c r="B805" s="306" t="str">
        <f>IF(ISBLANK(INDEX('Policy Characteristics'!B:B,MATCH($C805,'Policy Characteristics'!$C:$C,0))),"",INDEX('Policy Characteristics'!B:B,MATCH($C805,'Policy Characteristics'!$C:$C,0)))</f>
        <v>Industry Energy Efficiency Standards</v>
      </c>
      <c r="C805" s="310" t="str">
        <f t="shared" si="38"/>
        <v>Percentage Improvement in Eqpt Efficiency Standards above BAU</v>
      </c>
      <c r="D805" s="394" t="s">
        <v>3201</v>
      </c>
      <c r="E805" s="414" t="s">
        <v>2452</v>
      </c>
      <c r="F805" s="7" t="s">
        <v>3165</v>
      </c>
      <c r="G805" s="414" t="s">
        <v>2456</v>
      </c>
      <c r="H805" s="416">
        <v>1041</v>
      </c>
      <c r="I805" s="414" t="s">
        <v>44</v>
      </c>
      <c r="J805" s="308" t="str">
        <f>IF(ISBLANK(INDEX('Policy Characteristics'!D:D,MATCH($C805,'Policy Characteristics'!$C:$C,0))),"",INDEX('Policy Characteristics'!D:D,MATCH($C805,'Policy Characteristics'!$C:$C,0)))</f>
        <v>Industry Energy Efficiency Standards</v>
      </c>
      <c r="K805" s="306" t="str">
        <f>IF(ISBLANK(INDEX('Policy Characteristics'!E:E,MATCH($C805,'Policy Characteristics'!$C:$C,0))),"",INDEX('Policy Characteristics'!E:E,MATCH($C805,'Policy Characteristics'!$C:$C,0)))</f>
        <v>indst efficiency standards</v>
      </c>
      <c r="L805" s="317">
        <f>IF(ISBLANK(INDEX('Policy Characteristics'!F:F,MATCH($C805,'Policy Characteristics'!$C:$C,0))),"",INDEX('Policy Characteristics'!F:F,MATCH($C805,'Policy Characteristics'!$C:$C,0)))</f>
        <v>0</v>
      </c>
      <c r="M805" s="317">
        <f>IF(ISBLANK(INDEX('Policy Characteristics'!G:G,MATCH($C805,'Policy Characteristics'!$C:$C,0))),"",INDEX('Policy Characteristics'!G:G,MATCH($C805,'Policy Characteristics'!$C:$C,0)))</f>
        <v>0.25</v>
      </c>
      <c r="N805" s="317">
        <f>IF(ISBLANK(INDEX('Policy Characteristics'!H:H,MATCH($C805,'Policy Characteristics'!$C:$C,0))),"",INDEX('Policy Characteristics'!H:H,MATCH($C805,'Policy Characteristics'!$C:$C,0)))</f>
        <v>0.01</v>
      </c>
      <c r="O805" s="306" t="str">
        <f>IF(ISBLANK(INDEX('Policy Characteristics'!I:I,MATCH($C805,'Policy Characteristics'!$C:$C,0))),"",INDEX('Policy Characteristics'!I:I,MATCH($C805,'Policy Characteristics'!$C:$C,0)))</f>
        <v>% reduction in energy use</v>
      </c>
      <c r="P805" s="306" t="str">
        <f>IF(ISBLANK(INDEX('Policy Characteristics'!J:J,MATCH($C805,'Policy Characteristics'!$C:$C,0))),"",INDEX('Policy Characteristics'!J:J,MATCH($C805,'Policy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5" s="306" t="str">
        <f>IF(ISBLANK(INDEX('Policy Characteristics'!K:K,MATCH($C805,'Policy Characteristics'!$C:$C,0))),"",INDEX('Policy Characteristics'!K:K,MATCH($C805,'Policy Characteristics'!$C:$C,0)))</f>
        <v>industry-ag-main.html#eff-stds</v>
      </c>
      <c r="R805" s="306" t="str">
        <f>IF(ISBLANK(INDEX('Policy Characteristics'!L:L,MATCH($C805,'Policy Characteristics'!$C:$C,0))),"",INDEX('Policy Characteristics'!L:L,MATCH($C805,'Policy Characteristics'!$C:$C,0)))</f>
        <v>industry-energy-efficiency-standards.html</v>
      </c>
    </row>
    <row r="806" spans="1:18" s="435" customFormat="1" x14ac:dyDescent="0.25">
      <c r="A806" s="306" t="str">
        <f>IF(ISBLANK(INDEX('Policy Characteristics'!A:A,MATCH($C806,'Policy Characteristics'!$C:$C,0))),"",INDEX('Policy Characteristics'!A:A,MATCH($C806,'Policy Characteristics'!$C:$C,0)))</f>
        <v>Industry</v>
      </c>
      <c r="B806" s="306" t="str">
        <f>IF(ISBLANK(INDEX('Policy Characteristics'!B:B,MATCH($C806,'Policy Characteristics'!$C:$C,0))),"",INDEX('Policy Characteristics'!B:B,MATCH($C806,'Policy Characteristics'!$C:$C,0)))</f>
        <v>Industry Energy Efficiency Standards</v>
      </c>
      <c r="C806" s="310" t="str">
        <f t="shared" si="38"/>
        <v>Percentage Improvement in Eqpt Efficiency Standards above BAU</v>
      </c>
      <c r="D806" s="394" t="s">
        <v>3201</v>
      </c>
      <c r="E806" s="414" t="s">
        <v>2453</v>
      </c>
      <c r="F806" s="7" t="s">
        <v>3165</v>
      </c>
      <c r="G806" s="414" t="s">
        <v>2457</v>
      </c>
      <c r="H806" s="416">
        <v>1042</v>
      </c>
      <c r="I806" s="414" t="s">
        <v>45</v>
      </c>
      <c r="J806" s="308" t="str">
        <f>IF(ISBLANK(INDEX('Policy Characteristics'!D:D,MATCH($C806,'Policy Characteristics'!$C:$C,0))),"",INDEX('Policy Characteristics'!D:D,MATCH($C806,'Policy Characteristics'!$C:$C,0)))</f>
        <v>Industry Energy Efficiency Standards</v>
      </c>
      <c r="K806" s="306" t="str">
        <f>IF(ISBLANK(INDEX('Policy Characteristics'!E:E,MATCH($C806,'Policy Characteristics'!$C:$C,0))),"",INDEX('Policy Characteristics'!E:E,MATCH($C806,'Policy Characteristics'!$C:$C,0)))</f>
        <v>indst efficiency standards</v>
      </c>
      <c r="L806" s="317">
        <f>IF(ISBLANK(INDEX('Policy Characteristics'!F:F,MATCH($C806,'Policy Characteristics'!$C:$C,0))),"",INDEX('Policy Characteristics'!F:F,MATCH($C806,'Policy Characteristics'!$C:$C,0)))</f>
        <v>0</v>
      </c>
      <c r="M806" s="317">
        <f>IF(ISBLANK(INDEX('Policy Characteristics'!G:G,MATCH($C806,'Policy Characteristics'!$C:$C,0))),"",INDEX('Policy Characteristics'!G:G,MATCH($C806,'Policy Characteristics'!$C:$C,0)))</f>
        <v>0.25</v>
      </c>
      <c r="N806" s="317">
        <f>IF(ISBLANK(INDEX('Policy Characteristics'!H:H,MATCH($C806,'Policy Characteristics'!$C:$C,0))),"",INDEX('Policy Characteristics'!H:H,MATCH($C806,'Policy Characteristics'!$C:$C,0)))</f>
        <v>0.01</v>
      </c>
      <c r="O806" s="306" t="str">
        <f>IF(ISBLANK(INDEX('Policy Characteristics'!I:I,MATCH($C806,'Policy Characteristics'!$C:$C,0))),"",INDEX('Policy Characteristics'!I:I,MATCH($C806,'Policy Characteristics'!$C:$C,0)))</f>
        <v>% reduction in energy use</v>
      </c>
      <c r="P806" s="306" t="str">
        <f>IF(ISBLANK(INDEX('Policy Characteristics'!J:J,MATCH($C806,'Policy Characteristics'!$C:$C,0))),"",INDEX('Policy Characteristics'!J:J,MATCH($C806,'Policy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6" s="306" t="str">
        <f>IF(ISBLANK(INDEX('Policy Characteristics'!K:K,MATCH($C806,'Policy Characteristics'!$C:$C,0))),"",INDEX('Policy Characteristics'!K:K,MATCH($C806,'Policy Characteristics'!$C:$C,0)))</f>
        <v>industry-ag-main.html#eff-stds</v>
      </c>
      <c r="R806" s="306" t="str">
        <f>IF(ISBLANK(INDEX('Policy Characteristics'!L:L,MATCH($C806,'Policy Characteristics'!$C:$C,0))),"",INDEX('Policy Characteristics'!L:L,MATCH($C806,'Policy Characteristics'!$C:$C,0)))</f>
        <v>industry-energy-efficiency-standards.html</v>
      </c>
    </row>
    <row r="807" spans="1:18" s="435" customFormat="1" x14ac:dyDescent="0.25">
      <c r="A807" s="306" t="str">
        <f>IF(ISBLANK(INDEX('Policy Characteristics'!A:A,MATCH($C807,'Policy Characteristics'!$C:$C,0))),"",INDEX('Policy Characteristics'!A:A,MATCH($C807,'Policy Characteristics'!$C:$C,0)))</f>
        <v>Industry</v>
      </c>
      <c r="B807" s="306" t="str">
        <f>IF(ISBLANK(INDEX('Policy Characteristics'!B:B,MATCH($C807,'Policy Characteristics'!$C:$C,0))),"",INDEX('Policy Characteristics'!B:B,MATCH($C807,'Policy Characteristics'!$C:$C,0)))</f>
        <v>Industry Energy Efficiency Standards</v>
      </c>
      <c r="C807" s="310" t="str">
        <f t="shared" si="38"/>
        <v>Percentage Improvement in Eqpt Efficiency Standards above BAU</v>
      </c>
      <c r="D807" s="394" t="s">
        <v>3201</v>
      </c>
      <c r="E807" s="414" t="s">
        <v>2454</v>
      </c>
      <c r="F807" s="7" t="s">
        <v>3165</v>
      </c>
      <c r="G807" s="414" t="s">
        <v>2460</v>
      </c>
      <c r="H807" s="416">
        <v>1043</v>
      </c>
      <c r="I807" s="414" t="s">
        <v>45</v>
      </c>
      <c r="J807" s="308" t="str">
        <f>IF(ISBLANK(INDEX('Policy Characteristics'!D:D,MATCH($C807,'Policy Characteristics'!$C:$C,0))),"",INDEX('Policy Characteristics'!D:D,MATCH($C807,'Policy Characteristics'!$C:$C,0)))</f>
        <v>Industry Energy Efficiency Standards</v>
      </c>
      <c r="K807" s="306" t="str">
        <f>IF(ISBLANK(INDEX('Policy Characteristics'!E:E,MATCH($C807,'Policy Characteristics'!$C:$C,0))),"",INDEX('Policy Characteristics'!E:E,MATCH($C807,'Policy Characteristics'!$C:$C,0)))</f>
        <v>indst efficiency standards</v>
      </c>
      <c r="L807" s="317">
        <f>IF(ISBLANK(INDEX('Policy Characteristics'!F:F,MATCH($C807,'Policy Characteristics'!$C:$C,0))),"",INDEX('Policy Characteristics'!F:F,MATCH($C807,'Policy Characteristics'!$C:$C,0)))</f>
        <v>0</v>
      </c>
      <c r="M807" s="317">
        <f>IF(ISBLANK(INDEX('Policy Characteristics'!G:G,MATCH($C807,'Policy Characteristics'!$C:$C,0))),"",INDEX('Policy Characteristics'!G:G,MATCH($C807,'Policy Characteristics'!$C:$C,0)))</f>
        <v>0.25</v>
      </c>
      <c r="N807" s="317">
        <f>IF(ISBLANK(INDEX('Policy Characteristics'!H:H,MATCH($C807,'Policy Characteristics'!$C:$C,0))),"",INDEX('Policy Characteristics'!H:H,MATCH($C807,'Policy Characteristics'!$C:$C,0)))</f>
        <v>0.01</v>
      </c>
      <c r="O807" s="306" t="str">
        <f>IF(ISBLANK(INDEX('Policy Characteristics'!I:I,MATCH($C807,'Policy Characteristics'!$C:$C,0))),"",INDEX('Policy Characteristics'!I:I,MATCH($C807,'Policy Characteristics'!$C:$C,0)))</f>
        <v>% reduction in energy use</v>
      </c>
      <c r="P807" s="306" t="str">
        <f>IF(ISBLANK(INDEX('Policy Characteristics'!J:J,MATCH($C807,'Policy Characteristics'!$C:$C,0))),"",INDEX('Policy Characteristics'!J:J,MATCH($C807,'Policy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7" s="306" t="str">
        <f>IF(ISBLANK(INDEX('Policy Characteristics'!K:K,MATCH($C807,'Policy Characteristics'!$C:$C,0))),"",INDEX('Policy Characteristics'!K:K,MATCH($C807,'Policy Characteristics'!$C:$C,0)))</f>
        <v>industry-ag-main.html#eff-stds</v>
      </c>
      <c r="R807" s="306" t="str">
        <f>IF(ISBLANK(INDEX('Policy Characteristics'!L:L,MATCH($C807,'Policy Characteristics'!$C:$C,0))),"",INDEX('Policy Characteristics'!L:L,MATCH($C807,'Policy Characteristics'!$C:$C,0)))</f>
        <v>industry-energy-efficiency-standards.html</v>
      </c>
    </row>
    <row r="808" spans="1:18" s="435" customFormat="1" x14ac:dyDescent="0.25">
      <c r="A808" s="306" t="str">
        <f>IF(ISBLANK(INDEX('Policy Characteristics'!A:A,MATCH($C808,'Policy Characteristics'!$C:$C,0))),"",INDEX('Policy Characteristics'!A:A,MATCH($C808,'Policy Characteristics'!$C:$C,0)))</f>
        <v>Industry</v>
      </c>
      <c r="B808" s="306" t="str">
        <f>IF(ISBLANK(INDEX('Policy Characteristics'!B:B,MATCH($C808,'Policy Characteristics'!$C:$C,0))),"",INDEX('Policy Characteristics'!B:B,MATCH($C808,'Policy Characteristics'!$C:$C,0)))</f>
        <v>Industry Energy Efficiency Standards</v>
      </c>
      <c r="C808" s="310" t="str">
        <f t="shared" si="38"/>
        <v>Percentage Improvement in Eqpt Efficiency Standards above BAU</v>
      </c>
      <c r="D808" s="394" t="s">
        <v>3201</v>
      </c>
      <c r="E808" s="414" t="s">
        <v>2800</v>
      </c>
      <c r="F808" s="7" t="s">
        <v>3165</v>
      </c>
      <c r="G808" s="414" t="s">
        <v>2803</v>
      </c>
      <c r="H808" s="416">
        <v>1044</v>
      </c>
      <c r="I808" s="414" t="s">
        <v>44</v>
      </c>
      <c r="J808" s="308" t="str">
        <f>IF(ISBLANK(INDEX('Policy Characteristics'!D:D,MATCH($C808,'Policy Characteristics'!$C:$C,0))),"",INDEX('Policy Characteristics'!D:D,MATCH($C808,'Policy Characteristics'!$C:$C,0)))</f>
        <v>Industry Energy Efficiency Standards</v>
      </c>
      <c r="K808" s="306" t="str">
        <f>IF(ISBLANK(INDEX('Policy Characteristics'!E:E,MATCH($C808,'Policy Characteristics'!$C:$C,0))),"",INDEX('Policy Characteristics'!E:E,MATCH($C808,'Policy Characteristics'!$C:$C,0)))</f>
        <v>indst efficiency standards</v>
      </c>
      <c r="L808" s="317">
        <f>IF(ISBLANK(INDEX('Policy Characteristics'!F:F,MATCH($C808,'Policy Characteristics'!$C:$C,0))),"",INDEX('Policy Characteristics'!F:F,MATCH($C808,'Policy Characteristics'!$C:$C,0)))</f>
        <v>0</v>
      </c>
      <c r="M808" s="317">
        <f>IF(ISBLANK(INDEX('Policy Characteristics'!G:G,MATCH($C808,'Policy Characteristics'!$C:$C,0))),"",INDEX('Policy Characteristics'!G:G,MATCH($C808,'Policy Characteristics'!$C:$C,0)))</f>
        <v>0.25</v>
      </c>
      <c r="N808" s="317">
        <f>IF(ISBLANK(INDEX('Policy Characteristics'!H:H,MATCH($C808,'Policy Characteristics'!$C:$C,0))),"",INDEX('Policy Characteristics'!H:H,MATCH($C808,'Policy Characteristics'!$C:$C,0)))</f>
        <v>0.01</v>
      </c>
      <c r="O808" s="306" t="str">
        <f>IF(ISBLANK(INDEX('Policy Characteristics'!I:I,MATCH($C808,'Policy Characteristics'!$C:$C,0))),"",INDEX('Policy Characteristics'!I:I,MATCH($C808,'Policy Characteristics'!$C:$C,0)))</f>
        <v>% reduction in energy use</v>
      </c>
      <c r="P808" s="306" t="str">
        <f>IF(ISBLANK(INDEX('Policy Characteristics'!J:J,MATCH($C808,'Policy Characteristics'!$C:$C,0))),"",INDEX('Policy Characteristics'!J:J,MATCH($C808,'Policy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8" s="306" t="str">
        <f>IF(ISBLANK(INDEX('Policy Characteristics'!K:K,MATCH($C808,'Policy Characteristics'!$C:$C,0))),"",INDEX('Policy Characteristics'!K:K,MATCH($C808,'Policy Characteristics'!$C:$C,0)))</f>
        <v>industry-ag-main.html#eff-stds</v>
      </c>
      <c r="R808" s="306" t="str">
        <f>IF(ISBLANK(INDEX('Policy Characteristics'!L:L,MATCH($C808,'Policy Characteristics'!$C:$C,0))),"",INDEX('Policy Characteristics'!L:L,MATCH($C808,'Policy Characteristics'!$C:$C,0)))</f>
        <v>industry-energy-efficiency-standards.html</v>
      </c>
    </row>
    <row r="809" spans="1:18" s="435" customFormat="1" x14ac:dyDescent="0.25">
      <c r="A809" s="306" t="str">
        <f>IF(ISBLANK(INDEX('Policy Characteristics'!A:A,MATCH($C809,'Policy Characteristics'!$C:$C,0))),"",INDEX('Policy Characteristics'!A:A,MATCH($C809,'Policy Characteristics'!$C:$C,0)))</f>
        <v>Industry</v>
      </c>
      <c r="B809" s="306" t="str">
        <f>IF(ISBLANK(INDEX('Policy Characteristics'!B:B,MATCH($C809,'Policy Characteristics'!$C:$C,0))),"",INDEX('Policy Characteristics'!B:B,MATCH($C809,'Policy Characteristics'!$C:$C,0)))</f>
        <v>Industry Energy Efficiency Standards</v>
      </c>
      <c r="C809" s="310" t="str">
        <f t="shared" si="38"/>
        <v>Percentage Improvement in Eqpt Efficiency Standards above BAU</v>
      </c>
      <c r="D809" s="394" t="s">
        <v>3201</v>
      </c>
      <c r="E809" s="414" t="s">
        <v>2801</v>
      </c>
      <c r="F809" s="7" t="s">
        <v>3165</v>
      </c>
      <c r="G809" s="414" t="s">
        <v>2805</v>
      </c>
      <c r="H809" s="416">
        <v>1045</v>
      </c>
      <c r="I809" s="414" t="s">
        <v>45</v>
      </c>
      <c r="J809" s="308" t="str">
        <f>IF(ISBLANK(INDEX('Policy Characteristics'!D:D,MATCH($C809,'Policy Characteristics'!$C:$C,0))),"",INDEX('Policy Characteristics'!D:D,MATCH($C809,'Policy Characteristics'!$C:$C,0)))</f>
        <v>Industry Energy Efficiency Standards</v>
      </c>
      <c r="K809" s="306" t="str">
        <f>IF(ISBLANK(INDEX('Policy Characteristics'!E:E,MATCH($C809,'Policy Characteristics'!$C:$C,0))),"",INDEX('Policy Characteristics'!E:E,MATCH($C809,'Policy Characteristics'!$C:$C,0)))</f>
        <v>indst efficiency standards</v>
      </c>
      <c r="L809" s="317">
        <f>IF(ISBLANK(INDEX('Policy Characteristics'!F:F,MATCH($C809,'Policy Characteristics'!$C:$C,0))),"",INDEX('Policy Characteristics'!F:F,MATCH($C809,'Policy Characteristics'!$C:$C,0)))</f>
        <v>0</v>
      </c>
      <c r="M809" s="317">
        <f>IF(ISBLANK(INDEX('Policy Characteristics'!G:G,MATCH($C809,'Policy Characteristics'!$C:$C,0))),"",INDEX('Policy Characteristics'!G:G,MATCH($C809,'Policy Characteristics'!$C:$C,0)))</f>
        <v>0.25</v>
      </c>
      <c r="N809" s="317">
        <f>IF(ISBLANK(INDEX('Policy Characteristics'!H:H,MATCH($C809,'Policy Characteristics'!$C:$C,0))),"",INDEX('Policy Characteristics'!H:H,MATCH($C809,'Policy Characteristics'!$C:$C,0)))</f>
        <v>0.01</v>
      </c>
      <c r="O809" s="306" t="str">
        <f>IF(ISBLANK(INDEX('Policy Characteristics'!I:I,MATCH($C809,'Policy Characteristics'!$C:$C,0))),"",INDEX('Policy Characteristics'!I:I,MATCH($C809,'Policy Characteristics'!$C:$C,0)))</f>
        <v>% reduction in energy use</v>
      </c>
      <c r="P809" s="306" t="str">
        <f>IF(ISBLANK(INDEX('Policy Characteristics'!J:J,MATCH($C809,'Policy Characteristics'!$C:$C,0))),"",INDEX('Policy Characteristics'!J:J,MATCH($C809,'Policy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09" s="306" t="str">
        <f>IF(ISBLANK(INDEX('Policy Characteristics'!K:K,MATCH($C809,'Policy Characteristics'!$C:$C,0))),"",INDEX('Policy Characteristics'!K:K,MATCH($C809,'Policy Characteristics'!$C:$C,0)))</f>
        <v>industry-ag-main.html#eff-stds</v>
      </c>
      <c r="R809" s="306" t="str">
        <f>IF(ISBLANK(INDEX('Policy Characteristics'!L:L,MATCH($C809,'Policy Characteristics'!$C:$C,0))),"",INDEX('Policy Characteristics'!L:L,MATCH($C809,'Policy Characteristics'!$C:$C,0)))</f>
        <v>industry-energy-efficiency-standards.html</v>
      </c>
    </row>
    <row r="810" spans="1:18" s="435" customFormat="1" x14ac:dyDescent="0.25">
      <c r="A810" s="306" t="str">
        <f>IF(ISBLANK(INDEX('Policy Characteristics'!A:A,MATCH($C810,'Policy Characteristics'!$C:$C,0))),"",INDEX('Policy Characteristics'!A:A,MATCH($C810,'Policy Characteristics'!$C:$C,0)))</f>
        <v>Industry</v>
      </c>
      <c r="B810" s="306" t="str">
        <f>IF(ISBLANK(INDEX('Policy Characteristics'!B:B,MATCH($C810,'Policy Characteristics'!$C:$C,0))),"",INDEX('Policy Characteristics'!B:B,MATCH($C810,'Policy Characteristics'!$C:$C,0)))</f>
        <v>Industry Energy Efficiency Standards</v>
      </c>
      <c r="C810" s="310" t="str">
        <f t="shared" si="38"/>
        <v>Percentage Improvement in Eqpt Efficiency Standards above BAU</v>
      </c>
      <c r="D810" s="394" t="s">
        <v>3201</v>
      </c>
      <c r="E810" s="414" t="s">
        <v>2802</v>
      </c>
      <c r="F810" s="7" t="s">
        <v>3165</v>
      </c>
      <c r="G810" s="414" t="s">
        <v>2806</v>
      </c>
      <c r="H810" s="416">
        <v>1046</v>
      </c>
      <c r="I810" s="414" t="s">
        <v>45</v>
      </c>
      <c r="J810" s="308" t="str">
        <f>IF(ISBLANK(INDEX('Policy Characteristics'!D:D,MATCH($C810,'Policy Characteristics'!$C:$C,0))),"",INDEX('Policy Characteristics'!D:D,MATCH($C810,'Policy Characteristics'!$C:$C,0)))</f>
        <v>Industry Energy Efficiency Standards</v>
      </c>
      <c r="K810" s="306" t="str">
        <f>IF(ISBLANK(INDEX('Policy Characteristics'!E:E,MATCH($C810,'Policy Characteristics'!$C:$C,0))),"",INDEX('Policy Characteristics'!E:E,MATCH($C810,'Policy Characteristics'!$C:$C,0)))</f>
        <v>indst efficiency standards</v>
      </c>
      <c r="L810" s="317">
        <f>IF(ISBLANK(INDEX('Policy Characteristics'!F:F,MATCH($C810,'Policy Characteristics'!$C:$C,0))),"",INDEX('Policy Characteristics'!F:F,MATCH($C810,'Policy Characteristics'!$C:$C,0)))</f>
        <v>0</v>
      </c>
      <c r="M810" s="317">
        <f>IF(ISBLANK(INDEX('Policy Characteristics'!G:G,MATCH($C810,'Policy Characteristics'!$C:$C,0))),"",INDEX('Policy Characteristics'!G:G,MATCH($C810,'Policy Characteristics'!$C:$C,0)))</f>
        <v>0.25</v>
      </c>
      <c r="N810" s="317">
        <f>IF(ISBLANK(INDEX('Policy Characteristics'!H:H,MATCH($C810,'Policy Characteristics'!$C:$C,0))),"",INDEX('Policy Characteristics'!H:H,MATCH($C810,'Policy Characteristics'!$C:$C,0)))</f>
        <v>0.01</v>
      </c>
      <c r="O810" s="306" t="str">
        <f>IF(ISBLANK(INDEX('Policy Characteristics'!I:I,MATCH($C810,'Policy Characteristics'!$C:$C,0))),"",INDEX('Policy Characteristics'!I:I,MATCH($C810,'Policy Characteristics'!$C:$C,0)))</f>
        <v>% reduction in energy use</v>
      </c>
      <c r="P810" s="306" t="str">
        <f>IF(ISBLANK(INDEX('Policy Characteristics'!J:J,MATCH($C810,'Policy Characteristics'!$C:$C,0))),"",INDEX('Policy Characteristics'!J:J,MATCH($C810,'Policy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0" s="306" t="str">
        <f>IF(ISBLANK(INDEX('Policy Characteristics'!K:K,MATCH($C810,'Policy Characteristics'!$C:$C,0))),"",INDEX('Policy Characteristics'!K:K,MATCH($C810,'Policy Characteristics'!$C:$C,0)))</f>
        <v>industry-ag-main.html#eff-stds</v>
      </c>
      <c r="R810" s="306" t="str">
        <f>IF(ISBLANK(INDEX('Policy Characteristics'!L:L,MATCH($C810,'Policy Characteristics'!$C:$C,0))),"",INDEX('Policy Characteristics'!L:L,MATCH($C810,'Policy Characteristics'!$C:$C,0)))</f>
        <v>industry-energy-efficiency-standards.html</v>
      </c>
    </row>
    <row r="811" spans="1:18" s="435" customFormat="1" x14ac:dyDescent="0.25">
      <c r="A811" s="306" t="str">
        <f>IF(ISBLANK(INDEX('Policy Characteristics'!A:A,MATCH($C811,'Policy Characteristics'!$C:$C,0))),"",INDEX('Policy Characteristics'!A:A,MATCH($C811,'Policy Characteristics'!$C:$C,0)))</f>
        <v>Industry</v>
      </c>
      <c r="B811" s="306" t="str">
        <f>IF(ISBLANK(INDEX('Policy Characteristics'!B:B,MATCH($C811,'Policy Characteristics'!$C:$C,0))),"",INDEX('Policy Characteristics'!B:B,MATCH($C811,'Policy Characteristics'!$C:$C,0)))</f>
        <v>Industry Energy Efficiency Standards</v>
      </c>
      <c r="C811" s="310" t="str">
        <f t="shared" si="38"/>
        <v>Percentage Improvement in Eqpt Efficiency Standards above BAU</v>
      </c>
      <c r="D811" s="394" t="s">
        <v>3201</v>
      </c>
      <c r="E811" s="414" t="s">
        <v>2799</v>
      </c>
      <c r="F811" s="7" t="s">
        <v>3165</v>
      </c>
      <c r="G811" s="414" t="s">
        <v>2804</v>
      </c>
      <c r="H811" s="416">
        <v>1047</v>
      </c>
      <c r="I811" s="414" t="s">
        <v>45</v>
      </c>
      <c r="J811" s="308" t="str">
        <f>IF(ISBLANK(INDEX('Policy Characteristics'!D:D,MATCH($C811,'Policy Characteristics'!$C:$C,0))),"",INDEX('Policy Characteristics'!D:D,MATCH($C811,'Policy Characteristics'!$C:$C,0)))</f>
        <v>Industry Energy Efficiency Standards</v>
      </c>
      <c r="K811" s="306" t="str">
        <f>IF(ISBLANK(INDEX('Policy Characteristics'!E:E,MATCH($C811,'Policy Characteristics'!$C:$C,0))),"",INDEX('Policy Characteristics'!E:E,MATCH($C811,'Policy Characteristics'!$C:$C,0)))</f>
        <v>indst efficiency standards</v>
      </c>
      <c r="L811" s="317">
        <f>IF(ISBLANK(INDEX('Policy Characteristics'!F:F,MATCH($C811,'Policy Characteristics'!$C:$C,0))),"",INDEX('Policy Characteristics'!F:F,MATCH($C811,'Policy Characteristics'!$C:$C,0)))</f>
        <v>0</v>
      </c>
      <c r="M811" s="317">
        <f>IF(ISBLANK(INDEX('Policy Characteristics'!G:G,MATCH($C811,'Policy Characteristics'!$C:$C,0))),"",INDEX('Policy Characteristics'!G:G,MATCH($C811,'Policy Characteristics'!$C:$C,0)))</f>
        <v>0.25</v>
      </c>
      <c r="N811" s="317">
        <f>IF(ISBLANK(INDEX('Policy Characteristics'!H:H,MATCH($C811,'Policy Characteristics'!$C:$C,0))),"",INDEX('Policy Characteristics'!H:H,MATCH($C811,'Policy Characteristics'!$C:$C,0)))</f>
        <v>0.01</v>
      </c>
      <c r="O811" s="306" t="str">
        <f>IF(ISBLANK(INDEX('Policy Characteristics'!I:I,MATCH($C811,'Policy Characteristics'!$C:$C,0))),"",INDEX('Policy Characteristics'!I:I,MATCH($C811,'Policy Characteristics'!$C:$C,0)))</f>
        <v>% reduction in energy use</v>
      </c>
      <c r="P811" s="306" t="str">
        <f>IF(ISBLANK(INDEX('Policy Characteristics'!J:J,MATCH($C811,'Policy Characteristics'!$C:$C,0))),"",INDEX('Policy Characteristics'!J:J,MATCH($C811,'Policy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1" s="306" t="str">
        <f>IF(ISBLANK(INDEX('Policy Characteristics'!K:K,MATCH($C811,'Policy Characteristics'!$C:$C,0))),"",INDEX('Policy Characteristics'!K:K,MATCH($C811,'Policy Characteristics'!$C:$C,0)))</f>
        <v>industry-ag-main.html#eff-stds</v>
      </c>
      <c r="R811" s="306" t="str">
        <f>IF(ISBLANK(INDEX('Policy Characteristics'!L:L,MATCH($C811,'Policy Characteristics'!$C:$C,0))),"",INDEX('Policy Characteristics'!L:L,MATCH($C811,'Policy Characteristics'!$C:$C,0)))</f>
        <v>industry-energy-efficiency-standards.html</v>
      </c>
    </row>
    <row r="812" spans="1:18" s="435" customFormat="1" x14ac:dyDescent="0.25">
      <c r="A812" s="306" t="str">
        <f>IF(ISBLANK(INDEX('Policy Characteristics'!A:A,MATCH($C812,'Policy Characteristics'!$C:$C,0))),"",INDEX('Policy Characteristics'!A:A,MATCH($C812,'Policy Characteristics'!$C:$C,0)))</f>
        <v>Industry</v>
      </c>
      <c r="B812" s="306" t="str">
        <f>IF(ISBLANK(INDEX('Policy Characteristics'!B:B,MATCH($C812,'Policy Characteristics'!$C:$C,0))),"",INDEX('Policy Characteristics'!B:B,MATCH($C812,'Policy Characteristics'!$C:$C,0)))</f>
        <v>Industry Energy Efficiency Standards</v>
      </c>
      <c r="C812" s="310" t="str">
        <f t="shared" si="38"/>
        <v>Percentage Improvement in Eqpt Efficiency Standards above BAU</v>
      </c>
      <c r="D812" s="394" t="s">
        <v>3202</v>
      </c>
      <c r="E812" s="414" t="s">
        <v>2449</v>
      </c>
      <c r="F812" s="7" t="s">
        <v>2664</v>
      </c>
      <c r="G812" s="414" t="s">
        <v>2455</v>
      </c>
      <c r="H812" s="416">
        <v>1048</v>
      </c>
      <c r="I812" s="414" t="s">
        <v>44</v>
      </c>
      <c r="J812" s="308" t="str">
        <f>IF(ISBLANK(INDEX('Policy Characteristics'!D:D,MATCH($C812,'Policy Characteristics'!$C:$C,0))),"",INDEX('Policy Characteristics'!D:D,MATCH($C812,'Policy Characteristics'!$C:$C,0)))</f>
        <v>Industry Energy Efficiency Standards</v>
      </c>
      <c r="K812" s="306" t="str">
        <f>IF(ISBLANK(INDEX('Policy Characteristics'!E:E,MATCH($C812,'Policy Characteristics'!$C:$C,0))),"",INDEX('Policy Characteristics'!E:E,MATCH($C812,'Policy Characteristics'!$C:$C,0)))</f>
        <v>indst efficiency standards</v>
      </c>
      <c r="L812" s="317">
        <f>IF(ISBLANK(INDEX('Policy Characteristics'!F:F,MATCH($C812,'Policy Characteristics'!$C:$C,0))),"",INDEX('Policy Characteristics'!F:F,MATCH($C812,'Policy Characteristics'!$C:$C,0)))</f>
        <v>0</v>
      </c>
      <c r="M812" s="317">
        <f>IF(ISBLANK(INDEX('Policy Characteristics'!G:G,MATCH($C812,'Policy Characteristics'!$C:$C,0))),"",INDEX('Policy Characteristics'!G:G,MATCH($C812,'Policy Characteristics'!$C:$C,0)))</f>
        <v>0.25</v>
      </c>
      <c r="N812" s="317">
        <f>IF(ISBLANK(INDEX('Policy Characteristics'!H:H,MATCH($C812,'Policy Characteristics'!$C:$C,0))),"",INDEX('Policy Characteristics'!H:H,MATCH($C812,'Policy Characteristics'!$C:$C,0)))</f>
        <v>0.01</v>
      </c>
      <c r="O812" s="306" t="str">
        <f>IF(ISBLANK(INDEX('Policy Characteristics'!I:I,MATCH($C812,'Policy Characteristics'!$C:$C,0))),"",INDEX('Policy Characteristics'!I:I,MATCH($C812,'Policy Characteristics'!$C:$C,0)))</f>
        <v>% reduction in energy use</v>
      </c>
      <c r="P812" s="306" t="str">
        <f>IF(ISBLANK(INDEX('Policy Characteristics'!J:J,MATCH($C812,'Policy Characteristics'!$C:$C,0))),"",INDEX('Policy Characteristics'!J:J,MATCH($C812,'Policy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2" s="306" t="str">
        <f>IF(ISBLANK(INDEX('Policy Characteristics'!K:K,MATCH($C812,'Policy Characteristics'!$C:$C,0))),"",INDEX('Policy Characteristics'!K:K,MATCH($C812,'Policy Characteristics'!$C:$C,0)))</f>
        <v>industry-ag-main.html#eff-stds</v>
      </c>
      <c r="R812" s="306" t="str">
        <f>IF(ISBLANK(INDEX('Policy Characteristics'!L:L,MATCH($C812,'Policy Characteristics'!$C:$C,0))),"",INDEX('Policy Characteristics'!L:L,MATCH($C812,'Policy Characteristics'!$C:$C,0)))</f>
        <v>industry-energy-efficiency-standards.html</v>
      </c>
    </row>
    <row r="813" spans="1:18" s="435" customFormat="1" x14ac:dyDescent="0.25">
      <c r="A813" s="306" t="str">
        <f>IF(ISBLANK(INDEX('Policy Characteristics'!A:A,MATCH($C813,'Policy Characteristics'!$C:$C,0))),"",INDEX('Policy Characteristics'!A:A,MATCH($C813,'Policy Characteristics'!$C:$C,0)))</f>
        <v>Industry</v>
      </c>
      <c r="B813" s="306" t="str">
        <f>IF(ISBLANK(INDEX('Policy Characteristics'!B:B,MATCH($C813,'Policy Characteristics'!$C:$C,0))),"",INDEX('Policy Characteristics'!B:B,MATCH($C813,'Policy Characteristics'!$C:$C,0)))</f>
        <v>Industry Energy Efficiency Standards</v>
      </c>
      <c r="C813" s="310" t="str">
        <f t="shared" si="38"/>
        <v>Percentage Improvement in Eqpt Efficiency Standards above BAU</v>
      </c>
      <c r="D813" s="394" t="s">
        <v>3202</v>
      </c>
      <c r="E813" s="414" t="s">
        <v>2450</v>
      </c>
      <c r="F813" s="7" t="s">
        <v>2664</v>
      </c>
      <c r="G813" s="414" t="s">
        <v>2458</v>
      </c>
      <c r="H813" s="416">
        <v>1049</v>
      </c>
      <c r="I813" s="414" t="s">
        <v>44</v>
      </c>
      <c r="J813" s="308" t="str">
        <f>IF(ISBLANK(INDEX('Policy Characteristics'!D:D,MATCH($C813,'Policy Characteristics'!$C:$C,0))),"",INDEX('Policy Characteristics'!D:D,MATCH($C813,'Policy Characteristics'!$C:$C,0)))</f>
        <v>Industry Energy Efficiency Standards</v>
      </c>
      <c r="K813" s="306" t="str">
        <f>IF(ISBLANK(INDEX('Policy Characteristics'!E:E,MATCH($C813,'Policy Characteristics'!$C:$C,0))),"",INDEX('Policy Characteristics'!E:E,MATCH($C813,'Policy Characteristics'!$C:$C,0)))</f>
        <v>indst efficiency standards</v>
      </c>
      <c r="L813" s="317">
        <f>IF(ISBLANK(INDEX('Policy Characteristics'!F:F,MATCH($C813,'Policy Characteristics'!$C:$C,0))),"",INDEX('Policy Characteristics'!F:F,MATCH($C813,'Policy Characteristics'!$C:$C,0)))</f>
        <v>0</v>
      </c>
      <c r="M813" s="317">
        <f>IF(ISBLANK(INDEX('Policy Characteristics'!G:G,MATCH($C813,'Policy Characteristics'!$C:$C,0))),"",INDEX('Policy Characteristics'!G:G,MATCH($C813,'Policy Characteristics'!$C:$C,0)))</f>
        <v>0.25</v>
      </c>
      <c r="N813" s="317">
        <f>IF(ISBLANK(INDEX('Policy Characteristics'!H:H,MATCH($C813,'Policy Characteristics'!$C:$C,0))),"",INDEX('Policy Characteristics'!H:H,MATCH($C813,'Policy Characteristics'!$C:$C,0)))</f>
        <v>0.01</v>
      </c>
      <c r="O813" s="306" t="str">
        <f>IF(ISBLANK(INDEX('Policy Characteristics'!I:I,MATCH($C813,'Policy Characteristics'!$C:$C,0))),"",INDEX('Policy Characteristics'!I:I,MATCH($C813,'Policy Characteristics'!$C:$C,0)))</f>
        <v>% reduction in energy use</v>
      </c>
      <c r="P813" s="306" t="str">
        <f>IF(ISBLANK(INDEX('Policy Characteristics'!J:J,MATCH($C813,'Policy Characteristics'!$C:$C,0))),"",INDEX('Policy Characteristics'!J:J,MATCH($C813,'Policy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3" s="306" t="str">
        <f>IF(ISBLANK(INDEX('Policy Characteristics'!K:K,MATCH($C813,'Policy Characteristics'!$C:$C,0))),"",INDEX('Policy Characteristics'!K:K,MATCH($C813,'Policy Characteristics'!$C:$C,0)))</f>
        <v>industry-ag-main.html#eff-stds</v>
      </c>
      <c r="R813" s="306" t="str">
        <f>IF(ISBLANK(INDEX('Policy Characteristics'!L:L,MATCH($C813,'Policy Characteristics'!$C:$C,0))),"",INDEX('Policy Characteristics'!L:L,MATCH($C813,'Policy Characteristics'!$C:$C,0)))</f>
        <v>industry-energy-efficiency-standards.html</v>
      </c>
    </row>
    <row r="814" spans="1:18" s="435" customFormat="1" x14ac:dyDescent="0.25">
      <c r="A814" s="306" t="str">
        <f>IF(ISBLANK(INDEX('Policy Characteristics'!A:A,MATCH($C814,'Policy Characteristics'!$C:$C,0))),"",INDEX('Policy Characteristics'!A:A,MATCH($C814,'Policy Characteristics'!$C:$C,0)))</f>
        <v>Industry</v>
      </c>
      <c r="B814" s="306" t="str">
        <f>IF(ISBLANK(INDEX('Policy Characteristics'!B:B,MATCH($C814,'Policy Characteristics'!$C:$C,0))),"",INDEX('Policy Characteristics'!B:B,MATCH($C814,'Policy Characteristics'!$C:$C,0)))</f>
        <v>Industry Energy Efficiency Standards</v>
      </c>
      <c r="C814" s="310" t="str">
        <f t="shared" si="38"/>
        <v>Percentage Improvement in Eqpt Efficiency Standards above BAU</v>
      </c>
      <c r="D814" s="394" t="s">
        <v>3202</v>
      </c>
      <c r="E814" s="414" t="s">
        <v>2451</v>
      </c>
      <c r="F814" s="7" t="s">
        <v>2664</v>
      </c>
      <c r="G814" s="414" t="s">
        <v>2459</v>
      </c>
      <c r="H814" s="416">
        <v>1050</v>
      </c>
      <c r="I814" s="414" t="s">
        <v>44</v>
      </c>
      <c r="J814" s="308" t="str">
        <f>IF(ISBLANK(INDEX('Policy Characteristics'!D:D,MATCH($C814,'Policy Characteristics'!$C:$C,0))),"",INDEX('Policy Characteristics'!D:D,MATCH($C814,'Policy Characteristics'!$C:$C,0)))</f>
        <v>Industry Energy Efficiency Standards</v>
      </c>
      <c r="K814" s="306" t="str">
        <f>IF(ISBLANK(INDEX('Policy Characteristics'!E:E,MATCH($C814,'Policy Characteristics'!$C:$C,0))),"",INDEX('Policy Characteristics'!E:E,MATCH($C814,'Policy Characteristics'!$C:$C,0)))</f>
        <v>indst efficiency standards</v>
      </c>
      <c r="L814" s="317">
        <f>IF(ISBLANK(INDEX('Policy Characteristics'!F:F,MATCH($C814,'Policy Characteristics'!$C:$C,0))),"",INDEX('Policy Characteristics'!F:F,MATCH($C814,'Policy Characteristics'!$C:$C,0)))</f>
        <v>0</v>
      </c>
      <c r="M814" s="317">
        <f>IF(ISBLANK(INDEX('Policy Characteristics'!G:G,MATCH($C814,'Policy Characteristics'!$C:$C,0))),"",INDEX('Policy Characteristics'!G:G,MATCH($C814,'Policy Characteristics'!$C:$C,0)))</f>
        <v>0.25</v>
      </c>
      <c r="N814" s="317">
        <f>IF(ISBLANK(INDEX('Policy Characteristics'!H:H,MATCH($C814,'Policy Characteristics'!$C:$C,0))),"",INDEX('Policy Characteristics'!H:H,MATCH($C814,'Policy Characteristics'!$C:$C,0)))</f>
        <v>0.01</v>
      </c>
      <c r="O814" s="306" t="str">
        <f>IF(ISBLANK(INDEX('Policy Characteristics'!I:I,MATCH($C814,'Policy Characteristics'!$C:$C,0))),"",INDEX('Policy Characteristics'!I:I,MATCH($C814,'Policy Characteristics'!$C:$C,0)))</f>
        <v>% reduction in energy use</v>
      </c>
      <c r="P814" s="306" t="str">
        <f>IF(ISBLANK(INDEX('Policy Characteristics'!J:J,MATCH($C814,'Policy Characteristics'!$C:$C,0))),"",INDEX('Policy Characteristics'!J:J,MATCH($C814,'Policy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4" s="306" t="str">
        <f>IF(ISBLANK(INDEX('Policy Characteristics'!K:K,MATCH($C814,'Policy Characteristics'!$C:$C,0))),"",INDEX('Policy Characteristics'!K:K,MATCH($C814,'Policy Characteristics'!$C:$C,0)))</f>
        <v>industry-ag-main.html#eff-stds</v>
      </c>
      <c r="R814" s="306" t="str">
        <f>IF(ISBLANK(INDEX('Policy Characteristics'!L:L,MATCH($C814,'Policy Characteristics'!$C:$C,0))),"",INDEX('Policy Characteristics'!L:L,MATCH($C814,'Policy Characteristics'!$C:$C,0)))</f>
        <v>industry-energy-efficiency-standards.html</v>
      </c>
    </row>
    <row r="815" spans="1:18" s="435" customFormat="1" x14ac:dyDescent="0.25">
      <c r="A815" s="306" t="str">
        <f>IF(ISBLANK(INDEX('Policy Characteristics'!A:A,MATCH($C815,'Policy Characteristics'!$C:$C,0))),"",INDEX('Policy Characteristics'!A:A,MATCH($C815,'Policy Characteristics'!$C:$C,0)))</f>
        <v>Industry</v>
      </c>
      <c r="B815" s="306" t="str">
        <f>IF(ISBLANK(INDEX('Policy Characteristics'!B:B,MATCH($C815,'Policy Characteristics'!$C:$C,0))),"",INDEX('Policy Characteristics'!B:B,MATCH($C815,'Policy Characteristics'!$C:$C,0)))</f>
        <v>Industry Energy Efficiency Standards</v>
      </c>
      <c r="C815" s="310" t="str">
        <f t="shared" si="38"/>
        <v>Percentage Improvement in Eqpt Efficiency Standards above BAU</v>
      </c>
      <c r="D815" s="394" t="s">
        <v>3202</v>
      </c>
      <c r="E815" s="414" t="s">
        <v>2452</v>
      </c>
      <c r="F815" s="7" t="s">
        <v>2664</v>
      </c>
      <c r="G815" s="414" t="s">
        <v>2456</v>
      </c>
      <c r="H815" s="416">
        <v>1051</v>
      </c>
      <c r="I815" s="414" t="s">
        <v>45</v>
      </c>
      <c r="J815" s="308" t="str">
        <f>IF(ISBLANK(INDEX('Policy Characteristics'!D:D,MATCH($C815,'Policy Characteristics'!$C:$C,0))),"",INDEX('Policy Characteristics'!D:D,MATCH($C815,'Policy Characteristics'!$C:$C,0)))</f>
        <v>Industry Energy Efficiency Standards</v>
      </c>
      <c r="K815" s="306" t="str">
        <f>IF(ISBLANK(INDEX('Policy Characteristics'!E:E,MATCH($C815,'Policy Characteristics'!$C:$C,0))),"",INDEX('Policy Characteristics'!E:E,MATCH($C815,'Policy Characteristics'!$C:$C,0)))</f>
        <v>indst efficiency standards</v>
      </c>
      <c r="L815" s="317">
        <f>IF(ISBLANK(INDEX('Policy Characteristics'!F:F,MATCH($C815,'Policy Characteristics'!$C:$C,0))),"",INDEX('Policy Characteristics'!F:F,MATCH($C815,'Policy Characteristics'!$C:$C,0)))</f>
        <v>0</v>
      </c>
      <c r="M815" s="317">
        <f>IF(ISBLANK(INDEX('Policy Characteristics'!G:G,MATCH($C815,'Policy Characteristics'!$C:$C,0))),"",INDEX('Policy Characteristics'!G:G,MATCH($C815,'Policy Characteristics'!$C:$C,0)))</f>
        <v>0.25</v>
      </c>
      <c r="N815" s="317">
        <f>IF(ISBLANK(INDEX('Policy Characteristics'!H:H,MATCH($C815,'Policy Characteristics'!$C:$C,0))),"",INDEX('Policy Characteristics'!H:H,MATCH($C815,'Policy Characteristics'!$C:$C,0)))</f>
        <v>0.01</v>
      </c>
      <c r="O815" s="306" t="str">
        <f>IF(ISBLANK(INDEX('Policy Characteristics'!I:I,MATCH($C815,'Policy Characteristics'!$C:$C,0))),"",INDEX('Policy Characteristics'!I:I,MATCH($C815,'Policy Characteristics'!$C:$C,0)))</f>
        <v>% reduction in energy use</v>
      </c>
      <c r="P815" s="306" t="str">
        <f>IF(ISBLANK(INDEX('Policy Characteristics'!J:J,MATCH($C815,'Policy Characteristics'!$C:$C,0))),"",INDEX('Policy Characteristics'!J:J,MATCH($C815,'Policy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5" s="306" t="str">
        <f>IF(ISBLANK(INDEX('Policy Characteristics'!K:K,MATCH($C815,'Policy Characteristics'!$C:$C,0))),"",INDEX('Policy Characteristics'!K:K,MATCH($C815,'Policy Characteristics'!$C:$C,0)))</f>
        <v>industry-ag-main.html#eff-stds</v>
      </c>
      <c r="R815" s="306" t="str">
        <f>IF(ISBLANK(INDEX('Policy Characteristics'!L:L,MATCH($C815,'Policy Characteristics'!$C:$C,0))),"",INDEX('Policy Characteristics'!L:L,MATCH($C815,'Policy Characteristics'!$C:$C,0)))</f>
        <v>industry-energy-efficiency-standards.html</v>
      </c>
    </row>
    <row r="816" spans="1:18" s="435" customFormat="1" x14ac:dyDescent="0.25">
      <c r="A816" s="306" t="str">
        <f>IF(ISBLANK(INDEX('Policy Characteristics'!A:A,MATCH($C816,'Policy Characteristics'!$C:$C,0))),"",INDEX('Policy Characteristics'!A:A,MATCH($C816,'Policy Characteristics'!$C:$C,0)))</f>
        <v>Industry</v>
      </c>
      <c r="B816" s="306" t="str">
        <f>IF(ISBLANK(INDEX('Policy Characteristics'!B:B,MATCH($C816,'Policy Characteristics'!$C:$C,0))),"",INDEX('Policy Characteristics'!B:B,MATCH($C816,'Policy Characteristics'!$C:$C,0)))</f>
        <v>Industry Energy Efficiency Standards</v>
      </c>
      <c r="C816" s="310" t="str">
        <f t="shared" si="38"/>
        <v>Percentage Improvement in Eqpt Efficiency Standards above BAU</v>
      </c>
      <c r="D816" s="394" t="s">
        <v>3202</v>
      </c>
      <c r="E816" s="414" t="s">
        <v>2453</v>
      </c>
      <c r="F816" s="7" t="s">
        <v>2664</v>
      </c>
      <c r="G816" s="414" t="s">
        <v>2457</v>
      </c>
      <c r="H816" s="416">
        <v>1052</v>
      </c>
      <c r="I816" s="414" t="s">
        <v>44</v>
      </c>
      <c r="J816" s="308" t="str">
        <f>IF(ISBLANK(INDEX('Policy Characteristics'!D:D,MATCH($C816,'Policy Characteristics'!$C:$C,0))),"",INDEX('Policy Characteristics'!D:D,MATCH($C816,'Policy Characteristics'!$C:$C,0)))</f>
        <v>Industry Energy Efficiency Standards</v>
      </c>
      <c r="K816" s="306" t="str">
        <f>IF(ISBLANK(INDEX('Policy Characteristics'!E:E,MATCH($C816,'Policy Characteristics'!$C:$C,0))),"",INDEX('Policy Characteristics'!E:E,MATCH($C816,'Policy Characteristics'!$C:$C,0)))</f>
        <v>indst efficiency standards</v>
      </c>
      <c r="L816" s="317">
        <f>IF(ISBLANK(INDEX('Policy Characteristics'!F:F,MATCH($C816,'Policy Characteristics'!$C:$C,0))),"",INDEX('Policy Characteristics'!F:F,MATCH($C816,'Policy Characteristics'!$C:$C,0)))</f>
        <v>0</v>
      </c>
      <c r="M816" s="317">
        <f>IF(ISBLANK(INDEX('Policy Characteristics'!G:G,MATCH($C816,'Policy Characteristics'!$C:$C,0))),"",INDEX('Policy Characteristics'!G:G,MATCH($C816,'Policy Characteristics'!$C:$C,0)))</f>
        <v>0.25</v>
      </c>
      <c r="N816" s="317">
        <f>IF(ISBLANK(INDEX('Policy Characteristics'!H:H,MATCH($C816,'Policy Characteristics'!$C:$C,0))),"",INDEX('Policy Characteristics'!H:H,MATCH($C816,'Policy Characteristics'!$C:$C,0)))</f>
        <v>0.01</v>
      </c>
      <c r="O816" s="306" t="str">
        <f>IF(ISBLANK(INDEX('Policy Characteristics'!I:I,MATCH($C816,'Policy Characteristics'!$C:$C,0))),"",INDEX('Policy Characteristics'!I:I,MATCH($C816,'Policy Characteristics'!$C:$C,0)))</f>
        <v>% reduction in energy use</v>
      </c>
      <c r="P816" s="306" t="str">
        <f>IF(ISBLANK(INDEX('Policy Characteristics'!J:J,MATCH($C816,'Policy Characteristics'!$C:$C,0))),"",INDEX('Policy Characteristics'!J:J,MATCH($C816,'Policy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6" s="306" t="str">
        <f>IF(ISBLANK(INDEX('Policy Characteristics'!K:K,MATCH($C816,'Policy Characteristics'!$C:$C,0))),"",INDEX('Policy Characteristics'!K:K,MATCH($C816,'Policy Characteristics'!$C:$C,0)))</f>
        <v>industry-ag-main.html#eff-stds</v>
      </c>
      <c r="R816" s="306" t="str">
        <f>IF(ISBLANK(INDEX('Policy Characteristics'!L:L,MATCH($C816,'Policy Characteristics'!$C:$C,0))),"",INDEX('Policy Characteristics'!L:L,MATCH($C816,'Policy Characteristics'!$C:$C,0)))</f>
        <v>industry-energy-efficiency-standards.html</v>
      </c>
    </row>
    <row r="817" spans="1:18" s="435" customFormat="1" x14ac:dyDescent="0.25">
      <c r="A817" s="306" t="str">
        <f>IF(ISBLANK(INDEX('Policy Characteristics'!A:A,MATCH($C817,'Policy Characteristics'!$C:$C,0))),"",INDEX('Policy Characteristics'!A:A,MATCH($C817,'Policy Characteristics'!$C:$C,0)))</f>
        <v>Industry</v>
      </c>
      <c r="B817" s="306" t="str">
        <f>IF(ISBLANK(INDEX('Policy Characteristics'!B:B,MATCH($C817,'Policy Characteristics'!$C:$C,0))),"",INDEX('Policy Characteristics'!B:B,MATCH($C817,'Policy Characteristics'!$C:$C,0)))</f>
        <v>Industry Energy Efficiency Standards</v>
      </c>
      <c r="C817" s="310" t="str">
        <f t="shared" si="38"/>
        <v>Percentage Improvement in Eqpt Efficiency Standards above BAU</v>
      </c>
      <c r="D817" s="394" t="s">
        <v>3202</v>
      </c>
      <c r="E817" s="414" t="s">
        <v>2454</v>
      </c>
      <c r="F817" s="7" t="s">
        <v>2664</v>
      </c>
      <c r="G817" s="414" t="s">
        <v>2460</v>
      </c>
      <c r="H817" s="416">
        <v>1053</v>
      </c>
      <c r="I817" s="414" t="s">
        <v>45</v>
      </c>
      <c r="J817" s="308" t="str">
        <f>IF(ISBLANK(INDEX('Policy Characteristics'!D:D,MATCH($C817,'Policy Characteristics'!$C:$C,0))),"",INDEX('Policy Characteristics'!D:D,MATCH($C817,'Policy Characteristics'!$C:$C,0)))</f>
        <v>Industry Energy Efficiency Standards</v>
      </c>
      <c r="K817" s="306" t="str">
        <f>IF(ISBLANK(INDEX('Policy Characteristics'!E:E,MATCH($C817,'Policy Characteristics'!$C:$C,0))),"",INDEX('Policy Characteristics'!E:E,MATCH($C817,'Policy Characteristics'!$C:$C,0)))</f>
        <v>indst efficiency standards</v>
      </c>
      <c r="L817" s="317">
        <f>IF(ISBLANK(INDEX('Policy Characteristics'!F:F,MATCH($C817,'Policy Characteristics'!$C:$C,0))),"",INDEX('Policy Characteristics'!F:F,MATCH($C817,'Policy Characteristics'!$C:$C,0)))</f>
        <v>0</v>
      </c>
      <c r="M817" s="317">
        <f>IF(ISBLANK(INDEX('Policy Characteristics'!G:G,MATCH($C817,'Policy Characteristics'!$C:$C,0))),"",INDEX('Policy Characteristics'!G:G,MATCH($C817,'Policy Characteristics'!$C:$C,0)))</f>
        <v>0.25</v>
      </c>
      <c r="N817" s="317">
        <f>IF(ISBLANK(INDEX('Policy Characteristics'!H:H,MATCH($C817,'Policy Characteristics'!$C:$C,0))),"",INDEX('Policy Characteristics'!H:H,MATCH($C817,'Policy Characteristics'!$C:$C,0)))</f>
        <v>0.01</v>
      </c>
      <c r="O817" s="306" t="str">
        <f>IF(ISBLANK(INDEX('Policy Characteristics'!I:I,MATCH($C817,'Policy Characteristics'!$C:$C,0))),"",INDEX('Policy Characteristics'!I:I,MATCH($C817,'Policy Characteristics'!$C:$C,0)))</f>
        <v>% reduction in energy use</v>
      </c>
      <c r="P817" s="306" t="str">
        <f>IF(ISBLANK(INDEX('Policy Characteristics'!J:J,MATCH($C817,'Policy Characteristics'!$C:$C,0))),"",INDEX('Policy Characteristics'!J:J,MATCH($C817,'Policy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7" s="306" t="str">
        <f>IF(ISBLANK(INDEX('Policy Characteristics'!K:K,MATCH($C817,'Policy Characteristics'!$C:$C,0))),"",INDEX('Policy Characteristics'!K:K,MATCH($C817,'Policy Characteristics'!$C:$C,0)))</f>
        <v>industry-ag-main.html#eff-stds</v>
      </c>
      <c r="R817" s="306" t="str">
        <f>IF(ISBLANK(INDEX('Policy Characteristics'!L:L,MATCH($C817,'Policy Characteristics'!$C:$C,0))),"",INDEX('Policy Characteristics'!L:L,MATCH($C817,'Policy Characteristics'!$C:$C,0)))</f>
        <v>industry-energy-efficiency-standards.html</v>
      </c>
    </row>
    <row r="818" spans="1:18" s="435" customFormat="1" x14ac:dyDescent="0.25">
      <c r="A818" s="306" t="str">
        <f>IF(ISBLANK(INDEX('Policy Characteristics'!A:A,MATCH($C818,'Policy Characteristics'!$C:$C,0))),"",INDEX('Policy Characteristics'!A:A,MATCH($C818,'Policy Characteristics'!$C:$C,0)))</f>
        <v>Industry</v>
      </c>
      <c r="B818" s="306" t="str">
        <f>IF(ISBLANK(INDEX('Policy Characteristics'!B:B,MATCH($C818,'Policy Characteristics'!$C:$C,0))),"",INDEX('Policy Characteristics'!B:B,MATCH($C818,'Policy Characteristics'!$C:$C,0)))</f>
        <v>Industry Energy Efficiency Standards</v>
      </c>
      <c r="C818" s="310" t="str">
        <f t="shared" si="38"/>
        <v>Percentage Improvement in Eqpt Efficiency Standards above BAU</v>
      </c>
      <c r="D818" s="394" t="s">
        <v>3202</v>
      </c>
      <c r="E818" s="414" t="s">
        <v>2800</v>
      </c>
      <c r="F818" s="7" t="s">
        <v>2664</v>
      </c>
      <c r="G818" s="414" t="s">
        <v>2803</v>
      </c>
      <c r="H818" s="416">
        <v>1054</v>
      </c>
      <c r="I818" s="414" t="s">
        <v>45</v>
      </c>
      <c r="J818" s="308" t="str">
        <f>IF(ISBLANK(INDEX('Policy Characteristics'!D:D,MATCH($C818,'Policy Characteristics'!$C:$C,0))),"",INDEX('Policy Characteristics'!D:D,MATCH($C818,'Policy Characteristics'!$C:$C,0)))</f>
        <v>Industry Energy Efficiency Standards</v>
      </c>
      <c r="K818" s="306" t="str">
        <f>IF(ISBLANK(INDEX('Policy Characteristics'!E:E,MATCH($C818,'Policy Characteristics'!$C:$C,0))),"",INDEX('Policy Characteristics'!E:E,MATCH($C818,'Policy Characteristics'!$C:$C,0)))</f>
        <v>indst efficiency standards</v>
      </c>
      <c r="L818" s="317">
        <f>IF(ISBLANK(INDEX('Policy Characteristics'!F:F,MATCH($C818,'Policy Characteristics'!$C:$C,0))),"",INDEX('Policy Characteristics'!F:F,MATCH($C818,'Policy Characteristics'!$C:$C,0)))</f>
        <v>0</v>
      </c>
      <c r="M818" s="317">
        <f>IF(ISBLANK(INDEX('Policy Characteristics'!G:G,MATCH($C818,'Policy Characteristics'!$C:$C,0))),"",INDEX('Policy Characteristics'!G:G,MATCH($C818,'Policy Characteristics'!$C:$C,0)))</f>
        <v>0.25</v>
      </c>
      <c r="N818" s="317">
        <f>IF(ISBLANK(INDEX('Policy Characteristics'!H:H,MATCH($C818,'Policy Characteristics'!$C:$C,0))),"",INDEX('Policy Characteristics'!H:H,MATCH($C818,'Policy Characteristics'!$C:$C,0)))</f>
        <v>0.01</v>
      </c>
      <c r="O818" s="306" t="str">
        <f>IF(ISBLANK(INDEX('Policy Characteristics'!I:I,MATCH($C818,'Policy Characteristics'!$C:$C,0))),"",INDEX('Policy Characteristics'!I:I,MATCH($C818,'Policy Characteristics'!$C:$C,0)))</f>
        <v>% reduction in energy use</v>
      </c>
      <c r="P818" s="306" t="str">
        <f>IF(ISBLANK(INDEX('Policy Characteristics'!J:J,MATCH($C818,'Policy Characteristics'!$C:$C,0))),"",INDEX('Policy Characteristics'!J:J,MATCH($C818,'Policy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8" s="306" t="str">
        <f>IF(ISBLANK(INDEX('Policy Characteristics'!K:K,MATCH($C818,'Policy Characteristics'!$C:$C,0))),"",INDEX('Policy Characteristics'!K:K,MATCH($C818,'Policy Characteristics'!$C:$C,0)))</f>
        <v>industry-ag-main.html#eff-stds</v>
      </c>
      <c r="R818" s="306" t="str">
        <f>IF(ISBLANK(INDEX('Policy Characteristics'!L:L,MATCH($C818,'Policy Characteristics'!$C:$C,0))),"",INDEX('Policy Characteristics'!L:L,MATCH($C818,'Policy Characteristics'!$C:$C,0)))</f>
        <v>industry-energy-efficiency-standards.html</v>
      </c>
    </row>
    <row r="819" spans="1:18" s="435" customFormat="1" x14ac:dyDescent="0.25">
      <c r="A819" s="306" t="str">
        <f>IF(ISBLANK(INDEX('Policy Characteristics'!A:A,MATCH($C819,'Policy Characteristics'!$C:$C,0))),"",INDEX('Policy Characteristics'!A:A,MATCH($C819,'Policy Characteristics'!$C:$C,0)))</f>
        <v>Industry</v>
      </c>
      <c r="B819" s="306" t="str">
        <f>IF(ISBLANK(INDEX('Policy Characteristics'!B:B,MATCH($C819,'Policy Characteristics'!$C:$C,0))),"",INDEX('Policy Characteristics'!B:B,MATCH($C819,'Policy Characteristics'!$C:$C,0)))</f>
        <v>Industry Energy Efficiency Standards</v>
      </c>
      <c r="C819" s="310" t="str">
        <f t="shared" si="38"/>
        <v>Percentage Improvement in Eqpt Efficiency Standards above BAU</v>
      </c>
      <c r="D819" s="394" t="s">
        <v>3202</v>
      </c>
      <c r="E819" s="414" t="s">
        <v>2801</v>
      </c>
      <c r="F819" s="7" t="s">
        <v>2664</v>
      </c>
      <c r="G819" s="414" t="s">
        <v>2805</v>
      </c>
      <c r="H819" s="416">
        <v>1055</v>
      </c>
      <c r="I819" s="414" t="s">
        <v>44</v>
      </c>
      <c r="J819" s="308" t="str">
        <f>IF(ISBLANK(INDEX('Policy Characteristics'!D:D,MATCH($C819,'Policy Characteristics'!$C:$C,0))),"",INDEX('Policy Characteristics'!D:D,MATCH($C819,'Policy Characteristics'!$C:$C,0)))</f>
        <v>Industry Energy Efficiency Standards</v>
      </c>
      <c r="K819" s="306" t="str">
        <f>IF(ISBLANK(INDEX('Policy Characteristics'!E:E,MATCH($C819,'Policy Characteristics'!$C:$C,0))),"",INDEX('Policy Characteristics'!E:E,MATCH($C819,'Policy Characteristics'!$C:$C,0)))</f>
        <v>indst efficiency standards</v>
      </c>
      <c r="L819" s="317">
        <f>IF(ISBLANK(INDEX('Policy Characteristics'!F:F,MATCH($C819,'Policy Characteristics'!$C:$C,0))),"",INDEX('Policy Characteristics'!F:F,MATCH($C819,'Policy Characteristics'!$C:$C,0)))</f>
        <v>0</v>
      </c>
      <c r="M819" s="317">
        <f>IF(ISBLANK(INDEX('Policy Characteristics'!G:G,MATCH($C819,'Policy Characteristics'!$C:$C,0))),"",INDEX('Policy Characteristics'!G:G,MATCH($C819,'Policy Characteristics'!$C:$C,0)))</f>
        <v>0.25</v>
      </c>
      <c r="N819" s="317">
        <f>IF(ISBLANK(INDEX('Policy Characteristics'!H:H,MATCH($C819,'Policy Characteristics'!$C:$C,0))),"",INDEX('Policy Characteristics'!H:H,MATCH($C819,'Policy Characteristics'!$C:$C,0)))</f>
        <v>0.01</v>
      </c>
      <c r="O819" s="306" t="str">
        <f>IF(ISBLANK(INDEX('Policy Characteristics'!I:I,MATCH($C819,'Policy Characteristics'!$C:$C,0))),"",INDEX('Policy Characteristics'!I:I,MATCH($C819,'Policy Characteristics'!$C:$C,0)))</f>
        <v>% reduction in energy use</v>
      </c>
      <c r="P819" s="306" t="str">
        <f>IF(ISBLANK(INDEX('Policy Characteristics'!J:J,MATCH($C819,'Policy Characteristics'!$C:$C,0))),"",INDEX('Policy Characteristics'!J:J,MATCH($C819,'Policy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19" s="306" t="str">
        <f>IF(ISBLANK(INDEX('Policy Characteristics'!K:K,MATCH($C819,'Policy Characteristics'!$C:$C,0))),"",INDEX('Policy Characteristics'!K:K,MATCH($C819,'Policy Characteristics'!$C:$C,0)))</f>
        <v>industry-ag-main.html#eff-stds</v>
      </c>
      <c r="R819" s="306" t="str">
        <f>IF(ISBLANK(INDEX('Policy Characteristics'!L:L,MATCH($C819,'Policy Characteristics'!$C:$C,0))),"",INDEX('Policy Characteristics'!L:L,MATCH($C819,'Policy Characteristics'!$C:$C,0)))</f>
        <v>industry-energy-efficiency-standards.html</v>
      </c>
    </row>
    <row r="820" spans="1:18" s="435" customFormat="1" x14ac:dyDescent="0.25">
      <c r="A820" s="306" t="str">
        <f>IF(ISBLANK(INDEX('Policy Characteristics'!A:A,MATCH($C820,'Policy Characteristics'!$C:$C,0))),"",INDEX('Policy Characteristics'!A:A,MATCH($C820,'Policy Characteristics'!$C:$C,0)))</f>
        <v>Industry</v>
      </c>
      <c r="B820" s="306" t="str">
        <f>IF(ISBLANK(INDEX('Policy Characteristics'!B:B,MATCH($C820,'Policy Characteristics'!$C:$C,0))),"",INDEX('Policy Characteristics'!B:B,MATCH($C820,'Policy Characteristics'!$C:$C,0)))</f>
        <v>Industry Energy Efficiency Standards</v>
      </c>
      <c r="C820" s="310" t="str">
        <f t="shared" si="38"/>
        <v>Percentage Improvement in Eqpt Efficiency Standards above BAU</v>
      </c>
      <c r="D820" s="394" t="s">
        <v>3202</v>
      </c>
      <c r="E820" s="414" t="s">
        <v>2802</v>
      </c>
      <c r="F820" s="7" t="s">
        <v>2664</v>
      </c>
      <c r="G820" s="414" t="s">
        <v>2806</v>
      </c>
      <c r="H820" s="416">
        <v>1056</v>
      </c>
      <c r="I820" s="414" t="s">
        <v>44</v>
      </c>
      <c r="J820" s="308" t="str">
        <f>IF(ISBLANK(INDEX('Policy Characteristics'!D:D,MATCH($C820,'Policy Characteristics'!$C:$C,0))),"",INDEX('Policy Characteristics'!D:D,MATCH($C820,'Policy Characteristics'!$C:$C,0)))</f>
        <v>Industry Energy Efficiency Standards</v>
      </c>
      <c r="K820" s="306" t="str">
        <f>IF(ISBLANK(INDEX('Policy Characteristics'!E:E,MATCH($C820,'Policy Characteristics'!$C:$C,0))),"",INDEX('Policy Characteristics'!E:E,MATCH($C820,'Policy Characteristics'!$C:$C,0)))</f>
        <v>indst efficiency standards</v>
      </c>
      <c r="L820" s="317">
        <f>IF(ISBLANK(INDEX('Policy Characteristics'!F:F,MATCH($C820,'Policy Characteristics'!$C:$C,0))),"",INDEX('Policy Characteristics'!F:F,MATCH($C820,'Policy Characteristics'!$C:$C,0)))</f>
        <v>0</v>
      </c>
      <c r="M820" s="317">
        <f>IF(ISBLANK(INDEX('Policy Characteristics'!G:G,MATCH($C820,'Policy Characteristics'!$C:$C,0))),"",INDEX('Policy Characteristics'!G:G,MATCH($C820,'Policy Characteristics'!$C:$C,0)))</f>
        <v>0.25</v>
      </c>
      <c r="N820" s="317">
        <f>IF(ISBLANK(INDEX('Policy Characteristics'!H:H,MATCH($C820,'Policy Characteristics'!$C:$C,0))),"",INDEX('Policy Characteristics'!H:H,MATCH($C820,'Policy Characteristics'!$C:$C,0)))</f>
        <v>0.01</v>
      </c>
      <c r="O820" s="306" t="str">
        <f>IF(ISBLANK(INDEX('Policy Characteristics'!I:I,MATCH($C820,'Policy Characteristics'!$C:$C,0))),"",INDEX('Policy Characteristics'!I:I,MATCH($C820,'Policy Characteristics'!$C:$C,0)))</f>
        <v>% reduction in energy use</v>
      </c>
      <c r="P820" s="306" t="str">
        <f>IF(ISBLANK(INDEX('Policy Characteristics'!J:J,MATCH($C820,'Policy Characteristics'!$C:$C,0))),"",INDEX('Policy Characteristics'!J:J,MATCH($C820,'Policy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0" s="306" t="str">
        <f>IF(ISBLANK(INDEX('Policy Characteristics'!K:K,MATCH($C820,'Policy Characteristics'!$C:$C,0))),"",INDEX('Policy Characteristics'!K:K,MATCH($C820,'Policy Characteristics'!$C:$C,0)))</f>
        <v>industry-ag-main.html#eff-stds</v>
      </c>
      <c r="R820" s="306" t="str">
        <f>IF(ISBLANK(INDEX('Policy Characteristics'!L:L,MATCH($C820,'Policy Characteristics'!$C:$C,0))),"",INDEX('Policy Characteristics'!L:L,MATCH($C820,'Policy Characteristics'!$C:$C,0)))</f>
        <v>industry-energy-efficiency-standards.html</v>
      </c>
    </row>
    <row r="821" spans="1:18" s="435" customFormat="1" x14ac:dyDescent="0.25">
      <c r="A821" s="306" t="str">
        <f>IF(ISBLANK(INDEX('Policy Characteristics'!A:A,MATCH($C821,'Policy Characteristics'!$C:$C,0))),"",INDEX('Policy Characteristics'!A:A,MATCH($C821,'Policy Characteristics'!$C:$C,0)))</f>
        <v>Industry</v>
      </c>
      <c r="B821" s="306" t="str">
        <f>IF(ISBLANK(INDEX('Policy Characteristics'!B:B,MATCH($C821,'Policy Characteristics'!$C:$C,0))),"",INDEX('Policy Characteristics'!B:B,MATCH($C821,'Policy Characteristics'!$C:$C,0)))</f>
        <v>Industry Energy Efficiency Standards</v>
      </c>
      <c r="C821" s="310" t="str">
        <f t="shared" si="38"/>
        <v>Percentage Improvement in Eqpt Efficiency Standards above BAU</v>
      </c>
      <c r="D821" s="394" t="s">
        <v>3202</v>
      </c>
      <c r="E821" s="414" t="s">
        <v>2799</v>
      </c>
      <c r="F821" s="7" t="s">
        <v>2664</v>
      </c>
      <c r="G821" s="414" t="s">
        <v>2804</v>
      </c>
      <c r="H821" s="416">
        <v>1057</v>
      </c>
      <c r="I821" s="414" t="s">
        <v>45</v>
      </c>
      <c r="J821" s="308" t="str">
        <f>IF(ISBLANK(INDEX('Policy Characteristics'!D:D,MATCH($C821,'Policy Characteristics'!$C:$C,0))),"",INDEX('Policy Characteristics'!D:D,MATCH($C821,'Policy Characteristics'!$C:$C,0)))</f>
        <v>Industry Energy Efficiency Standards</v>
      </c>
      <c r="K821" s="306" t="str">
        <f>IF(ISBLANK(INDEX('Policy Characteristics'!E:E,MATCH($C821,'Policy Characteristics'!$C:$C,0))),"",INDEX('Policy Characteristics'!E:E,MATCH($C821,'Policy Characteristics'!$C:$C,0)))</f>
        <v>indst efficiency standards</v>
      </c>
      <c r="L821" s="317">
        <f>IF(ISBLANK(INDEX('Policy Characteristics'!F:F,MATCH($C821,'Policy Characteristics'!$C:$C,0))),"",INDEX('Policy Characteristics'!F:F,MATCH($C821,'Policy Characteristics'!$C:$C,0)))</f>
        <v>0</v>
      </c>
      <c r="M821" s="317">
        <f>IF(ISBLANK(INDEX('Policy Characteristics'!G:G,MATCH($C821,'Policy Characteristics'!$C:$C,0))),"",INDEX('Policy Characteristics'!G:G,MATCH($C821,'Policy Characteristics'!$C:$C,0)))</f>
        <v>0.25</v>
      </c>
      <c r="N821" s="317">
        <f>IF(ISBLANK(INDEX('Policy Characteristics'!H:H,MATCH($C821,'Policy Characteristics'!$C:$C,0))),"",INDEX('Policy Characteristics'!H:H,MATCH($C821,'Policy Characteristics'!$C:$C,0)))</f>
        <v>0.01</v>
      </c>
      <c r="O821" s="306" t="str">
        <f>IF(ISBLANK(INDEX('Policy Characteristics'!I:I,MATCH($C821,'Policy Characteristics'!$C:$C,0))),"",INDEX('Policy Characteristics'!I:I,MATCH($C821,'Policy Characteristics'!$C:$C,0)))</f>
        <v>% reduction in energy use</v>
      </c>
      <c r="P821" s="306" t="str">
        <f>IF(ISBLANK(INDEX('Policy Characteristics'!J:J,MATCH($C821,'Policy Characteristics'!$C:$C,0))),"",INDEX('Policy Characteristics'!J:J,MATCH($C821,'Policy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1" s="306" t="str">
        <f>IF(ISBLANK(INDEX('Policy Characteristics'!K:K,MATCH($C821,'Policy Characteristics'!$C:$C,0))),"",INDEX('Policy Characteristics'!K:K,MATCH($C821,'Policy Characteristics'!$C:$C,0)))</f>
        <v>industry-ag-main.html#eff-stds</v>
      </c>
      <c r="R821" s="306" t="str">
        <f>IF(ISBLANK(INDEX('Policy Characteristics'!L:L,MATCH($C821,'Policy Characteristics'!$C:$C,0))),"",INDEX('Policy Characteristics'!L:L,MATCH($C821,'Policy Characteristics'!$C:$C,0)))</f>
        <v>industry-energy-efficiency-standards.html</v>
      </c>
    </row>
    <row r="822" spans="1:18" s="435" customFormat="1" x14ac:dyDescent="0.25">
      <c r="A822" s="306" t="str">
        <f>IF(ISBLANK(INDEX('Policy Characteristics'!A:A,MATCH($C822,'Policy Characteristics'!$C:$C,0))),"",INDEX('Policy Characteristics'!A:A,MATCH($C822,'Policy Characteristics'!$C:$C,0)))</f>
        <v>Industry</v>
      </c>
      <c r="B822" s="306" t="str">
        <f>IF(ISBLANK(INDEX('Policy Characteristics'!B:B,MATCH($C822,'Policy Characteristics'!$C:$C,0))),"",INDEX('Policy Characteristics'!B:B,MATCH($C822,'Policy Characteristics'!$C:$C,0)))</f>
        <v>Industry Energy Efficiency Standards</v>
      </c>
      <c r="C822" s="310" t="str">
        <f t="shared" si="38"/>
        <v>Percentage Improvement in Eqpt Efficiency Standards above BAU</v>
      </c>
      <c r="D822" s="394" t="s">
        <v>3203</v>
      </c>
      <c r="E822" s="414" t="s">
        <v>2449</v>
      </c>
      <c r="F822" s="7" t="s">
        <v>3166</v>
      </c>
      <c r="G822" s="414" t="s">
        <v>2455</v>
      </c>
      <c r="H822" s="416">
        <v>1058</v>
      </c>
      <c r="I822" s="414" t="s">
        <v>44</v>
      </c>
      <c r="J822" s="308" t="str">
        <f>IF(ISBLANK(INDEX('Policy Characteristics'!D:D,MATCH($C822,'Policy Characteristics'!$C:$C,0))),"",INDEX('Policy Characteristics'!D:D,MATCH($C822,'Policy Characteristics'!$C:$C,0)))</f>
        <v>Industry Energy Efficiency Standards</v>
      </c>
      <c r="K822" s="306" t="str">
        <f>IF(ISBLANK(INDEX('Policy Characteristics'!E:E,MATCH($C822,'Policy Characteristics'!$C:$C,0))),"",INDEX('Policy Characteristics'!E:E,MATCH($C822,'Policy Characteristics'!$C:$C,0)))</f>
        <v>indst efficiency standards</v>
      </c>
      <c r="L822" s="317">
        <f>IF(ISBLANK(INDEX('Policy Characteristics'!F:F,MATCH($C822,'Policy Characteristics'!$C:$C,0))),"",INDEX('Policy Characteristics'!F:F,MATCH($C822,'Policy Characteristics'!$C:$C,0)))</f>
        <v>0</v>
      </c>
      <c r="M822" s="317">
        <f>IF(ISBLANK(INDEX('Policy Characteristics'!G:G,MATCH($C822,'Policy Characteristics'!$C:$C,0))),"",INDEX('Policy Characteristics'!G:G,MATCH($C822,'Policy Characteristics'!$C:$C,0)))</f>
        <v>0.25</v>
      </c>
      <c r="N822" s="317">
        <f>IF(ISBLANK(INDEX('Policy Characteristics'!H:H,MATCH($C822,'Policy Characteristics'!$C:$C,0))),"",INDEX('Policy Characteristics'!H:H,MATCH($C822,'Policy Characteristics'!$C:$C,0)))</f>
        <v>0.01</v>
      </c>
      <c r="O822" s="306" t="str">
        <f>IF(ISBLANK(INDEX('Policy Characteristics'!I:I,MATCH($C822,'Policy Characteristics'!$C:$C,0))),"",INDEX('Policy Characteristics'!I:I,MATCH($C822,'Policy Characteristics'!$C:$C,0)))</f>
        <v>% reduction in energy use</v>
      </c>
      <c r="P822" s="306" t="str">
        <f>IF(ISBLANK(INDEX('Policy Characteristics'!J:J,MATCH($C822,'Policy Characteristics'!$C:$C,0))),"",INDEX('Policy Characteristics'!J:J,MATCH($C822,'Policy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2" s="306" t="str">
        <f>IF(ISBLANK(INDEX('Policy Characteristics'!K:K,MATCH($C822,'Policy Characteristics'!$C:$C,0))),"",INDEX('Policy Characteristics'!K:K,MATCH($C822,'Policy Characteristics'!$C:$C,0)))</f>
        <v>industry-ag-main.html#eff-stds</v>
      </c>
      <c r="R822" s="306" t="str">
        <f>IF(ISBLANK(INDEX('Policy Characteristics'!L:L,MATCH($C822,'Policy Characteristics'!$C:$C,0))),"",INDEX('Policy Characteristics'!L:L,MATCH($C822,'Policy Characteristics'!$C:$C,0)))</f>
        <v>industry-energy-efficiency-standards.html</v>
      </c>
    </row>
    <row r="823" spans="1:18" s="435" customFormat="1" x14ac:dyDescent="0.25">
      <c r="A823" s="306" t="str">
        <f>IF(ISBLANK(INDEX('Policy Characteristics'!A:A,MATCH($C823,'Policy Characteristics'!$C:$C,0))),"",INDEX('Policy Characteristics'!A:A,MATCH($C823,'Policy Characteristics'!$C:$C,0)))</f>
        <v>Industry</v>
      </c>
      <c r="B823" s="306" t="str">
        <f>IF(ISBLANK(INDEX('Policy Characteristics'!B:B,MATCH($C823,'Policy Characteristics'!$C:$C,0))),"",INDEX('Policy Characteristics'!B:B,MATCH($C823,'Policy Characteristics'!$C:$C,0)))</f>
        <v>Industry Energy Efficiency Standards</v>
      </c>
      <c r="C823" s="310" t="str">
        <f t="shared" si="38"/>
        <v>Percentage Improvement in Eqpt Efficiency Standards above BAU</v>
      </c>
      <c r="D823" s="394" t="s">
        <v>3203</v>
      </c>
      <c r="E823" s="414" t="s">
        <v>2450</v>
      </c>
      <c r="F823" s="7" t="s">
        <v>3166</v>
      </c>
      <c r="G823" s="414" t="s">
        <v>2458</v>
      </c>
      <c r="H823" s="416">
        <v>1059</v>
      </c>
      <c r="I823" s="414" t="s">
        <v>44</v>
      </c>
      <c r="J823" s="308" t="str">
        <f>IF(ISBLANK(INDEX('Policy Characteristics'!D:D,MATCH($C823,'Policy Characteristics'!$C:$C,0))),"",INDEX('Policy Characteristics'!D:D,MATCH($C823,'Policy Characteristics'!$C:$C,0)))</f>
        <v>Industry Energy Efficiency Standards</v>
      </c>
      <c r="K823" s="306" t="str">
        <f>IF(ISBLANK(INDEX('Policy Characteristics'!E:E,MATCH($C823,'Policy Characteristics'!$C:$C,0))),"",INDEX('Policy Characteristics'!E:E,MATCH($C823,'Policy Characteristics'!$C:$C,0)))</f>
        <v>indst efficiency standards</v>
      </c>
      <c r="L823" s="317">
        <f>IF(ISBLANK(INDEX('Policy Characteristics'!F:F,MATCH($C823,'Policy Characteristics'!$C:$C,0))),"",INDEX('Policy Characteristics'!F:F,MATCH($C823,'Policy Characteristics'!$C:$C,0)))</f>
        <v>0</v>
      </c>
      <c r="M823" s="317">
        <f>IF(ISBLANK(INDEX('Policy Characteristics'!G:G,MATCH($C823,'Policy Characteristics'!$C:$C,0))),"",INDEX('Policy Characteristics'!G:G,MATCH($C823,'Policy Characteristics'!$C:$C,0)))</f>
        <v>0.25</v>
      </c>
      <c r="N823" s="317">
        <f>IF(ISBLANK(INDEX('Policy Characteristics'!H:H,MATCH($C823,'Policy Characteristics'!$C:$C,0))),"",INDEX('Policy Characteristics'!H:H,MATCH($C823,'Policy Characteristics'!$C:$C,0)))</f>
        <v>0.01</v>
      </c>
      <c r="O823" s="306" t="str">
        <f>IF(ISBLANK(INDEX('Policy Characteristics'!I:I,MATCH($C823,'Policy Characteristics'!$C:$C,0))),"",INDEX('Policy Characteristics'!I:I,MATCH($C823,'Policy Characteristics'!$C:$C,0)))</f>
        <v>% reduction in energy use</v>
      </c>
      <c r="P823" s="306" t="str">
        <f>IF(ISBLANK(INDEX('Policy Characteristics'!J:J,MATCH($C823,'Policy Characteristics'!$C:$C,0))),"",INDEX('Policy Characteristics'!J:J,MATCH($C823,'Policy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3" s="306" t="str">
        <f>IF(ISBLANK(INDEX('Policy Characteristics'!K:K,MATCH($C823,'Policy Characteristics'!$C:$C,0))),"",INDEX('Policy Characteristics'!K:K,MATCH($C823,'Policy Characteristics'!$C:$C,0)))</f>
        <v>industry-ag-main.html#eff-stds</v>
      </c>
      <c r="R823" s="306" t="str">
        <f>IF(ISBLANK(INDEX('Policy Characteristics'!L:L,MATCH($C823,'Policy Characteristics'!$C:$C,0))),"",INDEX('Policy Characteristics'!L:L,MATCH($C823,'Policy Characteristics'!$C:$C,0)))</f>
        <v>industry-energy-efficiency-standards.html</v>
      </c>
    </row>
    <row r="824" spans="1:18" s="435" customFormat="1" x14ac:dyDescent="0.25">
      <c r="A824" s="306" t="str">
        <f>IF(ISBLANK(INDEX('Policy Characteristics'!A:A,MATCH($C824,'Policy Characteristics'!$C:$C,0))),"",INDEX('Policy Characteristics'!A:A,MATCH($C824,'Policy Characteristics'!$C:$C,0)))</f>
        <v>Industry</v>
      </c>
      <c r="B824" s="306" t="str">
        <f>IF(ISBLANK(INDEX('Policy Characteristics'!B:B,MATCH($C824,'Policy Characteristics'!$C:$C,0))),"",INDEX('Policy Characteristics'!B:B,MATCH($C824,'Policy Characteristics'!$C:$C,0)))</f>
        <v>Industry Energy Efficiency Standards</v>
      </c>
      <c r="C824" s="310" t="str">
        <f t="shared" si="38"/>
        <v>Percentage Improvement in Eqpt Efficiency Standards above BAU</v>
      </c>
      <c r="D824" s="394" t="s">
        <v>3203</v>
      </c>
      <c r="E824" s="414" t="s">
        <v>2451</v>
      </c>
      <c r="F824" s="7" t="s">
        <v>3166</v>
      </c>
      <c r="G824" s="414" t="s">
        <v>2459</v>
      </c>
      <c r="H824" s="416">
        <v>1060</v>
      </c>
      <c r="I824" s="414" t="s">
        <v>44</v>
      </c>
      <c r="J824" s="308" t="str">
        <f>IF(ISBLANK(INDEX('Policy Characteristics'!D:D,MATCH($C824,'Policy Characteristics'!$C:$C,0))),"",INDEX('Policy Characteristics'!D:D,MATCH($C824,'Policy Characteristics'!$C:$C,0)))</f>
        <v>Industry Energy Efficiency Standards</v>
      </c>
      <c r="K824" s="306" t="str">
        <f>IF(ISBLANK(INDEX('Policy Characteristics'!E:E,MATCH($C824,'Policy Characteristics'!$C:$C,0))),"",INDEX('Policy Characteristics'!E:E,MATCH($C824,'Policy Characteristics'!$C:$C,0)))</f>
        <v>indst efficiency standards</v>
      </c>
      <c r="L824" s="317">
        <f>IF(ISBLANK(INDEX('Policy Characteristics'!F:F,MATCH($C824,'Policy Characteristics'!$C:$C,0))),"",INDEX('Policy Characteristics'!F:F,MATCH($C824,'Policy Characteristics'!$C:$C,0)))</f>
        <v>0</v>
      </c>
      <c r="M824" s="317">
        <f>IF(ISBLANK(INDEX('Policy Characteristics'!G:G,MATCH($C824,'Policy Characteristics'!$C:$C,0))),"",INDEX('Policy Characteristics'!G:G,MATCH($C824,'Policy Characteristics'!$C:$C,0)))</f>
        <v>0.25</v>
      </c>
      <c r="N824" s="317">
        <f>IF(ISBLANK(INDEX('Policy Characteristics'!H:H,MATCH($C824,'Policy Characteristics'!$C:$C,0))),"",INDEX('Policy Characteristics'!H:H,MATCH($C824,'Policy Characteristics'!$C:$C,0)))</f>
        <v>0.01</v>
      </c>
      <c r="O824" s="306" t="str">
        <f>IF(ISBLANK(INDEX('Policy Characteristics'!I:I,MATCH($C824,'Policy Characteristics'!$C:$C,0))),"",INDEX('Policy Characteristics'!I:I,MATCH($C824,'Policy Characteristics'!$C:$C,0)))</f>
        <v>% reduction in energy use</v>
      </c>
      <c r="P824" s="306" t="str">
        <f>IF(ISBLANK(INDEX('Policy Characteristics'!J:J,MATCH($C824,'Policy Characteristics'!$C:$C,0))),"",INDEX('Policy Characteristics'!J:J,MATCH($C824,'Policy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4" s="306" t="str">
        <f>IF(ISBLANK(INDEX('Policy Characteristics'!K:K,MATCH($C824,'Policy Characteristics'!$C:$C,0))),"",INDEX('Policy Characteristics'!K:K,MATCH($C824,'Policy Characteristics'!$C:$C,0)))</f>
        <v>industry-ag-main.html#eff-stds</v>
      </c>
      <c r="R824" s="306" t="str">
        <f>IF(ISBLANK(INDEX('Policy Characteristics'!L:L,MATCH($C824,'Policy Characteristics'!$C:$C,0))),"",INDEX('Policy Characteristics'!L:L,MATCH($C824,'Policy Characteristics'!$C:$C,0)))</f>
        <v>industry-energy-efficiency-standards.html</v>
      </c>
    </row>
    <row r="825" spans="1:18" s="435" customFormat="1" x14ac:dyDescent="0.25">
      <c r="A825" s="306" t="str">
        <f>IF(ISBLANK(INDEX('Policy Characteristics'!A:A,MATCH($C825,'Policy Characteristics'!$C:$C,0))),"",INDEX('Policy Characteristics'!A:A,MATCH($C825,'Policy Characteristics'!$C:$C,0)))</f>
        <v>Industry</v>
      </c>
      <c r="B825" s="306" t="str">
        <f>IF(ISBLANK(INDEX('Policy Characteristics'!B:B,MATCH($C825,'Policy Characteristics'!$C:$C,0))),"",INDEX('Policy Characteristics'!B:B,MATCH($C825,'Policy Characteristics'!$C:$C,0)))</f>
        <v>Industry Energy Efficiency Standards</v>
      </c>
      <c r="C825" s="310" t="str">
        <f t="shared" si="38"/>
        <v>Percentage Improvement in Eqpt Efficiency Standards above BAU</v>
      </c>
      <c r="D825" s="394" t="s">
        <v>3203</v>
      </c>
      <c r="E825" s="414" t="s">
        <v>2452</v>
      </c>
      <c r="F825" s="7" t="s">
        <v>3166</v>
      </c>
      <c r="G825" s="414" t="s">
        <v>2456</v>
      </c>
      <c r="H825" s="416">
        <v>1061</v>
      </c>
      <c r="I825" s="414" t="s">
        <v>45</v>
      </c>
      <c r="J825" s="308" t="str">
        <f>IF(ISBLANK(INDEX('Policy Characteristics'!D:D,MATCH($C825,'Policy Characteristics'!$C:$C,0))),"",INDEX('Policy Characteristics'!D:D,MATCH($C825,'Policy Characteristics'!$C:$C,0)))</f>
        <v>Industry Energy Efficiency Standards</v>
      </c>
      <c r="K825" s="306" t="str">
        <f>IF(ISBLANK(INDEX('Policy Characteristics'!E:E,MATCH($C825,'Policy Characteristics'!$C:$C,0))),"",INDEX('Policy Characteristics'!E:E,MATCH($C825,'Policy Characteristics'!$C:$C,0)))</f>
        <v>indst efficiency standards</v>
      </c>
      <c r="L825" s="317">
        <f>IF(ISBLANK(INDEX('Policy Characteristics'!F:F,MATCH($C825,'Policy Characteristics'!$C:$C,0))),"",INDEX('Policy Characteristics'!F:F,MATCH($C825,'Policy Characteristics'!$C:$C,0)))</f>
        <v>0</v>
      </c>
      <c r="M825" s="317">
        <f>IF(ISBLANK(INDEX('Policy Characteristics'!G:G,MATCH($C825,'Policy Characteristics'!$C:$C,0))),"",INDEX('Policy Characteristics'!G:G,MATCH($C825,'Policy Characteristics'!$C:$C,0)))</f>
        <v>0.25</v>
      </c>
      <c r="N825" s="317">
        <f>IF(ISBLANK(INDEX('Policy Characteristics'!H:H,MATCH($C825,'Policy Characteristics'!$C:$C,0))),"",INDEX('Policy Characteristics'!H:H,MATCH($C825,'Policy Characteristics'!$C:$C,0)))</f>
        <v>0.01</v>
      </c>
      <c r="O825" s="306" t="str">
        <f>IF(ISBLANK(INDEX('Policy Characteristics'!I:I,MATCH($C825,'Policy Characteristics'!$C:$C,0))),"",INDEX('Policy Characteristics'!I:I,MATCH($C825,'Policy Characteristics'!$C:$C,0)))</f>
        <v>% reduction in energy use</v>
      </c>
      <c r="P825" s="306" t="str">
        <f>IF(ISBLANK(INDEX('Policy Characteristics'!J:J,MATCH($C825,'Policy Characteristics'!$C:$C,0))),"",INDEX('Policy Characteristics'!J:J,MATCH($C825,'Policy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5" s="306" t="str">
        <f>IF(ISBLANK(INDEX('Policy Characteristics'!K:K,MATCH($C825,'Policy Characteristics'!$C:$C,0))),"",INDEX('Policy Characteristics'!K:K,MATCH($C825,'Policy Characteristics'!$C:$C,0)))</f>
        <v>industry-ag-main.html#eff-stds</v>
      </c>
      <c r="R825" s="306" t="str">
        <f>IF(ISBLANK(INDEX('Policy Characteristics'!L:L,MATCH($C825,'Policy Characteristics'!$C:$C,0))),"",INDEX('Policy Characteristics'!L:L,MATCH($C825,'Policy Characteristics'!$C:$C,0)))</f>
        <v>industry-energy-efficiency-standards.html</v>
      </c>
    </row>
    <row r="826" spans="1:18" s="435" customFormat="1" x14ac:dyDescent="0.25">
      <c r="A826" s="306" t="str">
        <f>IF(ISBLANK(INDEX('Policy Characteristics'!A:A,MATCH($C826,'Policy Characteristics'!$C:$C,0))),"",INDEX('Policy Characteristics'!A:A,MATCH($C826,'Policy Characteristics'!$C:$C,0)))</f>
        <v>Industry</v>
      </c>
      <c r="B826" s="306" t="str">
        <f>IF(ISBLANK(INDEX('Policy Characteristics'!B:B,MATCH($C826,'Policy Characteristics'!$C:$C,0))),"",INDEX('Policy Characteristics'!B:B,MATCH($C826,'Policy Characteristics'!$C:$C,0)))</f>
        <v>Industry Energy Efficiency Standards</v>
      </c>
      <c r="C826" s="310" t="str">
        <f t="shared" si="38"/>
        <v>Percentage Improvement in Eqpt Efficiency Standards above BAU</v>
      </c>
      <c r="D826" s="394" t="s">
        <v>3203</v>
      </c>
      <c r="E826" s="414" t="s">
        <v>2453</v>
      </c>
      <c r="F826" s="7" t="s">
        <v>3166</v>
      </c>
      <c r="G826" s="414" t="s">
        <v>2457</v>
      </c>
      <c r="H826" s="416">
        <v>1062</v>
      </c>
      <c r="I826" s="414" t="s">
        <v>44</v>
      </c>
      <c r="J826" s="308" t="str">
        <f>IF(ISBLANK(INDEX('Policy Characteristics'!D:D,MATCH($C826,'Policy Characteristics'!$C:$C,0))),"",INDEX('Policy Characteristics'!D:D,MATCH($C826,'Policy Characteristics'!$C:$C,0)))</f>
        <v>Industry Energy Efficiency Standards</v>
      </c>
      <c r="K826" s="306" t="str">
        <f>IF(ISBLANK(INDEX('Policy Characteristics'!E:E,MATCH($C826,'Policy Characteristics'!$C:$C,0))),"",INDEX('Policy Characteristics'!E:E,MATCH($C826,'Policy Characteristics'!$C:$C,0)))</f>
        <v>indst efficiency standards</v>
      </c>
      <c r="L826" s="317">
        <f>IF(ISBLANK(INDEX('Policy Characteristics'!F:F,MATCH($C826,'Policy Characteristics'!$C:$C,0))),"",INDEX('Policy Characteristics'!F:F,MATCH($C826,'Policy Characteristics'!$C:$C,0)))</f>
        <v>0</v>
      </c>
      <c r="M826" s="317">
        <f>IF(ISBLANK(INDEX('Policy Characteristics'!G:G,MATCH($C826,'Policy Characteristics'!$C:$C,0))),"",INDEX('Policy Characteristics'!G:G,MATCH($C826,'Policy Characteristics'!$C:$C,0)))</f>
        <v>0.25</v>
      </c>
      <c r="N826" s="317">
        <f>IF(ISBLANK(INDEX('Policy Characteristics'!H:H,MATCH($C826,'Policy Characteristics'!$C:$C,0))),"",INDEX('Policy Characteristics'!H:H,MATCH($C826,'Policy Characteristics'!$C:$C,0)))</f>
        <v>0.01</v>
      </c>
      <c r="O826" s="306" t="str">
        <f>IF(ISBLANK(INDEX('Policy Characteristics'!I:I,MATCH($C826,'Policy Characteristics'!$C:$C,0))),"",INDEX('Policy Characteristics'!I:I,MATCH($C826,'Policy Characteristics'!$C:$C,0)))</f>
        <v>% reduction in energy use</v>
      </c>
      <c r="P826" s="306" t="str">
        <f>IF(ISBLANK(INDEX('Policy Characteristics'!J:J,MATCH($C826,'Policy Characteristics'!$C:$C,0))),"",INDEX('Policy Characteristics'!J:J,MATCH($C826,'Policy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6" s="306" t="str">
        <f>IF(ISBLANK(INDEX('Policy Characteristics'!K:K,MATCH($C826,'Policy Characteristics'!$C:$C,0))),"",INDEX('Policy Characteristics'!K:K,MATCH($C826,'Policy Characteristics'!$C:$C,0)))</f>
        <v>industry-ag-main.html#eff-stds</v>
      </c>
      <c r="R826" s="306" t="str">
        <f>IF(ISBLANK(INDEX('Policy Characteristics'!L:L,MATCH($C826,'Policy Characteristics'!$C:$C,0))),"",INDEX('Policy Characteristics'!L:L,MATCH($C826,'Policy Characteristics'!$C:$C,0)))</f>
        <v>industry-energy-efficiency-standards.html</v>
      </c>
    </row>
    <row r="827" spans="1:18" s="435" customFormat="1" x14ac:dyDescent="0.25">
      <c r="A827" s="306" t="str">
        <f>IF(ISBLANK(INDEX('Policy Characteristics'!A:A,MATCH($C827,'Policy Characteristics'!$C:$C,0))),"",INDEX('Policy Characteristics'!A:A,MATCH($C827,'Policy Characteristics'!$C:$C,0)))</f>
        <v>Industry</v>
      </c>
      <c r="B827" s="306" t="str">
        <f>IF(ISBLANK(INDEX('Policy Characteristics'!B:B,MATCH($C827,'Policy Characteristics'!$C:$C,0))),"",INDEX('Policy Characteristics'!B:B,MATCH($C827,'Policy Characteristics'!$C:$C,0)))</f>
        <v>Industry Energy Efficiency Standards</v>
      </c>
      <c r="C827" s="310" t="str">
        <f t="shared" si="38"/>
        <v>Percentage Improvement in Eqpt Efficiency Standards above BAU</v>
      </c>
      <c r="D827" s="394" t="s">
        <v>3203</v>
      </c>
      <c r="E827" s="414" t="s">
        <v>2454</v>
      </c>
      <c r="F827" s="7" t="s">
        <v>3166</v>
      </c>
      <c r="G827" s="414" t="s">
        <v>2460</v>
      </c>
      <c r="H827" s="416">
        <v>1063</v>
      </c>
      <c r="I827" s="414" t="s">
        <v>45</v>
      </c>
      <c r="J827" s="308" t="str">
        <f>IF(ISBLANK(INDEX('Policy Characteristics'!D:D,MATCH($C827,'Policy Characteristics'!$C:$C,0))),"",INDEX('Policy Characteristics'!D:D,MATCH($C827,'Policy Characteristics'!$C:$C,0)))</f>
        <v>Industry Energy Efficiency Standards</v>
      </c>
      <c r="K827" s="306" t="str">
        <f>IF(ISBLANK(INDEX('Policy Characteristics'!E:E,MATCH($C827,'Policy Characteristics'!$C:$C,0))),"",INDEX('Policy Characteristics'!E:E,MATCH($C827,'Policy Characteristics'!$C:$C,0)))</f>
        <v>indst efficiency standards</v>
      </c>
      <c r="L827" s="317">
        <f>IF(ISBLANK(INDEX('Policy Characteristics'!F:F,MATCH($C827,'Policy Characteristics'!$C:$C,0))),"",INDEX('Policy Characteristics'!F:F,MATCH($C827,'Policy Characteristics'!$C:$C,0)))</f>
        <v>0</v>
      </c>
      <c r="M827" s="317">
        <f>IF(ISBLANK(INDEX('Policy Characteristics'!G:G,MATCH($C827,'Policy Characteristics'!$C:$C,0))),"",INDEX('Policy Characteristics'!G:G,MATCH($C827,'Policy Characteristics'!$C:$C,0)))</f>
        <v>0.25</v>
      </c>
      <c r="N827" s="317">
        <f>IF(ISBLANK(INDEX('Policy Characteristics'!H:H,MATCH($C827,'Policy Characteristics'!$C:$C,0))),"",INDEX('Policy Characteristics'!H:H,MATCH($C827,'Policy Characteristics'!$C:$C,0)))</f>
        <v>0.01</v>
      </c>
      <c r="O827" s="306" t="str">
        <f>IF(ISBLANK(INDEX('Policy Characteristics'!I:I,MATCH($C827,'Policy Characteristics'!$C:$C,0))),"",INDEX('Policy Characteristics'!I:I,MATCH($C827,'Policy Characteristics'!$C:$C,0)))</f>
        <v>% reduction in energy use</v>
      </c>
      <c r="P827" s="306" t="str">
        <f>IF(ISBLANK(INDEX('Policy Characteristics'!J:J,MATCH($C827,'Policy Characteristics'!$C:$C,0))),"",INDEX('Policy Characteristics'!J:J,MATCH($C827,'Policy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7" s="306" t="str">
        <f>IF(ISBLANK(INDEX('Policy Characteristics'!K:K,MATCH($C827,'Policy Characteristics'!$C:$C,0))),"",INDEX('Policy Characteristics'!K:K,MATCH($C827,'Policy Characteristics'!$C:$C,0)))</f>
        <v>industry-ag-main.html#eff-stds</v>
      </c>
      <c r="R827" s="306" t="str">
        <f>IF(ISBLANK(INDEX('Policy Characteristics'!L:L,MATCH($C827,'Policy Characteristics'!$C:$C,0))),"",INDEX('Policy Characteristics'!L:L,MATCH($C827,'Policy Characteristics'!$C:$C,0)))</f>
        <v>industry-energy-efficiency-standards.html</v>
      </c>
    </row>
    <row r="828" spans="1:18" s="435" customFormat="1" x14ac:dyDescent="0.25">
      <c r="A828" s="306" t="str">
        <f>IF(ISBLANK(INDEX('Policy Characteristics'!A:A,MATCH($C828,'Policy Characteristics'!$C:$C,0))),"",INDEX('Policy Characteristics'!A:A,MATCH($C828,'Policy Characteristics'!$C:$C,0)))</f>
        <v>Industry</v>
      </c>
      <c r="B828" s="306" t="str">
        <f>IF(ISBLANK(INDEX('Policy Characteristics'!B:B,MATCH($C828,'Policy Characteristics'!$C:$C,0))),"",INDEX('Policy Characteristics'!B:B,MATCH($C828,'Policy Characteristics'!$C:$C,0)))</f>
        <v>Industry Energy Efficiency Standards</v>
      </c>
      <c r="C828" s="310" t="str">
        <f t="shared" si="38"/>
        <v>Percentage Improvement in Eqpt Efficiency Standards above BAU</v>
      </c>
      <c r="D828" s="394" t="s">
        <v>3203</v>
      </c>
      <c r="E828" s="414" t="s">
        <v>2800</v>
      </c>
      <c r="F828" s="7" t="s">
        <v>3166</v>
      </c>
      <c r="G828" s="414" t="s">
        <v>2803</v>
      </c>
      <c r="H828" s="416">
        <v>1064</v>
      </c>
      <c r="I828" s="414" t="s">
        <v>45</v>
      </c>
      <c r="J828" s="308" t="str">
        <f>IF(ISBLANK(INDEX('Policy Characteristics'!D:D,MATCH($C828,'Policy Characteristics'!$C:$C,0))),"",INDEX('Policy Characteristics'!D:D,MATCH($C828,'Policy Characteristics'!$C:$C,0)))</f>
        <v>Industry Energy Efficiency Standards</v>
      </c>
      <c r="K828" s="306" t="str">
        <f>IF(ISBLANK(INDEX('Policy Characteristics'!E:E,MATCH($C828,'Policy Characteristics'!$C:$C,0))),"",INDEX('Policy Characteristics'!E:E,MATCH($C828,'Policy Characteristics'!$C:$C,0)))</f>
        <v>indst efficiency standards</v>
      </c>
      <c r="L828" s="317">
        <f>IF(ISBLANK(INDEX('Policy Characteristics'!F:F,MATCH($C828,'Policy Characteristics'!$C:$C,0))),"",INDEX('Policy Characteristics'!F:F,MATCH($C828,'Policy Characteristics'!$C:$C,0)))</f>
        <v>0</v>
      </c>
      <c r="M828" s="317">
        <f>IF(ISBLANK(INDEX('Policy Characteristics'!G:G,MATCH($C828,'Policy Characteristics'!$C:$C,0))),"",INDEX('Policy Characteristics'!G:G,MATCH($C828,'Policy Characteristics'!$C:$C,0)))</f>
        <v>0.25</v>
      </c>
      <c r="N828" s="317">
        <f>IF(ISBLANK(INDEX('Policy Characteristics'!H:H,MATCH($C828,'Policy Characteristics'!$C:$C,0))),"",INDEX('Policy Characteristics'!H:H,MATCH($C828,'Policy Characteristics'!$C:$C,0)))</f>
        <v>0.01</v>
      </c>
      <c r="O828" s="306" t="str">
        <f>IF(ISBLANK(INDEX('Policy Characteristics'!I:I,MATCH($C828,'Policy Characteristics'!$C:$C,0))),"",INDEX('Policy Characteristics'!I:I,MATCH($C828,'Policy Characteristics'!$C:$C,0)))</f>
        <v>% reduction in energy use</v>
      </c>
      <c r="P828" s="306" t="str">
        <f>IF(ISBLANK(INDEX('Policy Characteristics'!J:J,MATCH($C828,'Policy Characteristics'!$C:$C,0))),"",INDEX('Policy Characteristics'!J:J,MATCH($C828,'Policy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8" s="306" t="str">
        <f>IF(ISBLANK(INDEX('Policy Characteristics'!K:K,MATCH($C828,'Policy Characteristics'!$C:$C,0))),"",INDEX('Policy Characteristics'!K:K,MATCH($C828,'Policy Characteristics'!$C:$C,0)))</f>
        <v>industry-ag-main.html#eff-stds</v>
      </c>
      <c r="R828" s="306" t="str">
        <f>IF(ISBLANK(INDEX('Policy Characteristics'!L:L,MATCH($C828,'Policy Characteristics'!$C:$C,0))),"",INDEX('Policy Characteristics'!L:L,MATCH($C828,'Policy Characteristics'!$C:$C,0)))</f>
        <v>industry-energy-efficiency-standards.html</v>
      </c>
    </row>
    <row r="829" spans="1:18" s="435" customFormat="1" x14ac:dyDescent="0.25">
      <c r="A829" s="306" t="str">
        <f>IF(ISBLANK(INDEX('Policy Characteristics'!A:A,MATCH($C829,'Policy Characteristics'!$C:$C,0))),"",INDEX('Policy Characteristics'!A:A,MATCH($C829,'Policy Characteristics'!$C:$C,0)))</f>
        <v>Industry</v>
      </c>
      <c r="B829" s="306" t="str">
        <f>IF(ISBLANK(INDEX('Policy Characteristics'!B:B,MATCH($C829,'Policy Characteristics'!$C:$C,0))),"",INDEX('Policy Characteristics'!B:B,MATCH($C829,'Policy Characteristics'!$C:$C,0)))</f>
        <v>Industry Energy Efficiency Standards</v>
      </c>
      <c r="C829" s="310" t="str">
        <f t="shared" si="38"/>
        <v>Percentage Improvement in Eqpt Efficiency Standards above BAU</v>
      </c>
      <c r="D829" s="394" t="s">
        <v>3203</v>
      </c>
      <c r="E829" s="414" t="s">
        <v>2801</v>
      </c>
      <c r="F829" s="7" t="s">
        <v>3166</v>
      </c>
      <c r="G829" s="414" t="s">
        <v>2805</v>
      </c>
      <c r="H829" s="416">
        <v>1065</v>
      </c>
      <c r="I829" s="414" t="s">
        <v>45</v>
      </c>
      <c r="J829" s="308" t="str">
        <f>IF(ISBLANK(INDEX('Policy Characteristics'!D:D,MATCH($C829,'Policy Characteristics'!$C:$C,0))),"",INDEX('Policy Characteristics'!D:D,MATCH($C829,'Policy Characteristics'!$C:$C,0)))</f>
        <v>Industry Energy Efficiency Standards</v>
      </c>
      <c r="K829" s="306" t="str">
        <f>IF(ISBLANK(INDEX('Policy Characteristics'!E:E,MATCH($C829,'Policy Characteristics'!$C:$C,0))),"",INDEX('Policy Characteristics'!E:E,MATCH($C829,'Policy Characteristics'!$C:$C,0)))</f>
        <v>indst efficiency standards</v>
      </c>
      <c r="L829" s="317">
        <f>IF(ISBLANK(INDEX('Policy Characteristics'!F:F,MATCH($C829,'Policy Characteristics'!$C:$C,0))),"",INDEX('Policy Characteristics'!F:F,MATCH($C829,'Policy Characteristics'!$C:$C,0)))</f>
        <v>0</v>
      </c>
      <c r="M829" s="317">
        <f>IF(ISBLANK(INDEX('Policy Characteristics'!G:G,MATCH($C829,'Policy Characteristics'!$C:$C,0))),"",INDEX('Policy Characteristics'!G:G,MATCH($C829,'Policy Characteristics'!$C:$C,0)))</f>
        <v>0.25</v>
      </c>
      <c r="N829" s="317">
        <f>IF(ISBLANK(INDEX('Policy Characteristics'!H:H,MATCH($C829,'Policy Characteristics'!$C:$C,0))),"",INDEX('Policy Characteristics'!H:H,MATCH($C829,'Policy Characteristics'!$C:$C,0)))</f>
        <v>0.01</v>
      </c>
      <c r="O829" s="306" t="str">
        <f>IF(ISBLANK(INDEX('Policy Characteristics'!I:I,MATCH($C829,'Policy Characteristics'!$C:$C,0))),"",INDEX('Policy Characteristics'!I:I,MATCH($C829,'Policy Characteristics'!$C:$C,0)))</f>
        <v>% reduction in energy use</v>
      </c>
      <c r="P829" s="306" t="str">
        <f>IF(ISBLANK(INDEX('Policy Characteristics'!J:J,MATCH($C829,'Policy Characteristics'!$C:$C,0))),"",INDEX('Policy Characteristics'!J:J,MATCH($C829,'Policy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29" s="306" t="str">
        <f>IF(ISBLANK(INDEX('Policy Characteristics'!K:K,MATCH($C829,'Policy Characteristics'!$C:$C,0))),"",INDEX('Policy Characteristics'!K:K,MATCH($C829,'Policy Characteristics'!$C:$C,0)))</f>
        <v>industry-ag-main.html#eff-stds</v>
      </c>
      <c r="R829" s="306" t="str">
        <f>IF(ISBLANK(INDEX('Policy Characteristics'!L:L,MATCH($C829,'Policy Characteristics'!$C:$C,0))),"",INDEX('Policy Characteristics'!L:L,MATCH($C829,'Policy Characteristics'!$C:$C,0)))</f>
        <v>industry-energy-efficiency-standards.html</v>
      </c>
    </row>
    <row r="830" spans="1:18" s="435" customFormat="1" x14ac:dyDescent="0.25">
      <c r="A830" s="306" t="str">
        <f>IF(ISBLANK(INDEX('Policy Characteristics'!A:A,MATCH($C830,'Policy Characteristics'!$C:$C,0))),"",INDEX('Policy Characteristics'!A:A,MATCH($C830,'Policy Characteristics'!$C:$C,0)))</f>
        <v>Industry</v>
      </c>
      <c r="B830" s="306" t="str">
        <f>IF(ISBLANK(INDEX('Policy Characteristics'!B:B,MATCH($C830,'Policy Characteristics'!$C:$C,0))),"",INDEX('Policy Characteristics'!B:B,MATCH($C830,'Policy Characteristics'!$C:$C,0)))</f>
        <v>Industry Energy Efficiency Standards</v>
      </c>
      <c r="C830" s="310" t="str">
        <f t="shared" si="38"/>
        <v>Percentage Improvement in Eqpt Efficiency Standards above BAU</v>
      </c>
      <c r="D830" s="394" t="s">
        <v>3203</v>
      </c>
      <c r="E830" s="414" t="s">
        <v>2802</v>
      </c>
      <c r="F830" s="7" t="s">
        <v>3166</v>
      </c>
      <c r="G830" s="414" t="s">
        <v>2806</v>
      </c>
      <c r="H830" s="416">
        <v>1066</v>
      </c>
      <c r="I830" s="414" t="s">
        <v>44</v>
      </c>
      <c r="J830" s="308" t="str">
        <f>IF(ISBLANK(INDEX('Policy Characteristics'!D:D,MATCH($C830,'Policy Characteristics'!$C:$C,0))),"",INDEX('Policy Characteristics'!D:D,MATCH($C830,'Policy Characteristics'!$C:$C,0)))</f>
        <v>Industry Energy Efficiency Standards</v>
      </c>
      <c r="K830" s="306" t="str">
        <f>IF(ISBLANK(INDEX('Policy Characteristics'!E:E,MATCH($C830,'Policy Characteristics'!$C:$C,0))),"",INDEX('Policy Characteristics'!E:E,MATCH($C830,'Policy Characteristics'!$C:$C,0)))</f>
        <v>indst efficiency standards</v>
      </c>
      <c r="L830" s="317">
        <f>IF(ISBLANK(INDEX('Policy Characteristics'!F:F,MATCH($C830,'Policy Characteristics'!$C:$C,0))),"",INDEX('Policy Characteristics'!F:F,MATCH($C830,'Policy Characteristics'!$C:$C,0)))</f>
        <v>0</v>
      </c>
      <c r="M830" s="317">
        <f>IF(ISBLANK(INDEX('Policy Characteristics'!G:G,MATCH($C830,'Policy Characteristics'!$C:$C,0))),"",INDEX('Policy Characteristics'!G:G,MATCH($C830,'Policy Characteristics'!$C:$C,0)))</f>
        <v>0.25</v>
      </c>
      <c r="N830" s="317">
        <f>IF(ISBLANK(INDEX('Policy Characteristics'!H:H,MATCH($C830,'Policy Characteristics'!$C:$C,0))),"",INDEX('Policy Characteristics'!H:H,MATCH($C830,'Policy Characteristics'!$C:$C,0)))</f>
        <v>0.01</v>
      </c>
      <c r="O830" s="306" t="str">
        <f>IF(ISBLANK(INDEX('Policy Characteristics'!I:I,MATCH($C830,'Policy Characteristics'!$C:$C,0))),"",INDEX('Policy Characteristics'!I:I,MATCH($C830,'Policy Characteristics'!$C:$C,0)))</f>
        <v>% reduction in energy use</v>
      </c>
      <c r="P830" s="306" t="str">
        <f>IF(ISBLANK(INDEX('Policy Characteristics'!J:J,MATCH($C830,'Policy Characteristics'!$C:$C,0))),"",INDEX('Policy Characteristics'!J:J,MATCH($C830,'Policy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0" s="306" t="str">
        <f>IF(ISBLANK(INDEX('Policy Characteristics'!K:K,MATCH($C830,'Policy Characteristics'!$C:$C,0))),"",INDEX('Policy Characteristics'!K:K,MATCH($C830,'Policy Characteristics'!$C:$C,0)))</f>
        <v>industry-ag-main.html#eff-stds</v>
      </c>
      <c r="R830" s="306" t="str">
        <f>IF(ISBLANK(INDEX('Policy Characteristics'!L:L,MATCH($C830,'Policy Characteristics'!$C:$C,0))),"",INDEX('Policy Characteristics'!L:L,MATCH($C830,'Policy Characteristics'!$C:$C,0)))</f>
        <v>industry-energy-efficiency-standards.html</v>
      </c>
    </row>
    <row r="831" spans="1:18" s="435" customFormat="1" x14ac:dyDescent="0.25">
      <c r="A831" s="306" t="str">
        <f>IF(ISBLANK(INDEX('Policy Characteristics'!A:A,MATCH($C831,'Policy Characteristics'!$C:$C,0))),"",INDEX('Policy Characteristics'!A:A,MATCH($C831,'Policy Characteristics'!$C:$C,0)))</f>
        <v>Industry</v>
      </c>
      <c r="B831" s="306" t="str">
        <f>IF(ISBLANK(INDEX('Policy Characteristics'!B:B,MATCH($C831,'Policy Characteristics'!$C:$C,0))),"",INDEX('Policy Characteristics'!B:B,MATCH($C831,'Policy Characteristics'!$C:$C,0)))</f>
        <v>Industry Energy Efficiency Standards</v>
      </c>
      <c r="C831" s="310" t="str">
        <f t="shared" si="38"/>
        <v>Percentage Improvement in Eqpt Efficiency Standards above BAU</v>
      </c>
      <c r="D831" s="394" t="s">
        <v>3203</v>
      </c>
      <c r="E831" s="414" t="s">
        <v>2799</v>
      </c>
      <c r="F831" s="7" t="s">
        <v>3166</v>
      </c>
      <c r="G831" s="414" t="s">
        <v>2804</v>
      </c>
      <c r="H831" s="416">
        <v>1067</v>
      </c>
      <c r="I831" s="414" t="s">
        <v>45</v>
      </c>
      <c r="J831" s="308" t="str">
        <f>IF(ISBLANK(INDEX('Policy Characteristics'!D:D,MATCH($C831,'Policy Characteristics'!$C:$C,0))),"",INDEX('Policy Characteristics'!D:D,MATCH($C831,'Policy Characteristics'!$C:$C,0)))</f>
        <v>Industry Energy Efficiency Standards</v>
      </c>
      <c r="K831" s="306" t="str">
        <f>IF(ISBLANK(INDEX('Policy Characteristics'!E:E,MATCH($C831,'Policy Characteristics'!$C:$C,0))),"",INDEX('Policy Characteristics'!E:E,MATCH($C831,'Policy Characteristics'!$C:$C,0)))</f>
        <v>indst efficiency standards</v>
      </c>
      <c r="L831" s="317">
        <f>IF(ISBLANK(INDEX('Policy Characteristics'!F:F,MATCH($C831,'Policy Characteristics'!$C:$C,0))),"",INDEX('Policy Characteristics'!F:F,MATCH($C831,'Policy Characteristics'!$C:$C,0)))</f>
        <v>0</v>
      </c>
      <c r="M831" s="317">
        <f>IF(ISBLANK(INDEX('Policy Characteristics'!G:G,MATCH($C831,'Policy Characteristics'!$C:$C,0))),"",INDEX('Policy Characteristics'!G:G,MATCH($C831,'Policy Characteristics'!$C:$C,0)))</f>
        <v>0.25</v>
      </c>
      <c r="N831" s="317">
        <f>IF(ISBLANK(INDEX('Policy Characteristics'!H:H,MATCH($C831,'Policy Characteristics'!$C:$C,0))),"",INDEX('Policy Characteristics'!H:H,MATCH($C831,'Policy Characteristics'!$C:$C,0)))</f>
        <v>0.01</v>
      </c>
      <c r="O831" s="306" t="str">
        <f>IF(ISBLANK(INDEX('Policy Characteristics'!I:I,MATCH($C831,'Policy Characteristics'!$C:$C,0))),"",INDEX('Policy Characteristics'!I:I,MATCH($C831,'Policy Characteristics'!$C:$C,0)))</f>
        <v>% reduction in energy use</v>
      </c>
      <c r="P831" s="306" t="str">
        <f>IF(ISBLANK(INDEX('Policy Characteristics'!J:J,MATCH($C831,'Policy Characteristics'!$C:$C,0))),"",INDEX('Policy Characteristics'!J:J,MATCH($C831,'Policy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1" s="306" t="str">
        <f>IF(ISBLANK(INDEX('Policy Characteristics'!K:K,MATCH($C831,'Policy Characteristics'!$C:$C,0))),"",INDEX('Policy Characteristics'!K:K,MATCH($C831,'Policy Characteristics'!$C:$C,0)))</f>
        <v>industry-ag-main.html#eff-stds</v>
      </c>
      <c r="R831" s="306" t="str">
        <f>IF(ISBLANK(INDEX('Policy Characteristics'!L:L,MATCH($C831,'Policy Characteristics'!$C:$C,0))),"",INDEX('Policy Characteristics'!L:L,MATCH($C831,'Policy Characteristics'!$C:$C,0)))</f>
        <v>industry-energy-efficiency-standards.html</v>
      </c>
    </row>
    <row r="832" spans="1:18" s="435" customFormat="1" x14ac:dyDescent="0.25">
      <c r="A832" s="306" t="str">
        <f>IF(ISBLANK(INDEX('Policy Characteristics'!A:A,MATCH($C832,'Policy Characteristics'!$C:$C,0))),"",INDEX('Policy Characteristics'!A:A,MATCH($C832,'Policy Characteristics'!$C:$C,0)))</f>
        <v>Industry</v>
      </c>
      <c r="B832" s="306" t="str">
        <f>IF(ISBLANK(INDEX('Policy Characteristics'!B:B,MATCH($C832,'Policy Characteristics'!$C:$C,0))),"",INDEX('Policy Characteristics'!B:B,MATCH($C832,'Policy Characteristics'!$C:$C,0)))</f>
        <v>Industry Energy Efficiency Standards</v>
      </c>
      <c r="C832" s="310" t="str">
        <f t="shared" si="38"/>
        <v>Percentage Improvement in Eqpt Efficiency Standards above BAU</v>
      </c>
      <c r="D832" s="394" t="s">
        <v>3204</v>
      </c>
      <c r="E832" s="414" t="s">
        <v>2449</v>
      </c>
      <c r="F832" s="7" t="s">
        <v>3167</v>
      </c>
      <c r="G832" s="414" t="s">
        <v>2455</v>
      </c>
      <c r="H832" s="416">
        <v>1068</v>
      </c>
      <c r="I832" s="414" t="s">
        <v>44</v>
      </c>
      <c r="J832" s="308" t="str">
        <f>IF(ISBLANK(INDEX('Policy Characteristics'!D:D,MATCH($C832,'Policy Characteristics'!$C:$C,0))),"",INDEX('Policy Characteristics'!D:D,MATCH($C832,'Policy Characteristics'!$C:$C,0)))</f>
        <v>Industry Energy Efficiency Standards</v>
      </c>
      <c r="K832" s="306" t="str">
        <f>IF(ISBLANK(INDEX('Policy Characteristics'!E:E,MATCH($C832,'Policy Characteristics'!$C:$C,0))),"",INDEX('Policy Characteristics'!E:E,MATCH($C832,'Policy Characteristics'!$C:$C,0)))</f>
        <v>indst efficiency standards</v>
      </c>
      <c r="L832" s="317">
        <f>IF(ISBLANK(INDEX('Policy Characteristics'!F:F,MATCH($C832,'Policy Characteristics'!$C:$C,0))),"",INDEX('Policy Characteristics'!F:F,MATCH($C832,'Policy Characteristics'!$C:$C,0)))</f>
        <v>0</v>
      </c>
      <c r="M832" s="317">
        <f>IF(ISBLANK(INDEX('Policy Characteristics'!G:G,MATCH($C832,'Policy Characteristics'!$C:$C,0))),"",INDEX('Policy Characteristics'!G:G,MATCH($C832,'Policy Characteristics'!$C:$C,0)))</f>
        <v>0.25</v>
      </c>
      <c r="N832" s="317">
        <f>IF(ISBLANK(INDEX('Policy Characteristics'!H:H,MATCH($C832,'Policy Characteristics'!$C:$C,0))),"",INDEX('Policy Characteristics'!H:H,MATCH($C832,'Policy Characteristics'!$C:$C,0)))</f>
        <v>0.01</v>
      </c>
      <c r="O832" s="306" t="str">
        <f>IF(ISBLANK(INDEX('Policy Characteristics'!I:I,MATCH($C832,'Policy Characteristics'!$C:$C,0))),"",INDEX('Policy Characteristics'!I:I,MATCH($C832,'Policy Characteristics'!$C:$C,0)))</f>
        <v>% reduction in energy use</v>
      </c>
      <c r="P832" s="306" t="str">
        <f>IF(ISBLANK(INDEX('Policy Characteristics'!J:J,MATCH($C832,'Policy Characteristics'!$C:$C,0))),"",INDEX('Policy Characteristics'!J:J,MATCH($C832,'Policy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2" s="306" t="str">
        <f>IF(ISBLANK(INDEX('Policy Characteristics'!K:K,MATCH($C832,'Policy Characteristics'!$C:$C,0))),"",INDEX('Policy Characteristics'!K:K,MATCH($C832,'Policy Characteristics'!$C:$C,0)))</f>
        <v>industry-ag-main.html#eff-stds</v>
      </c>
      <c r="R832" s="306" t="str">
        <f>IF(ISBLANK(INDEX('Policy Characteristics'!L:L,MATCH($C832,'Policy Characteristics'!$C:$C,0))),"",INDEX('Policy Characteristics'!L:L,MATCH($C832,'Policy Characteristics'!$C:$C,0)))</f>
        <v>industry-energy-efficiency-standards.html</v>
      </c>
    </row>
    <row r="833" spans="1:18" s="435" customFormat="1" x14ac:dyDescent="0.25">
      <c r="A833" s="306" t="str">
        <f>IF(ISBLANK(INDEX('Policy Characteristics'!A:A,MATCH($C833,'Policy Characteristics'!$C:$C,0))),"",INDEX('Policy Characteristics'!A:A,MATCH($C833,'Policy Characteristics'!$C:$C,0)))</f>
        <v>Industry</v>
      </c>
      <c r="B833" s="306" t="str">
        <f>IF(ISBLANK(INDEX('Policy Characteristics'!B:B,MATCH($C833,'Policy Characteristics'!$C:$C,0))),"",INDEX('Policy Characteristics'!B:B,MATCH($C833,'Policy Characteristics'!$C:$C,0)))</f>
        <v>Industry Energy Efficiency Standards</v>
      </c>
      <c r="C833" s="310" t="str">
        <f t="shared" si="38"/>
        <v>Percentage Improvement in Eqpt Efficiency Standards above BAU</v>
      </c>
      <c r="D833" s="394" t="s">
        <v>3204</v>
      </c>
      <c r="E833" s="414" t="s">
        <v>2450</v>
      </c>
      <c r="F833" s="7" t="s">
        <v>3167</v>
      </c>
      <c r="G833" s="414" t="s">
        <v>2458</v>
      </c>
      <c r="H833" s="416">
        <v>1069</v>
      </c>
      <c r="I833" s="414" t="s">
        <v>45</v>
      </c>
      <c r="J833" s="308" t="str">
        <f>IF(ISBLANK(INDEX('Policy Characteristics'!D:D,MATCH($C833,'Policy Characteristics'!$C:$C,0))),"",INDEX('Policy Characteristics'!D:D,MATCH($C833,'Policy Characteristics'!$C:$C,0)))</f>
        <v>Industry Energy Efficiency Standards</v>
      </c>
      <c r="K833" s="306" t="str">
        <f>IF(ISBLANK(INDEX('Policy Characteristics'!E:E,MATCH($C833,'Policy Characteristics'!$C:$C,0))),"",INDEX('Policy Characteristics'!E:E,MATCH($C833,'Policy Characteristics'!$C:$C,0)))</f>
        <v>indst efficiency standards</v>
      </c>
      <c r="L833" s="317">
        <f>IF(ISBLANK(INDEX('Policy Characteristics'!F:F,MATCH($C833,'Policy Characteristics'!$C:$C,0))),"",INDEX('Policy Characteristics'!F:F,MATCH($C833,'Policy Characteristics'!$C:$C,0)))</f>
        <v>0</v>
      </c>
      <c r="M833" s="317">
        <f>IF(ISBLANK(INDEX('Policy Characteristics'!G:G,MATCH($C833,'Policy Characteristics'!$C:$C,0))),"",INDEX('Policy Characteristics'!G:G,MATCH($C833,'Policy Characteristics'!$C:$C,0)))</f>
        <v>0.25</v>
      </c>
      <c r="N833" s="317">
        <f>IF(ISBLANK(INDEX('Policy Characteristics'!H:H,MATCH($C833,'Policy Characteristics'!$C:$C,0))),"",INDEX('Policy Characteristics'!H:H,MATCH($C833,'Policy Characteristics'!$C:$C,0)))</f>
        <v>0.01</v>
      </c>
      <c r="O833" s="306" t="str">
        <f>IF(ISBLANK(INDEX('Policy Characteristics'!I:I,MATCH($C833,'Policy Characteristics'!$C:$C,0))),"",INDEX('Policy Characteristics'!I:I,MATCH($C833,'Policy Characteristics'!$C:$C,0)))</f>
        <v>% reduction in energy use</v>
      </c>
      <c r="P833" s="306" t="str">
        <f>IF(ISBLANK(INDEX('Policy Characteristics'!J:J,MATCH($C833,'Policy Characteristics'!$C:$C,0))),"",INDEX('Policy Characteristics'!J:J,MATCH($C833,'Policy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3" s="306" t="str">
        <f>IF(ISBLANK(INDEX('Policy Characteristics'!K:K,MATCH($C833,'Policy Characteristics'!$C:$C,0))),"",INDEX('Policy Characteristics'!K:K,MATCH($C833,'Policy Characteristics'!$C:$C,0)))</f>
        <v>industry-ag-main.html#eff-stds</v>
      </c>
      <c r="R833" s="306" t="str">
        <f>IF(ISBLANK(INDEX('Policy Characteristics'!L:L,MATCH($C833,'Policy Characteristics'!$C:$C,0))),"",INDEX('Policy Characteristics'!L:L,MATCH($C833,'Policy Characteristics'!$C:$C,0)))</f>
        <v>industry-energy-efficiency-standards.html</v>
      </c>
    </row>
    <row r="834" spans="1:18" s="435" customFormat="1" x14ac:dyDescent="0.25">
      <c r="A834" s="306" t="str">
        <f>IF(ISBLANK(INDEX('Policy Characteristics'!A:A,MATCH($C834,'Policy Characteristics'!$C:$C,0))),"",INDEX('Policy Characteristics'!A:A,MATCH($C834,'Policy Characteristics'!$C:$C,0)))</f>
        <v>Industry</v>
      </c>
      <c r="B834" s="306" t="str">
        <f>IF(ISBLANK(INDEX('Policy Characteristics'!B:B,MATCH($C834,'Policy Characteristics'!$C:$C,0))),"",INDEX('Policy Characteristics'!B:B,MATCH($C834,'Policy Characteristics'!$C:$C,0)))</f>
        <v>Industry Energy Efficiency Standards</v>
      </c>
      <c r="C834" s="310" t="str">
        <f t="shared" si="38"/>
        <v>Percentage Improvement in Eqpt Efficiency Standards above BAU</v>
      </c>
      <c r="D834" s="394" t="s">
        <v>3204</v>
      </c>
      <c r="E834" s="414" t="s">
        <v>2451</v>
      </c>
      <c r="F834" s="7" t="s">
        <v>3167</v>
      </c>
      <c r="G834" s="414" t="s">
        <v>2459</v>
      </c>
      <c r="H834" s="416">
        <v>1070</v>
      </c>
      <c r="I834" s="414" t="s">
        <v>44</v>
      </c>
      <c r="J834" s="308" t="str">
        <f>IF(ISBLANK(INDEX('Policy Characteristics'!D:D,MATCH($C834,'Policy Characteristics'!$C:$C,0))),"",INDEX('Policy Characteristics'!D:D,MATCH($C834,'Policy Characteristics'!$C:$C,0)))</f>
        <v>Industry Energy Efficiency Standards</v>
      </c>
      <c r="K834" s="306" t="str">
        <f>IF(ISBLANK(INDEX('Policy Characteristics'!E:E,MATCH($C834,'Policy Characteristics'!$C:$C,0))),"",INDEX('Policy Characteristics'!E:E,MATCH($C834,'Policy Characteristics'!$C:$C,0)))</f>
        <v>indst efficiency standards</v>
      </c>
      <c r="L834" s="317">
        <f>IF(ISBLANK(INDEX('Policy Characteristics'!F:F,MATCH($C834,'Policy Characteristics'!$C:$C,0))),"",INDEX('Policy Characteristics'!F:F,MATCH($C834,'Policy Characteristics'!$C:$C,0)))</f>
        <v>0</v>
      </c>
      <c r="M834" s="317">
        <f>IF(ISBLANK(INDEX('Policy Characteristics'!G:G,MATCH($C834,'Policy Characteristics'!$C:$C,0))),"",INDEX('Policy Characteristics'!G:G,MATCH($C834,'Policy Characteristics'!$C:$C,0)))</f>
        <v>0.25</v>
      </c>
      <c r="N834" s="317">
        <f>IF(ISBLANK(INDEX('Policy Characteristics'!H:H,MATCH($C834,'Policy Characteristics'!$C:$C,0))),"",INDEX('Policy Characteristics'!H:H,MATCH($C834,'Policy Characteristics'!$C:$C,0)))</f>
        <v>0.01</v>
      </c>
      <c r="O834" s="306" t="str">
        <f>IF(ISBLANK(INDEX('Policy Characteristics'!I:I,MATCH($C834,'Policy Characteristics'!$C:$C,0))),"",INDEX('Policy Characteristics'!I:I,MATCH($C834,'Policy Characteristics'!$C:$C,0)))</f>
        <v>% reduction in energy use</v>
      </c>
      <c r="P834" s="306" t="str">
        <f>IF(ISBLANK(INDEX('Policy Characteristics'!J:J,MATCH($C834,'Policy Characteristics'!$C:$C,0))),"",INDEX('Policy Characteristics'!J:J,MATCH($C834,'Policy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4" s="306" t="str">
        <f>IF(ISBLANK(INDEX('Policy Characteristics'!K:K,MATCH($C834,'Policy Characteristics'!$C:$C,0))),"",INDEX('Policy Characteristics'!K:K,MATCH($C834,'Policy Characteristics'!$C:$C,0)))</f>
        <v>industry-ag-main.html#eff-stds</v>
      </c>
      <c r="R834" s="306" t="str">
        <f>IF(ISBLANK(INDEX('Policy Characteristics'!L:L,MATCH($C834,'Policy Characteristics'!$C:$C,0))),"",INDEX('Policy Characteristics'!L:L,MATCH($C834,'Policy Characteristics'!$C:$C,0)))</f>
        <v>industry-energy-efficiency-standards.html</v>
      </c>
    </row>
    <row r="835" spans="1:18" s="435" customFormat="1" x14ac:dyDescent="0.25">
      <c r="A835" s="306" t="str">
        <f>IF(ISBLANK(INDEX('Policy Characteristics'!A:A,MATCH($C835,'Policy Characteristics'!$C:$C,0))),"",INDEX('Policy Characteristics'!A:A,MATCH($C835,'Policy Characteristics'!$C:$C,0)))</f>
        <v>Industry</v>
      </c>
      <c r="B835" s="306" t="str">
        <f>IF(ISBLANK(INDEX('Policy Characteristics'!B:B,MATCH($C835,'Policy Characteristics'!$C:$C,0))),"",INDEX('Policy Characteristics'!B:B,MATCH($C835,'Policy Characteristics'!$C:$C,0)))</f>
        <v>Industry Energy Efficiency Standards</v>
      </c>
      <c r="C835" s="310" t="str">
        <f t="shared" si="38"/>
        <v>Percentage Improvement in Eqpt Efficiency Standards above BAU</v>
      </c>
      <c r="D835" s="394" t="s">
        <v>3204</v>
      </c>
      <c r="E835" s="414" t="s">
        <v>2452</v>
      </c>
      <c r="F835" s="7" t="s">
        <v>3167</v>
      </c>
      <c r="G835" s="414" t="s">
        <v>2456</v>
      </c>
      <c r="H835" s="416">
        <v>1071</v>
      </c>
      <c r="I835" s="414" t="s">
        <v>45</v>
      </c>
      <c r="J835" s="308" t="str">
        <f>IF(ISBLANK(INDEX('Policy Characteristics'!D:D,MATCH($C835,'Policy Characteristics'!$C:$C,0))),"",INDEX('Policy Characteristics'!D:D,MATCH($C835,'Policy Characteristics'!$C:$C,0)))</f>
        <v>Industry Energy Efficiency Standards</v>
      </c>
      <c r="K835" s="306" t="str">
        <f>IF(ISBLANK(INDEX('Policy Characteristics'!E:E,MATCH($C835,'Policy Characteristics'!$C:$C,0))),"",INDEX('Policy Characteristics'!E:E,MATCH($C835,'Policy Characteristics'!$C:$C,0)))</f>
        <v>indst efficiency standards</v>
      </c>
      <c r="L835" s="317">
        <f>IF(ISBLANK(INDEX('Policy Characteristics'!F:F,MATCH($C835,'Policy Characteristics'!$C:$C,0))),"",INDEX('Policy Characteristics'!F:F,MATCH($C835,'Policy Characteristics'!$C:$C,0)))</f>
        <v>0</v>
      </c>
      <c r="M835" s="317">
        <f>IF(ISBLANK(INDEX('Policy Characteristics'!G:G,MATCH($C835,'Policy Characteristics'!$C:$C,0))),"",INDEX('Policy Characteristics'!G:G,MATCH($C835,'Policy Characteristics'!$C:$C,0)))</f>
        <v>0.25</v>
      </c>
      <c r="N835" s="317">
        <f>IF(ISBLANK(INDEX('Policy Characteristics'!H:H,MATCH($C835,'Policy Characteristics'!$C:$C,0))),"",INDEX('Policy Characteristics'!H:H,MATCH($C835,'Policy Characteristics'!$C:$C,0)))</f>
        <v>0.01</v>
      </c>
      <c r="O835" s="306" t="str">
        <f>IF(ISBLANK(INDEX('Policy Characteristics'!I:I,MATCH($C835,'Policy Characteristics'!$C:$C,0))),"",INDEX('Policy Characteristics'!I:I,MATCH($C835,'Policy Characteristics'!$C:$C,0)))</f>
        <v>% reduction in energy use</v>
      </c>
      <c r="P835" s="306" t="str">
        <f>IF(ISBLANK(INDEX('Policy Characteristics'!J:J,MATCH($C835,'Policy Characteristics'!$C:$C,0))),"",INDEX('Policy Characteristics'!J:J,MATCH($C835,'Policy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5" s="306" t="str">
        <f>IF(ISBLANK(INDEX('Policy Characteristics'!K:K,MATCH($C835,'Policy Characteristics'!$C:$C,0))),"",INDEX('Policy Characteristics'!K:K,MATCH($C835,'Policy Characteristics'!$C:$C,0)))</f>
        <v>industry-ag-main.html#eff-stds</v>
      </c>
      <c r="R835" s="306" t="str">
        <f>IF(ISBLANK(INDEX('Policy Characteristics'!L:L,MATCH($C835,'Policy Characteristics'!$C:$C,0))),"",INDEX('Policy Characteristics'!L:L,MATCH($C835,'Policy Characteristics'!$C:$C,0)))</f>
        <v>industry-energy-efficiency-standards.html</v>
      </c>
    </row>
    <row r="836" spans="1:18" s="435" customFormat="1" x14ac:dyDescent="0.25">
      <c r="A836" s="306" t="str">
        <f>IF(ISBLANK(INDEX('Policy Characteristics'!A:A,MATCH($C836,'Policy Characteristics'!$C:$C,0))),"",INDEX('Policy Characteristics'!A:A,MATCH($C836,'Policy Characteristics'!$C:$C,0)))</f>
        <v>Industry</v>
      </c>
      <c r="B836" s="306" t="str">
        <f>IF(ISBLANK(INDEX('Policy Characteristics'!B:B,MATCH($C836,'Policy Characteristics'!$C:$C,0))),"",INDEX('Policy Characteristics'!B:B,MATCH($C836,'Policy Characteristics'!$C:$C,0)))</f>
        <v>Industry Energy Efficiency Standards</v>
      </c>
      <c r="C836" s="310" t="str">
        <f t="shared" si="38"/>
        <v>Percentage Improvement in Eqpt Efficiency Standards above BAU</v>
      </c>
      <c r="D836" s="394" t="s">
        <v>3204</v>
      </c>
      <c r="E836" s="414" t="s">
        <v>2453</v>
      </c>
      <c r="F836" s="7" t="s">
        <v>3167</v>
      </c>
      <c r="G836" s="414" t="s">
        <v>2457</v>
      </c>
      <c r="H836" s="416">
        <v>1072</v>
      </c>
      <c r="I836" s="414" t="s">
        <v>44</v>
      </c>
      <c r="J836" s="308" t="str">
        <f>IF(ISBLANK(INDEX('Policy Characteristics'!D:D,MATCH($C836,'Policy Characteristics'!$C:$C,0))),"",INDEX('Policy Characteristics'!D:D,MATCH($C836,'Policy Characteristics'!$C:$C,0)))</f>
        <v>Industry Energy Efficiency Standards</v>
      </c>
      <c r="K836" s="306" t="str">
        <f>IF(ISBLANK(INDEX('Policy Characteristics'!E:E,MATCH($C836,'Policy Characteristics'!$C:$C,0))),"",INDEX('Policy Characteristics'!E:E,MATCH($C836,'Policy Characteristics'!$C:$C,0)))</f>
        <v>indst efficiency standards</v>
      </c>
      <c r="L836" s="317">
        <f>IF(ISBLANK(INDEX('Policy Characteristics'!F:F,MATCH($C836,'Policy Characteristics'!$C:$C,0))),"",INDEX('Policy Characteristics'!F:F,MATCH($C836,'Policy Characteristics'!$C:$C,0)))</f>
        <v>0</v>
      </c>
      <c r="M836" s="317">
        <f>IF(ISBLANK(INDEX('Policy Characteristics'!G:G,MATCH($C836,'Policy Characteristics'!$C:$C,0))),"",INDEX('Policy Characteristics'!G:G,MATCH($C836,'Policy Characteristics'!$C:$C,0)))</f>
        <v>0.25</v>
      </c>
      <c r="N836" s="317">
        <f>IF(ISBLANK(INDEX('Policy Characteristics'!H:H,MATCH($C836,'Policy Characteristics'!$C:$C,0))),"",INDEX('Policy Characteristics'!H:H,MATCH($C836,'Policy Characteristics'!$C:$C,0)))</f>
        <v>0.01</v>
      </c>
      <c r="O836" s="306" t="str">
        <f>IF(ISBLANK(INDEX('Policy Characteristics'!I:I,MATCH($C836,'Policy Characteristics'!$C:$C,0))),"",INDEX('Policy Characteristics'!I:I,MATCH($C836,'Policy Characteristics'!$C:$C,0)))</f>
        <v>% reduction in energy use</v>
      </c>
      <c r="P836" s="306" t="str">
        <f>IF(ISBLANK(INDEX('Policy Characteristics'!J:J,MATCH($C836,'Policy Characteristics'!$C:$C,0))),"",INDEX('Policy Characteristics'!J:J,MATCH($C836,'Policy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6" s="306" t="str">
        <f>IF(ISBLANK(INDEX('Policy Characteristics'!K:K,MATCH($C836,'Policy Characteristics'!$C:$C,0))),"",INDEX('Policy Characteristics'!K:K,MATCH($C836,'Policy Characteristics'!$C:$C,0)))</f>
        <v>industry-ag-main.html#eff-stds</v>
      </c>
      <c r="R836" s="306" t="str">
        <f>IF(ISBLANK(INDEX('Policy Characteristics'!L:L,MATCH($C836,'Policy Characteristics'!$C:$C,0))),"",INDEX('Policy Characteristics'!L:L,MATCH($C836,'Policy Characteristics'!$C:$C,0)))</f>
        <v>industry-energy-efficiency-standards.html</v>
      </c>
    </row>
    <row r="837" spans="1:18" s="435" customFormat="1" x14ac:dyDescent="0.25">
      <c r="A837" s="306" t="str">
        <f>IF(ISBLANK(INDEX('Policy Characteristics'!A:A,MATCH($C837,'Policy Characteristics'!$C:$C,0))),"",INDEX('Policy Characteristics'!A:A,MATCH($C837,'Policy Characteristics'!$C:$C,0)))</f>
        <v>Industry</v>
      </c>
      <c r="B837" s="306" t="str">
        <f>IF(ISBLANK(INDEX('Policy Characteristics'!B:B,MATCH($C837,'Policy Characteristics'!$C:$C,0))),"",INDEX('Policy Characteristics'!B:B,MATCH($C837,'Policy Characteristics'!$C:$C,0)))</f>
        <v>Industry Energy Efficiency Standards</v>
      </c>
      <c r="C837" s="310" t="str">
        <f t="shared" si="38"/>
        <v>Percentage Improvement in Eqpt Efficiency Standards above BAU</v>
      </c>
      <c r="D837" s="394" t="s">
        <v>3204</v>
      </c>
      <c r="E837" s="414" t="s">
        <v>2454</v>
      </c>
      <c r="F837" s="7" t="s">
        <v>3167</v>
      </c>
      <c r="G837" s="414" t="s">
        <v>2460</v>
      </c>
      <c r="H837" s="416">
        <v>1073</v>
      </c>
      <c r="I837" s="414" t="s">
        <v>45</v>
      </c>
      <c r="J837" s="308" t="str">
        <f>IF(ISBLANK(INDEX('Policy Characteristics'!D:D,MATCH($C837,'Policy Characteristics'!$C:$C,0))),"",INDEX('Policy Characteristics'!D:D,MATCH($C837,'Policy Characteristics'!$C:$C,0)))</f>
        <v>Industry Energy Efficiency Standards</v>
      </c>
      <c r="K837" s="306" t="str">
        <f>IF(ISBLANK(INDEX('Policy Characteristics'!E:E,MATCH($C837,'Policy Characteristics'!$C:$C,0))),"",INDEX('Policy Characteristics'!E:E,MATCH($C837,'Policy Characteristics'!$C:$C,0)))</f>
        <v>indst efficiency standards</v>
      </c>
      <c r="L837" s="317">
        <f>IF(ISBLANK(INDEX('Policy Characteristics'!F:F,MATCH($C837,'Policy Characteristics'!$C:$C,0))),"",INDEX('Policy Characteristics'!F:F,MATCH($C837,'Policy Characteristics'!$C:$C,0)))</f>
        <v>0</v>
      </c>
      <c r="M837" s="317">
        <f>IF(ISBLANK(INDEX('Policy Characteristics'!G:G,MATCH($C837,'Policy Characteristics'!$C:$C,0))),"",INDEX('Policy Characteristics'!G:G,MATCH($C837,'Policy Characteristics'!$C:$C,0)))</f>
        <v>0.25</v>
      </c>
      <c r="N837" s="317">
        <f>IF(ISBLANK(INDEX('Policy Characteristics'!H:H,MATCH($C837,'Policy Characteristics'!$C:$C,0))),"",INDEX('Policy Characteristics'!H:H,MATCH($C837,'Policy Characteristics'!$C:$C,0)))</f>
        <v>0.01</v>
      </c>
      <c r="O837" s="306" t="str">
        <f>IF(ISBLANK(INDEX('Policy Characteristics'!I:I,MATCH($C837,'Policy Characteristics'!$C:$C,0))),"",INDEX('Policy Characteristics'!I:I,MATCH($C837,'Policy Characteristics'!$C:$C,0)))</f>
        <v>% reduction in energy use</v>
      </c>
      <c r="P837" s="306" t="str">
        <f>IF(ISBLANK(INDEX('Policy Characteristics'!J:J,MATCH($C837,'Policy Characteristics'!$C:$C,0))),"",INDEX('Policy Characteristics'!J:J,MATCH($C837,'Policy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7" s="306" t="str">
        <f>IF(ISBLANK(INDEX('Policy Characteristics'!K:K,MATCH($C837,'Policy Characteristics'!$C:$C,0))),"",INDEX('Policy Characteristics'!K:K,MATCH($C837,'Policy Characteristics'!$C:$C,0)))</f>
        <v>industry-ag-main.html#eff-stds</v>
      </c>
      <c r="R837" s="306" t="str">
        <f>IF(ISBLANK(INDEX('Policy Characteristics'!L:L,MATCH($C837,'Policy Characteristics'!$C:$C,0))),"",INDEX('Policy Characteristics'!L:L,MATCH($C837,'Policy Characteristics'!$C:$C,0)))</f>
        <v>industry-energy-efficiency-standards.html</v>
      </c>
    </row>
    <row r="838" spans="1:18" s="435" customFormat="1" x14ac:dyDescent="0.25">
      <c r="A838" s="306" t="str">
        <f>IF(ISBLANK(INDEX('Policy Characteristics'!A:A,MATCH($C838,'Policy Characteristics'!$C:$C,0))),"",INDEX('Policy Characteristics'!A:A,MATCH($C838,'Policy Characteristics'!$C:$C,0)))</f>
        <v>Industry</v>
      </c>
      <c r="B838" s="306" t="str">
        <f>IF(ISBLANK(INDEX('Policy Characteristics'!B:B,MATCH($C838,'Policy Characteristics'!$C:$C,0))),"",INDEX('Policy Characteristics'!B:B,MATCH($C838,'Policy Characteristics'!$C:$C,0)))</f>
        <v>Industry Energy Efficiency Standards</v>
      </c>
      <c r="C838" s="310" t="str">
        <f t="shared" si="38"/>
        <v>Percentage Improvement in Eqpt Efficiency Standards above BAU</v>
      </c>
      <c r="D838" s="394" t="s">
        <v>3204</v>
      </c>
      <c r="E838" s="414" t="s">
        <v>2800</v>
      </c>
      <c r="F838" s="7" t="s">
        <v>3167</v>
      </c>
      <c r="G838" s="414" t="s">
        <v>2803</v>
      </c>
      <c r="H838" s="416">
        <v>1074</v>
      </c>
      <c r="I838" s="414" t="s">
        <v>45</v>
      </c>
      <c r="J838" s="308" t="str">
        <f>IF(ISBLANK(INDEX('Policy Characteristics'!D:D,MATCH($C838,'Policy Characteristics'!$C:$C,0))),"",INDEX('Policy Characteristics'!D:D,MATCH($C838,'Policy Characteristics'!$C:$C,0)))</f>
        <v>Industry Energy Efficiency Standards</v>
      </c>
      <c r="K838" s="306" t="str">
        <f>IF(ISBLANK(INDEX('Policy Characteristics'!E:E,MATCH($C838,'Policy Characteristics'!$C:$C,0))),"",INDEX('Policy Characteristics'!E:E,MATCH($C838,'Policy Characteristics'!$C:$C,0)))</f>
        <v>indst efficiency standards</v>
      </c>
      <c r="L838" s="317">
        <f>IF(ISBLANK(INDEX('Policy Characteristics'!F:F,MATCH($C838,'Policy Characteristics'!$C:$C,0))),"",INDEX('Policy Characteristics'!F:F,MATCH($C838,'Policy Characteristics'!$C:$C,0)))</f>
        <v>0</v>
      </c>
      <c r="M838" s="317">
        <f>IF(ISBLANK(INDEX('Policy Characteristics'!G:G,MATCH($C838,'Policy Characteristics'!$C:$C,0))),"",INDEX('Policy Characteristics'!G:G,MATCH($C838,'Policy Characteristics'!$C:$C,0)))</f>
        <v>0.25</v>
      </c>
      <c r="N838" s="317">
        <f>IF(ISBLANK(INDEX('Policy Characteristics'!H:H,MATCH($C838,'Policy Characteristics'!$C:$C,0))),"",INDEX('Policy Characteristics'!H:H,MATCH($C838,'Policy Characteristics'!$C:$C,0)))</f>
        <v>0.01</v>
      </c>
      <c r="O838" s="306" t="str">
        <f>IF(ISBLANK(INDEX('Policy Characteristics'!I:I,MATCH($C838,'Policy Characteristics'!$C:$C,0))),"",INDEX('Policy Characteristics'!I:I,MATCH($C838,'Policy Characteristics'!$C:$C,0)))</f>
        <v>% reduction in energy use</v>
      </c>
      <c r="P838" s="306" t="str">
        <f>IF(ISBLANK(INDEX('Policy Characteristics'!J:J,MATCH($C838,'Policy Characteristics'!$C:$C,0))),"",INDEX('Policy Characteristics'!J:J,MATCH($C838,'Policy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8" s="306" t="str">
        <f>IF(ISBLANK(INDEX('Policy Characteristics'!K:K,MATCH($C838,'Policy Characteristics'!$C:$C,0))),"",INDEX('Policy Characteristics'!K:K,MATCH($C838,'Policy Characteristics'!$C:$C,0)))</f>
        <v>industry-ag-main.html#eff-stds</v>
      </c>
      <c r="R838" s="306" t="str">
        <f>IF(ISBLANK(INDEX('Policy Characteristics'!L:L,MATCH($C838,'Policy Characteristics'!$C:$C,0))),"",INDEX('Policy Characteristics'!L:L,MATCH($C838,'Policy Characteristics'!$C:$C,0)))</f>
        <v>industry-energy-efficiency-standards.html</v>
      </c>
    </row>
    <row r="839" spans="1:18" s="435" customFormat="1" x14ac:dyDescent="0.25">
      <c r="A839" s="306" t="str">
        <f>IF(ISBLANK(INDEX('Policy Characteristics'!A:A,MATCH($C839,'Policy Characteristics'!$C:$C,0))),"",INDEX('Policy Characteristics'!A:A,MATCH($C839,'Policy Characteristics'!$C:$C,0)))</f>
        <v>Industry</v>
      </c>
      <c r="B839" s="306" t="str">
        <f>IF(ISBLANK(INDEX('Policy Characteristics'!B:B,MATCH($C839,'Policy Characteristics'!$C:$C,0))),"",INDEX('Policy Characteristics'!B:B,MATCH($C839,'Policy Characteristics'!$C:$C,0)))</f>
        <v>Industry Energy Efficiency Standards</v>
      </c>
      <c r="C839" s="310" t="str">
        <f t="shared" si="38"/>
        <v>Percentage Improvement in Eqpt Efficiency Standards above BAU</v>
      </c>
      <c r="D839" s="394" t="s">
        <v>3204</v>
      </c>
      <c r="E839" s="414" t="s">
        <v>2801</v>
      </c>
      <c r="F839" s="7" t="s">
        <v>3167</v>
      </c>
      <c r="G839" s="414" t="s">
        <v>2805</v>
      </c>
      <c r="H839" s="416">
        <v>1075</v>
      </c>
      <c r="I839" s="414" t="s">
        <v>45</v>
      </c>
      <c r="J839" s="308" t="str">
        <f>IF(ISBLANK(INDEX('Policy Characteristics'!D:D,MATCH($C839,'Policy Characteristics'!$C:$C,0))),"",INDEX('Policy Characteristics'!D:D,MATCH($C839,'Policy Characteristics'!$C:$C,0)))</f>
        <v>Industry Energy Efficiency Standards</v>
      </c>
      <c r="K839" s="306" t="str">
        <f>IF(ISBLANK(INDEX('Policy Characteristics'!E:E,MATCH($C839,'Policy Characteristics'!$C:$C,0))),"",INDEX('Policy Characteristics'!E:E,MATCH($C839,'Policy Characteristics'!$C:$C,0)))</f>
        <v>indst efficiency standards</v>
      </c>
      <c r="L839" s="317">
        <f>IF(ISBLANK(INDEX('Policy Characteristics'!F:F,MATCH($C839,'Policy Characteristics'!$C:$C,0))),"",INDEX('Policy Characteristics'!F:F,MATCH($C839,'Policy Characteristics'!$C:$C,0)))</f>
        <v>0</v>
      </c>
      <c r="M839" s="317">
        <f>IF(ISBLANK(INDEX('Policy Characteristics'!G:G,MATCH($C839,'Policy Characteristics'!$C:$C,0))),"",INDEX('Policy Characteristics'!G:G,MATCH($C839,'Policy Characteristics'!$C:$C,0)))</f>
        <v>0.25</v>
      </c>
      <c r="N839" s="317">
        <f>IF(ISBLANK(INDEX('Policy Characteristics'!H:H,MATCH($C839,'Policy Characteristics'!$C:$C,0))),"",INDEX('Policy Characteristics'!H:H,MATCH($C839,'Policy Characteristics'!$C:$C,0)))</f>
        <v>0.01</v>
      </c>
      <c r="O839" s="306" t="str">
        <f>IF(ISBLANK(INDEX('Policy Characteristics'!I:I,MATCH($C839,'Policy Characteristics'!$C:$C,0))),"",INDEX('Policy Characteristics'!I:I,MATCH($C839,'Policy Characteristics'!$C:$C,0)))</f>
        <v>% reduction in energy use</v>
      </c>
      <c r="P839" s="306" t="str">
        <f>IF(ISBLANK(INDEX('Policy Characteristics'!J:J,MATCH($C839,'Policy Characteristics'!$C:$C,0))),"",INDEX('Policy Characteristics'!J:J,MATCH($C839,'Policy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39" s="306" t="str">
        <f>IF(ISBLANK(INDEX('Policy Characteristics'!K:K,MATCH($C839,'Policy Characteristics'!$C:$C,0))),"",INDEX('Policy Characteristics'!K:K,MATCH($C839,'Policy Characteristics'!$C:$C,0)))</f>
        <v>industry-ag-main.html#eff-stds</v>
      </c>
      <c r="R839" s="306" t="str">
        <f>IF(ISBLANK(INDEX('Policy Characteristics'!L:L,MATCH($C839,'Policy Characteristics'!$C:$C,0))),"",INDEX('Policy Characteristics'!L:L,MATCH($C839,'Policy Characteristics'!$C:$C,0)))</f>
        <v>industry-energy-efficiency-standards.html</v>
      </c>
    </row>
    <row r="840" spans="1:18" s="435" customFormat="1" x14ac:dyDescent="0.25">
      <c r="A840" s="306" t="str">
        <f>IF(ISBLANK(INDEX('Policy Characteristics'!A:A,MATCH($C840,'Policy Characteristics'!$C:$C,0))),"",INDEX('Policy Characteristics'!A:A,MATCH($C840,'Policy Characteristics'!$C:$C,0)))</f>
        <v>Industry</v>
      </c>
      <c r="B840" s="306" t="str">
        <f>IF(ISBLANK(INDEX('Policy Characteristics'!B:B,MATCH($C840,'Policy Characteristics'!$C:$C,0))),"",INDEX('Policy Characteristics'!B:B,MATCH($C840,'Policy Characteristics'!$C:$C,0)))</f>
        <v>Industry Energy Efficiency Standards</v>
      </c>
      <c r="C840" s="310" t="str">
        <f t="shared" si="38"/>
        <v>Percentage Improvement in Eqpt Efficiency Standards above BAU</v>
      </c>
      <c r="D840" s="394" t="s">
        <v>3204</v>
      </c>
      <c r="E840" s="414" t="s">
        <v>2802</v>
      </c>
      <c r="F840" s="7" t="s">
        <v>3167</v>
      </c>
      <c r="G840" s="414" t="s">
        <v>2806</v>
      </c>
      <c r="H840" s="416">
        <v>1076</v>
      </c>
      <c r="I840" s="414" t="s">
        <v>44</v>
      </c>
      <c r="J840" s="308" t="str">
        <f>IF(ISBLANK(INDEX('Policy Characteristics'!D:D,MATCH($C840,'Policy Characteristics'!$C:$C,0))),"",INDEX('Policy Characteristics'!D:D,MATCH($C840,'Policy Characteristics'!$C:$C,0)))</f>
        <v>Industry Energy Efficiency Standards</v>
      </c>
      <c r="K840" s="306" t="str">
        <f>IF(ISBLANK(INDEX('Policy Characteristics'!E:E,MATCH($C840,'Policy Characteristics'!$C:$C,0))),"",INDEX('Policy Characteristics'!E:E,MATCH($C840,'Policy Characteristics'!$C:$C,0)))</f>
        <v>indst efficiency standards</v>
      </c>
      <c r="L840" s="317">
        <f>IF(ISBLANK(INDEX('Policy Characteristics'!F:F,MATCH($C840,'Policy Characteristics'!$C:$C,0))),"",INDEX('Policy Characteristics'!F:F,MATCH($C840,'Policy Characteristics'!$C:$C,0)))</f>
        <v>0</v>
      </c>
      <c r="M840" s="317">
        <f>IF(ISBLANK(INDEX('Policy Characteristics'!G:G,MATCH($C840,'Policy Characteristics'!$C:$C,0))),"",INDEX('Policy Characteristics'!G:G,MATCH($C840,'Policy Characteristics'!$C:$C,0)))</f>
        <v>0.25</v>
      </c>
      <c r="N840" s="317">
        <f>IF(ISBLANK(INDEX('Policy Characteristics'!H:H,MATCH($C840,'Policy Characteristics'!$C:$C,0))),"",INDEX('Policy Characteristics'!H:H,MATCH($C840,'Policy Characteristics'!$C:$C,0)))</f>
        <v>0.01</v>
      </c>
      <c r="O840" s="306" t="str">
        <f>IF(ISBLANK(INDEX('Policy Characteristics'!I:I,MATCH($C840,'Policy Characteristics'!$C:$C,0))),"",INDEX('Policy Characteristics'!I:I,MATCH($C840,'Policy Characteristics'!$C:$C,0)))</f>
        <v>% reduction in energy use</v>
      </c>
      <c r="P840" s="306" t="str">
        <f>IF(ISBLANK(INDEX('Policy Characteristics'!J:J,MATCH($C840,'Policy Characteristics'!$C:$C,0))),"",INDEX('Policy Characteristics'!J:J,MATCH($C840,'Policy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0" s="306" t="str">
        <f>IF(ISBLANK(INDEX('Policy Characteristics'!K:K,MATCH($C840,'Policy Characteristics'!$C:$C,0))),"",INDEX('Policy Characteristics'!K:K,MATCH($C840,'Policy Characteristics'!$C:$C,0)))</f>
        <v>industry-ag-main.html#eff-stds</v>
      </c>
      <c r="R840" s="306" t="str">
        <f>IF(ISBLANK(INDEX('Policy Characteristics'!L:L,MATCH($C840,'Policy Characteristics'!$C:$C,0))),"",INDEX('Policy Characteristics'!L:L,MATCH($C840,'Policy Characteristics'!$C:$C,0)))</f>
        <v>industry-energy-efficiency-standards.html</v>
      </c>
    </row>
    <row r="841" spans="1:18" s="435" customFormat="1" x14ac:dyDescent="0.25">
      <c r="A841" s="306" t="str">
        <f>IF(ISBLANK(INDEX('Policy Characteristics'!A:A,MATCH($C841,'Policy Characteristics'!$C:$C,0))),"",INDEX('Policy Characteristics'!A:A,MATCH($C841,'Policy Characteristics'!$C:$C,0)))</f>
        <v>Industry</v>
      </c>
      <c r="B841" s="306" t="str">
        <f>IF(ISBLANK(INDEX('Policy Characteristics'!B:B,MATCH($C841,'Policy Characteristics'!$C:$C,0))),"",INDEX('Policy Characteristics'!B:B,MATCH($C841,'Policy Characteristics'!$C:$C,0)))</f>
        <v>Industry Energy Efficiency Standards</v>
      </c>
      <c r="C841" s="310" t="str">
        <f t="shared" si="38"/>
        <v>Percentage Improvement in Eqpt Efficiency Standards above BAU</v>
      </c>
      <c r="D841" s="394" t="s">
        <v>3204</v>
      </c>
      <c r="E841" s="414" t="s">
        <v>2799</v>
      </c>
      <c r="F841" s="7" t="s">
        <v>3167</v>
      </c>
      <c r="G841" s="414" t="s">
        <v>2804</v>
      </c>
      <c r="H841" s="416">
        <v>1077</v>
      </c>
      <c r="I841" s="414" t="s">
        <v>45</v>
      </c>
      <c r="J841" s="308" t="str">
        <f>IF(ISBLANK(INDEX('Policy Characteristics'!D:D,MATCH($C841,'Policy Characteristics'!$C:$C,0))),"",INDEX('Policy Characteristics'!D:D,MATCH($C841,'Policy Characteristics'!$C:$C,0)))</f>
        <v>Industry Energy Efficiency Standards</v>
      </c>
      <c r="K841" s="306" t="str">
        <f>IF(ISBLANK(INDEX('Policy Characteristics'!E:E,MATCH($C841,'Policy Characteristics'!$C:$C,0))),"",INDEX('Policy Characteristics'!E:E,MATCH($C841,'Policy Characteristics'!$C:$C,0)))</f>
        <v>indst efficiency standards</v>
      </c>
      <c r="L841" s="317">
        <f>IF(ISBLANK(INDEX('Policy Characteristics'!F:F,MATCH($C841,'Policy Characteristics'!$C:$C,0))),"",INDEX('Policy Characteristics'!F:F,MATCH($C841,'Policy Characteristics'!$C:$C,0)))</f>
        <v>0</v>
      </c>
      <c r="M841" s="317">
        <f>IF(ISBLANK(INDEX('Policy Characteristics'!G:G,MATCH($C841,'Policy Characteristics'!$C:$C,0))),"",INDEX('Policy Characteristics'!G:G,MATCH($C841,'Policy Characteristics'!$C:$C,0)))</f>
        <v>0.25</v>
      </c>
      <c r="N841" s="317">
        <f>IF(ISBLANK(INDEX('Policy Characteristics'!H:H,MATCH($C841,'Policy Characteristics'!$C:$C,0))),"",INDEX('Policy Characteristics'!H:H,MATCH($C841,'Policy Characteristics'!$C:$C,0)))</f>
        <v>0.01</v>
      </c>
      <c r="O841" s="306" t="str">
        <f>IF(ISBLANK(INDEX('Policy Characteristics'!I:I,MATCH($C841,'Policy Characteristics'!$C:$C,0))),"",INDEX('Policy Characteristics'!I:I,MATCH($C841,'Policy Characteristics'!$C:$C,0)))</f>
        <v>% reduction in energy use</v>
      </c>
      <c r="P841" s="306" t="str">
        <f>IF(ISBLANK(INDEX('Policy Characteristics'!J:J,MATCH($C841,'Policy Characteristics'!$C:$C,0))),"",INDEX('Policy Characteristics'!J:J,MATCH($C841,'Policy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1" s="306" t="str">
        <f>IF(ISBLANK(INDEX('Policy Characteristics'!K:K,MATCH($C841,'Policy Characteristics'!$C:$C,0))),"",INDEX('Policy Characteristics'!K:K,MATCH($C841,'Policy Characteristics'!$C:$C,0)))</f>
        <v>industry-ag-main.html#eff-stds</v>
      </c>
      <c r="R841" s="306" t="str">
        <f>IF(ISBLANK(INDEX('Policy Characteristics'!L:L,MATCH($C841,'Policy Characteristics'!$C:$C,0))),"",INDEX('Policy Characteristics'!L:L,MATCH($C841,'Policy Characteristics'!$C:$C,0)))</f>
        <v>industry-energy-efficiency-standards.html</v>
      </c>
    </row>
    <row r="842" spans="1:18" s="435" customFormat="1" x14ac:dyDescent="0.25">
      <c r="A842" s="306" t="str">
        <f>IF(ISBLANK(INDEX('Policy Characteristics'!A:A,MATCH($C842,'Policy Characteristics'!$C:$C,0))),"",INDEX('Policy Characteristics'!A:A,MATCH($C842,'Policy Characteristics'!$C:$C,0)))</f>
        <v>Industry</v>
      </c>
      <c r="B842" s="306" t="str">
        <f>IF(ISBLANK(INDEX('Policy Characteristics'!B:B,MATCH($C842,'Policy Characteristics'!$C:$C,0))),"",INDEX('Policy Characteristics'!B:B,MATCH($C842,'Policy Characteristics'!$C:$C,0)))</f>
        <v>Industry Energy Efficiency Standards</v>
      </c>
      <c r="C842" s="310" t="str">
        <f t="shared" si="38"/>
        <v>Percentage Improvement in Eqpt Efficiency Standards above BAU</v>
      </c>
      <c r="D842" s="394" t="s">
        <v>3205</v>
      </c>
      <c r="E842" s="414" t="s">
        <v>2449</v>
      </c>
      <c r="F842" s="7" t="s">
        <v>3168</v>
      </c>
      <c r="G842" s="414" t="s">
        <v>2455</v>
      </c>
      <c r="H842" s="416">
        <v>1078</v>
      </c>
      <c r="I842" s="414" t="s">
        <v>44</v>
      </c>
      <c r="J842" s="308" t="str">
        <f>IF(ISBLANK(INDEX('Policy Characteristics'!D:D,MATCH($C842,'Policy Characteristics'!$C:$C,0))),"",INDEX('Policy Characteristics'!D:D,MATCH($C842,'Policy Characteristics'!$C:$C,0)))</f>
        <v>Industry Energy Efficiency Standards</v>
      </c>
      <c r="K842" s="306" t="str">
        <f>IF(ISBLANK(INDEX('Policy Characteristics'!E:E,MATCH($C842,'Policy Characteristics'!$C:$C,0))),"",INDEX('Policy Characteristics'!E:E,MATCH($C842,'Policy Characteristics'!$C:$C,0)))</f>
        <v>indst efficiency standards</v>
      </c>
      <c r="L842" s="317">
        <f>IF(ISBLANK(INDEX('Policy Characteristics'!F:F,MATCH($C842,'Policy Characteristics'!$C:$C,0))),"",INDEX('Policy Characteristics'!F:F,MATCH($C842,'Policy Characteristics'!$C:$C,0)))</f>
        <v>0</v>
      </c>
      <c r="M842" s="317">
        <f>IF(ISBLANK(INDEX('Policy Characteristics'!G:G,MATCH($C842,'Policy Characteristics'!$C:$C,0))),"",INDEX('Policy Characteristics'!G:G,MATCH($C842,'Policy Characteristics'!$C:$C,0)))</f>
        <v>0.25</v>
      </c>
      <c r="N842" s="317">
        <f>IF(ISBLANK(INDEX('Policy Characteristics'!H:H,MATCH($C842,'Policy Characteristics'!$C:$C,0))),"",INDEX('Policy Characteristics'!H:H,MATCH($C842,'Policy Characteristics'!$C:$C,0)))</f>
        <v>0.01</v>
      </c>
      <c r="O842" s="306" t="str">
        <f>IF(ISBLANK(INDEX('Policy Characteristics'!I:I,MATCH($C842,'Policy Characteristics'!$C:$C,0))),"",INDEX('Policy Characteristics'!I:I,MATCH($C842,'Policy Characteristics'!$C:$C,0)))</f>
        <v>% reduction in energy use</v>
      </c>
      <c r="P842" s="306" t="str">
        <f>IF(ISBLANK(INDEX('Policy Characteristics'!J:J,MATCH($C842,'Policy Characteristics'!$C:$C,0))),"",INDEX('Policy Characteristics'!J:J,MATCH($C842,'Policy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2" s="306" t="str">
        <f>IF(ISBLANK(INDEX('Policy Characteristics'!K:K,MATCH($C842,'Policy Characteristics'!$C:$C,0))),"",INDEX('Policy Characteristics'!K:K,MATCH($C842,'Policy Characteristics'!$C:$C,0)))</f>
        <v>industry-ag-main.html#eff-stds</v>
      </c>
      <c r="R842" s="306" t="str">
        <f>IF(ISBLANK(INDEX('Policy Characteristics'!L:L,MATCH($C842,'Policy Characteristics'!$C:$C,0))),"",INDEX('Policy Characteristics'!L:L,MATCH($C842,'Policy Characteristics'!$C:$C,0)))</f>
        <v>industry-energy-efficiency-standards.html</v>
      </c>
    </row>
    <row r="843" spans="1:18" s="435" customFormat="1" x14ac:dyDescent="0.25">
      <c r="A843" s="306" t="str">
        <f>IF(ISBLANK(INDEX('Policy Characteristics'!A:A,MATCH($C843,'Policy Characteristics'!$C:$C,0))),"",INDEX('Policy Characteristics'!A:A,MATCH($C843,'Policy Characteristics'!$C:$C,0)))</f>
        <v>Industry</v>
      </c>
      <c r="B843" s="306" t="str">
        <f>IF(ISBLANK(INDEX('Policy Characteristics'!B:B,MATCH($C843,'Policy Characteristics'!$C:$C,0))),"",INDEX('Policy Characteristics'!B:B,MATCH($C843,'Policy Characteristics'!$C:$C,0)))</f>
        <v>Industry Energy Efficiency Standards</v>
      </c>
      <c r="C843" s="310" t="str">
        <f t="shared" si="38"/>
        <v>Percentage Improvement in Eqpt Efficiency Standards above BAU</v>
      </c>
      <c r="D843" s="394" t="s">
        <v>3205</v>
      </c>
      <c r="E843" s="414" t="s">
        <v>2450</v>
      </c>
      <c r="F843" s="7" t="s">
        <v>3168</v>
      </c>
      <c r="G843" s="414" t="s">
        <v>2458</v>
      </c>
      <c r="H843" s="416">
        <v>1079</v>
      </c>
      <c r="I843" s="414" t="s">
        <v>44</v>
      </c>
      <c r="J843" s="308" t="str">
        <f>IF(ISBLANK(INDEX('Policy Characteristics'!D:D,MATCH($C843,'Policy Characteristics'!$C:$C,0))),"",INDEX('Policy Characteristics'!D:D,MATCH($C843,'Policy Characteristics'!$C:$C,0)))</f>
        <v>Industry Energy Efficiency Standards</v>
      </c>
      <c r="K843" s="306" t="str">
        <f>IF(ISBLANK(INDEX('Policy Characteristics'!E:E,MATCH($C843,'Policy Characteristics'!$C:$C,0))),"",INDEX('Policy Characteristics'!E:E,MATCH($C843,'Policy Characteristics'!$C:$C,0)))</f>
        <v>indst efficiency standards</v>
      </c>
      <c r="L843" s="317">
        <f>IF(ISBLANK(INDEX('Policy Characteristics'!F:F,MATCH($C843,'Policy Characteristics'!$C:$C,0))),"",INDEX('Policy Characteristics'!F:F,MATCH($C843,'Policy Characteristics'!$C:$C,0)))</f>
        <v>0</v>
      </c>
      <c r="M843" s="317">
        <f>IF(ISBLANK(INDEX('Policy Characteristics'!G:G,MATCH($C843,'Policy Characteristics'!$C:$C,0))),"",INDEX('Policy Characteristics'!G:G,MATCH($C843,'Policy Characteristics'!$C:$C,0)))</f>
        <v>0.25</v>
      </c>
      <c r="N843" s="317">
        <f>IF(ISBLANK(INDEX('Policy Characteristics'!H:H,MATCH($C843,'Policy Characteristics'!$C:$C,0))),"",INDEX('Policy Characteristics'!H:H,MATCH($C843,'Policy Characteristics'!$C:$C,0)))</f>
        <v>0.01</v>
      </c>
      <c r="O843" s="306" t="str">
        <f>IF(ISBLANK(INDEX('Policy Characteristics'!I:I,MATCH($C843,'Policy Characteristics'!$C:$C,0))),"",INDEX('Policy Characteristics'!I:I,MATCH($C843,'Policy Characteristics'!$C:$C,0)))</f>
        <v>% reduction in energy use</v>
      </c>
      <c r="P843" s="306" t="str">
        <f>IF(ISBLANK(INDEX('Policy Characteristics'!J:J,MATCH($C843,'Policy Characteristics'!$C:$C,0))),"",INDEX('Policy Characteristics'!J:J,MATCH($C843,'Policy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3" s="306" t="str">
        <f>IF(ISBLANK(INDEX('Policy Characteristics'!K:K,MATCH($C843,'Policy Characteristics'!$C:$C,0))),"",INDEX('Policy Characteristics'!K:K,MATCH($C843,'Policy Characteristics'!$C:$C,0)))</f>
        <v>industry-ag-main.html#eff-stds</v>
      </c>
      <c r="R843" s="306" t="str">
        <f>IF(ISBLANK(INDEX('Policy Characteristics'!L:L,MATCH($C843,'Policy Characteristics'!$C:$C,0))),"",INDEX('Policy Characteristics'!L:L,MATCH($C843,'Policy Characteristics'!$C:$C,0)))</f>
        <v>industry-energy-efficiency-standards.html</v>
      </c>
    </row>
    <row r="844" spans="1:18" s="435" customFormat="1" x14ac:dyDescent="0.25">
      <c r="A844" s="306" t="str">
        <f>IF(ISBLANK(INDEX('Policy Characteristics'!A:A,MATCH($C844,'Policy Characteristics'!$C:$C,0))),"",INDEX('Policy Characteristics'!A:A,MATCH($C844,'Policy Characteristics'!$C:$C,0)))</f>
        <v>Industry</v>
      </c>
      <c r="B844" s="306" t="str">
        <f>IF(ISBLANK(INDEX('Policy Characteristics'!B:B,MATCH($C844,'Policy Characteristics'!$C:$C,0))),"",INDEX('Policy Characteristics'!B:B,MATCH($C844,'Policy Characteristics'!$C:$C,0)))</f>
        <v>Industry Energy Efficiency Standards</v>
      </c>
      <c r="C844" s="310" t="str">
        <f t="shared" si="38"/>
        <v>Percentage Improvement in Eqpt Efficiency Standards above BAU</v>
      </c>
      <c r="D844" s="394" t="s">
        <v>3205</v>
      </c>
      <c r="E844" s="414" t="s">
        <v>2451</v>
      </c>
      <c r="F844" s="7" t="s">
        <v>3168</v>
      </c>
      <c r="G844" s="414" t="s">
        <v>2459</v>
      </c>
      <c r="H844" s="416">
        <v>1080</v>
      </c>
      <c r="I844" s="414" t="s">
        <v>44</v>
      </c>
      <c r="J844" s="308" t="str">
        <f>IF(ISBLANK(INDEX('Policy Characteristics'!D:D,MATCH($C844,'Policy Characteristics'!$C:$C,0))),"",INDEX('Policy Characteristics'!D:D,MATCH($C844,'Policy Characteristics'!$C:$C,0)))</f>
        <v>Industry Energy Efficiency Standards</v>
      </c>
      <c r="K844" s="306" t="str">
        <f>IF(ISBLANK(INDEX('Policy Characteristics'!E:E,MATCH($C844,'Policy Characteristics'!$C:$C,0))),"",INDEX('Policy Characteristics'!E:E,MATCH($C844,'Policy Characteristics'!$C:$C,0)))</f>
        <v>indst efficiency standards</v>
      </c>
      <c r="L844" s="317">
        <f>IF(ISBLANK(INDEX('Policy Characteristics'!F:F,MATCH($C844,'Policy Characteristics'!$C:$C,0))),"",INDEX('Policy Characteristics'!F:F,MATCH($C844,'Policy Characteristics'!$C:$C,0)))</f>
        <v>0</v>
      </c>
      <c r="M844" s="317">
        <f>IF(ISBLANK(INDEX('Policy Characteristics'!G:G,MATCH($C844,'Policy Characteristics'!$C:$C,0))),"",INDEX('Policy Characteristics'!G:G,MATCH($C844,'Policy Characteristics'!$C:$C,0)))</f>
        <v>0.25</v>
      </c>
      <c r="N844" s="317">
        <f>IF(ISBLANK(INDEX('Policy Characteristics'!H:H,MATCH($C844,'Policy Characteristics'!$C:$C,0))),"",INDEX('Policy Characteristics'!H:H,MATCH($C844,'Policy Characteristics'!$C:$C,0)))</f>
        <v>0.01</v>
      </c>
      <c r="O844" s="306" t="str">
        <f>IF(ISBLANK(INDEX('Policy Characteristics'!I:I,MATCH($C844,'Policy Characteristics'!$C:$C,0))),"",INDEX('Policy Characteristics'!I:I,MATCH($C844,'Policy Characteristics'!$C:$C,0)))</f>
        <v>% reduction in energy use</v>
      </c>
      <c r="P844" s="306" t="str">
        <f>IF(ISBLANK(INDEX('Policy Characteristics'!J:J,MATCH($C844,'Policy Characteristics'!$C:$C,0))),"",INDEX('Policy Characteristics'!J:J,MATCH($C844,'Policy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4" s="306" t="str">
        <f>IF(ISBLANK(INDEX('Policy Characteristics'!K:K,MATCH($C844,'Policy Characteristics'!$C:$C,0))),"",INDEX('Policy Characteristics'!K:K,MATCH($C844,'Policy Characteristics'!$C:$C,0)))</f>
        <v>industry-ag-main.html#eff-stds</v>
      </c>
      <c r="R844" s="306" t="str">
        <f>IF(ISBLANK(INDEX('Policy Characteristics'!L:L,MATCH($C844,'Policy Characteristics'!$C:$C,0))),"",INDEX('Policy Characteristics'!L:L,MATCH($C844,'Policy Characteristics'!$C:$C,0)))</f>
        <v>industry-energy-efficiency-standards.html</v>
      </c>
    </row>
    <row r="845" spans="1:18" s="435" customFormat="1" x14ac:dyDescent="0.25">
      <c r="A845" s="306" t="str">
        <f>IF(ISBLANK(INDEX('Policy Characteristics'!A:A,MATCH($C845,'Policy Characteristics'!$C:$C,0))),"",INDEX('Policy Characteristics'!A:A,MATCH($C845,'Policy Characteristics'!$C:$C,0)))</f>
        <v>Industry</v>
      </c>
      <c r="B845" s="306" t="str">
        <f>IF(ISBLANK(INDEX('Policy Characteristics'!B:B,MATCH($C845,'Policy Characteristics'!$C:$C,0))),"",INDEX('Policy Characteristics'!B:B,MATCH($C845,'Policy Characteristics'!$C:$C,0)))</f>
        <v>Industry Energy Efficiency Standards</v>
      </c>
      <c r="C845" s="310" t="str">
        <f t="shared" si="38"/>
        <v>Percentage Improvement in Eqpt Efficiency Standards above BAU</v>
      </c>
      <c r="D845" s="394" t="s">
        <v>3205</v>
      </c>
      <c r="E845" s="414" t="s">
        <v>2452</v>
      </c>
      <c r="F845" s="7" t="s">
        <v>3168</v>
      </c>
      <c r="G845" s="414" t="s">
        <v>2456</v>
      </c>
      <c r="H845" s="416">
        <v>1081</v>
      </c>
      <c r="I845" s="414" t="s">
        <v>45</v>
      </c>
      <c r="J845" s="308" t="str">
        <f>IF(ISBLANK(INDEX('Policy Characteristics'!D:D,MATCH($C845,'Policy Characteristics'!$C:$C,0))),"",INDEX('Policy Characteristics'!D:D,MATCH($C845,'Policy Characteristics'!$C:$C,0)))</f>
        <v>Industry Energy Efficiency Standards</v>
      </c>
      <c r="K845" s="306" t="str">
        <f>IF(ISBLANK(INDEX('Policy Characteristics'!E:E,MATCH($C845,'Policy Characteristics'!$C:$C,0))),"",INDEX('Policy Characteristics'!E:E,MATCH($C845,'Policy Characteristics'!$C:$C,0)))</f>
        <v>indst efficiency standards</v>
      </c>
      <c r="L845" s="317">
        <f>IF(ISBLANK(INDEX('Policy Characteristics'!F:F,MATCH($C845,'Policy Characteristics'!$C:$C,0))),"",INDEX('Policy Characteristics'!F:F,MATCH($C845,'Policy Characteristics'!$C:$C,0)))</f>
        <v>0</v>
      </c>
      <c r="M845" s="317">
        <f>IF(ISBLANK(INDEX('Policy Characteristics'!G:G,MATCH($C845,'Policy Characteristics'!$C:$C,0))),"",INDEX('Policy Characteristics'!G:G,MATCH($C845,'Policy Characteristics'!$C:$C,0)))</f>
        <v>0.25</v>
      </c>
      <c r="N845" s="317">
        <f>IF(ISBLANK(INDEX('Policy Characteristics'!H:H,MATCH($C845,'Policy Characteristics'!$C:$C,0))),"",INDEX('Policy Characteristics'!H:H,MATCH($C845,'Policy Characteristics'!$C:$C,0)))</f>
        <v>0.01</v>
      </c>
      <c r="O845" s="306" t="str">
        <f>IF(ISBLANK(INDEX('Policy Characteristics'!I:I,MATCH($C845,'Policy Characteristics'!$C:$C,0))),"",INDEX('Policy Characteristics'!I:I,MATCH($C845,'Policy Characteristics'!$C:$C,0)))</f>
        <v>% reduction in energy use</v>
      </c>
      <c r="P845" s="306" t="str">
        <f>IF(ISBLANK(INDEX('Policy Characteristics'!J:J,MATCH($C845,'Policy Characteristics'!$C:$C,0))),"",INDEX('Policy Characteristics'!J:J,MATCH($C845,'Policy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5" s="306" t="str">
        <f>IF(ISBLANK(INDEX('Policy Characteristics'!K:K,MATCH($C845,'Policy Characteristics'!$C:$C,0))),"",INDEX('Policy Characteristics'!K:K,MATCH($C845,'Policy Characteristics'!$C:$C,0)))</f>
        <v>industry-ag-main.html#eff-stds</v>
      </c>
      <c r="R845" s="306" t="str">
        <f>IF(ISBLANK(INDEX('Policy Characteristics'!L:L,MATCH($C845,'Policy Characteristics'!$C:$C,0))),"",INDEX('Policy Characteristics'!L:L,MATCH($C845,'Policy Characteristics'!$C:$C,0)))</f>
        <v>industry-energy-efficiency-standards.html</v>
      </c>
    </row>
    <row r="846" spans="1:18" s="435" customFormat="1" x14ac:dyDescent="0.25">
      <c r="A846" s="306" t="str">
        <f>IF(ISBLANK(INDEX('Policy Characteristics'!A:A,MATCH($C846,'Policy Characteristics'!$C:$C,0))),"",INDEX('Policy Characteristics'!A:A,MATCH($C846,'Policy Characteristics'!$C:$C,0)))</f>
        <v>Industry</v>
      </c>
      <c r="B846" s="306" t="str">
        <f>IF(ISBLANK(INDEX('Policy Characteristics'!B:B,MATCH($C846,'Policy Characteristics'!$C:$C,0))),"",INDEX('Policy Characteristics'!B:B,MATCH($C846,'Policy Characteristics'!$C:$C,0)))</f>
        <v>Industry Energy Efficiency Standards</v>
      </c>
      <c r="C846" s="310" t="str">
        <f t="shared" si="38"/>
        <v>Percentage Improvement in Eqpt Efficiency Standards above BAU</v>
      </c>
      <c r="D846" s="394" t="s">
        <v>3205</v>
      </c>
      <c r="E846" s="414" t="s">
        <v>2453</v>
      </c>
      <c r="F846" s="7" t="s">
        <v>3168</v>
      </c>
      <c r="G846" s="414" t="s">
        <v>2457</v>
      </c>
      <c r="H846" s="416">
        <v>1082</v>
      </c>
      <c r="I846" s="414" t="s">
        <v>44</v>
      </c>
      <c r="J846" s="308" t="str">
        <f>IF(ISBLANK(INDEX('Policy Characteristics'!D:D,MATCH($C846,'Policy Characteristics'!$C:$C,0))),"",INDEX('Policy Characteristics'!D:D,MATCH($C846,'Policy Characteristics'!$C:$C,0)))</f>
        <v>Industry Energy Efficiency Standards</v>
      </c>
      <c r="K846" s="306" t="str">
        <f>IF(ISBLANK(INDEX('Policy Characteristics'!E:E,MATCH($C846,'Policy Characteristics'!$C:$C,0))),"",INDEX('Policy Characteristics'!E:E,MATCH($C846,'Policy Characteristics'!$C:$C,0)))</f>
        <v>indst efficiency standards</v>
      </c>
      <c r="L846" s="317">
        <f>IF(ISBLANK(INDEX('Policy Characteristics'!F:F,MATCH($C846,'Policy Characteristics'!$C:$C,0))),"",INDEX('Policy Characteristics'!F:F,MATCH($C846,'Policy Characteristics'!$C:$C,0)))</f>
        <v>0</v>
      </c>
      <c r="M846" s="317">
        <f>IF(ISBLANK(INDEX('Policy Characteristics'!G:G,MATCH($C846,'Policy Characteristics'!$C:$C,0))),"",INDEX('Policy Characteristics'!G:G,MATCH($C846,'Policy Characteristics'!$C:$C,0)))</f>
        <v>0.25</v>
      </c>
      <c r="N846" s="317">
        <f>IF(ISBLANK(INDEX('Policy Characteristics'!H:H,MATCH($C846,'Policy Characteristics'!$C:$C,0))),"",INDEX('Policy Characteristics'!H:H,MATCH($C846,'Policy Characteristics'!$C:$C,0)))</f>
        <v>0.01</v>
      </c>
      <c r="O846" s="306" t="str">
        <f>IF(ISBLANK(INDEX('Policy Characteristics'!I:I,MATCH($C846,'Policy Characteristics'!$C:$C,0))),"",INDEX('Policy Characteristics'!I:I,MATCH($C846,'Policy Characteristics'!$C:$C,0)))</f>
        <v>% reduction in energy use</v>
      </c>
      <c r="P846" s="306" t="str">
        <f>IF(ISBLANK(INDEX('Policy Characteristics'!J:J,MATCH($C846,'Policy Characteristics'!$C:$C,0))),"",INDEX('Policy Characteristics'!J:J,MATCH($C846,'Policy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6" s="306" t="str">
        <f>IF(ISBLANK(INDEX('Policy Characteristics'!K:K,MATCH($C846,'Policy Characteristics'!$C:$C,0))),"",INDEX('Policy Characteristics'!K:K,MATCH($C846,'Policy Characteristics'!$C:$C,0)))</f>
        <v>industry-ag-main.html#eff-stds</v>
      </c>
      <c r="R846" s="306" t="str">
        <f>IF(ISBLANK(INDEX('Policy Characteristics'!L:L,MATCH($C846,'Policy Characteristics'!$C:$C,0))),"",INDEX('Policy Characteristics'!L:L,MATCH($C846,'Policy Characteristics'!$C:$C,0)))</f>
        <v>industry-energy-efficiency-standards.html</v>
      </c>
    </row>
    <row r="847" spans="1:18" s="435" customFormat="1" x14ac:dyDescent="0.25">
      <c r="A847" s="306" t="str">
        <f>IF(ISBLANK(INDEX('Policy Characteristics'!A:A,MATCH($C847,'Policy Characteristics'!$C:$C,0))),"",INDEX('Policy Characteristics'!A:A,MATCH($C847,'Policy Characteristics'!$C:$C,0)))</f>
        <v>Industry</v>
      </c>
      <c r="B847" s="306" t="str">
        <f>IF(ISBLANK(INDEX('Policy Characteristics'!B:B,MATCH($C847,'Policy Characteristics'!$C:$C,0))),"",INDEX('Policy Characteristics'!B:B,MATCH($C847,'Policy Characteristics'!$C:$C,0)))</f>
        <v>Industry Energy Efficiency Standards</v>
      </c>
      <c r="C847" s="310" t="str">
        <f t="shared" si="38"/>
        <v>Percentage Improvement in Eqpt Efficiency Standards above BAU</v>
      </c>
      <c r="D847" s="394" t="s">
        <v>3205</v>
      </c>
      <c r="E847" s="414" t="s">
        <v>2454</v>
      </c>
      <c r="F847" s="7" t="s">
        <v>3168</v>
      </c>
      <c r="G847" s="414" t="s">
        <v>2460</v>
      </c>
      <c r="H847" s="416">
        <v>1083</v>
      </c>
      <c r="I847" s="414" t="s">
        <v>45</v>
      </c>
      <c r="J847" s="308" t="str">
        <f>IF(ISBLANK(INDEX('Policy Characteristics'!D:D,MATCH($C847,'Policy Characteristics'!$C:$C,0))),"",INDEX('Policy Characteristics'!D:D,MATCH($C847,'Policy Characteristics'!$C:$C,0)))</f>
        <v>Industry Energy Efficiency Standards</v>
      </c>
      <c r="K847" s="306" t="str">
        <f>IF(ISBLANK(INDEX('Policy Characteristics'!E:E,MATCH($C847,'Policy Characteristics'!$C:$C,0))),"",INDEX('Policy Characteristics'!E:E,MATCH($C847,'Policy Characteristics'!$C:$C,0)))</f>
        <v>indst efficiency standards</v>
      </c>
      <c r="L847" s="317">
        <f>IF(ISBLANK(INDEX('Policy Characteristics'!F:F,MATCH($C847,'Policy Characteristics'!$C:$C,0))),"",INDEX('Policy Characteristics'!F:F,MATCH($C847,'Policy Characteristics'!$C:$C,0)))</f>
        <v>0</v>
      </c>
      <c r="M847" s="317">
        <f>IF(ISBLANK(INDEX('Policy Characteristics'!G:G,MATCH($C847,'Policy Characteristics'!$C:$C,0))),"",INDEX('Policy Characteristics'!G:G,MATCH($C847,'Policy Characteristics'!$C:$C,0)))</f>
        <v>0.25</v>
      </c>
      <c r="N847" s="317">
        <f>IF(ISBLANK(INDEX('Policy Characteristics'!H:H,MATCH($C847,'Policy Characteristics'!$C:$C,0))),"",INDEX('Policy Characteristics'!H:H,MATCH($C847,'Policy Characteristics'!$C:$C,0)))</f>
        <v>0.01</v>
      </c>
      <c r="O847" s="306" t="str">
        <f>IF(ISBLANK(INDEX('Policy Characteristics'!I:I,MATCH($C847,'Policy Characteristics'!$C:$C,0))),"",INDEX('Policy Characteristics'!I:I,MATCH($C847,'Policy Characteristics'!$C:$C,0)))</f>
        <v>% reduction in energy use</v>
      </c>
      <c r="P847" s="306" t="str">
        <f>IF(ISBLANK(INDEX('Policy Characteristics'!J:J,MATCH($C847,'Policy Characteristics'!$C:$C,0))),"",INDEX('Policy Characteristics'!J:J,MATCH($C847,'Policy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7" s="306" t="str">
        <f>IF(ISBLANK(INDEX('Policy Characteristics'!K:K,MATCH($C847,'Policy Characteristics'!$C:$C,0))),"",INDEX('Policy Characteristics'!K:K,MATCH($C847,'Policy Characteristics'!$C:$C,0)))</f>
        <v>industry-ag-main.html#eff-stds</v>
      </c>
      <c r="R847" s="306" t="str">
        <f>IF(ISBLANK(INDEX('Policy Characteristics'!L:L,MATCH($C847,'Policy Characteristics'!$C:$C,0))),"",INDEX('Policy Characteristics'!L:L,MATCH($C847,'Policy Characteristics'!$C:$C,0)))</f>
        <v>industry-energy-efficiency-standards.html</v>
      </c>
    </row>
    <row r="848" spans="1:18" s="435" customFormat="1" x14ac:dyDescent="0.25">
      <c r="A848" s="306" t="str">
        <f>IF(ISBLANK(INDEX('Policy Characteristics'!A:A,MATCH($C848,'Policy Characteristics'!$C:$C,0))),"",INDEX('Policy Characteristics'!A:A,MATCH($C848,'Policy Characteristics'!$C:$C,0)))</f>
        <v>Industry</v>
      </c>
      <c r="B848" s="306" t="str">
        <f>IF(ISBLANK(INDEX('Policy Characteristics'!B:B,MATCH($C848,'Policy Characteristics'!$C:$C,0))),"",INDEX('Policy Characteristics'!B:B,MATCH($C848,'Policy Characteristics'!$C:$C,0)))</f>
        <v>Industry Energy Efficiency Standards</v>
      </c>
      <c r="C848" s="310" t="str">
        <f t="shared" si="38"/>
        <v>Percentage Improvement in Eqpt Efficiency Standards above BAU</v>
      </c>
      <c r="D848" s="394" t="s">
        <v>3205</v>
      </c>
      <c r="E848" s="414" t="s">
        <v>2800</v>
      </c>
      <c r="F848" s="7" t="s">
        <v>3168</v>
      </c>
      <c r="G848" s="414" t="s">
        <v>2803</v>
      </c>
      <c r="H848" s="416">
        <v>1084</v>
      </c>
      <c r="I848" s="414" t="s">
        <v>45</v>
      </c>
      <c r="J848" s="308" t="str">
        <f>IF(ISBLANK(INDEX('Policy Characteristics'!D:D,MATCH($C848,'Policy Characteristics'!$C:$C,0))),"",INDEX('Policy Characteristics'!D:D,MATCH($C848,'Policy Characteristics'!$C:$C,0)))</f>
        <v>Industry Energy Efficiency Standards</v>
      </c>
      <c r="K848" s="306" t="str">
        <f>IF(ISBLANK(INDEX('Policy Characteristics'!E:E,MATCH($C848,'Policy Characteristics'!$C:$C,0))),"",INDEX('Policy Characteristics'!E:E,MATCH($C848,'Policy Characteristics'!$C:$C,0)))</f>
        <v>indst efficiency standards</v>
      </c>
      <c r="L848" s="317">
        <f>IF(ISBLANK(INDEX('Policy Characteristics'!F:F,MATCH($C848,'Policy Characteristics'!$C:$C,0))),"",INDEX('Policy Characteristics'!F:F,MATCH($C848,'Policy Characteristics'!$C:$C,0)))</f>
        <v>0</v>
      </c>
      <c r="M848" s="317">
        <f>IF(ISBLANK(INDEX('Policy Characteristics'!G:G,MATCH($C848,'Policy Characteristics'!$C:$C,0))),"",INDEX('Policy Characteristics'!G:G,MATCH($C848,'Policy Characteristics'!$C:$C,0)))</f>
        <v>0.25</v>
      </c>
      <c r="N848" s="317">
        <f>IF(ISBLANK(INDEX('Policy Characteristics'!H:H,MATCH($C848,'Policy Characteristics'!$C:$C,0))),"",INDEX('Policy Characteristics'!H:H,MATCH($C848,'Policy Characteristics'!$C:$C,0)))</f>
        <v>0.01</v>
      </c>
      <c r="O848" s="306" t="str">
        <f>IF(ISBLANK(INDEX('Policy Characteristics'!I:I,MATCH($C848,'Policy Characteristics'!$C:$C,0))),"",INDEX('Policy Characteristics'!I:I,MATCH($C848,'Policy Characteristics'!$C:$C,0)))</f>
        <v>% reduction in energy use</v>
      </c>
      <c r="P848" s="306" t="str">
        <f>IF(ISBLANK(INDEX('Policy Characteristics'!J:J,MATCH($C848,'Policy Characteristics'!$C:$C,0))),"",INDEX('Policy Characteristics'!J:J,MATCH($C848,'Policy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8" s="306" t="str">
        <f>IF(ISBLANK(INDEX('Policy Characteristics'!K:K,MATCH($C848,'Policy Characteristics'!$C:$C,0))),"",INDEX('Policy Characteristics'!K:K,MATCH($C848,'Policy Characteristics'!$C:$C,0)))</f>
        <v>industry-ag-main.html#eff-stds</v>
      </c>
      <c r="R848" s="306" t="str">
        <f>IF(ISBLANK(INDEX('Policy Characteristics'!L:L,MATCH($C848,'Policy Characteristics'!$C:$C,0))),"",INDEX('Policy Characteristics'!L:L,MATCH($C848,'Policy Characteristics'!$C:$C,0)))</f>
        <v>industry-energy-efficiency-standards.html</v>
      </c>
    </row>
    <row r="849" spans="1:18" s="435" customFormat="1" x14ac:dyDescent="0.25">
      <c r="A849" s="306" t="str">
        <f>IF(ISBLANK(INDEX('Policy Characteristics'!A:A,MATCH($C849,'Policy Characteristics'!$C:$C,0))),"",INDEX('Policy Characteristics'!A:A,MATCH($C849,'Policy Characteristics'!$C:$C,0)))</f>
        <v>Industry</v>
      </c>
      <c r="B849" s="306" t="str">
        <f>IF(ISBLANK(INDEX('Policy Characteristics'!B:B,MATCH($C849,'Policy Characteristics'!$C:$C,0))),"",INDEX('Policy Characteristics'!B:B,MATCH($C849,'Policy Characteristics'!$C:$C,0)))</f>
        <v>Industry Energy Efficiency Standards</v>
      </c>
      <c r="C849" s="310" t="str">
        <f t="shared" si="38"/>
        <v>Percentage Improvement in Eqpt Efficiency Standards above BAU</v>
      </c>
      <c r="D849" s="394" t="s">
        <v>3205</v>
      </c>
      <c r="E849" s="414" t="s">
        <v>2801</v>
      </c>
      <c r="F849" s="7" t="s">
        <v>3168</v>
      </c>
      <c r="G849" s="414" t="s">
        <v>2805</v>
      </c>
      <c r="H849" s="416">
        <v>1085</v>
      </c>
      <c r="I849" s="414" t="s">
        <v>44</v>
      </c>
      <c r="J849" s="308" t="str">
        <f>IF(ISBLANK(INDEX('Policy Characteristics'!D:D,MATCH($C849,'Policy Characteristics'!$C:$C,0))),"",INDEX('Policy Characteristics'!D:D,MATCH($C849,'Policy Characteristics'!$C:$C,0)))</f>
        <v>Industry Energy Efficiency Standards</v>
      </c>
      <c r="K849" s="306" t="str">
        <f>IF(ISBLANK(INDEX('Policy Characteristics'!E:E,MATCH($C849,'Policy Characteristics'!$C:$C,0))),"",INDEX('Policy Characteristics'!E:E,MATCH($C849,'Policy Characteristics'!$C:$C,0)))</f>
        <v>indst efficiency standards</v>
      </c>
      <c r="L849" s="317">
        <f>IF(ISBLANK(INDEX('Policy Characteristics'!F:F,MATCH($C849,'Policy Characteristics'!$C:$C,0))),"",INDEX('Policy Characteristics'!F:F,MATCH($C849,'Policy Characteristics'!$C:$C,0)))</f>
        <v>0</v>
      </c>
      <c r="M849" s="317">
        <f>IF(ISBLANK(INDEX('Policy Characteristics'!G:G,MATCH($C849,'Policy Characteristics'!$C:$C,0))),"",INDEX('Policy Characteristics'!G:G,MATCH($C849,'Policy Characteristics'!$C:$C,0)))</f>
        <v>0.25</v>
      </c>
      <c r="N849" s="317">
        <f>IF(ISBLANK(INDEX('Policy Characteristics'!H:H,MATCH($C849,'Policy Characteristics'!$C:$C,0))),"",INDEX('Policy Characteristics'!H:H,MATCH($C849,'Policy Characteristics'!$C:$C,0)))</f>
        <v>0.01</v>
      </c>
      <c r="O849" s="306" t="str">
        <f>IF(ISBLANK(INDEX('Policy Characteristics'!I:I,MATCH($C849,'Policy Characteristics'!$C:$C,0))),"",INDEX('Policy Characteristics'!I:I,MATCH($C849,'Policy Characteristics'!$C:$C,0)))</f>
        <v>% reduction in energy use</v>
      </c>
      <c r="P849" s="306" t="str">
        <f>IF(ISBLANK(INDEX('Policy Characteristics'!J:J,MATCH($C849,'Policy Characteristics'!$C:$C,0))),"",INDEX('Policy Characteristics'!J:J,MATCH($C849,'Policy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49" s="306" t="str">
        <f>IF(ISBLANK(INDEX('Policy Characteristics'!K:K,MATCH($C849,'Policy Characteristics'!$C:$C,0))),"",INDEX('Policy Characteristics'!K:K,MATCH($C849,'Policy Characteristics'!$C:$C,0)))</f>
        <v>industry-ag-main.html#eff-stds</v>
      </c>
      <c r="R849" s="306" t="str">
        <f>IF(ISBLANK(INDEX('Policy Characteristics'!L:L,MATCH($C849,'Policy Characteristics'!$C:$C,0))),"",INDEX('Policy Characteristics'!L:L,MATCH($C849,'Policy Characteristics'!$C:$C,0)))</f>
        <v>industry-energy-efficiency-standards.html</v>
      </c>
    </row>
    <row r="850" spans="1:18" s="435" customFormat="1" x14ac:dyDescent="0.25">
      <c r="A850" s="306" t="str">
        <f>IF(ISBLANK(INDEX('Policy Characteristics'!A:A,MATCH($C850,'Policy Characteristics'!$C:$C,0))),"",INDEX('Policy Characteristics'!A:A,MATCH($C850,'Policy Characteristics'!$C:$C,0)))</f>
        <v>Industry</v>
      </c>
      <c r="B850" s="306" t="str">
        <f>IF(ISBLANK(INDEX('Policy Characteristics'!B:B,MATCH($C850,'Policy Characteristics'!$C:$C,0))),"",INDEX('Policy Characteristics'!B:B,MATCH($C850,'Policy Characteristics'!$C:$C,0)))</f>
        <v>Industry Energy Efficiency Standards</v>
      </c>
      <c r="C850" s="310" t="str">
        <f t="shared" si="38"/>
        <v>Percentage Improvement in Eqpt Efficiency Standards above BAU</v>
      </c>
      <c r="D850" s="394" t="s">
        <v>3205</v>
      </c>
      <c r="E850" s="414" t="s">
        <v>2802</v>
      </c>
      <c r="F850" s="7" t="s">
        <v>3168</v>
      </c>
      <c r="G850" s="414" t="s">
        <v>2806</v>
      </c>
      <c r="H850" s="416">
        <v>1086</v>
      </c>
      <c r="I850" s="414" t="s">
        <v>44</v>
      </c>
      <c r="J850" s="308" t="str">
        <f>IF(ISBLANK(INDEX('Policy Characteristics'!D:D,MATCH($C850,'Policy Characteristics'!$C:$C,0))),"",INDEX('Policy Characteristics'!D:D,MATCH($C850,'Policy Characteristics'!$C:$C,0)))</f>
        <v>Industry Energy Efficiency Standards</v>
      </c>
      <c r="K850" s="306" t="str">
        <f>IF(ISBLANK(INDEX('Policy Characteristics'!E:E,MATCH($C850,'Policy Characteristics'!$C:$C,0))),"",INDEX('Policy Characteristics'!E:E,MATCH($C850,'Policy Characteristics'!$C:$C,0)))</f>
        <v>indst efficiency standards</v>
      </c>
      <c r="L850" s="317">
        <f>IF(ISBLANK(INDEX('Policy Characteristics'!F:F,MATCH($C850,'Policy Characteristics'!$C:$C,0))),"",INDEX('Policy Characteristics'!F:F,MATCH($C850,'Policy Characteristics'!$C:$C,0)))</f>
        <v>0</v>
      </c>
      <c r="M850" s="317">
        <f>IF(ISBLANK(INDEX('Policy Characteristics'!G:G,MATCH($C850,'Policy Characteristics'!$C:$C,0))),"",INDEX('Policy Characteristics'!G:G,MATCH($C850,'Policy Characteristics'!$C:$C,0)))</f>
        <v>0.25</v>
      </c>
      <c r="N850" s="317">
        <f>IF(ISBLANK(INDEX('Policy Characteristics'!H:H,MATCH($C850,'Policy Characteristics'!$C:$C,0))),"",INDEX('Policy Characteristics'!H:H,MATCH($C850,'Policy Characteristics'!$C:$C,0)))</f>
        <v>0.01</v>
      </c>
      <c r="O850" s="306" t="str">
        <f>IF(ISBLANK(INDEX('Policy Characteristics'!I:I,MATCH($C850,'Policy Characteristics'!$C:$C,0))),"",INDEX('Policy Characteristics'!I:I,MATCH($C850,'Policy Characteristics'!$C:$C,0)))</f>
        <v>% reduction in energy use</v>
      </c>
      <c r="P850" s="306" t="str">
        <f>IF(ISBLANK(INDEX('Policy Characteristics'!J:J,MATCH($C850,'Policy Characteristics'!$C:$C,0))),"",INDEX('Policy Characteristics'!J:J,MATCH($C850,'Policy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0" s="306" t="str">
        <f>IF(ISBLANK(INDEX('Policy Characteristics'!K:K,MATCH($C850,'Policy Characteristics'!$C:$C,0))),"",INDEX('Policy Characteristics'!K:K,MATCH($C850,'Policy Characteristics'!$C:$C,0)))</f>
        <v>industry-ag-main.html#eff-stds</v>
      </c>
      <c r="R850" s="306" t="str">
        <f>IF(ISBLANK(INDEX('Policy Characteristics'!L:L,MATCH($C850,'Policy Characteristics'!$C:$C,0))),"",INDEX('Policy Characteristics'!L:L,MATCH($C850,'Policy Characteristics'!$C:$C,0)))</f>
        <v>industry-energy-efficiency-standards.html</v>
      </c>
    </row>
    <row r="851" spans="1:18" s="435" customFormat="1" x14ac:dyDescent="0.25">
      <c r="A851" s="306" t="str">
        <f>IF(ISBLANK(INDEX('Policy Characteristics'!A:A,MATCH($C851,'Policy Characteristics'!$C:$C,0))),"",INDEX('Policy Characteristics'!A:A,MATCH($C851,'Policy Characteristics'!$C:$C,0)))</f>
        <v>Industry</v>
      </c>
      <c r="B851" s="306" t="str">
        <f>IF(ISBLANK(INDEX('Policy Characteristics'!B:B,MATCH($C851,'Policy Characteristics'!$C:$C,0))),"",INDEX('Policy Characteristics'!B:B,MATCH($C851,'Policy Characteristics'!$C:$C,0)))</f>
        <v>Industry Energy Efficiency Standards</v>
      </c>
      <c r="C851" s="310" t="str">
        <f t="shared" ref="C851:C914" si="39">C$722</f>
        <v>Percentage Improvement in Eqpt Efficiency Standards above BAU</v>
      </c>
      <c r="D851" s="394" t="s">
        <v>3205</v>
      </c>
      <c r="E851" s="414" t="s">
        <v>2799</v>
      </c>
      <c r="F851" s="7" t="s">
        <v>3168</v>
      </c>
      <c r="G851" s="414" t="s">
        <v>2804</v>
      </c>
      <c r="H851" s="416">
        <v>1087</v>
      </c>
      <c r="I851" s="414" t="s">
        <v>45</v>
      </c>
      <c r="J851" s="308" t="str">
        <f>IF(ISBLANK(INDEX('Policy Characteristics'!D:D,MATCH($C851,'Policy Characteristics'!$C:$C,0))),"",INDEX('Policy Characteristics'!D:D,MATCH($C851,'Policy Characteristics'!$C:$C,0)))</f>
        <v>Industry Energy Efficiency Standards</v>
      </c>
      <c r="K851" s="306" t="str">
        <f>IF(ISBLANK(INDEX('Policy Characteristics'!E:E,MATCH($C851,'Policy Characteristics'!$C:$C,0))),"",INDEX('Policy Characteristics'!E:E,MATCH($C851,'Policy Characteristics'!$C:$C,0)))</f>
        <v>indst efficiency standards</v>
      </c>
      <c r="L851" s="317">
        <f>IF(ISBLANK(INDEX('Policy Characteristics'!F:F,MATCH($C851,'Policy Characteristics'!$C:$C,0))),"",INDEX('Policy Characteristics'!F:F,MATCH($C851,'Policy Characteristics'!$C:$C,0)))</f>
        <v>0</v>
      </c>
      <c r="M851" s="317">
        <f>IF(ISBLANK(INDEX('Policy Characteristics'!G:G,MATCH($C851,'Policy Characteristics'!$C:$C,0))),"",INDEX('Policy Characteristics'!G:G,MATCH($C851,'Policy Characteristics'!$C:$C,0)))</f>
        <v>0.25</v>
      </c>
      <c r="N851" s="317">
        <f>IF(ISBLANK(INDEX('Policy Characteristics'!H:H,MATCH($C851,'Policy Characteristics'!$C:$C,0))),"",INDEX('Policy Characteristics'!H:H,MATCH($C851,'Policy Characteristics'!$C:$C,0)))</f>
        <v>0.01</v>
      </c>
      <c r="O851" s="306" t="str">
        <f>IF(ISBLANK(INDEX('Policy Characteristics'!I:I,MATCH($C851,'Policy Characteristics'!$C:$C,0))),"",INDEX('Policy Characteristics'!I:I,MATCH($C851,'Policy Characteristics'!$C:$C,0)))</f>
        <v>% reduction in energy use</v>
      </c>
      <c r="P851" s="306" t="str">
        <f>IF(ISBLANK(INDEX('Policy Characteristics'!J:J,MATCH($C851,'Policy Characteristics'!$C:$C,0))),"",INDEX('Policy Characteristics'!J:J,MATCH($C851,'Policy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1" s="306" t="str">
        <f>IF(ISBLANK(INDEX('Policy Characteristics'!K:K,MATCH($C851,'Policy Characteristics'!$C:$C,0))),"",INDEX('Policy Characteristics'!K:K,MATCH($C851,'Policy Characteristics'!$C:$C,0)))</f>
        <v>industry-ag-main.html#eff-stds</v>
      </c>
      <c r="R851" s="306" t="str">
        <f>IF(ISBLANK(INDEX('Policy Characteristics'!L:L,MATCH($C851,'Policy Characteristics'!$C:$C,0))),"",INDEX('Policy Characteristics'!L:L,MATCH($C851,'Policy Characteristics'!$C:$C,0)))</f>
        <v>industry-energy-efficiency-standards.html</v>
      </c>
    </row>
    <row r="852" spans="1:18" s="435" customFormat="1" x14ac:dyDescent="0.25">
      <c r="A852" s="306" t="str">
        <f>IF(ISBLANK(INDEX('Policy Characteristics'!A:A,MATCH($C852,'Policy Characteristics'!$C:$C,0))),"",INDEX('Policy Characteristics'!A:A,MATCH($C852,'Policy Characteristics'!$C:$C,0)))</f>
        <v>Industry</v>
      </c>
      <c r="B852" s="306" t="str">
        <f>IF(ISBLANK(INDEX('Policy Characteristics'!B:B,MATCH($C852,'Policy Characteristics'!$C:$C,0))),"",INDEX('Policy Characteristics'!B:B,MATCH($C852,'Policy Characteristics'!$C:$C,0)))</f>
        <v>Industry Energy Efficiency Standards</v>
      </c>
      <c r="C852" s="310" t="str">
        <f t="shared" si="39"/>
        <v>Percentage Improvement in Eqpt Efficiency Standards above BAU</v>
      </c>
      <c r="D852" s="394" t="s">
        <v>3206</v>
      </c>
      <c r="E852" s="414" t="s">
        <v>2449</v>
      </c>
      <c r="F852" s="7" t="s">
        <v>2665</v>
      </c>
      <c r="G852" s="414" t="s">
        <v>2455</v>
      </c>
      <c r="H852" s="416">
        <v>1088</v>
      </c>
      <c r="I852" s="414" t="s">
        <v>44</v>
      </c>
      <c r="J852" s="308" t="str">
        <f>IF(ISBLANK(INDEX('Policy Characteristics'!D:D,MATCH($C852,'Policy Characteristics'!$C:$C,0))),"",INDEX('Policy Characteristics'!D:D,MATCH($C852,'Policy Characteristics'!$C:$C,0)))</f>
        <v>Industry Energy Efficiency Standards</v>
      </c>
      <c r="K852" s="306" t="str">
        <f>IF(ISBLANK(INDEX('Policy Characteristics'!E:E,MATCH($C852,'Policy Characteristics'!$C:$C,0))),"",INDEX('Policy Characteristics'!E:E,MATCH($C852,'Policy Characteristics'!$C:$C,0)))</f>
        <v>indst efficiency standards</v>
      </c>
      <c r="L852" s="317">
        <f>IF(ISBLANK(INDEX('Policy Characteristics'!F:F,MATCH($C852,'Policy Characteristics'!$C:$C,0))),"",INDEX('Policy Characteristics'!F:F,MATCH($C852,'Policy Characteristics'!$C:$C,0)))</f>
        <v>0</v>
      </c>
      <c r="M852" s="317">
        <f>IF(ISBLANK(INDEX('Policy Characteristics'!G:G,MATCH($C852,'Policy Characteristics'!$C:$C,0))),"",INDEX('Policy Characteristics'!G:G,MATCH($C852,'Policy Characteristics'!$C:$C,0)))</f>
        <v>0.25</v>
      </c>
      <c r="N852" s="317">
        <f>IF(ISBLANK(INDEX('Policy Characteristics'!H:H,MATCH($C852,'Policy Characteristics'!$C:$C,0))),"",INDEX('Policy Characteristics'!H:H,MATCH($C852,'Policy Characteristics'!$C:$C,0)))</f>
        <v>0.01</v>
      </c>
      <c r="O852" s="306" t="str">
        <f>IF(ISBLANK(INDEX('Policy Characteristics'!I:I,MATCH($C852,'Policy Characteristics'!$C:$C,0))),"",INDEX('Policy Characteristics'!I:I,MATCH($C852,'Policy Characteristics'!$C:$C,0)))</f>
        <v>% reduction in energy use</v>
      </c>
      <c r="P852" s="306" t="str">
        <f>IF(ISBLANK(INDEX('Policy Characteristics'!J:J,MATCH($C852,'Policy Characteristics'!$C:$C,0))),"",INDEX('Policy Characteristics'!J:J,MATCH($C852,'Policy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2" s="306" t="str">
        <f>IF(ISBLANK(INDEX('Policy Characteristics'!K:K,MATCH($C852,'Policy Characteristics'!$C:$C,0))),"",INDEX('Policy Characteristics'!K:K,MATCH($C852,'Policy Characteristics'!$C:$C,0)))</f>
        <v>industry-ag-main.html#eff-stds</v>
      </c>
      <c r="R852" s="306" t="str">
        <f>IF(ISBLANK(INDEX('Policy Characteristics'!L:L,MATCH($C852,'Policy Characteristics'!$C:$C,0))),"",INDEX('Policy Characteristics'!L:L,MATCH($C852,'Policy Characteristics'!$C:$C,0)))</f>
        <v>industry-energy-efficiency-standards.html</v>
      </c>
    </row>
    <row r="853" spans="1:18" s="435" customFormat="1" x14ac:dyDescent="0.25">
      <c r="A853" s="306" t="str">
        <f>IF(ISBLANK(INDEX('Policy Characteristics'!A:A,MATCH($C853,'Policy Characteristics'!$C:$C,0))),"",INDEX('Policy Characteristics'!A:A,MATCH($C853,'Policy Characteristics'!$C:$C,0)))</f>
        <v>Industry</v>
      </c>
      <c r="B853" s="306" t="str">
        <f>IF(ISBLANK(INDEX('Policy Characteristics'!B:B,MATCH($C853,'Policy Characteristics'!$C:$C,0))),"",INDEX('Policy Characteristics'!B:B,MATCH($C853,'Policy Characteristics'!$C:$C,0)))</f>
        <v>Industry Energy Efficiency Standards</v>
      </c>
      <c r="C853" s="310" t="str">
        <f t="shared" si="39"/>
        <v>Percentage Improvement in Eqpt Efficiency Standards above BAU</v>
      </c>
      <c r="D853" s="394" t="s">
        <v>3206</v>
      </c>
      <c r="E853" s="414" t="s">
        <v>2450</v>
      </c>
      <c r="F853" s="7" t="s">
        <v>2665</v>
      </c>
      <c r="G853" s="414" t="s">
        <v>2458</v>
      </c>
      <c r="H853" s="416">
        <v>1089</v>
      </c>
      <c r="I853" s="414" t="s">
        <v>44</v>
      </c>
      <c r="J853" s="308" t="str">
        <f>IF(ISBLANK(INDEX('Policy Characteristics'!D:D,MATCH($C853,'Policy Characteristics'!$C:$C,0))),"",INDEX('Policy Characteristics'!D:D,MATCH($C853,'Policy Characteristics'!$C:$C,0)))</f>
        <v>Industry Energy Efficiency Standards</v>
      </c>
      <c r="K853" s="306" t="str">
        <f>IF(ISBLANK(INDEX('Policy Characteristics'!E:E,MATCH($C853,'Policy Characteristics'!$C:$C,0))),"",INDEX('Policy Characteristics'!E:E,MATCH($C853,'Policy Characteristics'!$C:$C,0)))</f>
        <v>indst efficiency standards</v>
      </c>
      <c r="L853" s="317">
        <f>IF(ISBLANK(INDEX('Policy Characteristics'!F:F,MATCH($C853,'Policy Characteristics'!$C:$C,0))),"",INDEX('Policy Characteristics'!F:F,MATCH($C853,'Policy Characteristics'!$C:$C,0)))</f>
        <v>0</v>
      </c>
      <c r="M853" s="317">
        <f>IF(ISBLANK(INDEX('Policy Characteristics'!G:G,MATCH($C853,'Policy Characteristics'!$C:$C,0))),"",INDEX('Policy Characteristics'!G:G,MATCH($C853,'Policy Characteristics'!$C:$C,0)))</f>
        <v>0.25</v>
      </c>
      <c r="N853" s="317">
        <f>IF(ISBLANK(INDEX('Policy Characteristics'!H:H,MATCH($C853,'Policy Characteristics'!$C:$C,0))),"",INDEX('Policy Characteristics'!H:H,MATCH($C853,'Policy Characteristics'!$C:$C,0)))</f>
        <v>0.01</v>
      </c>
      <c r="O853" s="306" t="str">
        <f>IF(ISBLANK(INDEX('Policy Characteristics'!I:I,MATCH($C853,'Policy Characteristics'!$C:$C,0))),"",INDEX('Policy Characteristics'!I:I,MATCH($C853,'Policy Characteristics'!$C:$C,0)))</f>
        <v>% reduction in energy use</v>
      </c>
      <c r="P853" s="306" t="str">
        <f>IF(ISBLANK(INDEX('Policy Characteristics'!J:J,MATCH($C853,'Policy Characteristics'!$C:$C,0))),"",INDEX('Policy Characteristics'!J:J,MATCH($C853,'Policy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3" s="306" t="str">
        <f>IF(ISBLANK(INDEX('Policy Characteristics'!K:K,MATCH($C853,'Policy Characteristics'!$C:$C,0))),"",INDEX('Policy Characteristics'!K:K,MATCH($C853,'Policy Characteristics'!$C:$C,0)))</f>
        <v>industry-ag-main.html#eff-stds</v>
      </c>
      <c r="R853" s="306" t="str">
        <f>IF(ISBLANK(INDEX('Policy Characteristics'!L:L,MATCH($C853,'Policy Characteristics'!$C:$C,0))),"",INDEX('Policy Characteristics'!L:L,MATCH($C853,'Policy Characteristics'!$C:$C,0)))</f>
        <v>industry-energy-efficiency-standards.html</v>
      </c>
    </row>
    <row r="854" spans="1:18" s="435" customFormat="1" x14ac:dyDescent="0.25">
      <c r="A854" s="306" t="str">
        <f>IF(ISBLANK(INDEX('Policy Characteristics'!A:A,MATCH($C854,'Policy Characteristics'!$C:$C,0))),"",INDEX('Policy Characteristics'!A:A,MATCH($C854,'Policy Characteristics'!$C:$C,0)))</f>
        <v>Industry</v>
      </c>
      <c r="B854" s="306" t="str">
        <f>IF(ISBLANK(INDEX('Policy Characteristics'!B:B,MATCH($C854,'Policy Characteristics'!$C:$C,0))),"",INDEX('Policy Characteristics'!B:B,MATCH($C854,'Policy Characteristics'!$C:$C,0)))</f>
        <v>Industry Energy Efficiency Standards</v>
      </c>
      <c r="C854" s="310" t="str">
        <f t="shared" si="39"/>
        <v>Percentage Improvement in Eqpt Efficiency Standards above BAU</v>
      </c>
      <c r="D854" s="394" t="s">
        <v>3206</v>
      </c>
      <c r="E854" s="414" t="s">
        <v>2451</v>
      </c>
      <c r="F854" s="7" t="s">
        <v>2665</v>
      </c>
      <c r="G854" s="414" t="s">
        <v>2459</v>
      </c>
      <c r="H854" s="416">
        <v>1090</v>
      </c>
      <c r="I854" s="414" t="s">
        <v>44</v>
      </c>
      <c r="J854" s="308" t="str">
        <f>IF(ISBLANK(INDEX('Policy Characteristics'!D:D,MATCH($C854,'Policy Characteristics'!$C:$C,0))),"",INDEX('Policy Characteristics'!D:D,MATCH($C854,'Policy Characteristics'!$C:$C,0)))</f>
        <v>Industry Energy Efficiency Standards</v>
      </c>
      <c r="K854" s="306" t="str">
        <f>IF(ISBLANK(INDEX('Policy Characteristics'!E:E,MATCH($C854,'Policy Characteristics'!$C:$C,0))),"",INDEX('Policy Characteristics'!E:E,MATCH($C854,'Policy Characteristics'!$C:$C,0)))</f>
        <v>indst efficiency standards</v>
      </c>
      <c r="L854" s="317">
        <f>IF(ISBLANK(INDEX('Policy Characteristics'!F:F,MATCH($C854,'Policy Characteristics'!$C:$C,0))),"",INDEX('Policy Characteristics'!F:F,MATCH($C854,'Policy Characteristics'!$C:$C,0)))</f>
        <v>0</v>
      </c>
      <c r="M854" s="317">
        <f>IF(ISBLANK(INDEX('Policy Characteristics'!G:G,MATCH($C854,'Policy Characteristics'!$C:$C,0))),"",INDEX('Policy Characteristics'!G:G,MATCH($C854,'Policy Characteristics'!$C:$C,0)))</f>
        <v>0.25</v>
      </c>
      <c r="N854" s="317">
        <f>IF(ISBLANK(INDEX('Policy Characteristics'!H:H,MATCH($C854,'Policy Characteristics'!$C:$C,0))),"",INDEX('Policy Characteristics'!H:H,MATCH($C854,'Policy Characteristics'!$C:$C,0)))</f>
        <v>0.01</v>
      </c>
      <c r="O854" s="306" t="str">
        <f>IF(ISBLANK(INDEX('Policy Characteristics'!I:I,MATCH($C854,'Policy Characteristics'!$C:$C,0))),"",INDEX('Policy Characteristics'!I:I,MATCH($C854,'Policy Characteristics'!$C:$C,0)))</f>
        <v>% reduction in energy use</v>
      </c>
      <c r="P854" s="306" t="str">
        <f>IF(ISBLANK(INDEX('Policy Characteristics'!J:J,MATCH($C854,'Policy Characteristics'!$C:$C,0))),"",INDEX('Policy Characteristics'!J:J,MATCH($C854,'Policy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4" s="306" t="str">
        <f>IF(ISBLANK(INDEX('Policy Characteristics'!K:K,MATCH($C854,'Policy Characteristics'!$C:$C,0))),"",INDEX('Policy Characteristics'!K:K,MATCH($C854,'Policy Characteristics'!$C:$C,0)))</f>
        <v>industry-ag-main.html#eff-stds</v>
      </c>
      <c r="R854" s="306" t="str">
        <f>IF(ISBLANK(INDEX('Policy Characteristics'!L:L,MATCH($C854,'Policy Characteristics'!$C:$C,0))),"",INDEX('Policy Characteristics'!L:L,MATCH($C854,'Policy Characteristics'!$C:$C,0)))</f>
        <v>industry-energy-efficiency-standards.html</v>
      </c>
    </row>
    <row r="855" spans="1:18" s="435" customFormat="1" x14ac:dyDescent="0.25">
      <c r="A855" s="306" t="str">
        <f>IF(ISBLANK(INDEX('Policy Characteristics'!A:A,MATCH($C855,'Policy Characteristics'!$C:$C,0))),"",INDEX('Policy Characteristics'!A:A,MATCH($C855,'Policy Characteristics'!$C:$C,0)))</f>
        <v>Industry</v>
      </c>
      <c r="B855" s="306" t="str">
        <f>IF(ISBLANK(INDEX('Policy Characteristics'!B:B,MATCH($C855,'Policy Characteristics'!$C:$C,0))),"",INDEX('Policy Characteristics'!B:B,MATCH($C855,'Policy Characteristics'!$C:$C,0)))</f>
        <v>Industry Energy Efficiency Standards</v>
      </c>
      <c r="C855" s="310" t="str">
        <f t="shared" si="39"/>
        <v>Percentage Improvement in Eqpt Efficiency Standards above BAU</v>
      </c>
      <c r="D855" s="394" t="s">
        <v>3206</v>
      </c>
      <c r="E855" s="414" t="s">
        <v>2452</v>
      </c>
      <c r="F855" s="7" t="s">
        <v>2665</v>
      </c>
      <c r="G855" s="414" t="s">
        <v>2456</v>
      </c>
      <c r="H855" s="416">
        <v>1091</v>
      </c>
      <c r="I855" s="414" t="s">
        <v>45</v>
      </c>
      <c r="J855" s="308" t="str">
        <f>IF(ISBLANK(INDEX('Policy Characteristics'!D:D,MATCH($C855,'Policy Characteristics'!$C:$C,0))),"",INDEX('Policy Characteristics'!D:D,MATCH($C855,'Policy Characteristics'!$C:$C,0)))</f>
        <v>Industry Energy Efficiency Standards</v>
      </c>
      <c r="K855" s="306" t="str">
        <f>IF(ISBLANK(INDEX('Policy Characteristics'!E:E,MATCH($C855,'Policy Characteristics'!$C:$C,0))),"",INDEX('Policy Characteristics'!E:E,MATCH($C855,'Policy Characteristics'!$C:$C,0)))</f>
        <v>indst efficiency standards</v>
      </c>
      <c r="L855" s="317">
        <f>IF(ISBLANK(INDEX('Policy Characteristics'!F:F,MATCH($C855,'Policy Characteristics'!$C:$C,0))),"",INDEX('Policy Characteristics'!F:F,MATCH($C855,'Policy Characteristics'!$C:$C,0)))</f>
        <v>0</v>
      </c>
      <c r="M855" s="317">
        <f>IF(ISBLANK(INDEX('Policy Characteristics'!G:G,MATCH($C855,'Policy Characteristics'!$C:$C,0))),"",INDEX('Policy Characteristics'!G:G,MATCH($C855,'Policy Characteristics'!$C:$C,0)))</f>
        <v>0.25</v>
      </c>
      <c r="N855" s="317">
        <f>IF(ISBLANK(INDEX('Policy Characteristics'!H:H,MATCH($C855,'Policy Characteristics'!$C:$C,0))),"",INDEX('Policy Characteristics'!H:H,MATCH($C855,'Policy Characteristics'!$C:$C,0)))</f>
        <v>0.01</v>
      </c>
      <c r="O855" s="306" t="str">
        <f>IF(ISBLANK(INDEX('Policy Characteristics'!I:I,MATCH($C855,'Policy Characteristics'!$C:$C,0))),"",INDEX('Policy Characteristics'!I:I,MATCH($C855,'Policy Characteristics'!$C:$C,0)))</f>
        <v>% reduction in energy use</v>
      </c>
      <c r="P855" s="306" t="str">
        <f>IF(ISBLANK(INDEX('Policy Characteristics'!J:J,MATCH($C855,'Policy Characteristics'!$C:$C,0))),"",INDEX('Policy Characteristics'!J:J,MATCH($C855,'Policy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5" s="306" t="str">
        <f>IF(ISBLANK(INDEX('Policy Characteristics'!K:K,MATCH($C855,'Policy Characteristics'!$C:$C,0))),"",INDEX('Policy Characteristics'!K:K,MATCH($C855,'Policy Characteristics'!$C:$C,0)))</f>
        <v>industry-ag-main.html#eff-stds</v>
      </c>
      <c r="R855" s="306" t="str">
        <f>IF(ISBLANK(INDEX('Policy Characteristics'!L:L,MATCH($C855,'Policy Characteristics'!$C:$C,0))),"",INDEX('Policy Characteristics'!L:L,MATCH($C855,'Policy Characteristics'!$C:$C,0)))</f>
        <v>industry-energy-efficiency-standards.html</v>
      </c>
    </row>
    <row r="856" spans="1:18" s="435" customFormat="1" x14ac:dyDescent="0.25">
      <c r="A856" s="306" t="str">
        <f>IF(ISBLANK(INDEX('Policy Characteristics'!A:A,MATCH($C856,'Policy Characteristics'!$C:$C,0))),"",INDEX('Policy Characteristics'!A:A,MATCH($C856,'Policy Characteristics'!$C:$C,0)))</f>
        <v>Industry</v>
      </c>
      <c r="B856" s="306" t="str">
        <f>IF(ISBLANK(INDEX('Policy Characteristics'!B:B,MATCH($C856,'Policy Characteristics'!$C:$C,0))),"",INDEX('Policy Characteristics'!B:B,MATCH($C856,'Policy Characteristics'!$C:$C,0)))</f>
        <v>Industry Energy Efficiency Standards</v>
      </c>
      <c r="C856" s="310" t="str">
        <f t="shared" si="39"/>
        <v>Percentage Improvement in Eqpt Efficiency Standards above BAU</v>
      </c>
      <c r="D856" s="394" t="s">
        <v>3206</v>
      </c>
      <c r="E856" s="414" t="s">
        <v>2453</v>
      </c>
      <c r="F856" s="7" t="s">
        <v>2665</v>
      </c>
      <c r="G856" s="414" t="s">
        <v>2457</v>
      </c>
      <c r="H856" s="416">
        <v>1092</v>
      </c>
      <c r="I856" s="414" t="s">
        <v>44</v>
      </c>
      <c r="J856" s="308" t="str">
        <f>IF(ISBLANK(INDEX('Policy Characteristics'!D:D,MATCH($C856,'Policy Characteristics'!$C:$C,0))),"",INDEX('Policy Characteristics'!D:D,MATCH($C856,'Policy Characteristics'!$C:$C,0)))</f>
        <v>Industry Energy Efficiency Standards</v>
      </c>
      <c r="K856" s="306" t="str">
        <f>IF(ISBLANK(INDEX('Policy Characteristics'!E:E,MATCH($C856,'Policy Characteristics'!$C:$C,0))),"",INDEX('Policy Characteristics'!E:E,MATCH($C856,'Policy Characteristics'!$C:$C,0)))</f>
        <v>indst efficiency standards</v>
      </c>
      <c r="L856" s="317">
        <f>IF(ISBLANK(INDEX('Policy Characteristics'!F:F,MATCH($C856,'Policy Characteristics'!$C:$C,0))),"",INDEX('Policy Characteristics'!F:F,MATCH($C856,'Policy Characteristics'!$C:$C,0)))</f>
        <v>0</v>
      </c>
      <c r="M856" s="317">
        <f>IF(ISBLANK(INDEX('Policy Characteristics'!G:G,MATCH($C856,'Policy Characteristics'!$C:$C,0))),"",INDEX('Policy Characteristics'!G:G,MATCH($C856,'Policy Characteristics'!$C:$C,0)))</f>
        <v>0.25</v>
      </c>
      <c r="N856" s="317">
        <f>IF(ISBLANK(INDEX('Policy Characteristics'!H:H,MATCH($C856,'Policy Characteristics'!$C:$C,0))),"",INDEX('Policy Characteristics'!H:H,MATCH($C856,'Policy Characteristics'!$C:$C,0)))</f>
        <v>0.01</v>
      </c>
      <c r="O856" s="306" t="str">
        <f>IF(ISBLANK(INDEX('Policy Characteristics'!I:I,MATCH($C856,'Policy Characteristics'!$C:$C,0))),"",INDEX('Policy Characteristics'!I:I,MATCH($C856,'Policy Characteristics'!$C:$C,0)))</f>
        <v>% reduction in energy use</v>
      </c>
      <c r="P856" s="306" t="str">
        <f>IF(ISBLANK(INDEX('Policy Characteristics'!J:J,MATCH($C856,'Policy Characteristics'!$C:$C,0))),"",INDEX('Policy Characteristics'!J:J,MATCH($C856,'Policy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6" s="306" t="str">
        <f>IF(ISBLANK(INDEX('Policy Characteristics'!K:K,MATCH($C856,'Policy Characteristics'!$C:$C,0))),"",INDEX('Policy Characteristics'!K:K,MATCH($C856,'Policy Characteristics'!$C:$C,0)))</f>
        <v>industry-ag-main.html#eff-stds</v>
      </c>
      <c r="R856" s="306" t="str">
        <f>IF(ISBLANK(INDEX('Policy Characteristics'!L:L,MATCH($C856,'Policy Characteristics'!$C:$C,0))),"",INDEX('Policy Characteristics'!L:L,MATCH($C856,'Policy Characteristics'!$C:$C,0)))</f>
        <v>industry-energy-efficiency-standards.html</v>
      </c>
    </row>
    <row r="857" spans="1:18" s="435" customFormat="1" x14ac:dyDescent="0.25">
      <c r="A857" s="306" t="str">
        <f>IF(ISBLANK(INDEX('Policy Characteristics'!A:A,MATCH($C857,'Policy Characteristics'!$C:$C,0))),"",INDEX('Policy Characteristics'!A:A,MATCH($C857,'Policy Characteristics'!$C:$C,0)))</f>
        <v>Industry</v>
      </c>
      <c r="B857" s="306" t="str">
        <f>IF(ISBLANK(INDEX('Policy Characteristics'!B:B,MATCH($C857,'Policy Characteristics'!$C:$C,0))),"",INDEX('Policy Characteristics'!B:B,MATCH($C857,'Policy Characteristics'!$C:$C,0)))</f>
        <v>Industry Energy Efficiency Standards</v>
      </c>
      <c r="C857" s="310" t="str">
        <f t="shared" si="39"/>
        <v>Percentage Improvement in Eqpt Efficiency Standards above BAU</v>
      </c>
      <c r="D857" s="394" t="s">
        <v>3206</v>
      </c>
      <c r="E857" s="414" t="s">
        <v>2454</v>
      </c>
      <c r="F857" s="7" t="s">
        <v>2665</v>
      </c>
      <c r="G857" s="414" t="s">
        <v>2460</v>
      </c>
      <c r="H857" s="416">
        <v>1093</v>
      </c>
      <c r="I857" s="414" t="s">
        <v>45</v>
      </c>
      <c r="J857" s="308" t="str">
        <f>IF(ISBLANK(INDEX('Policy Characteristics'!D:D,MATCH($C857,'Policy Characteristics'!$C:$C,0))),"",INDEX('Policy Characteristics'!D:D,MATCH($C857,'Policy Characteristics'!$C:$C,0)))</f>
        <v>Industry Energy Efficiency Standards</v>
      </c>
      <c r="K857" s="306" t="str">
        <f>IF(ISBLANK(INDEX('Policy Characteristics'!E:E,MATCH($C857,'Policy Characteristics'!$C:$C,0))),"",INDEX('Policy Characteristics'!E:E,MATCH($C857,'Policy Characteristics'!$C:$C,0)))</f>
        <v>indst efficiency standards</v>
      </c>
      <c r="L857" s="317">
        <f>IF(ISBLANK(INDEX('Policy Characteristics'!F:F,MATCH($C857,'Policy Characteristics'!$C:$C,0))),"",INDEX('Policy Characteristics'!F:F,MATCH($C857,'Policy Characteristics'!$C:$C,0)))</f>
        <v>0</v>
      </c>
      <c r="M857" s="317">
        <f>IF(ISBLANK(INDEX('Policy Characteristics'!G:G,MATCH($C857,'Policy Characteristics'!$C:$C,0))),"",INDEX('Policy Characteristics'!G:G,MATCH($C857,'Policy Characteristics'!$C:$C,0)))</f>
        <v>0.25</v>
      </c>
      <c r="N857" s="317">
        <f>IF(ISBLANK(INDEX('Policy Characteristics'!H:H,MATCH($C857,'Policy Characteristics'!$C:$C,0))),"",INDEX('Policy Characteristics'!H:H,MATCH($C857,'Policy Characteristics'!$C:$C,0)))</f>
        <v>0.01</v>
      </c>
      <c r="O857" s="306" t="str">
        <f>IF(ISBLANK(INDEX('Policy Characteristics'!I:I,MATCH($C857,'Policy Characteristics'!$C:$C,0))),"",INDEX('Policy Characteristics'!I:I,MATCH($C857,'Policy Characteristics'!$C:$C,0)))</f>
        <v>% reduction in energy use</v>
      </c>
      <c r="P857" s="306" t="str">
        <f>IF(ISBLANK(INDEX('Policy Characteristics'!J:J,MATCH($C857,'Policy Characteristics'!$C:$C,0))),"",INDEX('Policy Characteristics'!J:J,MATCH($C857,'Policy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7" s="306" t="str">
        <f>IF(ISBLANK(INDEX('Policy Characteristics'!K:K,MATCH($C857,'Policy Characteristics'!$C:$C,0))),"",INDEX('Policy Characteristics'!K:K,MATCH($C857,'Policy Characteristics'!$C:$C,0)))</f>
        <v>industry-ag-main.html#eff-stds</v>
      </c>
      <c r="R857" s="306" t="str">
        <f>IF(ISBLANK(INDEX('Policy Characteristics'!L:L,MATCH($C857,'Policy Characteristics'!$C:$C,0))),"",INDEX('Policy Characteristics'!L:L,MATCH($C857,'Policy Characteristics'!$C:$C,0)))</f>
        <v>industry-energy-efficiency-standards.html</v>
      </c>
    </row>
    <row r="858" spans="1:18" s="435" customFormat="1" x14ac:dyDescent="0.25">
      <c r="A858" s="306" t="str">
        <f>IF(ISBLANK(INDEX('Policy Characteristics'!A:A,MATCH($C858,'Policy Characteristics'!$C:$C,0))),"",INDEX('Policy Characteristics'!A:A,MATCH($C858,'Policy Characteristics'!$C:$C,0)))</f>
        <v>Industry</v>
      </c>
      <c r="B858" s="306" t="str">
        <f>IF(ISBLANK(INDEX('Policy Characteristics'!B:B,MATCH($C858,'Policy Characteristics'!$C:$C,0))),"",INDEX('Policy Characteristics'!B:B,MATCH($C858,'Policy Characteristics'!$C:$C,0)))</f>
        <v>Industry Energy Efficiency Standards</v>
      </c>
      <c r="C858" s="310" t="str">
        <f t="shared" si="39"/>
        <v>Percentage Improvement in Eqpt Efficiency Standards above BAU</v>
      </c>
      <c r="D858" s="394" t="s">
        <v>3206</v>
      </c>
      <c r="E858" s="414" t="s">
        <v>2800</v>
      </c>
      <c r="F858" s="7" t="s">
        <v>2665</v>
      </c>
      <c r="G858" s="414" t="s">
        <v>2803</v>
      </c>
      <c r="H858" s="416">
        <v>1094</v>
      </c>
      <c r="I858" s="414" t="s">
        <v>45</v>
      </c>
      <c r="J858" s="308" t="str">
        <f>IF(ISBLANK(INDEX('Policy Characteristics'!D:D,MATCH($C858,'Policy Characteristics'!$C:$C,0))),"",INDEX('Policy Characteristics'!D:D,MATCH($C858,'Policy Characteristics'!$C:$C,0)))</f>
        <v>Industry Energy Efficiency Standards</v>
      </c>
      <c r="K858" s="306" t="str">
        <f>IF(ISBLANK(INDEX('Policy Characteristics'!E:E,MATCH($C858,'Policy Characteristics'!$C:$C,0))),"",INDEX('Policy Characteristics'!E:E,MATCH($C858,'Policy Characteristics'!$C:$C,0)))</f>
        <v>indst efficiency standards</v>
      </c>
      <c r="L858" s="317">
        <f>IF(ISBLANK(INDEX('Policy Characteristics'!F:F,MATCH($C858,'Policy Characteristics'!$C:$C,0))),"",INDEX('Policy Characteristics'!F:F,MATCH($C858,'Policy Characteristics'!$C:$C,0)))</f>
        <v>0</v>
      </c>
      <c r="M858" s="317">
        <f>IF(ISBLANK(INDEX('Policy Characteristics'!G:G,MATCH($C858,'Policy Characteristics'!$C:$C,0))),"",INDEX('Policy Characteristics'!G:G,MATCH($C858,'Policy Characteristics'!$C:$C,0)))</f>
        <v>0.25</v>
      </c>
      <c r="N858" s="317">
        <f>IF(ISBLANK(INDEX('Policy Characteristics'!H:H,MATCH($C858,'Policy Characteristics'!$C:$C,0))),"",INDEX('Policy Characteristics'!H:H,MATCH($C858,'Policy Characteristics'!$C:$C,0)))</f>
        <v>0.01</v>
      </c>
      <c r="O858" s="306" t="str">
        <f>IF(ISBLANK(INDEX('Policy Characteristics'!I:I,MATCH($C858,'Policy Characteristics'!$C:$C,0))),"",INDEX('Policy Characteristics'!I:I,MATCH($C858,'Policy Characteristics'!$C:$C,0)))</f>
        <v>% reduction in energy use</v>
      </c>
      <c r="P858" s="306" t="str">
        <f>IF(ISBLANK(INDEX('Policy Characteristics'!J:J,MATCH($C858,'Policy Characteristics'!$C:$C,0))),"",INDEX('Policy Characteristics'!J:J,MATCH($C858,'Policy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8" s="306" t="str">
        <f>IF(ISBLANK(INDEX('Policy Characteristics'!K:K,MATCH($C858,'Policy Characteristics'!$C:$C,0))),"",INDEX('Policy Characteristics'!K:K,MATCH($C858,'Policy Characteristics'!$C:$C,0)))</f>
        <v>industry-ag-main.html#eff-stds</v>
      </c>
      <c r="R858" s="306" t="str">
        <f>IF(ISBLANK(INDEX('Policy Characteristics'!L:L,MATCH($C858,'Policy Characteristics'!$C:$C,0))),"",INDEX('Policy Characteristics'!L:L,MATCH($C858,'Policy Characteristics'!$C:$C,0)))</f>
        <v>industry-energy-efficiency-standards.html</v>
      </c>
    </row>
    <row r="859" spans="1:18" s="435" customFormat="1" x14ac:dyDescent="0.25">
      <c r="A859" s="306" t="str">
        <f>IF(ISBLANK(INDEX('Policy Characteristics'!A:A,MATCH($C859,'Policy Characteristics'!$C:$C,0))),"",INDEX('Policy Characteristics'!A:A,MATCH($C859,'Policy Characteristics'!$C:$C,0)))</f>
        <v>Industry</v>
      </c>
      <c r="B859" s="306" t="str">
        <f>IF(ISBLANK(INDEX('Policy Characteristics'!B:B,MATCH($C859,'Policy Characteristics'!$C:$C,0))),"",INDEX('Policy Characteristics'!B:B,MATCH($C859,'Policy Characteristics'!$C:$C,0)))</f>
        <v>Industry Energy Efficiency Standards</v>
      </c>
      <c r="C859" s="310" t="str">
        <f t="shared" si="39"/>
        <v>Percentage Improvement in Eqpt Efficiency Standards above BAU</v>
      </c>
      <c r="D859" s="394" t="s">
        <v>3206</v>
      </c>
      <c r="E859" s="414" t="s">
        <v>2801</v>
      </c>
      <c r="F859" s="7" t="s">
        <v>2665</v>
      </c>
      <c r="G859" s="414" t="s">
        <v>2805</v>
      </c>
      <c r="H859" s="416">
        <v>1095</v>
      </c>
      <c r="I859" s="414" t="s">
        <v>44</v>
      </c>
      <c r="J859" s="308" t="str">
        <f>IF(ISBLANK(INDEX('Policy Characteristics'!D:D,MATCH($C859,'Policy Characteristics'!$C:$C,0))),"",INDEX('Policy Characteristics'!D:D,MATCH($C859,'Policy Characteristics'!$C:$C,0)))</f>
        <v>Industry Energy Efficiency Standards</v>
      </c>
      <c r="K859" s="306" t="str">
        <f>IF(ISBLANK(INDEX('Policy Characteristics'!E:E,MATCH($C859,'Policy Characteristics'!$C:$C,0))),"",INDEX('Policy Characteristics'!E:E,MATCH($C859,'Policy Characteristics'!$C:$C,0)))</f>
        <v>indst efficiency standards</v>
      </c>
      <c r="L859" s="317">
        <f>IF(ISBLANK(INDEX('Policy Characteristics'!F:F,MATCH($C859,'Policy Characteristics'!$C:$C,0))),"",INDEX('Policy Characteristics'!F:F,MATCH($C859,'Policy Characteristics'!$C:$C,0)))</f>
        <v>0</v>
      </c>
      <c r="M859" s="317">
        <f>IF(ISBLANK(INDEX('Policy Characteristics'!G:G,MATCH($C859,'Policy Characteristics'!$C:$C,0))),"",INDEX('Policy Characteristics'!G:G,MATCH($C859,'Policy Characteristics'!$C:$C,0)))</f>
        <v>0.25</v>
      </c>
      <c r="N859" s="317">
        <f>IF(ISBLANK(INDEX('Policy Characteristics'!H:H,MATCH($C859,'Policy Characteristics'!$C:$C,0))),"",INDEX('Policy Characteristics'!H:H,MATCH($C859,'Policy Characteristics'!$C:$C,0)))</f>
        <v>0.01</v>
      </c>
      <c r="O859" s="306" t="str">
        <f>IF(ISBLANK(INDEX('Policy Characteristics'!I:I,MATCH($C859,'Policy Characteristics'!$C:$C,0))),"",INDEX('Policy Characteristics'!I:I,MATCH($C859,'Policy Characteristics'!$C:$C,0)))</f>
        <v>% reduction in energy use</v>
      </c>
      <c r="P859" s="306" t="str">
        <f>IF(ISBLANK(INDEX('Policy Characteristics'!J:J,MATCH($C859,'Policy Characteristics'!$C:$C,0))),"",INDEX('Policy Characteristics'!J:J,MATCH($C859,'Policy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59" s="306" t="str">
        <f>IF(ISBLANK(INDEX('Policy Characteristics'!K:K,MATCH($C859,'Policy Characteristics'!$C:$C,0))),"",INDEX('Policy Characteristics'!K:K,MATCH($C859,'Policy Characteristics'!$C:$C,0)))</f>
        <v>industry-ag-main.html#eff-stds</v>
      </c>
      <c r="R859" s="306" t="str">
        <f>IF(ISBLANK(INDEX('Policy Characteristics'!L:L,MATCH($C859,'Policy Characteristics'!$C:$C,0))),"",INDEX('Policy Characteristics'!L:L,MATCH($C859,'Policy Characteristics'!$C:$C,0)))</f>
        <v>industry-energy-efficiency-standards.html</v>
      </c>
    </row>
    <row r="860" spans="1:18" s="435" customFormat="1" x14ac:dyDescent="0.25">
      <c r="A860" s="306" t="str">
        <f>IF(ISBLANK(INDEX('Policy Characteristics'!A:A,MATCH($C860,'Policy Characteristics'!$C:$C,0))),"",INDEX('Policy Characteristics'!A:A,MATCH($C860,'Policy Characteristics'!$C:$C,0)))</f>
        <v>Industry</v>
      </c>
      <c r="B860" s="306" t="str">
        <f>IF(ISBLANK(INDEX('Policy Characteristics'!B:B,MATCH($C860,'Policy Characteristics'!$C:$C,0))),"",INDEX('Policy Characteristics'!B:B,MATCH($C860,'Policy Characteristics'!$C:$C,0)))</f>
        <v>Industry Energy Efficiency Standards</v>
      </c>
      <c r="C860" s="310" t="str">
        <f t="shared" si="39"/>
        <v>Percentage Improvement in Eqpt Efficiency Standards above BAU</v>
      </c>
      <c r="D860" s="394" t="s">
        <v>3206</v>
      </c>
      <c r="E860" s="414" t="s">
        <v>2802</v>
      </c>
      <c r="F860" s="7" t="s">
        <v>2665</v>
      </c>
      <c r="G860" s="414" t="s">
        <v>2806</v>
      </c>
      <c r="H860" s="416">
        <v>1096</v>
      </c>
      <c r="I860" s="414" t="s">
        <v>44</v>
      </c>
      <c r="J860" s="308" t="str">
        <f>IF(ISBLANK(INDEX('Policy Characteristics'!D:D,MATCH($C860,'Policy Characteristics'!$C:$C,0))),"",INDEX('Policy Characteristics'!D:D,MATCH($C860,'Policy Characteristics'!$C:$C,0)))</f>
        <v>Industry Energy Efficiency Standards</v>
      </c>
      <c r="K860" s="306" t="str">
        <f>IF(ISBLANK(INDEX('Policy Characteristics'!E:E,MATCH($C860,'Policy Characteristics'!$C:$C,0))),"",INDEX('Policy Characteristics'!E:E,MATCH($C860,'Policy Characteristics'!$C:$C,0)))</f>
        <v>indst efficiency standards</v>
      </c>
      <c r="L860" s="317">
        <f>IF(ISBLANK(INDEX('Policy Characteristics'!F:F,MATCH($C860,'Policy Characteristics'!$C:$C,0))),"",INDEX('Policy Characteristics'!F:F,MATCH($C860,'Policy Characteristics'!$C:$C,0)))</f>
        <v>0</v>
      </c>
      <c r="M860" s="317">
        <f>IF(ISBLANK(INDEX('Policy Characteristics'!G:G,MATCH($C860,'Policy Characteristics'!$C:$C,0))),"",INDEX('Policy Characteristics'!G:G,MATCH($C860,'Policy Characteristics'!$C:$C,0)))</f>
        <v>0.25</v>
      </c>
      <c r="N860" s="317">
        <f>IF(ISBLANK(INDEX('Policy Characteristics'!H:H,MATCH($C860,'Policy Characteristics'!$C:$C,0))),"",INDEX('Policy Characteristics'!H:H,MATCH($C860,'Policy Characteristics'!$C:$C,0)))</f>
        <v>0.01</v>
      </c>
      <c r="O860" s="306" t="str">
        <f>IF(ISBLANK(INDEX('Policy Characteristics'!I:I,MATCH($C860,'Policy Characteristics'!$C:$C,0))),"",INDEX('Policy Characteristics'!I:I,MATCH($C860,'Policy Characteristics'!$C:$C,0)))</f>
        <v>% reduction in energy use</v>
      </c>
      <c r="P860" s="306" t="str">
        <f>IF(ISBLANK(INDEX('Policy Characteristics'!J:J,MATCH($C860,'Policy Characteristics'!$C:$C,0))),"",INDEX('Policy Characteristics'!J:J,MATCH($C860,'Policy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0" s="306" t="str">
        <f>IF(ISBLANK(INDEX('Policy Characteristics'!K:K,MATCH($C860,'Policy Characteristics'!$C:$C,0))),"",INDEX('Policy Characteristics'!K:K,MATCH($C860,'Policy Characteristics'!$C:$C,0)))</f>
        <v>industry-ag-main.html#eff-stds</v>
      </c>
      <c r="R860" s="306" t="str">
        <f>IF(ISBLANK(INDEX('Policy Characteristics'!L:L,MATCH($C860,'Policy Characteristics'!$C:$C,0))),"",INDEX('Policy Characteristics'!L:L,MATCH($C860,'Policy Characteristics'!$C:$C,0)))</f>
        <v>industry-energy-efficiency-standards.html</v>
      </c>
    </row>
    <row r="861" spans="1:18" s="435" customFormat="1" x14ac:dyDescent="0.25">
      <c r="A861" s="306" t="str">
        <f>IF(ISBLANK(INDEX('Policy Characteristics'!A:A,MATCH($C861,'Policy Characteristics'!$C:$C,0))),"",INDEX('Policy Characteristics'!A:A,MATCH($C861,'Policy Characteristics'!$C:$C,0)))</f>
        <v>Industry</v>
      </c>
      <c r="B861" s="306" t="str">
        <f>IF(ISBLANK(INDEX('Policy Characteristics'!B:B,MATCH($C861,'Policy Characteristics'!$C:$C,0))),"",INDEX('Policy Characteristics'!B:B,MATCH($C861,'Policy Characteristics'!$C:$C,0)))</f>
        <v>Industry Energy Efficiency Standards</v>
      </c>
      <c r="C861" s="310" t="str">
        <f t="shared" si="39"/>
        <v>Percentage Improvement in Eqpt Efficiency Standards above BAU</v>
      </c>
      <c r="D861" s="394" t="s">
        <v>3206</v>
      </c>
      <c r="E861" s="414" t="s">
        <v>2799</v>
      </c>
      <c r="F861" s="7" t="s">
        <v>2665</v>
      </c>
      <c r="G861" s="414" t="s">
        <v>2804</v>
      </c>
      <c r="H861" s="416">
        <v>1097</v>
      </c>
      <c r="I861" s="414" t="s">
        <v>45</v>
      </c>
      <c r="J861" s="308" t="str">
        <f>IF(ISBLANK(INDEX('Policy Characteristics'!D:D,MATCH($C861,'Policy Characteristics'!$C:$C,0))),"",INDEX('Policy Characteristics'!D:D,MATCH($C861,'Policy Characteristics'!$C:$C,0)))</f>
        <v>Industry Energy Efficiency Standards</v>
      </c>
      <c r="K861" s="306" t="str">
        <f>IF(ISBLANK(INDEX('Policy Characteristics'!E:E,MATCH($C861,'Policy Characteristics'!$C:$C,0))),"",INDEX('Policy Characteristics'!E:E,MATCH($C861,'Policy Characteristics'!$C:$C,0)))</f>
        <v>indst efficiency standards</v>
      </c>
      <c r="L861" s="317">
        <f>IF(ISBLANK(INDEX('Policy Characteristics'!F:F,MATCH($C861,'Policy Characteristics'!$C:$C,0))),"",INDEX('Policy Characteristics'!F:F,MATCH($C861,'Policy Characteristics'!$C:$C,0)))</f>
        <v>0</v>
      </c>
      <c r="M861" s="317">
        <f>IF(ISBLANK(INDEX('Policy Characteristics'!G:G,MATCH($C861,'Policy Characteristics'!$C:$C,0))),"",INDEX('Policy Characteristics'!G:G,MATCH($C861,'Policy Characteristics'!$C:$C,0)))</f>
        <v>0.25</v>
      </c>
      <c r="N861" s="317">
        <f>IF(ISBLANK(INDEX('Policy Characteristics'!H:H,MATCH($C861,'Policy Characteristics'!$C:$C,0))),"",INDEX('Policy Characteristics'!H:H,MATCH($C861,'Policy Characteristics'!$C:$C,0)))</f>
        <v>0.01</v>
      </c>
      <c r="O861" s="306" t="str">
        <f>IF(ISBLANK(INDEX('Policy Characteristics'!I:I,MATCH($C861,'Policy Characteristics'!$C:$C,0))),"",INDEX('Policy Characteristics'!I:I,MATCH($C861,'Policy Characteristics'!$C:$C,0)))</f>
        <v>% reduction in energy use</v>
      </c>
      <c r="P861" s="306" t="str">
        <f>IF(ISBLANK(INDEX('Policy Characteristics'!J:J,MATCH($C861,'Policy Characteristics'!$C:$C,0))),"",INDEX('Policy Characteristics'!J:J,MATCH($C861,'Policy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1" s="306" t="str">
        <f>IF(ISBLANK(INDEX('Policy Characteristics'!K:K,MATCH($C861,'Policy Characteristics'!$C:$C,0))),"",INDEX('Policy Characteristics'!K:K,MATCH($C861,'Policy Characteristics'!$C:$C,0)))</f>
        <v>industry-ag-main.html#eff-stds</v>
      </c>
      <c r="R861" s="306" t="str">
        <f>IF(ISBLANK(INDEX('Policy Characteristics'!L:L,MATCH($C861,'Policy Characteristics'!$C:$C,0))),"",INDEX('Policy Characteristics'!L:L,MATCH($C861,'Policy Characteristics'!$C:$C,0)))</f>
        <v>industry-energy-efficiency-standards.html</v>
      </c>
    </row>
    <row r="862" spans="1:18" s="435" customFormat="1" x14ac:dyDescent="0.25">
      <c r="A862" s="306" t="str">
        <f>IF(ISBLANK(INDEX('Policy Characteristics'!A:A,MATCH($C862,'Policy Characteristics'!$C:$C,0))),"",INDEX('Policy Characteristics'!A:A,MATCH($C862,'Policy Characteristics'!$C:$C,0)))</f>
        <v>Industry</v>
      </c>
      <c r="B862" s="306" t="str">
        <f>IF(ISBLANK(INDEX('Policy Characteristics'!B:B,MATCH($C862,'Policy Characteristics'!$C:$C,0))),"",INDEX('Policy Characteristics'!B:B,MATCH($C862,'Policy Characteristics'!$C:$C,0)))</f>
        <v>Industry Energy Efficiency Standards</v>
      </c>
      <c r="C862" s="310" t="str">
        <f t="shared" si="39"/>
        <v>Percentage Improvement in Eqpt Efficiency Standards above BAU</v>
      </c>
      <c r="D862" s="394" t="s">
        <v>3207</v>
      </c>
      <c r="E862" s="414" t="s">
        <v>2449</v>
      </c>
      <c r="F862" s="7" t="s">
        <v>3169</v>
      </c>
      <c r="G862" s="414" t="s">
        <v>2455</v>
      </c>
      <c r="H862" s="416">
        <v>1098</v>
      </c>
      <c r="I862" s="414" t="s">
        <v>44</v>
      </c>
      <c r="J862" s="308" t="str">
        <f>IF(ISBLANK(INDEX('Policy Characteristics'!D:D,MATCH($C862,'Policy Characteristics'!$C:$C,0))),"",INDEX('Policy Characteristics'!D:D,MATCH($C862,'Policy Characteristics'!$C:$C,0)))</f>
        <v>Industry Energy Efficiency Standards</v>
      </c>
      <c r="K862" s="306" t="str">
        <f>IF(ISBLANK(INDEX('Policy Characteristics'!E:E,MATCH($C862,'Policy Characteristics'!$C:$C,0))),"",INDEX('Policy Characteristics'!E:E,MATCH($C862,'Policy Characteristics'!$C:$C,0)))</f>
        <v>indst efficiency standards</v>
      </c>
      <c r="L862" s="317">
        <f>IF(ISBLANK(INDEX('Policy Characteristics'!F:F,MATCH($C862,'Policy Characteristics'!$C:$C,0))),"",INDEX('Policy Characteristics'!F:F,MATCH($C862,'Policy Characteristics'!$C:$C,0)))</f>
        <v>0</v>
      </c>
      <c r="M862" s="317">
        <f>IF(ISBLANK(INDEX('Policy Characteristics'!G:G,MATCH($C862,'Policy Characteristics'!$C:$C,0))),"",INDEX('Policy Characteristics'!G:G,MATCH($C862,'Policy Characteristics'!$C:$C,0)))</f>
        <v>0.25</v>
      </c>
      <c r="N862" s="317">
        <f>IF(ISBLANK(INDEX('Policy Characteristics'!H:H,MATCH($C862,'Policy Characteristics'!$C:$C,0))),"",INDEX('Policy Characteristics'!H:H,MATCH($C862,'Policy Characteristics'!$C:$C,0)))</f>
        <v>0.01</v>
      </c>
      <c r="O862" s="306" t="str">
        <f>IF(ISBLANK(INDEX('Policy Characteristics'!I:I,MATCH($C862,'Policy Characteristics'!$C:$C,0))),"",INDEX('Policy Characteristics'!I:I,MATCH($C862,'Policy Characteristics'!$C:$C,0)))</f>
        <v>% reduction in energy use</v>
      </c>
      <c r="P862" s="306" t="str">
        <f>IF(ISBLANK(INDEX('Policy Characteristics'!J:J,MATCH($C862,'Policy Characteristics'!$C:$C,0))),"",INDEX('Policy Characteristics'!J:J,MATCH($C862,'Policy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2" s="306" t="str">
        <f>IF(ISBLANK(INDEX('Policy Characteristics'!K:K,MATCH($C862,'Policy Characteristics'!$C:$C,0))),"",INDEX('Policy Characteristics'!K:K,MATCH($C862,'Policy Characteristics'!$C:$C,0)))</f>
        <v>industry-ag-main.html#eff-stds</v>
      </c>
      <c r="R862" s="306" t="str">
        <f>IF(ISBLANK(INDEX('Policy Characteristics'!L:L,MATCH($C862,'Policy Characteristics'!$C:$C,0))),"",INDEX('Policy Characteristics'!L:L,MATCH($C862,'Policy Characteristics'!$C:$C,0)))</f>
        <v>industry-energy-efficiency-standards.html</v>
      </c>
    </row>
    <row r="863" spans="1:18" s="435" customFormat="1" x14ac:dyDescent="0.25">
      <c r="A863" s="306" t="str">
        <f>IF(ISBLANK(INDEX('Policy Characteristics'!A:A,MATCH($C863,'Policy Characteristics'!$C:$C,0))),"",INDEX('Policy Characteristics'!A:A,MATCH($C863,'Policy Characteristics'!$C:$C,0)))</f>
        <v>Industry</v>
      </c>
      <c r="B863" s="306" t="str">
        <f>IF(ISBLANK(INDEX('Policy Characteristics'!B:B,MATCH($C863,'Policy Characteristics'!$C:$C,0))),"",INDEX('Policy Characteristics'!B:B,MATCH($C863,'Policy Characteristics'!$C:$C,0)))</f>
        <v>Industry Energy Efficiency Standards</v>
      </c>
      <c r="C863" s="310" t="str">
        <f t="shared" si="39"/>
        <v>Percentage Improvement in Eqpt Efficiency Standards above BAU</v>
      </c>
      <c r="D863" s="394" t="s">
        <v>3207</v>
      </c>
      <c r="E863" s="414" t="s">
        <v>2450</v>
      </c>
      <c r="F863" s="7" t="s">
        <v>3169</v>
      </c>
      <c r="G863" s="414" t="s">
        <v>2458</v>
      </c>
      <c r="H863" s="416">
        <v>1099</v>
      </c>
      <c r="I863" s="414" t="s">
        <v>44</v>
      </c>
      <c r="J863" s="308" t="str">
        <f>IF(ISBLANK(INDEX('Policy Characteristics'!D:D,MATCH($C863,'Policy Characteristics'!$C:$C,0))),"",INDEX('Policy Characteristics'!D:D,MATCH($C863,'Policy Characteristics'!$C:$C,0)))</f>
        <v>Industry Energy Efficiency Standards</v>
      </c>
      <c r="K863" s="306" t="str">
        <f>IF(ISBLANK(INDEX('Policy Characteristics'!E:E,MATCH($C863,'Policy Characteristics'!$C:$C,0))),"",INDEX('Policy Characteristics'!E:E,MATCH($C863,'Policy Characteristics'!$C:$C,0)))</f>
        <v>indst efficiency standards</v>
      </c>
      <c r="L863" s="317">
        <f>IF(ISBLANK(INDEX('Policy Characteristics'!F:F,MATCH($C863,'Policy Characteristics'!$C:$C,0))),"",INDEX('Policy Characteristics'!F:F,MATCH($C863,'Policy Characteristics'!$C:$C,0)))</f>
        <v>0</v>
      </c>
      <c r="M863" s="317">
        <f>IF(ISBLANK(INDEX('Policy Characteristics'!G:G,MATCH($C863,'Policy Characteristics'!$C:$C,0))),"",INDEX('Policy Characteristics'!G:G,MATCH($C863,'Policy Characteristics'!$C:$C,0)))</f>
        <v>0.25</v>
      </c>
      <c r="N863" s="317">
        <f>IF(ISBLANK(INDEX('Policy Characteristics'!H:H,MATCH($C863,'Policy Characteristics'!$C:$C,0))),"",INDEX('Policy Characteristics'!H:H,MATCH($C863,'Policy Characteristics'!$C:$C,0)))</f>
        <v>0.01</v>
      </c>
      <c r="O863" s="306" t="str">
        <f>IF(ISBLANK(INDEX('Policy Characteristics'!I:I,MATCH($C863,'Policy Characteristics'!$C:$C,0))),"",INDEX('Policy Characteristics'!I:I,MATCH($C863,'Policy Characteristics'!$C:$C,0)))</f>
        <v>% reduction in energy use</v>
      </c>
      <c r="P863" s="306" t="str">
        <f>IF(ISBLANK(INDEX('Policy Characteristics'!J:J,MATCH($C863,'Policy Characteristics'!$C:$C,0))),"",INDEX('Policy Characteristics'!J:J,MATCH($C863,'Policy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3" s="306" t="str">
        <f>IF(ISBLANK(INDEX('Policy Characteristics'!K:K,MATCH($C863,'Policy Characteristics'!$C:$C,0))),"",INDEX('Policy Characteristics'!K:K,MATCH($C863,'Policy Characteristics'!$C:$C,0)))</f>
        <v>industry-ag-main.html#eff-stds</v>
      </c>
      <c r="R863" s="306" t="str">
        <f>IF(ISBLANK(INDEX('Policy Characteristics'!L:L,MATCH($C863,'Policy Characteristics'!$C:$C,0))),"",INDEX('Policy Characteristics'!L:L,MATCH($C863,'Policy Characteristics'!$C:$C,0)))</f>
        <v>industry-energy-efficiency-standards.html</v>
      </c>
    </row>
    <row r="864" spans="1:18" s="435" customFormat="1" x14ac:dyDescent="0.25">
      <c r="A864" s="306" t="str">
        <f>IF(ISBLANK(INDEX('Policy Characteristics'!A:A,MATCH($C864,'Policy Characteristics'!$C:$C,0))),"",INDEX('Policy Characteristics'!A:A,MATCH($C864,'Policy Characteristics'!$C:$C,0)))</f>
        <v>Industry</v>
      </c>
      <c r="B864" s="306" t="str">
        <f>IF(ISBLANK(INDEX('Policy Characteristics'!B:B,MATCH($C864,'Policy Characteristics'!$C:$C,0))),"",INDEX('Policy Characteristics'!B:B,MATCH($C864,'Policy Characteristics'!$C:$C,0)))</f>
        <v>Industry Energy Efficiency Standards</v>
      </c>
      <c r="C864" s="310" t="str">
        <f t="shared" si="39"/>
        <v>Percentage Improvement in Eqpt Efficiency Standards above BAU</v>
      </c>
      <c r="D864" s="394" t="s">
        <v>3207</v>
      </c>
      <c r="E864" s="414" t="s">
        <v>2451</v>
      </c>
      <c r="F864" s="7" t="s">
        <v>3169</v>
      </c>
      <c r="G864" s="414" t="s">
        <v>2459</v>
      </c>
      <c r="H864" s="416">
        <v>1100</v>
      </c>
      <c r="I864" s="414" t="s">
        <v>44</v>
      </c>
      <c r="J864" s="308" t="str">
        <f>IF(ISBLANK(INDEX('Policy Characteristics'!D:D,MATCH($C864,'Policy Characteristics'!$C:$C,0))),"",INDEX('Policy Characteristics'!D:D,MATCH($C864,'Policy Characteristics'!$C:$C,0)))</f>
        <v>Industry Energy Efficiency Standards</v>
      </c>
      <c r="K864" s="306" t="str">
        <f>IF(ISBLANK(INDEX('Policy Characteristics'!E:E,MATCH($C864,'Policy Characteristics'!$C:$C,0))),"",INDEX('Policy Characteristics'!E:E,MATCH($C864,'Policy Characteristics'!$C:$C,0)))</f>
        <v>indst efficiency standards</v>
      </c>
      <c r="L864" s="317">
        <f>IF(ISBLANK(INDEX('Policy Characteristics'!F:F,MATCH($C864,'Policy Characteristics'!$C:$C,0))),"",INDEX('Policy Characteristics'!F:F,MATCH($C864,'Policy Characteristics'!$C:$C,0)))</f>
        <v>0</v>
      </c>
      <c r="M864" s="317">
        <f>IF(ISBLANK(INDEX('Policy Characteristics'!G:G,MATCH($C864,'Policy Characteristics'!$C:$C,0))),"",INDEX('Policy Characteristics'!G:G,MATCH($C864,'Policy Characteristics'!$C:$C,0)))</f>
        <v>0.25</v>
      </c>
      <c r="N864" s="317">
        <f>IF(ISBLANK(INDEX('Policy Characteristics'!H:H,MATCH($C864,'Policy Characteristics'!$C:$C,0))),"",INDEX('Policy Characteristics'!H:H,MATCH($C864,'Policy Characteristics'!$C:$C,0)))</f>
        <v>0.01</v>
      </c>
      <c r="O864" s="306" t="str">
        <f>IF(ISBLANK(INDEX('Policy Characteristics'!I:I,MATCH($C864,'Policy Characteristics'!$C:$C,0))),"",INDEX('Policy Characteristics'!I:I,MATCH($C864,'Policy Characteristics'!$C:$C,0)))</f>
        <v>% reduction in energy use</v>
      </c>
      <c r="P864" s="306" t="str">
        <f>IF(ISBLANK(INDEX('Policy Characteristics'!J:J,MATCH($C864,'Policy Characteristics'!$C:$C,0))),"",INDEX('Policy Characteristics'!J:J,MATCH($C864,'Policy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4" s="306" t="str">
        <f>IF(ISBLANK(INDEX('Policy Characteristics'!K:K,MATCH($C864,'Policy Characteristics'!$C:$C,0))),"",INDEX('Policy Characteristics'!K:K,MATCH($C864,'Policy Characteristics'!$C:$C,0)))</f>
        <v>industry-ag-main.html#eff-stds</v>
      </c>
      <c r="R864" s="306" t="str">
        <f>IF(ISBLANK(INDEX('Policy Characteristics'!L:L,MATCH($C864,'Policy Characteristics'!$C:$C,0))),"",INDEX('Policy Characteristics'!L:L,MATCH($C864,'Policy Characteristics'!$C:$C,0)))</f>
        <v>industry-energy-efficiency-standards.html</v>
      </c>
    </row>
    <row r="865" spans="1:18" s="435" customFormat="1" x14ac:dyDescent="0.25">
      <c r="A865" s="306" t="str">
        <f>IF(ISBLANK(INDEX('Policy Characteristics'!A:A,MATCH($C865,'Policy Characteristics'!$C:$C,0))),"",INDEX('Policy Characteristics'!A:A,MATCH($C865,'Policy Characteristics'!$C:$C,0)))</f>
        <v>Industry</v>
      </c>
      <c r="B865" s="306" t="str">
        <f>IF(ISBLANK(INDEX('Policy Characteristics'!B:B,MATCH($C865,'Policy Characteristics'!$C:$C,0))),"",INDEX('Policy Characteristics'!B:B,MATCH($C865,'Policy Characteristics'!$C:$C,0)))</f>
        <v>Industry Energy Efficiency Standards</v>
      </c>
      <c r="C865" s="310" t="str">
        <f t="shared" si="39"/>
        <v>Percentage Improvement in Eqpt Efficiency Standards above BAU</v>
      </c>
      <c r="D865" s="394" t="s">
        <v>3207</v>
      </c>
      <c r="E865" s="414" t="s">
        <v>2452</v>
      </c>
      <c r="F865" s="7" t="s">
        <v>3169</v>
      </c>
      <c r="G865" s="414" t="s">
        <v>2456</v>
      </c>
      <c r="H865" s="416">
        <v>1101</v>
      </c>
      <c r="I865" s="414" t="s">
        <v>45</v>
      </c>
      <c r="J865" s="308" t="str">
        <f>IF(ISBLANK(INDEX('Policy Characteristics'!D:D,MATCH($C865,'Policy Characteristics'!$C:$C,0))),"",INDEX('Policy Characteristics'!D:D,MATCH($C865,'Policy Characteristics'!$C:$C,0)))</f>
        <v>Industry Energy Efficiency Standards</v>
      </c>
      <c r="K865" s="306" t="str">
        <f>IF(ISBLANK(INDEX('Policy Characteristics'!E:E,MATCH($C865,'Policy Characteristics'!$C:$C,0))),"",INDEX('Policy Characteristics'!E:E,MATCH($C865,'Policy Characteristics'!$C:$C,0)))</f>
        <v>indst efficiency standards</v>
      </c>
      <c r="L865" s="317">
        <f>IF(ISBLANK(INDEX('Policy Characteristics'!F:F,MATCH($C865,'Policy Characteristics'!$C:$C,0))),"",INDEX('Policy Characteristics'!F:F,MATCH($C865,'Policy Characteristics'!$C:$C,0)))</f>
        <v>0</v>
      </c>
      <c r="M865" s="317">
        <f>IF(ISBLANK(INDEX('Policy Characteristics'!G:G,MATCH($C865,'Policy Characteristics'!$C:$C,0))),"",INDEX('Policy Characteristics'!G:G,MATCH($C865,'Policy Characteristics'!$C:$C,0)))</f>
        <v>0.25</v>
      </c>
      <c r="N865" s="317">
        <f>IF(ISBLANK(INDEX('Policy Characteristics'!H:H,MATCH($C865,'Policy Characteristics'!$C:$C,0))),"",INDEX('Policy Characteristics'!H:H,MATCH($C865,'Policy Characteristics'!$C:$C,0)))</f>
        <v>0.01</v>
      </c>
      <c r="O865" s="306" t="str">
        <f>IF(ISBLANK(INDEX('Policy Characteristics'!I:I,MATCH($C865,'Policy Characteristics'!$C:$C,0))),"",INDEX('Policy Characteristics'!I:I,MATCH($C865,'Policy Characteristics'!$C:$C,0)))</f>
        <v>% reduction in energy use</v>
      </c>
      <c r="P865" s="306" t="str">
        <f>IF(ISBLANK(INDEX('Policy Characteristics'!J:J,MATCH($C865,'Policy Characteristics'!$C:$C,0))),"",INDEX('Policy Characteristics'!J:J,MATCH($C865,'Policy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5" s="306" t="str">
        <f>IF(ISBLANK(INDEX('Policy Characteristics'!K:K,MATCH($C865,'Policy Characteristics'!$C:$C,0))),"",INDEX('Policy Characteristics'!K:K,MATCH($C865,'Policy Characteristics'!$C:$C,0)))</f>
        <v>industry-ag-main.html#eff-stds</v>
      </c>
      <c r="R865" s="306" t="str">
        <f>IF(ISBLANK(INDEX('Policy Characteristics'!L:L,MATCH($C865,'Policy Characteristics'!$C:$C,0))),"",INDEX('Policy Characteristics'!L:L,MATCH($C865,'Policy Characteristics'!$C:$C,0)))</f>
        <v>industry-energy-efficiency-standards.html</v>
      </c>
    </row>
    <row r="866" spans="1:18" s="435" customFormat="1" x14ac:dyDescent="0.25">
      <c r="A866" s="306" t="str">
        <f>IF(ISBLANK(INDEX('Policy Characteristics'!A:A,MATCH($C866,'Policy Characteristics'!$C:$C,0))),"",INDEX('Policy Characteristics'!A:A,MATCH($C866,'Policy Characteristics'!$C:$C,0)))</f>
        <v>Industry</v>
      </c>
      <c r="B866" s="306" t="str">
        <f>IF(ISBLANK(INDEX('Policy Characteristics'!B:B,MATCH($C866,'Policy Characteristics'!$C:$C,0))),"",INDEX('Policy Characteristics'!B:B,MATCH($C866,'Policy Characteristics'!$C:$C,0)))</f>
        <v>Industry Energy Efficiency Standards</v>
      </c>
      <c r="C866" s="310" t="str">
        <f t="shared" si="39"/>
        <v>Percentage Improvement in Eqpt Efficiency Standards above BAU</v>
      </c>
      <c r="D866" s="394" t="s">
        <v>3207</v>
      </c>
      <c r="E866" s="414" t="s">
        <v>2453</v>
      </c>
      <c r="F866" s="7" t="s">
        <v>3169</v>
      </c>
      <c r="G866" s="414" t="s">
        <v>2457</v>
      </c>
      <c r="H866" s="416">
        <v>1102</v>
      </c>
      <c r="I866" s="414" t="s">
        <v>44</v>
      </c>
      <c r="J866" s="308" t="str">
        <f>IF(ISBLANK(INDEX('Policy Characteristics'!D:D,MATCH($C866,'Policy Characteristics'!$C:$C,0))),"",INDEX('Policy Characteristics'!D:D,MATCH($C866,'Policy Characteristics'!$C:$C,0)))</f>
        <v>Industry Energy Efficiency Standards</v>
      </c>
      <c r="K866" s="306" t="str">
        <f>IF(ISBLANK(INDEX('Policy Characteristics'!E:E,MATCH($C866,'Policy Characteristics'!$C:$C,0))),"",INDEX('Policy Characteristics'!E:E,MATCH($C866,'Policy Characteristics'!$C:$C,0)))</f>
        <v>indst efficiency standards</v>
      </c>
      <c r="L866" s="317">
        <f>IF(ISBLANK(INDEX('Policy Characteristics'!F:F,MATCH($C866,'Policy Characteristics'!$C:$C,0))),"",INDEX('Policy Characteristics'!F:F,MATCH($C866,'Policy Characteristics'!$C:$C,0)))</f>
        <v>0</v>
      </c>
      <c r="M866" s="317">
        <f>IF(ISBLANK(INDEX('Policy Characteristics'!G:G,MATCH($C866,'Policy Characteristics'!$C:$C,0))),"",INDEX('Policy Characteristics'!G:G,MATCH($C866,'Policy Characteristics'!$C:$C,0)))</f>
        <v>0.25</v>
      </c>
      <c r="N866" s="317">
        <f>IF(ISBLANK(INDEX('Policy Characteristics'!H:H,MATCH($C866,'Policy Characteristics'!$C:$C,0))),"",INDEX('Policy Characteristics'!H:H,MATCH($C866,'Policy Characteristics'!$C:$C,0)))</f>
        <v>0.01</v>
      </c>
      <c r="O866" s="306" t="str">
        <f>IF(ISBLANK(INDEX('Policy Characteristics'!I:I,MATCH($C866,'Policy Characteristics'!$C:$C,0))),"",INDEX('Policy Characteristics'!I:I,MATCH($C866,'Policy Characteristics'!$C:$C,0)))</f>
        <v>% reduction in energy use</v>
      </c>
      <c r="P866" s="306" t="str">
        <f>IF(ISBLANK(INDEX('Policy Characteristics'!J:J,MATCH($C866,'Policy Characteristics'!$C:$C,0))),"",INDEX('Policy Characteristics'!J:J,MATCH($C866,'Policy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6" s="306" t="str">
        <f>IF(ISBLANK(INDEX('Policy Characteristics'!K:K,MATCH($C866,'Policy Characteristics'!$C:$C,0))),"",INDEX('Policy Characteristics'!K:K,MATCH($C866,'Policy Characteristics'!$C:$C,0)))</f>
        <v>industry-ag-main.html#eff-stds</v>
      </c>
      <c r="R866" s="306" t="str">
        <f>IF(ISBLANK(INDEX('Policy Characteristics'!L:L,MATCH($C866,'Policy Characteristics'!$C:$C,0))),"",INDEX('Policy Characteristics'!L:L,MATCH($C866,'Policy Characteristics'!$C:$C,0)))</f>
        <v>industry-energy-efficiency-standards.html</v>
      </c>
    </row>
    <row r="867" spans="1:18" s="435" customFormat="1" x14ac:dyDescent="0.25">
      <c r="A867" s="306" t="str">
        <f>IF(ISBLANK(INDEX('Policy Characteristics'!A:A,MATCH($C867,'Policy Characteristics'!$C:$C,0))),"",INDEX('Policy Characteristics'!A:A,MATCH($C867,'Policy Characteristics'!$C:$C,0)))</f>
        <v>Industry</v>
      </c>
      <c r="B867" s="306" t="str">
        <f>IF(ISBLANK(INDEX('Policy Characteristics'!B:B,MATCH($C867,'Policy Characteristics'!$C:$C,0))),"",INDEX('Policy Characteristics'!B:B,MATCH($C867,'Policy Characteristics'!$C:$C,0)))</f>
        <v>Industry Energy Efficiency Standards</v>
      </c>
      <c r="C867" s="310" t="str">
        <f t="shared" si="39"/>
        <v>Percentage Improvement in Eqpt Efficiency Standards above BAU</v>
      </c>
      <c r="D867" s="394" t="s">
        <v>3207</v>
      </c>
      <c r="E867" s="414" t="s">
        <v>2454</v>
      </c>
      <c r="F867" s="7" t="s">
        <v>3169</v>
      </c>
      <c r="G867" s="414" t="s">
        <v>2460</v>
      </c>
      <c r="H867" s="416">
        <v>1103</v>
      </c>
      <c r="I867" s="414" t="s">
        <v>45</v>
      </c>
      <c r="J867" s="308" t="str">
        <f>IF(ISBLANK(INDEX('Policy Characteristics'!D:D,MATCH($C867,'Policy Characteristics'!$C:$C,0))),"",INDEX('Policy Characteristics'!D:D,MATCH($C867,'Policy Characteristics'!$C:$C,0)))</f>
        <v>Industry Energy Efficiency Standards</v>
      </c>
      <c r="K867" s="306" t="str">
        <f>IF(ISBLANK(INDEX('Policy Characteristics'!E:E,MATCH($C867,'Policy Characteristics'!$C:$C,0))),"",INDEX('Policy Characteristics'!E:E,MATCH($C867,'Policy Characteristics'!$C:$C,0)))</f>
        <v>indst efficiency standards</v>
      </c>
      <c r="L867" s="317">
        <f>IF(ISBLANK(INDEX('Policy Characteristics'!F:F,MATCH($C867,'Policy Characteristics'!$C:$C,0))),"",INDEX('Policy Characteristics'!F:F,MATCH($C867,'Policy Characteristics'!$C:$C,0)))</f>
        <v>0</v>
      </c>
      <c r="M867" s="317">
        <f>IF(ISBLANK(INDEX('Policy Characteristics'!G:G,MATCH($C867,'Policy Characteristics'!$C:$C,0))),"",INDEX('Policy Characteristics'!G:G,MATCH($C867,'Policy Characteristics'!$C:$C,0)))</f>
        <v>0.25</v>
      </c>
      <c r="N867" s="317">
        <f>IF(ISBLANK(INDEX('Policy Characteristics'!H:H,MATCH($C867,'Policy Characteristics'!$C:$C,0))),"",INDEX('Policy Characteristics'!H:H,MATCH($C867,'Policy Characteristics'!$C:$C,0)))</f>
        <v>0.01</v>
      </c>
      <c r="O867" s="306" t="str">
        <f>IF(ISBLANK(INDEX('Policy Characteristics'!I:I,MATCH($C867,'Policy Characteristics'!$C:$C,0))),"",INDEX('Policy Characteristics'!I:I,MATCH($C867,'Policy Characteristics'!$C:$C,0)))</f>
        <v>% reduction in energy use</v>
      </c>
      <c r="P867" s="306" t="str">
        <f>IF(ISBLANK(INDEX('Policy Characteristics'!J:J,MATCH($C867,'Policy Characteristics'!$C:$C,0))),"",INDEX('Policy Characteristics'!J:J,MATCH($C867,'Policy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7" s="306" t="str">
        <f>IF(ISBLANK(INDEX('Policy Characteristics'!K:K,MATCH($C867,'Policy Characteristics'!$C:$C,0))),"",INDEX('Policy Characteristics'!K:K,MATCH($C867,'Policy Characteristics'!$C:$C,0)))</f>
        <v>industry-ag-main.html#eff-stds</v>
      </c>
      <c r="R867" s="306" t="str">
        <f>IF(ISBLANK(INDEX('Policy Characteristics'!L:L,MATCH($C867,'Policy Characteristics'!$C:$C,0))),"",INDEX('Policy Characteristics'!L:L,MATCH($C867,'Policy Characteristics'!$C:$C,0)))</f>
        <v>industry-energy-efficiency-standards.html</v>
      </c>
    </row>
    <row r="868" spans="1:18" s="435" customFormat="1" x14ac:dyDescent="0.25">
      <c r="A868" s="306" t="str">
        <f>IF(ISBLANK(INDEX('Policy Characteristics'!A:A,MATCH($C868,'Policy Characteristics'!$C:$C,0))),"",INDEX('Policy Characteristics'!A:A,MATCH($C868,'Policy Characteristics'!$C:$C,0)))</f>
        <v>Industry</v>
      </c>
      <c r="B868" s="306" t="str">
        <f>IF(ISBLANK(INDEX('Policy Characteristics'!B:B,MATCH($C868,'Policy Characteristics'!$C:$C,0))),"",INDEX('Policy Characteristics'!B:B,MATCH($C868,'Policy Characteristics'!$C:$C,0)))</f>
        <v>Industry Energy Efficiency Standards</v>
      </c>
      <c r="C868" s="310" t="str">
        <f t="shared" si="39"/>
        <v>Percentage Improvement in Eqpt Efficiency Standards above BAU</v>
      </c>
      <c r="D868" s="394" t="s">
        <v>3207</v>
      </c>
      <c r="E868" s="414" t="s">
        <v>2800</v>
      </c>
      <c r="F868" s="7" t="s">
        <v>3169</v>
      </c>
      <c r="G868" s="414" t="s">
        <v>2803</v>
      </c>
      <c r="H868" s="416">
        <v>1104</v>
      </c>
      <c r="I868" s="414" t="s">
        <v>45</v>
      </c>
      <c r="J868" s="308" t="str">
        <f>IF(ISBLANK(INDEX('Policy Characteristics'!D:D,MATCH($C868,'Policy Characteristics'!$C:$C,0))),"",INDEX('Policy Characteristics'!D:D,MATCH($C868,'Policy Characteristics'!$C:$C,0)))</f>
        <v>Industry Energy Efficiency Standards</v>
      </c>
      <c r="K868" s="306" t="str">
        <f>IF(ISBLANK(INDEX('Policy Characteristics'!E:E,MATCH($C868,'Policy Characteristics'!$C:$C,0))),"",INDEX('Policy Characteristics'!E:E,MATCH($C868,'Policy Characteristics'!$C:$C,0)))</f>
        <v>indst efficiency standards</v>
      </c>
      <c r="L868" s="317">
        <f>IF(ISBLANK(INDEX('Policy Characteristics'!F:F,MATCH($C868,'Policy Characteristics'!$C:$C,0))),"",INDEX('Policy Characteristics'!F:F,MATCH($C868,'Policy Characteristics'!$C:$C,0)))</f>
        <v>0</v>
      </c>
      <c r="M868" s="317">
        <f>IF(ISBLANK(INDEX('Policy Characteristics'!G:G,MATCH($C868,'Policy Characteristics'!$C:$C,0))),"",INDEX('Policy Characteristics'!G:G,MATCH($C868,'Policy Characteristics'!$C:$C,0)))</f>
        <v>0.25</v>
      </c>
      <c r="N868" s="317">
        <f>IF(ISBLANK(INDEX('Policy Characteristics'!H:H,MATCH($C868,'Policy Characteristics'!$C:$C,0))),"",INDEX('Policy Characteristics'!H:H,MATCH($C868,'Policy Characteristics'!$C:$C,0)))</f>
        <v>0.01</v>
      </c>
      <c r="O868" s="306" t="str">
        <f>IF(ISBLANK(INDEX('Policy Characteristics'!I:I,MATCH($C868,'Policy Characteristics'!$C:$C,0))),"",INDEX('Policy Characteristics'!I:I,MATCH($C868,'Policy Characteristics'!$C:$C,0)))</f>
        <v>% reduction in energy use</v>
      </c>
      <c r="P868" s="306" t="str">
        <f>IF(ISBLANK(INDEX('Policy Characteristics'!J:J,MATCH($C868,'Policy Characteristics'!$C:$C,0))),"",INDEX('Policy Characteristics'!J:J,MATCH($C868,'Policy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8" s="306" t="str">
        <f>IF(ISBLANK(INDEX('Policy Characteristics'!K:K,MATCH($C868,'Policy Characteristics'!$C:$C,0))),"",INDEX('Policy Characteristics'!K:K,MATCH($C868,'Policy Characteristics'!$C:$C,0)))</f>
        <v>industry-ag-main.html#eff-stds</v>
      </c>
      <c r="R868" s="306" t="str">
        <f>IF(ISBLANK(INDEX('Policy Characteristics'!L:L,MATCH($C868,'Policy Characteristics'!$C:$C,0))),"",INDEX('Policy Characteristics'!L:L,MATCH($C868,'Policy Characteristics'!$C:$C,0)))</f>
        <v>industry-energy-efficiency-standards.html</v>
      </c>
    </row>
    <row r="869" spans="1:18" s="435" customFormat="1" x14ac:dyDescent="0.25">
      <c r="A869" s="306" t="str">
        <f>IF(ISBLANK(INDEX('Policy Characteristics'!A:A,MATCH($C869,'Policy Characteristics'!$C:$C,0))),"",INDEX('Policy Characteristics'!A:A,MATCH($C869,'Policy Characteristics'!$C:$C,0)))</f>
        <v>Industry</v>
      </c>
      <c r="B869" s="306" t="str">
        <f>IF(ISBLANK(INDEX('Policy Characteristics'!B:B,MATCH($C869,'Policy Characteristics'!$C:$C,0))),"",INDEX('Policy Characteristics'!B:B,MATCH($C869,'Policy Characteristics'!$C:$C,0)))</f>
        <v>Industry Energy Efficiency Standards</v>
      </c>
      <c r="C869" s="310" t="str">
        <f t="shared" si="39"/>
        <v>Percentage Improvement in Eqpt Efficiency Standards above BAU</v>
      </c>
      <c r="D869" s="394" t="s">
        <v>3207</v>
      </c>
      <c r="E869" s="414" t="s">
        <v>2801</v>
      </c>
      <c r="F869" s="7" t="s">
        <v>3169</v>
      </c>
      <c r="G869" s="414" t="s">
        <v>2805</v>
      </c>
      <c r="H869" s="416">
        <v>1105</v>
      </c>
      <c r="I869" s="414" t="s">
        <v>44</v>
      </c>
      <c r="J869" s="308" t="str">
        <f>IF(ISBLANK(INDEX('Policy Characteristics'!D:D,MATCH($C869,'Policy Characteristics'!$C:$C,0))),"",INDEX('Policy Characteristics'!D:D,MATCH($C869,'Policy Characteristics'!$C:$C,0)))</f>
        <v>Industry Energy Efficiency Standards</v>
      </c>
      <c r="K869" s="306" t="str">
        <f>IF(ISBLANK(INDEX('Policy Characteristics'!E:E,MATCH($C869,'Policy Characteristics'!$C:$C,0))),"",INDEX('Policy Characteristics'!E:E,MATCH($C869,'Policy Characteristics'!$C:$C,0)))</f>
        <v>indst efficiency standards</v>
      </c>
      <c r="L869" s="317">
        <f>IF(ISBLANK(INDEX('Policy Characteristics'!F:F,MATCH($C869,'Policy Characteristics'!$C:$C,0))),"",INDEX('Policy Characteristics'!F:F,MATCH($C869,'Policy Characteristics'!$C:$C,0)))</f>
        <v>0</v>
      </c>
      <c r="M869" s="317">
        <f>IF(ISBLANK(INDEX('Policy Characteristics'!G:G,MATCH($C869,'Policy Characteristics'!$C:$C,0))),"",INDEX('Policy Characteristics'!G:G,MATCH($C869,'Policy Characteristics'!$C:$C,0)))</f>
        <v>0.25</v>
      </c>
      <c r="N869" s="317">
        <f>IF(ISBLANK(INDEX('Policy Characteristics'!H:H,MATCH($C869,'Policy Characteristics'!$C:$C,0))),"",INDEX('Policy Characteristics'!H:H,MATCH($C869,'Policy Characteristics'!$C:$C,0)))</f>
        <v>0.01</v>
      </c>
      <c r="O869" s="306" t="str">
        <f>IF(ISBLANK(INDEX('Policy Characteristics'!I:I,MATCH($C869,'Policy Characteristics'!$C:$C,0))),"",INDEX('Policy Characteristics'!I:I,MATCH($C869,'Policy Characteristics'!$C:$C,0)))</f>
        <v>% reduction in energy use</v>
      </c>
      <c r="P869" s="306" t="str">
        <f>IF(ISBLANK(INDEX('Policy Characteristics'!J:J,MATCH($C869,'Policy Characteristics'!$C:$C,0))),"",INDEX('Policy Characteristics'!J:J,MATCH($C869,'Policy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69" s="306" t="str">
        <f>IF(ISBLANK(INDEX('Policy Characteristics'!K:K,MATCH($C869,'Policy Characteristics'!$C:$C,0))),"",INDEX('Policy Characteristics'!K:K,MATCH($C869,'Policy Characteristics'!$C:$C,0)))</f>
        <v>industry-ag-main.html#eff-stds</v>
      </c>
      <c r="R869" s="306" t="str">
        <f>IF(ISBLANK(INDEX('Policy Characteristics'!L:L,MATCH($C869,'Policy Characteristics'!$C:$C,0))),"",INDEX('Policy Characteristics'!L:L,MATCH($C869,'Policy Characteristics'!$C:$C,0)))</f>
        <v>industry-energy-efficiency-standards.html</v>
      </c>
    </row>
    <row r="870" spans="1:18" s="435" customFormat="1" x14ac:dyDescent="0.25">
      <c r="A870" s="306" t="str">
        <f>IF(ISBLANK(INDEX('Policy Characteristics'!A:A,MATCH($C870,'Policy Characteristics'!$C:$C,0))),"",INDEX('Policy Characteristics'!A:A,MATCH($C870,'Policy Characteristics'!$C:$C,0)))</f>
        <v>Industry</v>
      </c>
      <c r="B870" s="306" t="str">
        <f>IF(ISBLANK(INDEX('Policy Characteristics'!B:B,MATCH($C870,'Policy Characteristics'!$C:$C,0))),"",INDEX('Policy Characteristics'!B:B,MATCH($C870,'Policy Characteristics'!$C:$C,0)))</f>
        <v>Industry Energy Efficiency Standards</v>
      </c>
      <c r="C870" s="310" t="str">
        <f t="shared" si="39"/>
        <v>Percentage Improvement in Eqpt Efficiency Standards above BAU</v>
      </c>
      <c r="D870" s="394" t="s">
        <v>3207</v>
      </c>
      <c r="E870" s="414" t="s">
        <v>2802</v>
      </c>
      <c r="F870" s="7" t="s">
        <v>3169</v>
      </c>
      <c r="G870" s="414" t="s">
        <v>2806</v>
      </c>
      <c r="H870" s="416">
        <v>1106</v>
      </c>
      <c r="I870" s="414" t="s">
        <v>44</v>
      </c>
      <c r="J870" s="308" t="str">
        <f>IF(ISBLANK(INDEX('Policy Characteristics'!D:D,MATCH($C870,'Policy Characteristics'!$C:$C,0))),"",INDEX('Policy Characteristics'!D:D,MATCH($C870,'Policy Characteristics'!$C:$C,0)))</f>
        <v>Industry Energy Efficiency Standards</v>
      </c>
      <c r="K870" s="306" t="str">
        <f>IF(ISBLANK(INDEX('Policy Characteristics'!E:E,MATCH($C870,'Policy Characteristics'!$C:$C,0))),"",INDEX('Policy Characteristics'!E:E,MATCH($C870,'Policy Characteristics'!$C:$C,0)))</f>
        <v>indst efficiency standards</v>
      </c>
      <c r="L870" s="317">
        <f>IF(ISBLANK(INDEX('Policy Characteristics'!F:F,MATCH($C870,'Policy Characteristics'!$C:$C,0))),"",INDEX('Policy Characteristics'!F:F,MATCH($C870,'Policy Characteristics'!$C:$C,0)))</f>
        <v>0</v>
      </c>
      <c r="M870" s="317">
        <f>IF(ISBLANK(INDEX('Policy Characteristics'!G:G,MATCH($C870,'Policy Characteristics'!$C:$C,0))),"",INDEX('Policy Characteristics'!G:G,MATCH($C870,'Policy Characteristics'!$C:$C,0)))</f>
        <v>0.25</v>
      </c>
      <c r="N870" s="317">
        <f>IF(ISBLANK(INDEX('Policy Characteristics'!H:H,MATCH($C870,'Policy Characteristics'!$C:$C,0))),"",INDEX('Policy Characteristics'!H:H,MATCH($C870,'Policy Characteristics'!$C:$C,0)))</f>
        <v>0.01</v>
      </c>
      <c r="O870" s="306" t="str">
        <f>IF(ISBLANK(INDEX('Policy Characteristics'!I:I,MATCH($C870,'Policy Characteristics'!$C:$C,0))),"",INDEX('Policy Characteristics'!I:I,MATCH($C870,'Policy Characteristics'!$C:$C,0)))</f>
        <v>% reduction in energy use</v>
      </c>
      <c r="P870" s="306" t="str">
        <f>IF(ISBLANK(INDEX('Policy Characteristics'!J:J,MATCH($C870,'Policy Characteristics'!$C:$C,0))),"",INDEX('Policy Characteristics'!J:J,MATCH($C870,'Policy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0" s="306" t="str">
        <f>IF(ISBLANK(INDEX('Policy Characteristics'!K:K,MATCH($C870,'Policy Characteristics'!$C:$C,0))),"",INDEX('Policy Characteristics'!K:K,MATCH($C870,'Policy Characteristics'!$C:$C,0)))</f>
        <v>industry-ag-main.html#eff-stds</v>
      </c>
      <c r="R870" s="306" t="str">
        <f>IF(ISBLANK(INDEX('Policy Characteristics'!L:L,MATCH($C870,'Policy Characteristics'!$C:$C,0))),"",INDEX('Policy Characteristics'!L:L,MATCH($C870,'Policy Characteristics'!$C:$C,0)))</f>
        <v>industry-energy-efficiency-standards.html</v>
      </c>
    </row>
    <row r="871" spans="1:18" s="435" customFormat="1" x14ac:dyDescent="0.25">
      <c r="A871" s="306" t="str">
        <f>IF(ISBLANK(INDEX('Policy Characteristics'!A:A,MATCH($C871,'Policy Characteristics'!$C:$C,0))),"",INDEX('Policy Characteristics'!A:A,MATCH($C871,'Policy Characteristics'!$C:$C,0)))</f>
        <v>Industry</v>
      </c>
      <c r="B871" s="306" t="str">
        <f>IF(ISBLANK(INDEX('Policy Characteristics'!B:B,MATCH($C871,'Policy Characteristics'!$C:$C,0))),"",INDEX('Policy Characteristics'!B:B,MATCH($C871,'Policy Characteristics'!$C:$C,0)))</f>
        <v>Industry Energy Efficiency Standards</v>
      </c>
      <c r="C871" s="310" t="str">
        <f t="shared" si="39"/>
        <v>Percentage Improvement in Eqpt Efficiency Standards above BAU</v>
      </c>
      <c r="D871" s="394" t="s">
        <v>3207</v>
      </c>
      <c r="E871" s="414" t="s">
        <v>2799</v>
      </c>
      <c r="F871" s="7" t="s">
        <v>3169</v>
      </c>
      <c r="G871" s="414" t="s">
        <v>2804</v>
      </c>
      <c r="H871" s="416">
        <v>1107</v>
      </c>
      <c r="I871" s="414" t="s">
        <v>45</v>
      </c>
      <c r="J871" s="308" t="str">
        <f>IF(ISBLANK(INDEX('Policy Characteristics'!D:D,MATCH($C871,'Policy Characteristics'!$C:$C,0))),"",INDEX('Policy Characteristics'!D:D,MATCH($C871,'Policy Characteristics'!$C:$C,0)))</f>
        <v>Industry Energy Efficiency Standards</v>
      </c>
      <c r="K871" s="306" t="str">
        <f>IF(ISBLANK(INDEX('Policy Characteristics'!E:E,MATCH($C871,'Policy Characteristics'!$C:$C,0))),"",INDEX('Policy Characteristics'!E:E,MATCH($C871,'Policy Characteristics'!$C:$C,0)))</f>
        <v>indst efficiency standards</v>
      </c>
      <c r="L871" s="317">
        <f>IF(ISBLANK(INDEX('Policy Characteristics'!F:F,MATCH($C871,'Policy Characteristics'!$C:$C,0))),"",INDEX('Policy Characteristics'!F:F,MATCH($C871,'Policy Characteristics'!$C:$C,0)))</f>
        <v>0</v>
      </c>
      <c r="M871" s="317">
        <f>IF(ISBLANK(INDEX('Policy Characteristics'!G:G,MATCH($C871,'Policy Characteristics'!$C:$C,0))),"",INDEX('Policy Characteristics'!G:G,MATCH($C871,'Policy Characteristics'!$C:$C,0)))</f>
        <v>0.25</v>
      </c>
      <c r="N871" s="317">
        <f>IF(ISBLANK(INDEX('Policy Characteristics'!H:H,MATCH($C871,'Policy Characteristics'!$C:$C,0))),"",INDEX('Policy Characteristics'!H:H,MATCH($C871,'Policy Characteristics'!$C:$C,0)))</f>
        <v>0.01</v>
      </c>
      <c r="O871" s="306" t="str">
        <f>IF(ISBLANK(INDEX('Policy Characteristics'!I:I,MATCH($C871,'Policy Characteristics'!$C:$C,0))),"",INDEX('Policy Characteristics'!I:I,MATCH($C871,'Policy Characteristics'!$C:$C,0)))</f>
        <v>% reduction in energy use</v>
      </c>
      <c r="P871" s="306" t="str">
        <f>IF(ISBLANK(INDEX('Policy Characteristics'!J:J,MATCH($C871,'Policy Characteristics'!$C:$C,0))),"",INDEX('Policy Characteristics'!J:J,MATCH($C871,'Policy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1" s="306" t="str">
        <f>IF(ISBLANK(INDEX('Policy Characteristics'!K:K,MATCH($C871,'Policy Characteristics'!$C:$C,0))),"",INDEX('Policy Characteristics'!K:K,MATCH($C871,'Policy Characteristics'!$C:$C,0)))</f>
        <v>industry-ag-main.html#eff-stds</v>
      </c>
      <c r="R871" s="306" t="str">
        <f>IF(ISBLANK(INDEX('Policy Characteristics'!L:L,MATCH($C871,'Policy Characteristics'!$C:$C,0))),"",INDEX('Policy Characteristics'!L:L,MATCH($C871,'Policy Characteristics'!$C:$C,0)))</f>
        <v>industry-energy-efficiency-standards.html</v>
      </c>
    </row>
    <row r="872" spans="1:18" s="435" customFormat="1" x14ac:dyDescent="0.25">
      <c r="A872" s="306" t="str">
        <f>IF(ISBLANK(INDEX('Policy Characteristics'!A:A,MATCH($C872,'Policy Characteristics'!$C:$C,0))),"",INDEX('Policy Characteristics'!A:A,MATCH($C872,'Policy Characteristics'!$C:$C,0)))</f>
        <v>Industry</v>
      </c>
      <c r="B872" s="306" t="str">
        <f>IF(ISBLANK(INDEX('Policy Characteristics'!B:B,MATCH($C872,'Policy Characteristics'!$C:$C,0))),"",INDEX('Policy Characteristics'!B:B,MATCH($C872,'Policy Characteristics'!$C:$C,0)))</f>
        <v>Industry Energy Efficiency Standards</v>
      </c>
      <c r="C872" s="310" t="str">
        <f t="shared" si="39"/>
        <v>Percentage Improvement in Eqpt Efficiency Standards above BAU</v>
      </c>
      <c r="D872" s="394" t="s">
        <v>3208</v>
      </c>
      <c r="E872" s="414" t="s">
        <v>2449</v>
      </c>
      <c r="F872" s="7" t="s">
        <v>3170</v>
      </c>
      <c r="G872" s="414" t="s">
        <v>2455</v>
      </c>
      <c r="H872" s="416">
        <v>1108</v>
      </c>
      <c r="I872" s="414" t="s">
        <v>44</v>
      </c>
      <c r="J872" s="308" t="str">
        <f>IF(ISBLANK(INDEX('Policy Characteristics'!D:D,MATCH($C872,'Policy Characteristics'!$C:$C,0))),"",INDEX('Policy Characteristics'!D:D,MATCH($C872,'Policy Characteristics'!$C:$C,0)))</f>
        <v>Industry Energy Efficiency Standards</v>
      </c>
      <c r="K872" s="306" t="str">
        <f>IF(ISBLANK(INDEX('Policy Characteristics'!E:E,MATCH($C872,'Policy Characteristics'!$C:$C,0))),"",INDEX('Policy Characteristics'!E:E,MATCH($C872,'Policy Characteristics'!$C:$C,0)))</f>
        <v>indst efficiency standards</v>
      </c>
      <c r="L872" s="317">
        <f>IF(ISBLANK(INDEX('Policy Characteristics'!F:F,MATCH($C872,'Policy Characteristics'!$C:$C,0))),"",INDEX('Policy Characteristics'!F:F,MATCH($C872,'Policy Characteristics'!$C:$C,0)))</f>
        <v>0</v>
      </c>
      <c r="M872" s="317">
        <f>IF(ISBLANK(INDEX('Policy Characteristics'!G:G,MATCH($C872,'Policy Characteristics'!$C:$C,0))),"",INDEX('Policy Characteristics'!G:G,MATCH($C872,'Policy Characteristics'!$C:$C,0)))</f>
        <v>0.25</v>
      </c>
      <c r="N872" s="317">
        <f>IF(ISBLANK(INDEX('Policy Characteristics'!H:H,MATCH($C872,'Policy Characteristics'!$C:$C,0))),"",INDEX('Policy Characteristics'!H:H,MATCH($C872,'Policy Characteristics'!$C:$C,0)))</f>
        <v>0.01</v>
      </c>
      <c r="O872" s="306" t="str">
        <f>IF(ISBLANK(INDEX('Policy Characteristics'!I:I,MATCH($C872,'Policy Characteristics'!$C:$C,0))),"",INDEX('Policy Characteristics'!I:I,MATCH($C872,'Policy Characteristics'!$C:$C,0)))</f>
        <v>% reduction in energy use</v>
      </c>
      <c r="P872" s="306" t="str">
        <f>IF(ISBLANK(INDEX('Policy Characteristics'!J:J,MATCH($C872,'Policy Characteristics'!$C:$C,0))),"",INDEX('Policy Characteristics'!J:J,MATCH($C872,'Policy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2" s="306" t="str">
        <f>IF(ISBLANK(INDEX('Policy Characteristics'!K:K,MATCH($C872,'Policy Characteristics'!$C:$C,0))),"",INDEX('Policy Characteristics'!K:K,MATCH($C872,'Policy Characteristics'!$C:$C,0)))</f>
        <v>industry-ag-main.html#eff-stds</v>
      </c>
      <c r="R872" s="306" t="str">
        <f>IF(ISBLANK(INDEX('Policy Characteristics'!L:L,MATCH($C872,'Policy Characteristics'!$C:$C,0))),"",INDEX('Policy Characteristics'!L:L,MATCH($C872,'Policy Characteristics'!$C:$C,0)))</f>
        <v>industry-energy-efficiency-standards.html</v>
      </c>
    </row>
    <row r="873" spans="1:18" s="435" customFormat="1" x14ac:dyDescent="0.25">
      <c r="A873" s="306" t="str">
        <f>IF(ISBLANK(INDEX('Policy Characteristics'!A:A,MATCH($C873,'Policy Characteristics'!$C:$C,0))),"",INDEX('Policy Characteristics'!A:A,MATCH($C873,'Policy Characteristics'!$C:$C,0)))</f>
        <v>Industry</v>
      </c>
      <c r="B873" s="306" t="str">
        <f>IF(ISBLANK(INDEX('Policy Characteristics'!B:B,MATCH($C873,'Policy Characteristics'!$C:$C,0))),"",INDEX('Policy Characteristics'!B:B,MATCH($C873,'Policy Characteristics'!$C:$C,0)))</f>
        <v>Industry Energy Efficiency Standards</v>
      </c>
      <c r="C873" s="310" t="str">
        <f t="shared" si="39"/>
        <v>Percentage Improvement in Eqpt Efficiency Standards above BAU</v>
      </c>
      <c r="D873" s="394" t="s">
        <v>3208</v>
      </c>
      <c r="E873" s="414" t="s">
        <v>2450</v>
      </c>
      <c r="F873" s="7" t="s">
        <v>3170</v>
      </c>
      <c r="G873" s="414" t="s">
        <v>2458</v>
      </c>
      <c r="H873" s="416">
        <v>1109</v>
      </c>
      <c r="I873" s="414" t="s">
        <v>45</v>
      </c>
      <c r="J873" s="308" t="str">
        <f>IF(ISBLANK(INDEX('Policy Characteristics'!D:D,MATCH($C873,'Policy Characteristics'!$C:$C,0))),"",INDEX('Policy Characteristics'!D:D,MATCH($C873,'Policy Characteristics'!$C:$C,0)))</f>
        <v>Industry Energy Efficiency Standards</v>
      </c>
      <c r="K873" s="306" t="str">
        <f>IF(ISBLANK(INDEX('Policy Characteristics'!E:E,MATCH($C873,'Policy Characteristics'!$C:$C,0))),"",INDEX('Policy Characteristics'!E:E,MATCH($C873,'Policy Characteristics'!$C:$C,0)))</f>
        <v>indst efficiency standards</v>
      </c>
      <c r="L873" s="317">
        <f>IF(ISBLANK(INDEX('Policy Characteristics'!F:F,MATCH($C873,'Policy Characteristics'!$C:$C,0))),"",INDEX('Policy Characteristics'!F:F,MATCH($C873,'Policy Characteristics'!$C:$C,0)))</f>
        <v>0</v>
      </c>
      <c r="M873" s="317">
        <f>IF(ISBLANK(INDEX('Policy Characteristics'!G:G,MATCH($C873,'Policy Characteristics'!$C:$C,0))),"",INDEX('Policy Characteristics'!G:G,MATCH($C873,'Policy Characteristics'!$C:$C,0)))</f>
        <v>0.25</v>
      </c>
      <c r="N873" s="317">
        <f>IF(ISBLANK(INDEX('Policy Characteristics'!H:H,MATCH($C873,'Policy Characteristics'!$C:$C,0))),"",INDEX('Policy Characteristics'!H:H,MATCH($C873,'Policy Characteristics'!$C:$C,0)))</f>
        <v>0.01</v>
      </c>
      <c r="O873" s="306" t="str">
        <f>IF(ISBLANK(INDEX('Policy Characteristics'!I:I,MATCH($C873,'Policy Characteristics'!$C:$C,0))),"",INDEX('Policy Characteristics'!I:I,MATCH($C873,'Policy Characteristics'!$C:$C,0)))</f>
        <v>% reduction in energy use</v>
      </c>
      <c r="P873" s="306" t="str">
        <f>IF(ISBLANK(INDEX('Policy Characteristics'!J:J,MATCH($C873,'Policy Characteristics'!$C:$C,0))),"",INDEX('Policy Characteristics'!J:J,MATCH($C873,'Policy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3" s="306" t="str">
        <f>IF(ISBLANK(INDEX('Policy Characteristics'!K:K,MATCH($C873,'Policy Characteristics'!$C:$C,0))),"",INDEX('Policy Characteristics'!K:K,MATCH($C873,'Policy Characteristics'!$C:$C,0)))</f>
        <v>industry-ag-main.html#eff-stds</v>
      </c>
      <c r="R873" s="306" t="str">
        <f>IF(ISBLANK(INDEX('Policy Characteristics'!L:L,MATCH($C873,'Policy Characteristics'!$C:$C,0))),"",INDEX('Policy Characteristics'!L:L,MATCH($C873,'Policy Characteristics'!$C:$C,0)))</f>
        <v>industry-energy-efficiency-standards.html</v>
      </c>
    </row>
    <row r="874" spans="1:18" s="435" customFormat="1" x14ac:dyDescent="0.25">
      <c r="A874" s="306" t="str">
        <f>IF(ISBLANK(INDEX('Policy Characteristics'!A:A,MATCH($C874,'Policy Characteristics'!$C:$C,0))),"",INDEX('Policy Characteristics'!A:A,MATCH($C874,'Policy Characteristics'!$C:$C,0)))</f>
        <v>Industry</v>
      </c>
      <c r="B874" s="306" t="str">
        <f>IF(ISBLANK(INDEX('Policy Characteristics'!B:B,MATCH($C874,'Policy Characteristics'!$C:$C,0))),"",INDEX('Policy Characteristics'!B:B,MATCH($C874,'Policy Characteristics'!$C:$C,0)))</f>
        <v>Industry Energy Efficiency Standards</v>
      </c>
      <c r="C874" s="310" t="str">
        <f t="shared" si="39"/>
        <v>Percentage Improvement in Eqpt Efficiency Standards above BAU</v>
      </c>
      <c r="D874" s="394" t="s">
        <v>3208</v>
      </c>
      <c r="E874" s="414" t="s">
        <v>2451</v>
      </c>
      <c r="F874" s="7" t="s">
        <v>3170</v>
      </c>
      <c r="G874" s="414" t="s">
        <v>2459</v>
      </c>
      <c r="H874" s="416">
        <v>1110</v>
      </c>
      <c r="I874" s="414" t="s">
        <v>44</v>
      </c>
      <c r="J874" s="308" t="str">
        <f>IF(ISBLANK(INDEX('Policy Characteristics'!D:D,MATCH($C874,'Policy Characteristics'!$C:$C,0))),"",INDEX('Policy Characteristics'!D:D,MATCH($C874,'Policy Characteristics'!$C:$C,0)))</f>
        <v>Industry Energy Efficiency Standards</v>
      </c>
      <c r="K874" s="306" t="str">
        <f>IF(ISBLANK(INDEX('Policy Characteristics'!E:E,MATCH($C874,'Policy Characteristics'!$C:$C,0))),"",INDEX('Policy Characteristics'!E:E,MATCH($C874,'Policy Characteristics'!$C:$C,0)))</f>
        <v>indst efficiency standards</v>
      </c>
      <c r="L874" s="317">
        <f>IF(ISBLANK(INDEX('Policy Characteristics'!F:F,MATCH($C874,'Policy Characteristics'!$C:$C,0))),"",INDEX('Policy Characteristics'!F:F,MATCH($C874,'Policy Characteristics'!$C:$C,0)))</f>
        <v>0</v>
      </c>
      <c r="M874" s="317">
        <f>IF(ISBLANK(INDEX('Policy Characteristics'!G:G,MATCH($C874,'Policy Characteristics'!$C:$C,0))),"",INDEX('Policy Characteristics'!G:G,MATCH($C874,'Policy Characteristics'!$C:$C,0)))</f>
        <v>0.25</v>
      </c>
      <c r="N874" s="317">
        <f>IF(ISBLANK(INDEX('Policy Characteristics'!H:H,MATCH($C874,'Policy Characteristics'!$C:$C,0))),"",INDEX('Policy Characteristics'!H:H,MATCH($C874,'Policy Characteristics'!$C:$C,0)))</f>
        <v>0.01</v>
      </c>
      <c r="O874" s="306" t="str">
        <f>IF(ISBLANK(INDEX('Policy Characteristics'!I:I,MATCH($C874,'Policy Characteristics'!$C:$C,0))),"",INDEX('Policy Characteristics'!I:I,MATCH($C874,'Policy Characteristics'!$C:$C,0)))</f>
        <v>% reduction in energy use</v>
      </c>
      <c r="P874" s="306" t="str">
        <f>IF(ISBLANK(INDEX('Policy Characteristics'!J:J,MATCH($C874,'Policy Characteristics'!$C:$C,0))),"",INDEX('Policy Characteristics'!J:J,MATCH($C874,'Policy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4" s="306" t="str">
        <f>IF(ISBLANK(INDEX('Policy Characteristics'!K:K,MATCH($C874,'Policy Characteristics'!$C:$C,0))),"",INDEX('Policy Characteristics'!K:K,MATCH($C874,'Policy Characteristics'!$C:$C,0)))</f>
        <v>industry-ag-main.html#eff-stds</v>
      </c>
      <c r="R874" s="306" t="str">
        <f>IF(ISBLANK(INDEX('Policy Characteristics'!L:L,MATCH($C874,'Policy Characteristics'!$C:$C,0))),"",INDEX('Policy Characteristics'!L:L,MATCH($C874,'Policy Characteristics'!$C:$C,0)))</f>
        <v>industry-energy-efficiency-standards.html</v>
      </c>
    </row>
    <row r="875" spans="1:18" s="435" customFormat="1" x14ac:dyDescent="0.25">
      <c r="A875" s="306" t="str">
        <f>IF(ISBLANK(INDEX('Policy Characteristics'!A:A,MATCH($C875,'Policy Characteristics'!$C:$C,0))),"",INDEX('Policy Characteristics'!A:A,MATCH($C875,'Policy Characteristics'!$C:$C,0)))</f>
        <v>Industry</v>
      </c>
      <c r="B875" s="306" t="str">
        <f>IF(ISBLANK(INDEX('Policy Characteristics'!B:B,MATCH($C875,'Policy Characteristics'!$C:$C,0))),"",INDEX('Policy Characteristics'!B:B,MATCH($C875,'Policy Characteristics'!$C:$C,0)))</f>
        <v>Industry Energy Efficiency Standards</v>
      </c>
      <c r="C875" s="310" t="str">
        <f t="shared" si="39"/>
        <v>Percentage Improvement in Eqpt Efficiency Standards above BAU</v>
      </c>
      <c r="D875" s="394" t="s">
        <v>3208</v>
      </c>
      <c r="E875" s="414" t="s">
        <v>2452</v>
      </c>
      <c r="F875" s="7" t="s">
        <v>3170</v>
      </c>
      <c r="G875" s="414" t="s">
        <v>2456</v>
      </c>
      <c r="H875" s="416">
        <v>1111</v>
      </c>
      <c r="I875" s="414" t="s">
        <v>45</v>
      </c>
      <c r="J875" s="308" t="str">
        <f>IF(ISBLANK(INDEX('Policy Characteristics'!D:D,MATCH($C875,'Policy Characteristics'!$C:$C,0))),"",INDEX('Policy Characteristics'!D:D,MATCH($C875,'Policy Characteristics'!$C:$C,0)))</f>
        <v>Industry Energy Efficiency Standards</v>
      </c>
      <c r="K875" s="306" t="str">
        <f>IF(ISBLANK(INDEX('Policy Characteristics'!E:E,MATCH($C875,'Policy Characteristics'!$C:$C,0))),"",INDEX('Policy Characteristics'!E:E,MATCH($C875,'Policy Characteristics'!$C:$C,0)))</f>
        <v>indst efficiency standards</v>
      </c>
      <c r="L875" s="317">
        <f>IF(ISBLANK(INDEX('Policy Characteristics'!F:F,MATCH($C875,'Policy Characteristics'!$C:$C,0))),"",INDEX('Policy Characteristics'!F:F,MATCH($C875,'Policy Characteristics'!$C:$C,0)))</f>
        <v>0</v>
      </c>
      <c r="M875" s="317">
        <f>IF(ISBLANK(INDEX('Policy Characteristics'!G:G,MATCH($C875,'Policy Characteristics'!$C:$C,0))),"",INDEX('Policy Characteristics'!G:G,MATCH($C875,'Policy Characteristics'!$C:$C,0)))</f>
        <v>0.25</v>
      </c>
      <c r="N875" s="317">
        <f>IF(ISBLANK(INDEX('Policy Characteristics'!H:H,MATCH($C875,'Policy Characteristics'!$C:$C,0))),"",INDEX('Policy Characteristics'!H:H,MATCH($C875,'Policy Characteristics'!$C:$C,0)))</f>
        <v>0.01</v>
      </c>
      <c r="O875" s="306" t="str">
        <f>IF(ISBLANK(INDEX('Policy Characteristics'!I:I,MATCH($C875,'Policy Characteristics'!$C:$C,0))),"",INDEX('Policy Characteristics'!I:I,MATCH($C875,'Policy Characteristics'!$C:$C,0)))</f>
        <v>% reduction in energy use</v>
      </c>
      <c r="P875" s="306" t="str">
        <f>IF(ISBLANK(INDEX('Policy Characteristics'!J:J,MATCH($C875,'Policy Characteristics'!$C:$C,0))),"",INDEX('Policy Characteristics'!J:J,MATCH($C875,'Policy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5" s="306" t="str">
        <f>IF(ISBLANK(INDEX('Policy Characteristics'!K:K,MATCH($C875,'Policy Characteristics'!$C:$C,0))),"",INDEX('Policy Characteristics'!K:K,MATCH($C875,'Policy Characteristics'!$C:$C,0)))</f>
        <v>industry-ag-main.html#eff-stds</v>
      </c>
      <c r="R875" s="306" t="str">
        <f>IF(ISBLANK(INDEX('Policy Characteristics'!L:L,MATCH($C875,'Policy Characteristics'!$C:$C,0))),"",INDEX('Policy Characteristics'!L:L,MATCH($C875,'Policy Characteristics'!$C:$C,0)))</f>
        <v>industry-energy-efficiency-standards.html</v>
      </c>
    </row>
    <row r="876" spans="1:18" s="435" customFormat="1" x14ac:dyDescent="0.25">
      <c r="A876" s="306" t="str">
        <f>IF(ISBLANK(INDEX('Policy Characteristics'!A:A,MATCH($C876,'Policy Characteristics'!$C:$C,0))),"",INDEX('Policy Characteristics'!A:A,MATCH($C876,'Policy Characteristics'!$C:$C,0)))</f>
        <v>Industry</v>
      </c>
      <c r="B876" s="306" t="str">
        <f>IF(ISBLANK(INDEX('Policy Characteristics'!B:B,MATCH($C876,'Policy Characteristics'!$C:$C,0))),"",INDEX('Policy Characteristics'!B:B,MATCH($C876,'Policy Characteristics'!$C:$C,0)))</f>
        <v>Industry Energy Efficiency Standards</v>
      </c>
      <c r="C876" s="310" t="str">
        <f t="shared" si="39"/>
        <v>Percentage Improvement in Eqpt Efficiency Standards above BAU</v>
      </c>
      <c r="D876" s="394" t="s">
        <v>3208</v>
      </c>
      <c r="E876" s="414" t="s">
        <v>2453</v>
      </c>
      <c r="F876" s="7" t="s">
        <v>3170</v>
      </c>
      <c r="G876" s="414" t="s">
        <v>2457</v>
      </c>
      <c r="H876" s="416">
        <v>1112</v>
      </c>
      <c r="I876" s="414" t="s">
        <v>44</v>
      </c>
      <c r="J876" s="308" t="str">
        <f>IF(ISBLANK(INDEX('Policy Characteristics'!D:D,MATCH($C876,'Policy Characteristics'!$C:$C,0))),"",INDEX('Policy Characteristics'!D:D,MATCH($C876,'Policy Characteristics'!$C:$C,0)))</f>
        <v>Industry Energy Efficiency Standards</v>
      </c>
      <c r="K876" s="306" t="str">
        <f>IF(ISBLANK(INDEX('Policy Characteristics'!E:E,MATCH($C876,'Policy Characteristics'!$C:$C,0))),"",INDEX('Policy Characteristics'!E:E,MATCH($C876,'Policy Characteristics'!$C:$C,0)))</f>
        <v>indst efficiency standards</v>
      </c>
      <c r="L876" s="317">
        <f>IF(ISBLANK(INDEX('Policy Characteristics'!F:F,MATCH($C876,'Policy Characteristics'!$C:$C,0))),"",INDEX('Policy Characteristics'!F:F,MATCH($C876,'Policy Characteristics'!$C:$C,0)))</f>
        <v>0</v>
      </c>
      <c r="M876" s="317">
        <f>IF(ISBLANK(INDEX('Policy Characteristics'!G:G,MATCH($C876,'Policy Characteristics'!$C:$C,0))),"",INDEX('Policy Characteristics'!G:G,MATCH($C876,'Policy Characteristics'!$C:$C,0)))</f>
        <v>0.25</v>
      </c>
      <c r="N876" s="317">
        <f>IF(ISBLANK(INDEX('Policy Characteristics'!H:H,MATCH($C876,'Policy Characteristics'!$C:$C,0))),"",INDEX('Policy Characteristics'!H:H,MATCH($C876,'Policy Characteristics'!$C:$C,0)))</f>
        <v>0.01</v>
      </c>
      <c r="O876" s="306" t="str">
        <f>IF(ISBLANK(INDEX('Policy Characteristics'!I:I,MATCH($C876,'Policy Characteristics'!$C:$C,0))),"",INDEX('Policy Characteristics'!I:I,MATCH($C876,'Policy Characteristics'!$C:$C,0)))</f>
        <v>% reduction in energy use</v>
      </c>
      <c r="P876" s="306" t="str">
        <f>IF(ISBLANK(INDEX('Policy Characteristics'!J:J,MATCH($C876,'Policy Characteristics'!$C:$C,0))),"",INDEX('Policy Characteristics'!J:J,MATCH($C876,'Policy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6" s="306" t="str">
        <f>IF(ISBLANK(INDEX('Policy Characteristics'!K:K,MATCH($C876,'Policy Characteristics'!$C:$C,0))),"",INDEX('Policy Characteristics'!K:K,MATCH($C876,'Policy Characteristics'!$C:$C,0)))</f>
        <v>industry-ag-main.html#eff-stds</v>
      </c>
      <c r="R876" s="306" t="str">
        <f>IF(ISBLANK(INDEX('Policy Characteristics'!L:L,MATCH($C876,'Policy Characteristics'!$C:$C,0))),"",INDEX('Policy Characteristics'!L:L,MATCH($C876,'Policy Characteristics'!$C:$C,0)))</f>
        <v>industry-energy-efficiency-standards.html</v>
      </c>
    </row>
    <row r="877" spans="1:18" s="435" customFormat="1" x14ac:dyDescent="0.25">
      <c r="A877" s="306" t="str">
        <f>IF(ISBLANK(INDEX('Policy Characteristics'!A:A,MATCH($C877,'Policy Characteristics'!$C:$C,0))),"",INDEX('Policy Characteristics'!A:A,MATCH($C877,'Policy Characteristics'!$C:$C,0)))</f>
        <v>Industry</v>
      </c>
      <c r="B877" s="306" t="str">
        <f>IF(ISBLANK(INDEX('Policy Characteristics'!B:B,MATCH($C877,'Policy Characteristics'!$C:$C,0))),"",INDEX('Policy Characteristics'!B:B,MATCH($C877,'Policy Characteristics'!$C:$C,0)))</f>
        <v>Industry Energy Efficiency Standards</v>
      </c>
      <c r="C877" s="310" t="str">
        <f t="shared" si="39"/>
        <v>Percentage Improvement in Eqpt Efficiency Standards above BAU</v>
      </c>
      <c r="D877" s="394" t="s">
        <v>3208</v>
      </c>
      <c r="E877" s="414" t="s">
        <v>2454</v>
      </c>
      <c r="F877" s="7" t="s">
        <v>3170</v>
      </c>
      <c r="G877" s="414" t="s">
        <v>2460</v>
      </c>
      <c r="H877" s="416">
        <v>1113</v>
      </c>
      <c r="I877" s="414" t="s">
        <v>45</v>
      </c>
      <c r="J877" s="308" t="str">
        <f>IF(ISBLANK(INDEX('Policy Characteristics'!D:D,MATCH($C877,'Policy Characteristics'!$C:$C,0))),"",INDEX('Policy Characteristics'!D:D,MATCH($C877,'Policy Characteristics'!$C:$C,0)))</f>
        <v>Industry Energy Efficiency Standards</v>
      </c>
      <c r="K877" s="306" t="str">
        <f>IF(ISBLANK(INDEX('Policy Characteristics'!E:E,MATCH($C877,'Policy Characteristics'!$C:$C,0))),"",INDEX('Policy Characteristics'!E:E,MATCH($C877,'Policy Characteristics'!$C:$C,0)))</f>
        <v>indst efficiency standards</v>
      </c>
      <c r="L877" s="317">
        <f>IF(ISBLANK(INDEX('Policy Characteristics'!F:F,MATCH($C877,'Policy Characteristics'!$C:$C,0))),"",INDEX('Policy Characteristics'!F:F,MATCH($C877,'Policy Characteristics'!$C:$C,0)))</f>
        <v>0</v>
      </c>
      <c r="M877" s="317">
        <f>IF(ISBLANK(INDEX('Policy Characteristics'!G:G,MATCH($C877,'Policy Characteristics'!$C:$C,0))),"",INDEX('Policy Characteristics'!G:G,MATCH($C877,'Policy Characteristics'!$C:$C,0)))</f>
        <v>0.25</v>
      </c>
      <c r="N877" s="317">
        <f>IF(ISBLANK(INDEX('Policy Characteristics'!H:H,MATCH($C877,'Policy Characteristics'!$C:$C,0))),"",INDEX('Policy Characteristics'!H:H,MATCH($C877,'Policy Characteristics'!$C:$C,0)))</f>
        <v>0.01</v>
      </c>
      <c r="O877" s="306" t="str">
        <f>IF(ISBLANK(INDEX('Policy Characteristics'!I:I,MATCH($C877,'Policy Characteristics'!$C:$C,0))),"",INDEX('Policy Characteristics'!I:I,MATCH($C877,'Policy Characteristics'!$C:$C,0)))</f>
        <v>% reduction in energy use</v>
      </c>
      <c r="P877" s="306" t="str">
        <f>IF(ISBLANK(INDEX('Policy Characteristics'!J:J,MATCH($C877,'Policy Characteristics'!$C:$C,0))),"",INDEX('Policy Characteristics'!J:J,MATCH($C877,'Policy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7" s="306" t="str">
        <f>IF(ISBLANK(INDEX('Policy Characteristics'!K:K,MATCH($C877,'Policy Characteristics'!$C:$C,0))),"",INDEX('Policy Characteristics'!K:K,MATCH($C877,'Policy Characteristics'!$C:$C,0)))</f>
        <v>industry-ag-main.html#eff-stds</v>
      </c>
      <c r="R877" s="306" t="str">
        <f>IF(ISBLANK(INDEX('Policy Characteristics'!L:L,MATCH($C877,'Policy Characteristics'!$C:$C,0))),"",INDEX('Policy Characteristics'!L:L,MATCH($C877,'Policy Characteristics'!$C:$C,0)))</f>
        <v>industry-energy-efficiency-standards.html</v>
      </c>
    </row>
    <row r="878" spans="1:18" s="435" customFormat="1" x14ac:dyDescent="0.25">
      <c r="A878" s="306" t="str">
        <f>IF(ISBLANK(INDEX('Policy Characteristics'!A:A,MATCH($C878,'Policy Characteristics'!$C:$C,0))),"",INDEX('Policy Characteristics'!A:A,MATCH($C878,'Policy Characteristics'!$C:$C,0)))</f>
        <v>Industry</v>
      </c>
      <c r="B878" s="306" t="str">
        <f>IF(ISBLANK(INDEX('Policy Characteristics'!B:B,MATCH($C878,'Policy Characteristics'!$C:$C,0))),"",INDEX('Policy Characteristics'!B:B,MATCH($C878,'Policy Characteristics'!$C:$C,0)))</f>
        <v>Industry Energy Efficiency Standards</v>
      </c>
      <c r="C878" s="310" t="str">
        <f t="shared" si="39"/>
        <v>Percentage Improvement in Eqpt Efficiency Standards above BAU</v>
      </c>
      <c r="D878" s="394" t="s">
        <v>3208</v>
      </c>
      <c r="E878" s="414" t="s">
        <v>2800</v>
      </c>
      <c r="F878" s="7" t="s">
        <v>3170</v>
      </c>
      <c r="G878" s="414" t="s">
        <v>2803</v>
      </c>
      <c r="H878" s="416">
        <v>1114</v>
      </c>
      <c r="I878" s="414" t="s">
        <v>45</v>
      </c>
      <c r="J878" s="308" t="str">
        <f>IF(ISBLANK(INDEX('Policy Characteristics'!D:D,MATCH($C878,'Policy Characteristics'!$C:$C,0))),"",INDEX('Policy Characteristics'!D:D,MATCH($C878,'Policy Characteristics'!$C:$C,0)))</f>
        <v>Industry Energy Efficiency Standards</v>
      </c>
      <c r="K878" s="306" t="str">
        <f>IF(ISBLANK(INDEX('Policy Characteristics'!E:E,MATCH($C878,'Policy Characteristics'!$C:$C,0))),"",INDEX('Policy Characteristics'!E:E,MATCH($C878,'Policy Characteristics'!$C:$C,0)))</f>
        <v>indst efficiency standards</v>
      </c>
      <c r="L878" s="317">
        <f>IF(ISBLANK(INDEX('Policy Characteristics'!F:F,MATCH($C878,'Policy Characteristics'!$C:$C,0))),"",INDEX('Policy Characteristics'!F:F,MATCH($C878,'Policy Characteristics'!$C:$C,0)))</f>
        <v>0</v>
      </c>
      <c r="M878" s="317">
        <f>IF(ISBLANK(INDEX('Policy Characteristics'!G:G,MATCH($C878,'Policy Characteristics'!$C:$C,0))),"",INDEX('Policy Characteristics'!G:G,MATCH($C878,'Policy Characteristics'!$C:$C,0)))</f>
        <v>0.25</v>
      </c>
      <c r="N878" s="317">
        <f>IF(ISBLANK(INDEX('Policy Characteristics'!H:H,MATCH($C878,'Policy Characteristics'!$C:$C,0))),"",INDEX('Policy Characteristics'!H:H,MATCH($C878,'Policy Characteristics'!$C:$C,0)))</f>
        <v>0.01</v>
      </c>
      <c r="O878" s="306" t="str">
        <f>IF(ISBLANK(INDEX('Policy Characteristics'!I:I,MATCH($C878,'Policy Characteristics'!$C:$C,0))),"",INDEX('Policy Characteristics'!I:I,MATCH($C878,'Policy Characteristics'!$C:$C,0)))</f>
        <v>% reduction in energy use</v>
      </c>
      <c r="P878" s="306" t="str">
        <f>IF(ISBLANK(INDEX('Policy Characteristics'!J:J,MATCH($C878,'Policy Characteristics'!$C:$C,0))),"",INDEX('Policy Characteristics'!J:J,MATCH($C878,'Policy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8" s="306" t="str">
        <f>IF(ISBLANK(INDEX('Policy Characteristics'!K:K,MATCH($C878,'Policy Characteristics'!$C:$C,0))),"",INDEX('Policy Characteristics'!K:K,MATCH($C878,'Policy Characteristics'!$C:$C,0)))</f>
        <v>industry-ag-main.html#eff-stds</v>
      </c>
      <c r="R878" s="306" t="str">
        <f>IF(ISBLANK(INDEX('Policy Characteristics'!L:L,MATCH($C878,'Policy Characteristics'!$C:$C,0))),"",INDEX('Policy Characteristics'!L:L,MATCH($C878,'Policy Characteristics'!$C:$C,0)))</f>
        <v>industry-energy-efficiency-standards.html</v>
      </c>
    </row>
    <row r="879" spans="1:18" s="435" customFormat="1" x14ac:dyDescent="0.25">
      <c r="A879" s="306" t="str">
        <f>IF(ISBLANK(INDEX('Policy Characteristics'!A:A,MATCH($C879,'Policy Characteristics'!$C:$C,0))),"",INDEX('Policy Characteristics'!A:A,MATCH($C879,'Policy Characteristics'!$C:$C,0)))</f>
        <v>Industry</v>
      </c>
      <c r="B879" s="306" t="str">
        <f>IF(ISBLANK(INDEX('Policy Characteristics'!B:B,MATCH($C879,'Policy Characteristics'!$C:$C,0))),"",INDEX('Policy Characteristics'!B:B,MATCH($C879,'Policy Characteristics'!$C:$C,0)))</f>
        <v>Industry Energy Efficiency Standards</v>
      </c>
      <c r="C879" s="310" t="str">
        <f t="shared" si="39"/>
        <v>Percentage Improvement in Eqpt Efficiency Standards above BAU</v>
      </c>
      <c r="D879" s="394" t="s">
        <v>3208</v>
      </c>
      <c r="E879" s="414" t="s">
        <v>2801</v>
      </c>
      <c r="F879" s="7" t="s">
        <v>3170</v>
      </c>
      <c r="G879" s="414" t="s">
        <v>2805</v>
      </c>
      <c r="H879" s="416">
        <v>1115</v>
      </c>
      <c r="I879" s="414" t="s">
        <v>45</v>
      </c>
      <c r="J879" s="308" t="str">
        <f>IF(ISBLANK(INDEX('Policy Characteristics'!D:D,MATCH($C879,'Policy Characteristics'!$C:$C,0))),"",INDEX('Policy Characteristics'!D:D,MATCH($C879,'Policy Characteristics'!$C:$C,0)))</f>
        <v>Industry Energy Efficiency Standards</v>
      </c>
      <c r="K879" s="306" t="str">
        <f>IF(ISBLANK(INDEX('Policy Characteristics'!E:E,MATCH($C879,'Policy Characteristics'!$C:$C,0))),"",INDEX('Policy Characteristics'!E:E,MATCH($C879,'Policy Characteristics'!$C:$C,0)))</f>
        <v>indst efficiency standards</v>
      </c>
      <c r="L879" s="317">
        <f>IF(ISBLANK(INDEX('Policy Characteristics'!F:F,MATCH($C879,'Policy Characteristics'!$C:$C,0))),"",INDEX('Policy Characteristics'!F:F,MATCH($C879,'Policy Characteristics'!$C:$C,0)))</f>
        <v>0</v>
      </c>
      <c r="M879" s="317">
        <f>IF(ISBLANK(INDEX('Policy Characteristics'!G:G,MATCH($C879,'Policy Characteristics'!$C:$C,0))),"",INDEX('Policy Characteristics'!G:G,MATCH($C879,'Policy Characteristics'!$C:$C,0)))</f>
        <v>0.25</v>
      </c>
      <c r="N879" s="317">
        <f>IF(ISBLANK(INDEX('Policy Characteristics'!H:H,MATCH($C879,'Policy Characteristics'!$C:$C,0))),"",INDEX('Policy Characteristics'!H:H,MATCH($C879,'Policy Characteristics'!$C:$C,0)))</f>
        <v>0.01</v>
      </c>
      <c r="O879" s="306" t="str">
        <f>IF(ISBLANK(INDEX('Policy Characteristics'!I:I,MATCH($C879,'Policy Characteristics'!$C:$C,0))),"",INDEX('Policy Characteristics'!I:I,MATCH($C879,'Policy Characteristics'!$C:$C,0)))</f>
        <v>% reduction in energy use</v>
      </c>
      <c r="P879" s="306" t="str">
        <f>IF(ISBLANK(INDEX('Policy Characteristics'!J:J,MATCH($C879,'Policy Characteristics'!$C:$C,0))),"",INDEX('Policy Characteristics'!J:J,MATCH($C879,'Policy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79" s="306" t="str">
        <f>IF(ISBLANK(INDEX('Policy Characteristics'!K:K,MATCH($C879,'Policy Characteristics'!$C:$C,0))),"",INDEX('Policy Characteristics'!K:K,MATCH($C879,'Policy Characteristics'!$C:$C,0)))</f>
        <v>industry-ag-main.html#eff-stds</v>
      </c>
      <c r="R879" s="306" t="str">
        <f>IF(ISBLANK(INDEX('Policy Characteristics'!L:L,MATCH($C879,'Policy Characteristics'!$C:$C,0))),"",INDEX('Policy Characteristics'!L:L,MATCH($C879,'Policy Characteristics'!$C:$C,0)))</f>
        <v>industry-energy-efficiency-standards.html</v>
      </c>
    </row>
    <row r="880" spans="1:18" s="435" customFormat="1" x14ac:dyDescent="0.25">
      <c r="A880" s="306" t="str">
        <f>IF(ISBLANK(INDEX('Policy Characteristics'!A:A,MATCH($C880,'Policy Characteristics'!$C:$C,0))),"",INDEX('Policy Characteristics'!A:A,MATCH($C880,'Policy Characteristics'!$C:$C,0)))</f>
        <v>Industry</v>
      </c>
      <c r="B880" s="306" t="str">
        <f>IF(ISBLANK(INDEX('Policy Characteristics'!B:B,MATCH($C880,'Policy Characteristics'!$C:$C,0))),"",INDEX('Policy Characteristics'!B:B,MATCH($C880,'Policy Characteristics'!$C:$C,0)))</f>
        <v>Industry Energy Efficiency Standards</v>
      </c>
      <c r="C880" s="310" t="str">
        <f t="shared" si="39"/>
        <v>Percentage Improvement in Eqpt Efficiency Standards above BAU</v>
      </c>
      <c r="D880" s="394" t="s">
        <v>3208</v>
      </c>
      <c r="E880" s="414" t="s">
        <v>2802</v>
      </c>
      <c r="F880" s="7" t="s">
        <v>3170</v>
      </c>
      <c r="G880" s="414" t="s">
        <v>2806</v>
      </c>
      <c r="H880" s="416">
        <v>1116</v>
      </c>
      <c r="I880" s="414" t="s">
        <v>44</v>
      </c>
      <c r="J880" s="308" t="str">
        <f>IF(ISBLANK(INDEX('Policy Characteristics'!D:D,MATCH($C880,'Policy Characteristics'!$C:$C,0))),"",INDEX('Policy Characteristics'!D:D,MATCH($C880,'Policy Characteristics'!$C:$C,0)))</f>
        <v>Industry Energy Efficiency Standards</v>
      </c>
      <c r="K880" s="306" t="str">
        <f>IF(ISBLANK(INDEX('Policy Characteristics'!E:E,MATCH($C880,'Policy Characteristics'!$C:$C,0))),"",INDEX('Policy Characteristics'!E:E,MATCH($C880,'Policy Characteristics'!$C:$C,0)))</f>
        <v>indst efficiency standards</v>
      </c>
      <c r="L880" s="317">
        <f>IF(ISBLANK(INDEX('Policy Characteristics'!F:F,MATCH($C880,'Policy Characteristics'!$C:$C,0))),"",INDEX('Policy Characteristics'!F:F,MATCH($C880,'Policy Characteristics'!$C:$C,0)))</f>
        <v>0</v>
      </c>
      <c r="M880" s="317">
        <f>IF(ISBLANK(INDEX('Policy Characteristics'!G:G,MATCH($C880,'Policy Characteristics'!$C:$C,0))),"",INDEX('Policy Characteristics'!G:G,MATCH($C880,'Policy Characteristics'!$C:$C,0)))</f>
        <v>0.25</v>
      </c>
      <c r="N880" s="317">
        <f>IF(ISBLANK(INDEX('Policy Characteristics'!H:H,MATCH($C880,'Policy Characteristics'!$C:$C,0))),"",INDEX('Policy Characteristics'!H:H,MATCH($C880,'Policy Characteristics'!$C:$C,0)))</f>
        <v>0.01</v>
      </c>
      <c r="O880" s="306" t="str">
        <f>IF(ISBLANK(INDEX('Policy Characteristics'!I:I,MATCH($C880,'Policy Characteristics'!$C:$C,0))),"",INDEX('Policy Characteristics'!I:I,MATCH($C880,'Policy Characteristics'!$C:$C,0)))</f>
        <v>% reduction in energy use</v>
      </c>
      <c r="P880" s="306" t="str">
        <f>IF(ISBLANK(INDEX('Policy Characteristics'!J:J,MATCH($C880,'Policy Characteristics'!$C:$C,0))),"",INDEX('Policy Characteristics'!J:J,MATCH($C880,'Policy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0" s="306" t="str">
        <f>IF(ISBLANK(INDEX('Policy Characteristics'!K:K,MATCH($C880,'Policy Characteristics'!$C:$C,0))),"",INDEX('Policy Characteristics'!K:K,MATCH($C880,'Policy Characteristics'!$C:$C,0)))</f>
        <v>industry-ag-main.html#eff-stds</v>
      </c>
      <c r="R880" s="306" t="str">
        <f>IF(ISBLANK(INDEX('Policy Characteristics'!L:L,MATCH($C880,'Policy Characteristics'!$C:$C,0))),"",INDEX('Policy Characteristics'!L:L,MATCH($C880,'Policy Characteristics'!$C:$C,0)))</f>
        <v>industry-energy-efficiency-standards.html</v>
      </c>
    </row>
    <row r="881" spans="1:18" s="435" customFormat="1" x14ac:dyDescent="0.25">
      <c r="A881" s="306" t="str">
        <f>IF(ISBLANK(INDEX('Policy Characteristics'!A:A,MATCH($C881,'Policy Characteristics'!$C:$C,0))),"",INDEX('Policy Characteristics'!A:A,MATCH($C881,'Policy Characteristics'!$C:$C,0)))</f>
        <v>Industry</v>
      </c>
      <c r="B881" s="306" t="str">
        <f>IF(ISBLANK(INDEX('Policy Characteristics'!B:B,MATCH($C881,'Policy Characteristics'!$C:$C,0))),"",INDEX('Policy Characteristics'!B:B,MATCH($C881,'Policy Characteristics'!$C:$C,0)))</f>
        <v>Industry Energy Efficiency Standards</v>
      </c>
      <c r="C881" s="310" t="str">
        <f t="shared" si="39"/>
        <v>Percentage Improvement in Eqpt Efficiency Standards above BAU</v>
      </c>
      <c r="D881" s="394" t="s">
        <v>3208</v>
      </c>
      <c r="E881" s="414" t="s">
        <v>2799</v>
      </c>
      <c r="F881" s="7" t="s">
        <v>3170</v>
      </c>
      <c r="G881" s="414" t="s">
        <v>2804</v>
      </c>
      <c r="H881" s="416">
        <v>1117</v>
      </c>
      <c r="I881" s="414" t="s">
        <v>45</v>
      </c>
      <c r="J881" s="308" t="str">
        <f>IF(ISBLANK(INDEX('Policy Characteristics'!D:D,MATCH($C881,'Policy Characteristics'!$C:$C,0))),"",INDEX('Policy Characteristics'!D:D,MATCH($C881,'Policy Characteristics'!$C:$C,0)))</f>
        <v>Industry Energy Efficiency Standards</v>
      </c>
      <c r="K881" s="306" t="str">
        <f>IF(ISBLANK(INDEX('Policy Characteristics'!E:E,MATCH($C881,'Policy Characteristics'!$C:$C,0))),"",INDEX('Policy Characteristics'!E:E,MATCH($C881,'Policy Characteristics'!$C:$C,0)))</f>
        <v>indst efficiency standards</v>
      </c>
      <c r="L881" s="317">
        <f>IF(ISBLANK(INDEX('Policy Characteristics'!F:F,MATCH($C881,'Policy Characteristics'!$C:$C,0))),"",INDEX('Policy Characteristics'!F:F,MATCH($C881,'Policy Characteristics'!$C:$C,0)))</f>
        <v>0</v>
      </c>
      <c r="M881" s="317">
        <f>IF(ISBLANK(INDEX('Policy Characteristics'!G:G,MATCH($C881,'Policy Characteristics'!$C:$C,0))),"",INDEX('Policy Characteristics'!G:G,MATCH($C881,'Policy Characteristics'!$C:$C,0)))</f>
        <v>0.25</v>
      </c>
      <c r="N881" s="317">
        <f>IF(ISBLANK(INDEX('Policy Characteristics'!H:H,MATCH($C881,'Policy Characteristics'!$C:$C,0))),"",INDEX('Policy Characteristics'!H:H,MATCH($C881,'Policy Characteristics'!$C:$C,0)))</f>
        <v>0.01</v>
      </c>
      <c r="O881" s="306" t="str">
        <f>IF(ISBLANK(INDEX('Policy Characteristics'!I:I,MATCH($C881,'Policy Characteristics'!$C:$C,0))),"",INDEX('Policy Characteristics'!I:I,MATCH($C881,'Policy Characteristics'!$C:$C,0)))</f>
        <v>% reduction in energy use</v>
      </c>
      <c r="P881" s="306" t="str">
        <f>IF(ISBLANK(INDEX('Policy Characteristics'!J:J,MATCH($C881,'Policy Characteristics'!$C:$C,0))),"",INDEX('Policy Characteristics'!J:J,MATCH($C881,'Policy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1" s="306" t="str">
        <f>IF(ISBLANK(INDEX('Policy Characteristics'!K:K,MATCH($C881,'Policy Characteristics'!$C:$C,0))),"",INDEX('Policy Characteristics'!K:K,MATCH($C881,'Policy Characteristics'!$C:$C,0)))</f>
        <v>industry-ag-main.html#eff-stds</v>
      </c>
      <c r="R881" s="306" t="str">
        <f>IF(ISBLANK(INDEX('Policy Characteristics'!L:L,MATCH($C881,'Policy Characteristics'!$C:$C,0))),"",INDEX('Policy Characteristics'!L:L,MATCH($C881,'Policy Characteristics'!$C:$C,0)))</f>
        <v>industry-energy-efficiency-standards.html</v>
      </c>
    </row>
    <row r="882" spans="1:18" s="435" customFormat="1" x14ac:dyDescent="0.25">
      <c r="A882" s="306" t="str">
        <f>IF(ISBLANK(INDEX('Policy Characteristics'!A:A,MATCH($C882,'Policy Characteristics'!$C:$C,0))),"",INDEX('Policy Characteristics'!A:A,MATCH($C882,'Policy Characteristics'!$C:$C,0)))</f>
        <v>Industry</v>
      </c>
      <c r="B882" s="306" t="str">
        <f>IF(ISBLANK(INDEX('Policy Characteristics'!B:B,MATCH($C882,'Policy Characteristics'!$C:$C,0))),"",INDEX('Policy Characteristics'!B:B,MATCH($C882,'Policy Characteristics'!$C:$C,0)))</f>
        <v>Industry Energy Efficiency Standards</v>
      </c>
      <c r="C882" s="310" t="str">
        <f t="shared" si="39"/>
        <v>Percentage Improvement in Eqpt Efficiency Standards above BAU</v>
      </c>
      <c r="D882" s="394" t="s">
        <v>3209</v>
      </c>
      <c r="E882" s="414" t="s">
        <v>2449</v>
      </c>
      <c r="F882" s="7" t="s">
        <v>3171</v>
      </c>
      <c r="G882" s="414" t="s">
        <v>2455</v>
      </c>
      <c r="H882" s="416">
        <v>1118</v>
      </c>
      <c r="I882" s="414" t="s">
        <v>44</v>
      </c>
      <c r="J882" s="308" t="str">
        <f>IF(ISBLANK(INDEX('Policy Characteristics'!D:D,MATCH($C882,'Policy Characteristics'!$C:$C,0))),"",INDEX('Policy Characteristics'!D:D,MATCH($C882,'Policy Characteristics'!$C:$C,0)))</f>
        <v>Industry Energy Efficiency Standards</v>
      </c>
      <c r="K882" s="306" t="str">
        <f>IF(ISBLANK(INDEX('Policy Characteristics'!E:E,MATCH($C882,'Policy Characteristics'!$C:$C,0))),"",INDEX('Policy Characteristics'!E:E,MATCH($C882,'Policy Characteristics'!$C:$C,0)))</f>
        <v>indst efficiency standards</v>
      </c>
      <c r="L882" s="317">
        <f>IF(ISBLANK(INDEX('Policy Characteristics'!F:F,MATCH($C882,'Policy Characteristics'!$C:$C,0))),"",INDEX('Policy Characteristics'!F:F,MATCH($C882,'Policy Characteristics'!$C:$C,0)))</f>
        <v>0</v>
      </c>
      <c r="M882" s="317">
        <f>IF(ISBLANK(INDEX('Policy Characteristics'!G:G,MATCH($C882,'Policy Characteristics'!$C:$C,0))),"",INDEX('Policy Characteristics'!G:G,MATCH($C882,'Policy Characteristics'!$C:$C,0)))</f>
        <v>0.25</v>
      </c>
      <c r="N882" s="317">
        <f>IF(ISBLANK(INDEX('Policy Characteristics'!H:H,MATCH($C882,'Policy Characteristics'!$C:$C,0))),"",INDEX('Policy Characteristics'!H:H,MATCH($C882,'Policy Characteristics'!$C:$C,0)))</f>
        <v>0.01</v>
      </c>
      <c r="O882" s="306" t="str">
        <f>IF(ISBLANK(INDEX('Policy Characteristics'!I:I,MATCH($C882,'Policy Characteristics'!$C:$C,0))),"",INDEX('Policy Characteristics'!I:I,MATCH($C882,'Policy Characteristics'!$C:$C,0)))</f>
        <v>% reduction in energy use</v>
      </c>
      <c r="P882" s="306" t="str">
        <f>IF(ISBLANK(INDEX('Policy Characteristics'!J:J,MATCH($C882,'Policy Characteristics'!$C:$C,0))),"",INDEX('Policy Characteristics'!J:J,MATCH($C882,'Policy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2" s="306" t="str">
        <f>IF(ISBLANK(INDEX('Policy Characteristics'!K:K,MATCH($C882,'Policy Characteristics'!$C:$C,0))),"",INDEX('Policy Characteristics'!K:K,MATCH($C882,'Policy Characteristics'!$C:$C,0)))</f>
        <v>industry-ag-main.html#eff-stds</v>
      </c>
      <c r="R882" s="306" t="str">
        <f>IF(ISBLANK(INDEX('Policy Characteristics'!L:L,MATCH($C882,'Policy Characteristics'!$C:$C,0))),"",INDEX('Policy Characteristics'!L:L,MATCH($C882,'Policy Characteristics'!$C:$C,0)))</f>
        <v>industry-energy-efficiency-standards.html</v>
      </c>
    </row>
    <row r="883" spans="1:18" s="435" customFormat="1" x14ac:dyDescent="0.25">
      <c r="A883" s="306" t="str">
        <f>IF(ISBLANK(INDEX('Policy Characteristics'!A:A,MATCH($C883,'Policy Characteristics'!$C:$C,0))),"",INDEX('Policy Characteristics'!A:A,MATCH($C883,'Policy Characteristics'!$C:$C,0)))</f>
        <v>Industry</v>
      </c>
      <c r="B883" s="306" t="str">
        <f>IF(ISBLANK(INDEX('Policy Characteristics'!B:B,MATCH($C883,'Policy Characteristics'!$C:$C,0))),"",INDEX('Policy Characteristics'!B:B,MATCH($C883,'Policy Characteristics'!$C:$C,0)))</f>
        <v>Industry Energy Efficiency Standards</v>
      </c>
      <c r="C883" s="310" t="str">
        <f t="shared" si="39"/>
        <v>Percentage Improvement in Eqpt Efficiency Standards above BAU</v>
      </c>
      <c r="D883" s="394" t="s">
        <v>3209</v>
      </c>
      <c r="E883" s="414" t="s">
        <v>2450</v>
      </c>
      <c r="F883" s="7" t="s">
        <v>3171</v>
      </c>
      <c r="G883" s="414" t="s">
        <v>2458</v>
      </c>
      <c r="H883" s="416">
        <v>1119</v>
      </c>
      <c r="I883" s="414" t="s">
        <v>45</v>
      </c>
      <c r="J883" s="308" t="str">
        <f>IF(ISBLANK(INDEX('Policy Characteristics'!D:D,MATCH($C883,'Policy Characteristics'!$C:$C,0))),"",INDEX('Policy Characteristics'!D:D,MATCH($C883,'Policy Characteristics'!$C:$C,0)))</f>
        <v>Industry Energy Efficiency Standards</v>
      </c>
      <c r="K883" s="306" t="str">
        <f>IF(ISBLANK(INDEX('Policy Characteristics'!E:E,MATCH($C883,'Policy Characteristics'!$C:$C,0))),"",INDEX('Policy Characteristics'!E:E,MATCH($C883,'Policy Characteristics'!$C:$C,0)))</f>
        <v>indst efficiency standards</v>
      </c>
      <c r="L883" s="317">
        <f>IF(ISBLANK(INDEX('Policy Characteristics'!F:F,MATCH($C883,'Policy Characteristics'!$C:$C,0))),"",INDEX('Policy Characteristics'!F:F,MATCH($C883,'Policy Characteristics'!$C:$C,0)))</f>
        <v>0</v>
      </c>
      <c r="M883" s="317">
        <f>IF(ISBLANK(INDEX('Policy Characteristics'!G:G,MATCH($C883,'Policy Characteristics'!$C:$C,0))),"",INDEX('Policy Characteristics'!G:G,MATCH($C883,'Policy Characteristics'!$C:$C,0)))</f>
        <v>0.25</v>
      </c>
      <c r="N883" s="317">
        <f>IF(ISBLANK(INDEX('Policy Characteristics'!H:H,MATCH($C883,'Policy Characteristics'!$C:$C,0))),"",INDEX('Policy Characteristics'!H:H,MATCH($C883,'Policy Characteristics'!$C:$C,0)))</f>
        <v>0.01</v>
      </c>
      <c r="O883" s="306" t="str">
        <f>IF(ISBLANK(INDEX('Policy Characteristics'!I:I,MATCH($C883,'Policy Characteristics'!$C:$C,0))),"",INDEX('Policy Characteristics'!I:I,MATCH($C883,'Policy Characteristics'!$C:$C,0)))</f>
        <v>% reduction in energy use</v>
      </c>
      <c r="P883" s="306" t="str">
        <f>IF(ISBLANK(INDEX('Policy Characteristics'!J:J,MATCH($C883,'Policy Characteristics'!$C:$C,0))),"",INDEX('Policy Characteristics'!J:J,MATCH($C883,'Policy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3" s="306" t="str">
        <f>IF(ISBLANK(INDEX('Policy Characteristics'!K:K,MATCH($C883,'Policy Characteristics'!$C:$C,0))),"",INDEX('Policy Characteristics'!K:K,MATCH($C883,'Policy Characteristics'!$C:$C,0)))</f>
        <v>industry-ag-main.html#eff-stds</v>
      </c>
      <c r="R883" s="306" t="str">
        <f>IF(ISBLANK(INDEX('Policy Characteristics'!L:L,MATCH($C883,'Policy Characteristics'!$C:$C,0))),"",INDEX('Policy Characteristics'!L:L,MATCH($C883,'Policy Characteristics'!$C:$C,0)))</f>
        <v>industry-energy-efficiency-standards.html</v>
      </c>
    </row>
    <row r="884" spans="1:18" s="435" customFormat="1" x14ac:dyDescent="0.25">
      <c r="A884" s="306" t="str">
        <f>IF(ISBLANK(INDEX('Policy Characteristics'!A:A,MATCH($C884,'Policy Characteristics'!$C:$C,0))),"",INDEX('Policy Characteristics'!A:A,MATCH($C884,'Policy Characteristics'!$C:$C,0)))</f>
        <v>Industry</v>
      </c>
      <c r="B884" s="306" t="str">
        <f>IF(ISBLANK(INDEX('Policy Characteristics'!B:B,MATCH($C884,'Policy Characteristics'!$C:$C,0))),"",INDEX('Policy Characteristics'!B:B,MATCH($C884,'Policy Characteristics'!$C:$C,0)))</f>
        <v>Industry Energy Efficiency Standards</v>
      </c>
      <c r="C884" s="310" t="str">
        <f t="shared" si="39"/>
        <v>Percentage Improvement in Eqpt Efficiency Standards above BAU</v>
      </c>
      <c r="D884" s="394" t="s">
        <v>3209</v>
      </c>
      <c r="E884" s="414" t="s">
        <v>2451</v>
      </c>
      <c r="F884" s="7" t="s">
        <v>3171</v>
      </c>
      <c r="G884" s="414" t="s">
        <v>2459</v>
      </c>
      <c r="H884" s="416">
        <v>1120</v>
      </c>
      <c r="I884" s="414" t="s">
        <v>44</v>
      </c>
      <c r="J884" s="308" t="str">
        <f>IF(ISBLANK(INDEX('Policy Characteristics'!D:D,MATCH($C884,'Policy Characteristics'!$C:$C,0))),"",INDEX('Policy Characteristics'!D:D,MATCH($C884,'Policy Characteristics'!$C:$C,0)))</f>
        <v>Industry Energy Efficiency Standards</v>
      </c>
      <c r="K884" s="306" t="str">
        <f>IF(ISBLANK(INDEX('Policy Characteristics'!E:E,MATCH($C884,'Policy Characteristics'!$C:$C,0))),"",INDEX('Policy Characteristics'!E:E,MATCH($C884,'Policy Characteristics'!$C:$C,0)))</f>
        <v>indst efficiency standards</v>
      </c>
      <c r="L884" s="317">
        <f>IF(ISBLANK(INDEX('Policy Characteristics'!F:F,MATCH($C884,'Policy Characteristics'!$C:$C,0))),"",INDEX('Policy Characteristics'!F:F,MATCH($C884,'Policy Characteristics'!$C:$C,0)))</f>
        <v>0</v>
      </c>
      <c r="M884" s="317">
        <f>IF(ISBLANK(INDEX('Policy Characteristics'!G:G,MATCH($C884,'Policy Characteristics'!$C:$C,0))),"",INDEX('Policy Characteristics'!G:G,MATCH($C884,'Policy Characteristics'!$C:$C,0)))</f>
        <v>0.25</v>
      </c>
      <c r="N884" s="317">
        <f>IF(ISBLANK(INDEX('Policy Characteristics'!H:H,MATCH($C884,'Policy Characteristics'!$C:$C,0))),"",INDEX('Policy Characteristics'!H:H,MATCH($C884,'Policy Characteristics'!$C:$C,0)))</f>
        <v>0.01</v>
      </c>
      <c r="O884" s="306" t="str">
        <f>IF(ISBLANK(INDEX('Policy Characteristics'!I:I,MATCH($C884,'Policy Characteristics'!$C:$C,0))),"",INDEX('Policy Characteristics'!I:I,MATCH($C884,'Policy Characteristics'!$C:$C,0)))</f>
        <v>% reduction in energy use</v>
      </c>
      <c r="P884" s="306" t="str">
        <f>IF(ISBLANK(INDEX('Policy Characteristics'!J:J,MATCH($C884,'Policy Characteristics'!$C:$C,0))),"",INDEX('Policy Characteristics'!J:J,MATCH($C884,'Policy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4" s="306" t="str">
        <f>IF(ISBLANK(INDEX('Policy Characteristics'!K:K,MATCH($C884,'Policy Characteristics'!$C:$C,0))),"",INDEX('Policy Characteristics'!K:K,MATCH($C884,'Policy Characteristics'!$C:$C,0)))</f>
        <v>industry-ag-main.html#eff-stds</v>
      </c>
      <c r="R884" s="306" t="str">
        <f>IF(ISBLANK(INDEX('Policy Characteristics'!L:L,MATCH($C884,'Policy Characteristics'!$C:$C,0))),"",INDEX('Policy Characteristics'!L:L,MATCH($C884,'Policy Characteristics'!$C:$C,0)))</f>
        <v>industry-energy-efficiency-standards.html</v>
      </c>
    </row>
    <row r="885" spans="1:18" s="435" customFormat="1" x14ac:dyDescent="0.25">
      <c r="A885" s="306" t="str">
        <f>IF(ISBLANK(INDEX('Policy Characteristics'!A:A,MATCH($C885,'Policy Characteristics'!$C:$C,0))),"",INDEX('Policy Characteristics'!A:A,MATCH($C885,'Policy Characteristics'!$C:$C,0)))</f>
        <v>Industry</v>
      </c>
      <c r="B885" s="306" t="str">
        <f>IF(ISBLANK(INDEX('Policy Characteristics'!B:B,MATCH($C885,'Policy Characteristics'!$C:$C,0))),"",INDEX('Policy Characteristics'!B:B,MATCH($C885,'Policy Characteristics'!$C:$C,0)))</f>
        <v>Industry Energy Efficiency Standards</v>
      </c>
      <c r="C885" s="310" t="str">
        <f t="shared" si="39"/>
        <v>Percentage Improvement in Eqpt Efficiency Standards above BAU</v>
      </c>
      <c r="D885" s="394" t="s">
        <v>3209</v>
      </c>
      <c r="E885" s="414" t="s">
        <v>2452</v>
      </c>
      <c r="F885" s="7" t="s">
        <v>3171</v>
      </c>
      <c r="G885" s="414" t="s">
        <v>2456</v>
      </c>
      <c r="H885" s="416">
        <v>1121</v>
      </c>
      <c r="I885" s="414" t="s">
        <v>45</v>
      </c>
      <c r="J885" s="308" t="str">
        <f>IF(ISBLANK(INDEX('Policy Characteristics'!D:D,MATCH($C885,'Policy Characteristics'!$C:$C,0))),"",INDEX('Policy Characteristics'!D:D,MATCH($C885,'Policy Characteristics'!$C:$C,0)))</f>
        <v>Industry Energy Efficiency Standards</v>
      </c>
      <c r="K885" s="306" t="str">
        <f>IF(ISBLANK(INDEX('Policy Characteristics'!E:E,MATCH($C885,'Policy Characteristics'!$C:$C,0))),"",INDEX('Policy Characteristics'!E:E,MATCH($C885,'Policy Characteristics'!$C:$C,0)))</f>
        <v>indst efficiency standards</v>
      </c>
      <c r="L885" s="317">
        <f>IF(ISBLANK(INDEX('Policy Characteristics'!F:F,MATCH($C885,'Policy Characteristics'!$C:$C,0))),"",INDEX('Policy Characteristics'!F:F,MATCH($C885,'Policy Characteristics'!$C:$C,0)))</f>
        <v>0</v>
      </c>
      <c r="M885" s="317">
        <f>IF(ISBLANK(INDEX('Policy Characteristics'!G:G,MATCH($C885,'Policy Characteristics'!$C:$C,0))),"",INDEX('Policy Characteristics'!G:G,MATCH($C885,'Policy Characteristics'!$C:$C,0)))</f>
        <v>0.25</v>
      </c>
      <c r="N885" s="317">
        <f>IF(ISBLANK(INDEX('Policy Characteristics'!H:H,MATCH($C885,'Policy Characteristics'!$C:$C,0))),"",INDEX('Policy Characteristics'!H:H,MATCH($C885,'Policy Characteristics'!$C:$C,0)))</f>
        <v>0.01</v>
      </c>
      <c r="O885" s="306" t="str">
        <f>IF(ISBLANK(INDEX('Policy Characteristics'!I:I,MATCH($C885,'Policy Characteristics'!$C:$C,0))),"",INDEX('Policy Characteristics'!I:I,MATCH($C885,'Policy Characteristics'!$C:$C,0)))</f>
        <v>% reduction in energy use</v>
      </c>
      <c r="P885" s="306" t="str">
        <f>IF(ISBLANK(INDEX('Policy Characteristics'!J:J,MATCH($C885,'Policy Characteristics'!$C:$C,0))),"",INDEX('Policy Characteristics'!J:J,MATCH($C885,'Policy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5" s="306" t="str">
        <f>IF(ISBLANK(INDEX('Policy Characteristics'!K:K,MATCH($C885,'Policy Characteristics'!$C:$C,0))),"",INDEX('Policy Characteristics'!K:K,MATCH($C885,'Policy Characteristics'!$C:$C,0)))</f>
        <v>industry-ag-main.html#eff-stds</v>
      </c>
      <c r="R885" s="306" t="str">
        <f>IF(ISBLANK(INDEX('Policy Characteristics'!L:L,MATCH($C885,'Policy Characteristics'!$C:$C,0))),"",INDEX('Policy Characteristics'!L:L,MATCH($C885,'Policy Characteristics'!$C:$C,0)))</f>
        <v>industry-energy-efficiency-standards.html</v>
      </c>
    </row>
    <row r="886" spans="1:18" s="435" customFormat="1" x14ac:dyDescent="0.25">
      <c r="A886" s="306" t="str">
        <f>IF(ISBLANK(INDEX('Policy Characteristics'!A:A,MATCH($C886,'Policy Characteristics'!$C:$C,0))),"",INDEX('Policy Characteristics'!A:A,MATCH($C886,'Policy Characteristics'!$C:$C,0)))</f>
        <v>Industry</v>
      </c>
      <c r="B886" s="306" t="str">
        <f>IF(ISBLANK(INDEX('Policy Characteristics'!B:B,MATCH($C886,'Policy Characteristics'!$C:$C,0))),"",INDEX('Policy Characteristics'!B:B,MATCH($C886,'Policy Characteristics'!$C:$C,0)))</f>
        <v>Industry Energy Efficiency Standards</v>
      </c>
      <c r="C886" s="310" t="str">
        <f t="shared" si="39"/>
        <v>Percentage Improvement in Eqpt Efficiency Standards above BAU</v>
      </c>
      <c r="D886" s="394" t="s">
        <v>3209</v>
      </c>
      <c r="E886" s="414" t="s">
        <v>2453</v>
      </c>
      <c r="F886" s="7" t="s">
        <v>3171</v>
      </c>
      <c r="G886" s="414" t="s">
        <v>2457</v>
      </c>
      <c r="H886" s="416">
        <v>1122</v>
      </c>
      <c r="I886" s="414" t="s">
        <v>44</v>
      </c>
      <c r="J886" s="308" t="str">
        <f>IF(ISBLANK(INDEX('Policy Characteristics'!D:D,MATCH($C886,'Policy Characteristics'!$C:$C,0))),"",INDEX('Policy Characteristics'!D:D,MATCH($C886,'Policy Characteristics'!$C:$C,0)))</f>
        <v>Industry Energy Efficiency Standards</v>
      </c>
      <c r="K886" s="306" t="str">
        <f>IF(ISBLANK(INDEX('Policy Characteristics'!E:E,MATCH($C886,'Policy Characteristics'!$C:$C,0))),"",INDEX('Policy Characteristics'!E:E,MATCH($C886,'Policy Characteristics'!$C:$C,0)))</f>
        <v>indst efficiency standards</v>
      </c>
      <c r="L886" s="317">
        <f>IF(ISBLANK(INDEX('Policy Characteristics'!F:F,MATCH($C886,'Policy Characteristics'!$C:$C,0))),"",INDEX('Policy Characteristics'!F:F,MATCH($C886,'Policy Characteristics'!$C:$C,0)))</f>
        <v>0</v>
      </c>
      <c r="M886" s="317">
        <f>IF(ISBLANK(INDEX('Policy Characteristics'!G:G,MATCH($C886,'Policy Characteristics'!$C:$C,0))),"",INDEX('Policy Characteristics'!G:G,MATCH($C886,'Policy Characteristics'!$C:$C,0)))</f>
        <v>0.25</v>
      </c>
      <c r="N886" s="317">
        <f>IF(ISBLANK(INDEX('Policy Characteristics'!H:H,MATCH($C886,'Policy Characteristics'!$C:$C,0))),"",INDEX('Policy Characteristics'!H:H,MATCH($C886,'Policy Characteristics'!$C:$C,0)))</f>
        <v>0.01</v>
      </c>
      <c r="O886" s="306" t="str">
        <f>IF(ISBLANK(INDEX('Policy Characteristics'!I:I,MATCH($C886,'Policy Characteristics'!$C:$C,0))),"",INDEX('Policy Characteristics'!I:I,MATCH($C886,'Policy Characteristics'!$C:$C,0)))</f>
        <v>% reduction in energy use</v>
      </c>
      <c r="P886" s="306" t="str">
        <f>IF(ISBLANK(INDEX('Policy Characteristics'!J:J,MATCH($C886,'Policy Characteristics'!$C:$C,0))),"",INDEX('Policy Characteristics'!J:J,MATCH($C886,'Policy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6" s="306" t="str">
        <f>IF(ISBLANK(INDEX('Policy Characteristics'!K:K,MATCH($C886,'Policy Characteristics'!$C:$C,0))),"",INDEX('Policy Characteristics'!K:K,MATCH($C886,'Policy Characteristics'!$C:$C,0)))</f>
        <v>industry-ag-main.html#eff-stds</v>
      </c>
      <c r="R886" s="306" t="str">
        <f>IF(ISBLANK(INDEX('Policy Characteristics'!L:L,MATCH($C886,'Policy Characteristics'!$C:$C,0))),"",INDEX('Policy Characteristics'!L:L,MATCH($C886,'Policy Characteristics'!$C:$C,0)))</f>
        <v>industry-energy-efficiency-standards.html</v>
      </c>
    </row>
    <row r="887" spans="1:18" s="435" customFormat="1" x14ac:dyDescent="0.25">
      <c r="A887" s="306" t="str">
        <f>IF(ISBLANK(INDEX('Policy Characteristics'!A:A,MATCH($C887,'Policy Characteristics'!$C:$C,0))),"",INDEX('Policy Characteristics'!A:A,MATCH($C887,'Policy Characteristics'!$C:$C,0)))</f>
        <v>Industry</v>
      </c>
      <c r="B887" s="306" t="str">
        <f>IF(ISBLANK(INDEX('Policy Characteristics'!B:B,MATCH($C887,'Policy Characteristics'!$C:$C,0))),"",INDEX('Policy Characteristics'!B:B,MATCH($C887,'Policy Characteristics'!$C:$C,0)))</f>
        <v>Industry Energy Efficiency Standards</v>
      </c>
      <c r="C887" s="310" t="str">
        <f t="shared" si="39"/>
        <v>Percentage Improvement in Eqpt Efficiency Standards above BAU</v>
      </c>
      <c r="D887" s="394" t="s">
        <v>3209</v>
      </c>
      <c r="E887" s="414" t="s">
        <v>2454</v>
      </c>
      <c r="F887" s="7" t="s">
        <v>3171</v>
      </c>
      <c r="G887" s="414" t="s">
        <v>2460</v>
      </c>
      <c r="H887" s="416">
        <v>1123</v>
      </c>
      <c r="I887" s="414" t="s">
        <v>45</v>
      </c>
      <c r="J887" s="308" t="str">
        <f>IF(ISBLANK(INDEX('Policy Characteristics'!D:D,MATCH($C887,'Policy Characteristics'!$C:$C,0))),"",INDEX('Policy Characteristics'!D:D,MATCH($C887,'Policy Characteristics'!$C:$C,0)))</f>
        <v>Industry Energy Efficiency Standards</v>
      </c>
      <c r="K887" s="306" t="str">
        <f>IF(ISBLANK(INDEX('Policy Characteristics'!E:E,MATCH($C887,'Policy Characteristics'!$C:$C,0))),"",INDEX('Policy Characteristics'!E:E,MATCH($C887,'Policy Characteristics'!$C:$C,0)))</f>
        <v>indst efficiency standards</v>
      </c>
      <c r="L887" s="317">
        <f>IF(ISBLANK(INDEX('Policy Characteristics'!F:F,MATCH($C887,'Policy Characteristics'!$C:$C,0))),"",INDEX('Policy Characteristics'!F:F,MATCH($C887,'Policy Characteristics'!$C:$C,0)))</f>
        <v>0</v>
      </c>
      <c r="M887" s="317">
        <f>IF(ISBLANK(INDEX('Policy Characteristics'!G:G,MATCH($C887,'Policy Characteristics'!$C:$C,0))),"",INDEX('Policy Characteristics'!G:G,MATCH($C887,'Policy Characteristics'!$C:$C,0)))</f>
        <v>0.25</v>
      </c>
      <c r="N887" s="317">
        <f>IF(ISBLANK(INDEX('Policy Characteristics'!H:H,MATCH($C887,'Policy Characteristics'!$C:$C,0))),"",INDEX('Policy Characteristics'!H:H,MATCH($C887,'Policy Characteristics'!$C:$C,0)))</f>
        <v>0.01</v>
      </c>
      <c r="O887" s="306" t="str">
        <f>IF(ISBLANK(INDEX('Policy Characteristics'!I:I,MATCH($C887,'Policy Characteristics'!$C:$C,0))),"",INDEX('Policy Characteristics'!I:I,MATCH($C887,'Policy Characteristics'!$C:$C,0)))</f>
        <v>% reduction in energy use</v>
      </c>
      <c r="P887" s="306" t="str">
        <f>IF(ISBLANK(INDEX('Policy Characteristics'!J:J,MATCH($C887,'Policy Characteristics'!$C:$C,0))),"",INDEX('Policy Characteristics'!J:J,MATCH($C887,'Policy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7" s="306" t="str">
        <f>IF(ISBLANK(INDEX('Policy Characteristics'!K:K,MATCH($C887,'Policy Characteristics'!$C:$C,0))),"",INDEX('Policy Characteristics'!K:K,MATCH($C887,'Policy Characteristics'!$C:$C,0)))</f>
        <v>industry-ag-main.html#eff-stds</v>
      </c>
      <c r="R887" s="306" t="str">
        <f>IF(ISBLANK(INDEX('Policy Characteristics'!L:L,MATCH($C887,'Policy Characteristics'!$C:$C,0))),"",INDEX('Policy Characteristics'!L:L,MATCH($C887,'Policy Characteristics'!$C:$C,0)))</f>
        <v>industry-energy-efficiency-standards.html</v>
      </c>
    </row>
    <row r="888" spans="1:18" s="435" customFormat="1" x14ac:dyDescent="0.25">
      <c r="A888" s="306" t="str">
        <f>IF(ISBLANK(INDEX('Policy Characteristics'!A:A,MATCH($C888,'Policy Characteristics'!$C:$C,0))),"",INDEX('Policy Characteristics'!A:A,MATCH($C888,'Policy Characteristics'!$C:$C,0)))</f>
        <v>Industry</v>
      </c>
      <c r="B888" s="306" t="str">
        <f>IF(ISBLANK(INDEX('Policy Characteristics'!B:B,MATCH($C888,'Policy Characteristics'!$C:$C,0))),"",INDEX('Policy Characteristics'!B:B,MATCH($C888,'Policy Characteristics'!$C:$C,0)))</f>
        <v>Industry Energy Efficiency Standards</v>
      </c>
      <c r="C888" s="310" t="str">
        <f t="shared" si="39"/>
        <v>Percentage Improvement in Eqpt Efficiency Standards above BAU</v>
      </c>
      <c r="D888" s="394" t="s">
        <v>3209</v>
      </c>
      <c r="E888" s="414" t="s">
        <v>2800</v>
      </c>
      <c r="F888" s="7" t="s">
        <v>3171</v>
      </c>
      <c r="G888" s="414" t="s">
        <v>2803</v>
      </c>
      <c r="H888" s="416">
        <v>1124</v>
      </c>
      <c r="I888" s="414" t="s">
        <v>45</v>
      </c>
      <c r="J888" s="308" t="str">
        <f>IF(ISBLANK(INDEX('Policy Characteristics'!D:D,MATCH($C888,'Policy Characteristics'!$C:$C,0))),"",INDEX('Policy Characteristics'!D:D,MATCH($C888,'Policy Characteristics'!$C:$C,0)))</f>
        <v>Industry Energy Efficiency Standards</v>
      </c>
      <c r="K888" s="306" t="str">
        <f>IF(ISBLANK(INDEX('Policy Characteristics'!E:E,MATCH($C888,'Policy Characteristics'!$C:$C,0))),"",INDEX('Policy Characteristics'!E:E,MATCH($C888,'Policy Characteristics'!$C:$C,0)))</f>
        <v>indst efficiency standards</v>
      </c>
      <c r="L888" s="317">
        <f>IF(ISBLANK(INDEX('Policy Characteristics'!F:F,MATCH($C888,'Policy Characteristics'!$C:$C,0))),"",INDEX('Policy Characteristics'!F:F,MATCH($C888,'Policy Characteristics'!$C:$C,0)))</f>
        <v>0</v>
      </c>
      <c r="M888" s="317">
        <f>IF(ISBLANK(INDEX('Policy Characteristics'!G:G,MATCH($C888,'Policy Characteristics'!$C:$C,0))),"",INDEX('Policy Characteristics'!G:G,MATCH($C888,'Policy Characteristics'!$C:$C,0)))</f>
        <v>0.25</v>
      </c>
      <c r="N888" s="317">
        <f>IF(ISBLANK(INDEX('Policy Characteristics'!H:H,MATCH($C888,'Policy Characteristics'!$C:$C,0))),"",INDEX('Policy Characteristics'!H:H,MATCH($C888,'Policy Characteristics'!$C:$C,0)))</f>
        <v>0.01</v>
      </c>
      <c r="O888" s="306" t="str">
        <f>IF(ISBLANK(INDEX('Policy Characteristics'!I:I,MATCH($C888,'Policy Characteristics'!$C:$C,0))),"",INDEX('Policy Characteristics'!I:I,MATCH($C888,'Policy Characteristics'!$C:$C,0)))</f>
        <v>% reduction in energy use</v>
      </c>
      <c r="P888" s="306" t="str">
        <f>IF(ISBLANK(INDEX('Policy Characteristics'!J:J,MATCH($C888,'Policy Characteristics'!$C:$C,0))),"",INDEX('Policy Characteristics'!J:J,MATCH($C888,'Policy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8" s="306" t="str">
        <f>IF(ISBLANK(INDEX('Policy Characteristics'!K:K,MATCH($C888,'Policy Characteristics'!$C:$C,0))),"",INDEX('Policy Characteristics'!K:K,MATCH($C888,'Policy Characteristics'!$C:$C,0)))</f>
        <v>industry-ag-main.html#eff-stds</v>
      </c>
      <c r="R888" s="306" t="str">
        <f>IF(ISBLANK(INDEX('Policy Characteristics'!L:L,MATCH($C888,'Policy Characteristics'!$C:$C,0))),"",INDEX('Policy Characteristics'!L:L,MATCH($C888,'Policy Characteristics'!$C:$C,0)))</f>
        <v>industry-energy-efficiency-standards.html</v>
      </c>
    </row>
    <row r="889" spans="1:18" s="435" customFormat="1" x14ac:dyDescent="0.25">
      <c r="A889" s="306" t="str">
        <f>IF(ISBLANK(INDEX('Policy Characteristics'!A:A,MATCH($C889,'Policy Characteristics'!$C:$C,0))),"",INDEX('Policy Characteristics'!A:A,MATCH($C889,'Policy Characteristics'!$C:$C,0)))</f>
        <v>Industry</v>
      </c>
      <c r="B889" s="306" t="str">
        <f>IF(ISBLANK(INDEX('Policy Characteristics'!B:B,MATCH($C889,'Policy Characteristics'!$C:$C,0))),"",INDEX('Policy Characteristics'!B:B,MATCH($C889,'Policy Characteristics'!$C:$C,0)))</f>
        <v>Industry Energy Efficiency Standards</v>
      </c>
      <c r="C889" s="310" t="str">
        <f t="shared" si="39"/>
        <v>Percentage Improvement in Eqpt Efficiency Standards above BAU</v>
      </c>
      <c r="D889" s="394" t="s">
        <v>3209</v>
      </c>
      <c r="E889" s="414" t="s">
        <v>2801</v>
      </c>
      <c r="F889" s="7" t="s">
        <v>3171</v>
      </c>
      <c r="G889" s="414" t="s">
        <v>2805</v>
      </c>
      <c r="H889" s="416">
        <v>1125</v>
      </c>
      <c r="I889" s="414" t="s">
        <v>45</v>
      </c>
      <c r="J889" s="308" t="str">
        <f>IF(ISBLANK(INDEX('Policy Characteristics'!D:D,MATCH($C889,'Policy Characteristics'!$C:$C,0))),"",INDEX('Policy Characteristics'!D:D,MATCH($C889,'Policy Characteristics'!$C:$C,0)))</f>
        <v>Industry Energy Efficiency Standards</v>
      </c>
      <c r="K889" s="306" t="str">
        <f>IF(ISBLANK(INDEX('Policy Characteristics'!E:E,MATCH($C889,'Policy Characteristics'!$C:$C,0))),"",INDEX('Policy Characteristics'!E:E,MATCH($C889,'Policy Characteristics'!$C:$C,0)))</f>
        <v>indst efficiency standards</v>
      </c>
      <c r="L889" s="317">
        <f>IF(ISBLANK(INDEX('Policy Characteristics'!F:F,MATCH($C889,'Policy Characteristics'!$C:$C,0))),"",INDEX('Policy Characteristics'!F:F,MATCH($C889,'Policy Characteristics'!$C:$C,0)))</f>
        <v>0</v>
      </c>
      <c r="M889" s="317">
        <f>IF(ISBLANK(INDEX('Policy Characteristics'!G:G,MATCH($C889,'Policy Characteristics'!$C:$C,0))),"",INDEX('Policy Characteristics'!G:G,MATCH($C889,'Policy Characteristics'!$C:$C,0)))</f>
        <v>0.25</v>
      </c>
      <c r="N889" s="317">
        <f>IF(ISBLANK(INDEX('Policy Characteristics'!H:H,MATCH($C889,'Policy Characteristics'!$C:$C,0))),"",INDEX('Policy Characteristics'!H:H,MATCH($C889,'Policy Characteristics'!$C:$C,0)))</f>
        <v>0.01</v>
      </c>
      <c r="O889" s="306" t="str">
        <f>IF(ISBLANK(INDEX('Policy Characteristics'!I:I,MATCH($C889,'Policy Characteristics'!$C:$C,0))),"",INDEX('Policy Characteristics'!I:I,MATCH($C889,'Policy Characteristics'!$C:$C,0)))</f>
        <v>% reduction in energy use</v>
      </c>
      <c r="P889" s="306" t="str">
        <f>IF(ISBLANK(INDEX('Policy Characteristics'!J:J,MATCH($C889,'Policy Characteristics'!$C:$C,0))),"",INDEX('Policy Characteristics'!J:J,MATCH($C889,'Policy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89" s="306" t="str">
        <f>IF(ISBLANK(INDEX('Policy Characteristics'!K:K,MATCH($C889,'Policy Characteristics'!$C:$C,0))),"",INDEX('Policy Characteristics'!K:K,MATCH($C889,'Policy Characteristics'!$C:$C,0)))</f>
        <v>industry-ag-main.html#eff-stds</v>
      </c>
      <c r="R889" s="306" t="str">
        <f>IF(ISBLANK(INDEX('Policy Characteristics'!L:L,MATCH($C889,'Policy Characteristics'!$C:$C,0))),"",INDEX('Policy Characteristics'!L:L,MATCH($C889,'Policy Characteristics'!$C:$C,0)))</f>
        <v>industry-energy-efficiency-standards.html</v>
      </c>
    </row>
    <row r="890" spans="1:18" s="435" customFormat="1" x14ac:dyDescent="0.25">
      <c r="A890" s="306" t="str">
        <f>IF(ISBLANK(INDEX('Policy Characteristics'!A:A,MATCH($C890,'Policy Characteristics'!$C:$C,0))),"",INDEX('Policy Characteristics'!A:A,MATCH($C890,'Policy Characteristics'!$C:$C,0)))</f>
        <v>Industry</v>
      </c>
      <c r="B890" s="306" t="str">
        <f>IF(ISBLANK(INDEX('Policy Characteristics'!B:B,MATCH($C890,'Policy Characteristics'!$C:$C,0))),"",INDEX('Policy Characteristics'!B:B,MATCH($C890,'Policy Characteristics'!$C:$C,0)))</f>
        <v>Industry Energy Efficiency Standards</v>
      </c>
      <c r="C890" s="310" t="str">
        <f t="shared" si="39"/>
        <v>Percentage Improvement in Eqpt Efficiency Standards above BAU</v>
      </c>
      <c r="D890" s="394" t="s">
        <v>3209</v>
      </c>
      <c r="E890" s="414" t="s">
        <v>2802</v>
      </c>
      <c r="F890" s="7" t="s">
        <v>3171</v>
      </c>
      <c r="G890" s="414" t="s">
        <v>2806</v>
      </c>
      <c r="H890" s="416">
        <v>1126</v>
      </c>
      <c r="I890" s="414" t="s">
        <v>44</v>
      </c>
      <c r="J890" s="308" t="str">
        <f>IF(ISBLANK(INDEX('Policy Characteristics'!D:D,MATCH($C890,'Policy Characteristics'!$C:$C,0))),"",INDEX('Policy Characteristics'!D:D,MATCH($C890,'Policy Characteristics'!$C:$C,0)))</f>
        <v>Industry Energy Efficiency Standards</v>
      </c>
      <c r="K890" s="306" t="str">
        <f>IF(ISBLANK(INDEX('Policy Characteristics'!E:E,MATCH($C890,'Policy Characteristics'!$C:$C,0))),"",INDEX('Policy Characteristics'!E:E,MATCH($C890,'Policy Characteristics'!$C:$C,0)))</f>
        <v>indst efficiency standards</v>
      </c>
      <c r="L890" s="317">
        <f>IF(ISBLANK(INDEX('Policy Characteristics'!F:F,MATCH($C890,'Policy Characteristics'!$C:$C,0))),"",INDEX('Policy Characteristics'!F:F,MATCH($C890,'Policy Characteristics'!$C:$C,0)))</f>
        <v>0</v>
      </c>
      <c r="M890" s="317">
        <f>IF(ISBLANK(INDEX('Policy Characteristics'!G:G,MATCH($C890,'Policy Characteristics'!$C:$C,0))),"",INDEX('Policy Characteristics'!G:G,MATCH($C890,'Policy Characteristics'!$C:$C,0)))</f>
        <v>0.25</v>
      </c>
      <c r="N890" s="317">
        <f>IF(ISBLANK(INDEX('Policy Characteristics'!H:H,MATCH($C890,'Policy Characteristics'!$C:$C,0))),"",INDEX('Policy Characteristics'!H:H,MATCH($C890,'Policy Characteristics'!$C:$C,0)))</f>
        <v>0.01</v>
      </c>
      <c r="O890" s="306" t="str">
        <f>IF(ISBLANK(INDEX('Policy Characteristics'!I:I,MATCH($C890,'Policy Characteristics'!$C:$C,0))),"",INDEX('Policy Characteristics'!I:I,MATCH($C890,'Policy Characteristics'!$C:$C,0)))</f>
        <v>% reduction in energy use</v>
      </c>
      <c r="P890" s="306" t="str">
        <f>IF(ISBLANK(INDEX('Policy Characteristics'!J:J,MATCH($C890,'Policy Characteristics'!$C:$C,0))),"",INDEX('Policy Characteristics'!J:J,MATCH($C890,'Policy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0" s="306" t="str">
        <f>IF(ISBLANK(INDEX('Policy Characteristics'!K:K,MATCH($C890,'Policy Characteristics'!$C:$C,0))),"",INDEX('Policy Characteristics'!K:K,MATCH($C890,'Policy Characteristics'!$C:$C,0)))</f>
        <v>industry-ag-main.html#eff-stds</v>
      </c>
      <c r="R890" s="306" t="str">
        <f>IF(ISBLANK(INDEX('Policy Characteristics'!L:L,MATCH($C890,'Policy Characteristics'!$C:$C,0))),"",INDEX('Policy Characteristics'!L:L,MATCH($C890,'Policy Characteristics'!$C:$C,0)))</f>
        <v>industry-energy-efficiency-standards.html</v>
      </c>
    </row>
    <row r="891" spans="1:18" s="435" customFormat="1" x14ac:dyDescent="0.25">
      <c r="A891" s="306" t="str">
        <f>IF(ISBLANK(INDEX('Policy Characteristics'!A:A,MATCH($C891,'Policy Characteristics'!$C:$C,0))),"",INDEX('Policy Characteristics'!A:A,MATCH($C891,'Policy Characteristics'!$C:$C,0)))</f>
        <v>Industry</v>
      </c>
      <c r="B891" s="306" t="str">
        <f>IF(ISBLANK(INDEX('Policy Characteristics'!B:B,MATCH($C891,'Policy Characteristics'!$C:$C,0))),"",INDEX('Policy Characteristics'!B:B,MATCH($C891,'Policy Characteristics'!$C:$C,0)))</f>
        <v>Industry Energy Efficiency Standards</v>
      </c>
      <c r="C891" s="310" t="str">
        <f t="shared" si="39"/>
        <v>Percentage Improvement in Eqpt Efficiency Standards above BAU</v>
      </c>
      <c r="D891" s="394" t="s">
        <v>3209</v>
      </c>
      <c r="E891" s="414" t="s">
        <v>2799</v>
      </c>
      <c r="F891" s="7" t="s">
        <v>3171</v>
      </c>
      <c r="G891" s="414" t="s">
        <v>2804</v>
      </c>
      <c r="H891" s="416">
        <v>1127</v>
      </c>
      <c r="I891" s="414" t="s">
        <v>45</v>
      </c>
      <c r="J891" s="308" t="str">
        <f>IF(ISBLANK(INDEX('Policy Characteristics'!D:D,MATCH($C891,'Policy Characteristics'!$C:$C,0))),"",INDEX('Policy Characteristics'!D:D,MATCH($C891,'Policy Characteristics'!$C:$C,0)))</f>
        <v>Industry Energy Efficiency Standards</v>
      </c>
      <c r="K891" s="306" t="str">
        <f>IF(ISBLANK(INDEX('Policy Characteristics'!E:E,MATCH($C891,'Policy Characteristics'!$C:$C,0))),"",INDEX('Policy Characteristics'!E:E,MATCH($C891,'Policy Characteristics'!$C:$C,0)))</f>
        <v>indst efficiency standards</v>
      </c>
      <c r="L891" s="317">
        <f>IF(ISBLANK(INDEX('Policy Characteristics'!F:F,MATCH($C891,'Policy Characteristics'!$C:$C,0))),"",INDEX('Policy Characteristics'!F:F,MATCH($C891,'Policy Characteristics'!$C:$C,0)))</f>
        <v>0</v>
      </c>
      <c r="M891" s="317">
        <f>IF(ISBLANK(INDEX('Policy Characteristics'!G:G,MATCH($C891,'Policy Characteristics'!$C:$C,0))),"",INDEX('Policy Characteristics'!G:G,MATCH($C891,'Policy Characteristics'!$C:$C,0)))</f>
        <v>0.25</v>
      </c>
      <c r="N891" s="317">
        <f>IF(ISBLANK(INDEX('Policy Characteristics'!H:H,MATCH($C891,'Policy Characteristics'!$C:$C,0))),"",INDEX('Policy Characteristics'!H:H,MATCH($C891,'Policy Characteristics'!$C:$C,0)))</f>
        <v>0.01</v>
      </c>
      <c r="O891" s="306" t="str">
        <f>IF(ISBLANK(INDEX('Policy Characteristics'!I:I,MATCH($C891,'Policy Characteristics'!$C:$C,0))),"",INDEX('Policy Characteristics'!I:I,MATCH($C891,'Policy Characteristics'!$C:$C,0)))</f>
        <v>% reduction in energy use</v>
      </c>
      <c r="P891" s="306" t="str">
        <f>IF(ISBLANK(INDEX('Policy Characteristics'!J:J,MATCH($C891,'Policy Characteristics'!$C:$C,0))),"",INDEX('Policy Characteristics'!J:J,MATCH($C891,'Policy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1" s="306" t="str">
        <f>IF(ISBLANK(INDEX('Policy Characteristics'!K:K,MATCH($C891,'Policy Characteristics'!$C:$C,0))),"",INDEX('Policy Characteristics'!K:K,MATCH($C891,'Policy Characteristics'!$C:$C,0)))</f>
        <v>industry-ag-main.html#eff-stds</v>
      </c>
      <c r="R891" s="306" t="str">
        <f>IF(ISBLANK(INDEX('Policy Characteristics'!L:L,MATCH($C891,'Policy Characteristics'!$C:$C,0))),"",INDEX('Policy Characteristics'!L:L,MATCH($C891,'Policy Characteristics'!$C:$C,0)))</f>
        <v>industry-energy-efficiency-standards.html</v>
      </c>
    </row>
    <row r="892" spans="1:18" s="435" customFormat="1" x14ac:dyDescent="0.25">
      <c r="A892" s="306" t="str">
        <f>IF(ISBLANK(INDEX('Policy Characteristics'!A:A,MATCH($C892,'Policy Characteristics'!$C:$C,0))),"",INDEX('Policy Characteristics'!A:A,MATCH($C892,'Policy Characteristics'!$C:$C,0)))</f>
        <v>Industry</v>
      </c>
      <c r="B892" s="306" t="str">
        <f>IF(ISBLANK(INDEX('Policy Characteristics'!B:B,MATCH($C892,'Policy Characteristics'!$C:$C,0))),"",INDEX('Policy Characteristics'!B:B,MATCH($C892,'Policy Characteristics'!$C:$C,0)))</f>
        <v>Industry Energy Efficiency Standards</v>
      </c>
      <c r="C892" s="310" t="str">
        <f t="shared" si="39"/>
        <v>Percentage Improvement in Eqpt Efficiency Standards above BAU</v>
      </c>
      <c r="D892" s="394" t="s">
        <v>3210</v>
      </c>
      <c r="E892" s="414" t="s">
        <v>2449</v>
      </c>
      <c r="F892" s="7" t="s">
        <v>3172</v>
      </c>
      <c r="G892" s="414" t="s">
        <v>2455</v>
      </c>
      <c r="H892" s="416">
        <v>1128</v>
      </c>
      <c r="I892" s="414" t="s">
        <v>44</v>
      </c>
      <c r="J892" s="308" t="str">
        <f>IF(ISBLANK(INDEX('Policy Characteristics'!D:D,MATCH($C892,'Policy Characteristics'!$C:$C,0))),"",INDEX('Policy Characteristics'!D:D,MATCH($C892,'Policy Characteristics'!$C:$C,0)))</f>
        <v>Industry Energy Efficiency Standards</v>
      </c>
      <c r="K892" s="306" t="str">
        <f>IF(ISBLANK(INDEX('Policy Characteristics'!E:E,MATCH($C892,'Policy Characteristics'!$C:$C,0))),"",INDEX('Policy Characteristics'!E:E,MATCH($C892,'Policy Characteristics'!$C:$C,0)))</f>
        <v>indst efficiency standards</v>
      </c>
      <c r="L892" s="317">
        <f>IF(ISBLANK(INDEX('Policy Characteristics'!F:F,MATCH($C892,'Policy Characteristics'!$C:$C,0))),"",INDEX('Policy Characteristics'!F:F,MATCH($C892,'Policy Characteristics'!$C:$C,0)))</f>
        <v>0</v>
      </c>
      <c r="M892" s="317">
        <f>IF(ISBLANK(INDEX('Policy Characteristics'!G:G,MATCH($C892,'Policy Characteristics'!$C:$C,0))),"",INDEX('Policy Characteristics'!G:G,MATCH($C892,'Policy Characteristics'!$C:$C,0)))</f>
        <v>0.25</v>
      </c>
      <c r="N892" s="317">
        <f>IF(ISBLANK(INDEX('Policy Characteristics'!H:H,MATCH($C892,'Policy Characteristics'!$C:$C,0))),"",INDEX('Policy Characteristics'!H:H,MATCH($C892,'Policy Characteristics'!$C:$C,0)))</f>
        <v>0.01</v>
      </c>
      <c r="O892" s="306" t="str">
        <f>IF(ISBLANK(INDEX('Policy Characteristics'!I:I,MATCH($C892,'Policy Characteristics'!$C:$C,0))),"",INDEX('Policy Characteristics'!I:I,MATCH($C892,'Policy Characteristics'!$C:$C,0)))</f>
        <v>% reduction in energy use</v>
      </c>
      <c r="P892" s="306" t="str">
        <f>IF(ISBLANK(INDEX('Policy Characteristics'!J:J,MATCH($C892,'Policy Characteristics'!$C:$C,0))),"",INDEX('Policy Characteristics'!J:J,MATCH($C892,'Policy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2" s="306" t="str">
        <f>IF(ISBLANK(INDEX('Policy Characteristics'!K:K,MATCH($C892,'Policy Characteristics'!$C:$C,0))),"",INDEX('Policy Characteristics'!K:K,MATCH($C892,'Policy Characteristics'!$C:$C,0)))</f>
        <v>industry-ag-main.html#eff-stds</v>
      </c>
      <c r="R892" s="306" t="str">
        <f>IF(ISBLANK(INDEX('Policy Characteristics'!L:L,MATCH($C892,'Policy Characteristics'!$C:$C,0))),"",INDEX('Policy Characteristics'!L:L,MATCH($C892,'Policy Characteristics'!$C:$C,0)))</f>
        <v>industry-energy-efficiency-standards.html</v>
      </c>
    </row>
    <row r="893" spans="1:18" s="435" customFormat="1" x14ac:dyDescent="0.25">
      <c r="A893" s="306" t="str">
        <f>IF(ISBLANK(INDEX('Policy Characteristics'!A:A,MATCH($C893,'Policy Characteristics'!$C:$C,0))),"",INDEX('Policy Characteristics'!A:A,MATCH($C893,'Policy Characteristics'!$C:$C,0)))</f>
        <v>Industry</v>
      </c>
      <c r="B893" s="306" t="str">
        <f>IF(ISBLANK(INDEX('Policy Characteristics'!B:B,MATCH($C893,'Policy Characteristics'!$C:$C,0))),"",INDEX('Policy Characteristics'!B:B,MATCH($C893,'Policy Characteristics'!$C:$C,0)))</f>
        <v>Industry Energy Efficiency Standards</v>
      </c>
      <c r="C893" s="310" t="str">
        <f t="shared" si="39"/>
        <v>Percentage Improvement in Eqpt Efficiency Standards above BAU</v>
      </c>
      <c r="D893" s="394" t="s">
        <v>3210</v>
      </c>
      <c r="E893" s="414" t="s">
        <v>2450</v>
      </c>
      <c r="F893" s="7" t="s">
        <v>3172</v>
      </c>
      <c r="G893" s="414" t="s">
        <v>2458</v>
      </c>
      <c r="H893" s="416">
        <v>1129</v>
      </c>
      <c r="I893" s="414" t="s">
        <v>45</v>
      </c>
      <c r="J893" s="308" t="str">
        <f>IF(ISBLANK(INDEX('Policy Characteristics'!D:D,MATCH($C893,'Policy Characteristics'!$C:$C,0))),"",INDEX('Policy Characteristics'!D:D,MATCH($C893,'Policy Characteristics'!$C:$C,0)))</f>
        <v>Industry Energy Efficiency Standards</v>
      </c>
      <c r="K893" s="306" t="str">
        <f>IF(ISBLANK(INDEX('Policy Characteristics'!E:E,MATCH($C893,'Policy Characteristics'!$C:$C,0))),"",INDEX('Policy Characteristics'!E:E,MATCH($C893,'Policy Characteristics'!$C:$C,0)))</f>
        <v>indst efficiency standards</v>
      </c>
      <c r="L893" s="317">
        <f>IF(ISBLANK(INDEX('Policy Characteristics'!F:F,MATCH($C893,'Policy Characteristics'!$C:$C,0))),"",INDEX('Policy Characteristics'!F:F,MATCH($C893,'Policy Characteristics'!$C:$C,0)))</f>
        <v>0</v>
      </c>
      <c r="M893" s="317">
        <f>IF(ISBLANK(INDEX('Policy Characteristics'!G:G,MATCH($C893,'Policy Characteristics'!$C:$C,0))),"",INDEX('Policy Characteristics'!G:G,MATCH($C893,'Policy Characteristics'!$C:$C,0)))</f>
        <v>0.25</v>
      </c>
      <c r="N893" s="317">
        <f>IF(ISBLANK(INDEX('Policy Characteristics'!H:H,MATCH($C893,'Policy Characteristics'!$C:$C,0))),"",INDEX('Policy Characteristics'!H:H,MATCH($C893,'Policy Characteristics'!$C:$C,0)))</f>
        <v>0.01</v>
      </c>
      <c r="O893" s="306" t="str">
        <f>IF(ISBLANK(INDEX('Policy Characteristics'!I:I,MATCH($C893,'Policy Characteristics'!$C:$C,0))),"",INDEX('Policy Characteristics'!I:I,MATCH($C893,'Policy Characteristics'!$C:$C,0)))</f>
        <v>% reduction in energy use</v>
      </c>
      <c r="P893" s="306" t="str">
        <f>IF(ISBLANK(INDEX('Policy Characteristics'!J:J,MATCH($C893,'Policy Characteristics'!$C:$C,0))),"",INDEX('Policy Characteristics'!J:J,MATCH($C893,'Policy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3" s="306" t="str">
        <f>IF(ISBLANK(INDEX('Policy Characteristics'!K:K,MATCH($C893,'Policy Characteristics'!$C:$C,0))),"",INDEX('Policy Characteristics'!K:K,MATCH($C893,'Policy Characteristics'!$C:$C,0)))</f>
        <v>industry-ag-main.html#eff-stds</v>
      </c>
      <c r="R893" s="306" t="str">
        <f>IF(ISBLANK(INDEX('Policy Characteristics'!L:L,MATCH($C893,'Policy Characteristics'!$C:$C,0))),"",INDEX('Policy Characteristics'!L:L,MATCH($C893,'Policy Characteristics'!$C:$C,0)))</f>
        <v>industry-energy-efficiency-standards.html</v>
      </c>
    </row>
    <row r="894" spans="1:18" s="435" customFormat="1" x14ac:dyDescent="0.25">
      <c r="A894" s="306" t="str">
        <f>IF(ISBLANK(INDEX('Policy Characteristics'!A:A,MATCH($C894,'Policy Characteristics'!$C:$C,0))),"",INDEX('Policy Characteristics'!A:A,MATCH($C894,'Policy Characteristics'!$C:$C,0)))</f>
        <v>Industry</v>
      </c>
      <c r="B894" s="306" t="str">
        <f>IF(ISBLANK(INDEX('Policy Characteristics'!B:B,MATCH($C894,'Policy Characteristics'!$C:$C,0))),"",INDEX('Policy Characteristics'!B:B,MATCH($C894,'Policy Characteristics'!$C:$C,0)))</f>
        <v>Industry Energy Efficiency Standards</v>
      </c>
      <c r="C894" s="310" t="str">
        <f t="shared" si="39"/>
        <v>Percentage Improvement in Eqpt Efficiency Standards above BAU</v>
      </c>
      <c r="D894" s="394" t="s">
        <v>3210</v>
      </c>
      <c r="E894" s="414" t="s">
        <v>2451</v>
      </c>
      <c r="F894" s="7" t="s">
        <v>3172</v>
      </c>
      <c r="G894" s="414" t="s">
        <v>2459</v>
      </c>
      <c r="H894" s="416">
        <v>1130</v>
      </c>
      <c r="I894" s="414" t="s">
        <v>44</v>
      </c>
      <c r="J894" s="308" t="str">
        <f>IF(ISBLANK(INDEX('Policy Characteristics'!D:D,MATCH($C894,'Policy Characteristics'!$C:$C,0))),"",INDEX('Policy Characteristics'!D:D,MATCH($C894,'Policy Characteristics'!$C:$C,0)))</f>
        <v>Industry Energy Efficiency Standards</v>
      </c>
      <c r="K894" s="306" t="str">
        <f>IF(ISBLANK(INDEX('Policy Characteristics'!E:E,MATCH($C894,'Policy Characteristics'!$C:$C,0))),"",INDEX('Policy Characteristics'!E:E,MATCH($C894,'Policy Characteristics'!$C:$C,0)))</f>
        <v>indst efficiency standards</v>
      </c>
      <c r="L894" s="317">
        <f>IF(ISBLANK(INDEX('Policy Characteristics'!F:F,MATCH($C894,'Policy Characteristics'!$C:$C,0))),"",INDEX('Policy Characteristics'!F:F,MATCH($C894,'Policy Characteristics'!$C:$C,0)))</f>
        <v>0</v>
      </c>
      <c r="M894" s="317">
        <f>IF(ISBLANK(INDEX('Policy Characteristics'!G:G,MATCH($C894,'Policy Characteristics'!$C:$C,0))),"",INDEX('Policy Characteristics'!G:G,MATCH($C894,'Policy Characteristics'!$C:$C,0)))</f>
        <v>0.25</v>
      </c>
      <c r="N894" s="317">
        <f>IF(ISBLANK(INDEX('Policy Characteristics'!H:H,MATCH($C894,'Policy Characteristics'!$C:$C,0))),"",INDEX('Policy Characteristics'!H:H,MATCH($C894,'Policy Characteristics'!$C:$C,0)))</f>
        <v>0.01</v>
      </c>
      <c r="O894" s="306" t="str">
        <f>IF(ISBLANK(INDEX('Policy Characteristics'!I:I,MATCH($C894,'Policy Characteristics'!$C:$C,0))),"",INDEX('Policy Characteristics'!I:I,MATCH($C894,'Policy Characteristics'!$C:$C,0)))</f>
        <v>% reduction in energy use</v>
      </c>
      <c r="P894" s="306" t="str">
        <f>IF(ISBLANK(INDEX('Policy Characteristics'!J:J,MATCH($C894,'Policy Characteristics'!$C:$C,0))),"",INDEX('Policy Characteristics'!J:J,MATCH($C894,'Policy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4" s="306" t="str">
        <f>IF(ISBLANK(INDEX('Policy Characteristics'!K:K,MATCH($C894,'Policy Characteristics'!$C:$C,0))),"",INDEX('Policy Characteristics'!K:K,MATCH($C894,'Policy Characteristics'!$C:$C,0)))</f>
        <v>industry-ag-main.html#eff-stds</v>
      </c>
      <c r="R894" s="306" t="str">
        <f>IF(ISBLANK(INDEX('Policy Characteristics'!L:L,MATCH($C894,'Policy Characteristics'!$C:$C,0))),"",INDEX('Policy Characteristics'!L:L,MATCH($C894,'Policy Characteristics'!$C:$C,0)))</f>
        <v>industry-energy-efficiency-standards.html</v>
      </c>
    </row>
    <row r="895" spans="1:18" s="435" customFormat="1" x14ac:dyDescent="0.25">
      <c r="A895" s="306" t="str">
        <f>IF(ISBLANK(INDEX('Policy Characteristics'!A:A,MATCH($C895,'Policy Characteristics'!$C:$C,0))),"",INDEX('Policy Characteristics'!A:A,MATCH($C895,'Policy Characteristics'!$C:$C,0)))</f>
        <v>Industry</v>
      </c>
      <c r="B895" s="306" t="str">
        <f>IF(ISBLANK(INDEX('Policy Characteristics'!B:B,MATCH($C895,'Policy Characteristics'!$C:$C,0))),"",INDEX('Policy Characteristics'!B:B,MATCH($C895,'Policy Characteristics'!$C:$C,0)))</f>
        <v>Industry Energy Efficiency Standards</v>
      </c>
      <c r="C895" s="310" t="str">
        <f t="shared" si="39"/>
        <v>Percentage Improvement in Eqpt Efficiency Standards above BAU</v>
      </c>
      <c r="D895" s="394" t="s">
        <v>3210</v>
      </c>
      <c r="E895" s="414" t="s">
        <v>2452</v>
      </c>
      <c r="F895" s="7" t="s">
        <v>3172</v>
      </c>
      <c r="G895" s="414" t="s">
        <v>2456</v>
      </c>
      <c r="H895" s="416">
        <v>1131</v>
      </c>
      <c r="I895" s="414" t="s">
        <v>45</v>
      </c>
      <c r="J895" s="308" t="str">
        <f>IF(ISBLANK(INDEX('Policy Characteristics'!D:D,MATCH($C895,'Policy Characteristics'!$C:$C,0))),"",INDEX('Policy Characteristics'!D:D,MATCH($C895,'Policy Characteristics'!$C:$C,0)))</f>
        <v>Industry Energy Efficiency Standards</v>
      </c>
      <c r="K895" s="306" t="str">
        <f>IF(ISBLANK(INDEX('Policy Characteristics'!E:E,MATCH($C895,'Policy Characteristics'!$C:$C,0))),"",INDEX('Policy Characteristics'!E:E,MATCH($C895,'Policy Characteristics'!$C:$C,0)))</f>
        <v>indst efficiency standards</v>
      </c>
      <c r="L895" s="317">
        <f>IF(ISBLANK(INDEX('Policy Characteristics'!F:F,MATCH($C895,'Policy Characteristics'!$C:$C,0))),"",INDEX('Policy Characteristics'!F:F,MATCH($C895,'Policy Characteristics'!$C:$C,0)))</f>
        <v>0</v>
      </c>
      <c r="M895" s="317">
        <f>IF(ISBLANK(INDEX('Policy Characteristics'!G:G,MATCH($C895,'Policy Characteristics'!$C:$C,0))),"",INDEX('Policy Characteristics'!G:G,MATCH($C895,'Policy Characteristics'!$C:$C,0)))</f>
        <v>0.25</v>
      </c>
      <c r="N895" s="317">
        <f>IF(ISBLANK(INDEX('Policy Characteristics'!H:H,MATCH($C895,'Policy Characteristics'!$C:$C,0))),"",INDEX('Policy Characteristics'!H:H,MATCH($C895,'Policy Characteristics'!$C:$C,0)))</f>
        <v>0.01</v>
      </c>
      <c r="O895" s="306" t="str">
        <f>IF(ISBLANK(INDEX('Policy Characteristics'!I:I,MATCH($C895,'Policy Characteristics'!$C:$C,0))),"",INDEX('Policy Characteristics'!I:I,MATCH($C895,'Policy Characteristics'!$C:$C,0)))</f>
        <v>% reduction in energy use</v>
      </c>
      <c r="P895" s="306" t="str">
        <f>IF(ISBLANK(INDEX('Policy Characteristics'!J:J,MATCH($C895,'Policy Characteristics'!$C:$C,0))),"",INDEX('Policy Characteristics'!J:J,MATCH($C895,'Policy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5" s="306" t="str">
        <f>IF(ISBLANK(INDEX('Policy Characteristics'!K:K,MATCH($C895,'Policy Characteristics'!$C:$C,0))),"",INDEX('Policy Characteristics'!K:K,MATCH($C895,'Policy Characteristics'!$C:$C,0)))</f>
        <v>industry-ag-main.html#eff-stds</v>
      </c>
      <c r="R895" s="306" t="str">
        <f>IF(ISBLANK(INDEX('Policy Characteristics'!L:L,MATCH($C895,'Policy Characteristics'!$C:$C,0))),"",INDEX('Policy Characteristics'!L:L,MATCH($C895,'Policy Characteristics'!$C:$C,0)))</f>
        <v>industry-energy-efficiency-standards.html</v>
      </c>
    </row>
    <row r="896" spans="1:18" s="435" customFormat="1" x14ac:dyDescent="0.25">
      <c r="A896" s="306" t="str">
        <f>IF(ISBLANK(INDEX('Policy Characteristics'!A:A,MATCH($C896,'Policy Characteristics'!$C:$C,0))),"",INDEX('Policy Characteristics'!A:A,MATCH($C896,'Policy Characteristics'!$C:$C,0)))</f>
        <v>Industry</v>
      </c>
      <c r="B896" s="306" t="str">
        <f>IF(ISBLANK(INDEX('Policy Characteristics'!B:B,MATCH($C896,'Policy Characteristics'!$C:$C,0))),"",INDEX('Policy Characteristics'!B:B,MATCH($C896,'Policy Characteristics'!$C:$C,0)))</f>
        <v>Industry Energy Efficiency Standards</v>
      </c>
      <c r="C896" s="310" t="str">
        <f t="shared" si="39"/>
        <v>Percentage Improvement in Eqpt Efficiency Standards above BAU</v>
      </c>
      <c r="D896" s="394" t="s">
        <v>3210</v>
      </c>
      <c r="E896" s="414" t="s">
        <v>2453</v>
      </c>
      <c r="F896" s="7" t="s">
        <v>3172</v>
      </c>
      <c r="G896" s="414" t="s">
        <v>2457</v>
      </c>
      <c r="H896" s="416">
        <v>1132</v>
      </c>
      <c r="I896" s="414" t="s">
        <v>44</v>
      </c>
      <c r="J896" s="308" t="str">
        <f>IF(ISBLANK(INDEX('Policy Characteristics'!D:D,MATCH($C896,'Policy Characteristics'!$C:$C,0))),"",INDEX('Policy Characteristics'!D:D,MATCH($C896,'Policy Characteristics'!$C:$C,0)))</f>
        <v>Industry Energy Efficiency Standards</v>
      </c>
      <c r="K896" s="306" t="str">
        <f>IF(ISBLANK(INDEX('Policy Characteristics'!E:E,MATCH($C896,'Policy Characteristics'!$C:$C,0))),"",INDEX('Policy Characteristics'!E:E,MATCH($C896,'Policy Characteristics'!$C:$C,0)))</f>
        <v>indst efficiency standards</v>
      </c>
      <c r="L896" s="317">
        <f>IF(ISBLANK(INDEX('Policy Characteristics'!F:F,MATCH($C896,'Policy Characteristics'!$C:$C,0))),"",INDEX('Policy Characteristics'!F:F,MATCH($C896,'Policy Characteristics'!$C:$C,0)))</f>
        <v>0</v>
      </c>
      <c r="M896" s="317">
        <f>IF(ISBLANK(INDEX('Policy Characteristics'!G:G,MATCH($C896,'Policy Characteristics'!$C:$C,0))),"",INDEX('Policy Characteristics'!G:G,MATCH($C896,'Policy Characteristics'!$C:$C,0)))</f>
        <v>0.25</v>
      </c>
      <c r="N896" s="317">
        <f>IF(ISBLANK(INDEX('Policy Characteristics'!H:H,MATCH($C896,'Policy Characteristics'!$C:$C,0))),"",INDEX('Policy Characteristics'!H:H,MATCH($C896,'Policy Characteristics'!$C:$C,0)))</f>
        <v>0.01</v>
      </c>
      <c r="O896" s="306" t="str">
        <f>IF(ISBLANK(INDEX('Policy Characteristics'!I:I,MATCH($C896,'Policy Characteristics'!$C:$C,0))),"",INDEX('Policy Characteristics'!I:I,MATCH($C896,'Policy Characteristics'!$C:$C,0)))</f>
        <v>% reduction in energy use</v>
      </c>
      <c r="P896" s="306" t="str">
        <f>IF(ISBLANK(INDEX('Policy Characteristics'!J:J,MATCH($C896,'Policy Characteristics'!$C:$C,0))),"",INDEX('Policy Characteristics'!J:J,MATCH($C896,'Policy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6" s="306" t="str">
        <f>IF(ISBLANK(INDEX('Policy Characteristics'!K:K,MATCH($C896,'Policy Characteristics'!$C:$C,0))),"",INDEX('Policy Characteristics'!K:K,MATCH($C896,'Policy Characteristics'!$C:$C,0)))</f>
        <v>industry-ag-main.html#eff-stds</v>
      </c>
      <c r="R896" s="306" t="str">
        <f>IF(ISBLANK(INDEX('Policy Characteristics'!L:L,MATCH($C896,'Policy Characteristics'!$C:$C,0))),"",INDEX('Policy Characteristics'!L:L,MATCH($C896,'Policy Characteristics'!$C:$C,0)))</f>
        <v>industry-energy-efficiency-standards.html</v>
      </c>
    </row>
    <row r="897" spans="1:18" s="435" customFormat="1" x14ac:dyDescent="0.25">
      <c r="A897" s="306" t="str">
        <f>IF(ISBLANK(INDEX('Policy Characteristics'!A:A,MATCH($C897,'Policy Characteristics'!$C:$C,0))),"",INDEX('Policy Characteristics'!A:A,MATCH($C897,'Policy Characteristics'!$C:$C,0)))</f>
        <v>Industry</v>
      </c>
      <c r="B897" s="306" t="str">
        <f>IF(ISBLANK(INDEX('Policy Characteristics'!B:B,MATCH($C897,'Policy Characteristics'!$C:$C,0))),"",INDEX('Policy Characteristics'!B:B,MATCH($C897,'Policy Characteristics'!$C:$C,0)))</f>
        <v>Industry Energy Efficiency Standards</v>
      </c>
      <c r="C897" s="310" t="str">
        <f t="shared" si="39"/>
        <v>Percentage Improvement in Eqpt Efficiency Standards above BAU</v>
      </c>
      <c r="D897" s="394" t="s">
        <v>3210</v>
      </c>
      <c r="E897" s="414" t="s">
        <v>2454</v>
      </c>
      <c r="F897" s="7" t="s">
        <v>3172</v>
      </c>
      <c r="G897" s="414" t="s">
        <v>2460</v>
      </c>
      <c r="H897" s="416">
        <v>1133</v>
      </c>
      <c r="I897" s="414" t="s">
        <v>45</v>
      </c>
      <c r="J897" s="308" t="str">
        <f>IF(ISBLANK(INDEX('Policy Characteristics'!D:D,MATCH($C897,'Policy Characteristics'!$C:$C,0))),"",INDEX('Policy Characteristics'!D:D,MATCH($C897,'Policy Characteristics'!$C:$C,0)))</f>
        <v>Industry Energy Efficiency Standards</v>
      </c>
      <c r="K897" s="306" t="str">
        <f>IF(ISBLANK(INDEX('Policy Characteristics'!E:E,MATCH($C897,'Policy Characteristics'!$C:$C,0))),"",INDEX('Policy Characteristics'!E:E,MATCH($C897,'Policy Characteristics'!$C:$C,0)))</f>
        <v>indst efficiency standards</v>
      </c>
      <c r="L897" s="317">
        <f>IF(ISBLANK(INDEX('Policy Characteristics'!F:F,MATCH($C897,'Policy Characteristics'!$C:$C,0))),"",INDEX('Policy Characteristics'!F:F,MATCH($C897,'Policy Characteristics'!$C:$C,0)))</f>
        <v>0</v>
      </c>
      <c r="M897" s="317">
        <f>IF(ISBLANK(INDEX('Policy Characteristics'!G:G,MATCH($C897,'Policy Characteristics'!$C:$C,0))),"",INDEX('Policy Characteristics'!G:G,MATCH($C897,'Policy Characteristics'!$C:$C,0)))</f>
        <v>0.25</v>
      </c>
      <c r="N897" s="317">
        <f>IF(ISBLANK(INDEX('Policy Characteristics'!H:H,MATCH($C897,'Policy Characteristics'!$C:$C,0))),"",INDEX('Policy Characteristics'!H:H,MATCH($C897,'Policy Characteristics'!$C:$C,0)))</f>
        <v>0.01</v>
      </c>
      <c r="O897" s="306" t="str">
        <f>IF(ISBLANK(INDEX('Policy Characteristics'!I:I,MATCH($C897,'Policy Characteristics'!$C:$C,0))),"",INDEX('Policy Characteristics'!I:I,MATCH($C897,'Policy Characteristics'!$C:$C,0)))</f>
        <v>% reduction in energy use</v>
      </c>
      <c r="P897" s="306" t="str">
        <f>IF(ISBLANK(INDEX('Policy Characteristics'!J:J,MATCH($C897,'Policy Characteristics'!$C:$C,0))),"",INDEX('Policy Characteristics'!J:J,MATCH($C897,'Policy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7" s="306" t="str">
        <f>IF(ISBLANK(INDEX('Policy Characteristics'!K:K,MATCH($C897,'Policy Characteristics'!$C:$C,0))),"",INDEX('Policy Characteristics'!K:K,MATCH($C897,'Policy Characteristics'!$C:$C,0)))</f>
        <v>industry-ag-main.html#eff-stds</v>
      </c>
      <c r="R897" s="306" t="str">
        <f>IF(ISBLANK(INDEX('Policy Characteristics'!L:L,MATCH($C897,'Policy Characteristics'!$C:$C,0))),"",INDEX('Policy Characteristics'!L:L,MATCH($C897,'Policy Characteristics'!$C:$C,0)))</f>
        <v>industry-energy-efficiency-standards.html</v>
      </c>
    </row>
    <row r="898" spans="1:18" s="435" customFormat="1" x14ac:dyDescent="0.25">
      <c r="A898" s="306" t="str">
        <f>IF(ISBLANK(INDEX('Policy Characteristics'!A:A,MATCH($C898,'Policy Characteristics'!$C:$C,0))),"",INDEX('Policy Characteristics'!A:A,MATCH($C898,'Policy Characteristics'!$C:$C,0)))</f>
        <v>Industry</v>
      </c>
      <c r="B898" s="306" t="str">
        <f>IF(ISBLANK(INDEX('Policy Characteristics'!B:B,MATCH($C898,'Policy Characteristics'!$C:$C,0))),"",INDEX('Policy Characteristics'!B:B,MATCH($C898,'Policy Characteristics'!$C:$C,0)))</f>
        <v>Industry Energy Efficiency Standards</v>
      </c>
      <c r="C898" s="310" t="str">
        <f t="shared" si="39"/>
        <v>Percentage Improvement in Eqpt Efficiency Standards above BAU</v>
      </c>
      <c r="D898" s="394" t="s">
        <v>3210</v>
      </c>
      <c r="E898" s="414" t="s">
        <v>2800</v>
      </c>
      <c r="F898" s="7" t="s">
        <v>3172</v>
      </c>
      <c r="G898" s="414" t="s">
        <v>2803</v>
      </c>
      <c r="H898" s="416">
        <v>1134</v>
      </c>
      <c r="I898" s="414" t="s">
        <v>45</v>
      </c>
      <c r="J898" s="308" t="str">
        <f>IF(ISBLANK(INDEX('Policy Characteristics'!D:D,MATCH($C898,'Policy Characteristics'!$C:$C,0))),"",INDEX('Policy Characteristics'!D:D,MATCH($C898,'Policy Characteristics'!$C:$C,0)))</f>
        <v>Industry Energy Efficiency Standards</v>
      </c>
      <c r="K898" s="306" t="str">
        <f>IF(ISBLANK(INDEX('Policy Characteristics'!E:E,MATCH($C898,'Policy Characteristics'!$C:$C,0))),"",INDEX('Policy Characteristics'!E:E,MATCH($C898,'Policy Characteristics'!$C:$C,0)))</f>
        <v>indst efficiency standards</v>
      </c>
      <c r="L898" s="317">
        <f>IF(ISBLANK(INDEX('Policy Characteristics'!F:F,MATCH($C898,'Policy Characteristics'!$C:$C,0))),"",INDEX('Policy Characteristics'!F:F,MATCH($C898,'Policy Characteristics'!$C:$C,0)))</f>
        <v>0</v>
      </c>
      <c r="M898" s="317">
        <f>IF(ISBLANK(INDEX('Policy Characteristics'!G:G,MATCH($C898,'Policy Characteristics'!$C:$C,0))),"",INDEX('Policy Characteristics'!G:G,MATCH($C898,'Policy Characteristics'!$C:$C,0)))</f>
        <v>0.25</v>
      </c>
      <c r="N898" s="317">
        <f>IF(ISBLANK(INDEX('Policy Characteristics'!H:H,MATCH($C898,'Policy Characteristics'!$C:$C,0))),"",INDEX('Policy Characteristics'!H:H,MATCH($C898,'Policy Characteristics'!$C:$C,0)))</f>
        <v>0.01</v>
      </c>
      <c r="O898" s="306" t="str">
        <f>IF(ISBLANK(INDEX('Policy Characteristics'!I:I,MATCH($C898,'Policy Characteristics'!$C:$C,0))),"",INDEX('Policy Characteristics'!I:I,MATCH($C898,'Policy Characteristics'!$C:$C,0)))</f>
        <v>% reduction in energy use</v>
      </c>
      <c r="P898" s="306" t="str">
        <f>IF(ISBLANK(INDEX('Policy Characteristics'!J:J,MATCH($C898,'Policy Characteristics'!$C:$C,0))),"",INDEX('Policy Characteristics'!J:J,MATCH($C898,'Policy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8" s="306" t="str">
        <f>IF(ISBLANK(INDEX('Policy Characteristics'!K:K,MATCH($C898,'Policy Characteristics'!$C:$C,0))),"",INDEX('Policy Characteristics'!K:K,MATCH($C898,'Policy Characteristics'!$C:$C,0)))</f>
        <v>industry-ag-main.html#eff-stds</v>
      </c>
      <c r="R898" s="306" t="str">
        <f>IF(ISBLANK(INDEX('Policy Characteristics'!L:L,MATCH($C898,'Policy Characteristics'!$C:$C,0))),"",INDEX('Policy Characteristics'!L:L,MATCH($C898,'Policy Characteristics'!$C:$C,0)))</f>
        <v>industry-energy-efficiency-standards.html</v>
      </c>
    </row>
    <row r="899" spans="1:18" s="435" customFormat="1" x14ac:dyDescent="0.25">
      <c r="A899" s="306" t="str">
        <f>IF(ISBLANK(INDEX('Policy Characteristics'!A:A,MATCH($C899,'Policy Characteristics'!$C:$C,0))),"",INDEX('Policy Characteristics'!A:A,MATCH($C899,'Policy Characteristics'!$C:$C,0)))</f>
        <v>Industry</v>
      </c>
      <c r="B899" s="306" t="str">
        <f>IF(ISBLANK(INDEX('Policy Characteristics'!B:B,MATCH($C899,'Policy Characteristics'!$C:$C,0))),"",INDEX('Policy Characteristics'!B:B,MATCH($C899,'Policy Characteristics'!$C:$C,0)))</f>
        <v>Industry Energy Efficiency Standards</v>
      </c>
      <c r="C899" s="310" t="str">
        <f t="shared" si="39"/>
        <v>Percentage Improvement in Eqpt Efficiency Standards above BAU</v>
      </c>
      <c r="D899" s="394" t="s">
        <v>3210</v>
      </c>
      <c r="E899" s="414" t="s">
        <v>2801</v>
      </c>
      <c r="F899" s="7" t="s">
        <v>3172</v>
      </c>
      <c r="G899" s="414" t="s">
        <v>2805</v>
      </c>
      <c r="H899" s="416">
        <v>1135</v>
      </c>
      <c r="I899" s="414" t="s">
        <v>45</v>
      </c>
      <c r="J899" s="308" t="str">
        <f>IF(ISBLANK(INDEX('Policy Characteristics'!D:D,MATCH($C899,'Policy Characteristics'!$C:$C,0))),"",INDEX('Policy Characteristics'!D:D,MATCH($C899,'Policy Characteristics'!$C:$C,0)))</f>
        <v>Industry Energy Efficiency Standards</v>
      </c>
      <c r="K899" s="306" t="str">
        <f>IF(ISBLANK(INDEX('Policy Characteristics'!E:E,MATCH($C899,'Policy Characteristics'!$C:$C,0))),"",INDEX('Policy Characteristics'!E:E,MATCH($C899,'Policy Characteristics'!$C:$C,0)))</f>
        <v>indst efficiency standards</v>
      </c>
      <c r="L899" s="317">
        <f>IF(ISBLANK(INDEX('Policy Characteristics'!F:F,MATCH($C899,'Policy Characteristics'!$C:$C,0))),"",INDEX('Policy Characteristics'!F:F,MATCH($C899,'Policy Characteristics'!$C:$C,0)))</f>
        <v>0</v>
      </c>
      <c r="M899" s="317">
        <f>IF(ISBLANK(INDEX('Policy Characteristics'!G:G,MATCH($C899,'Policy Characteristics'!$C:$C,0))),"",INDEX('Policy Characteristics'!G:G,MATCH($C899,'Policy Characteristics'!$C:$C,0)))</f>
        <v>0.25</v>
      </c>
      <c r="N899" s="317">
        <f>IF(ISBLANK(INDEX('Policy Characteristics'!H:H,MATCH($C899,'Policy Characteristics'!$C:$C,0))),"",INDEX('Policy Characteristics'!H:H,MATCH($C899,'Policy Characteristics'!$C:$C,0)))</f>
        <v>0.01</v>
      </c>
      <c r="O899" s="306" t="str">
        <f>IF(ISBLANK(INDEX('Policy Characteristics'!I:I,MATCH($C899,'Policy Characteristics'!$C:$C,0))),"",INDEX('Policy Characteristics'!I:I,MATCH($C899,'Policy Characteristics'!$C:$C,0)))</f>
        <v>% reduction in energy use</v>
      </c>
      <c r="P899" s="306" t="str">
        <f>IF(ISBLANK(INDEX('Policy Characteristics'!J:J,MATCH($C899,'Policy Characteristics'!$C:$C,0))),"",INDEX('Policy Characteristics'!J:J,MATCH($C899,'Policy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899" s="306" t="str">
        <f>IF(ISBLANK(INDEX('Policy Characteristics'!K:K,MATCH($C899,'Policy Characteristics'!$C:$C,0))),"",INDEX('Policy Characteristics'!K:K,MATCH($C899,'Policy Characteristics'!$C:$C,0)))</f>
        <v>industry-ag-main.html#eff-stds</v>
      </c>
      <c r="R899" s="306" t="str">
        <f>IF(ISBLANK(INDEX('Policy Characteristics'!L:L,MATCH($C899,'Policy Characteristics'!$C:$C,0))),"",INDEX('Policy Characteristics'!L:L,MATCH($C899,'Policy Characteristics'!$C:$C,0)))</f>
        <v>industry-energy-efficiency-standards.html</v>
      </c>
    </row>
    <row r="900" spans="1:18" s="435" customFormat="1" x14ac:dyDescent="0.25">
      <c r="A900" s="306" t="str">
        <f>IF(ISBLANK(INDEX('Policy Characteristics'!A:A,MATCH($C900,'Policy Characteristics'!$C:$C,0))),"",INDEX('Policy Characteristics'!A:A,MATCH($C900,'Policy Characteristics'!$C:$C,0)))</f>
        <v>Industry</v>
      </c>
      <c r="B900" s="306" t="str">
        <f>IF(ISBLANK(INDEX('Policy Characteristics'!B:B,MATCH($C900,'Policy Characteristics'!$C:$C,0))),"",INDEX('Policy Characteristics'!B:B,MATCH($C900,'Policy Characteristics'!$C:$C,0)))</f>
        <v>Industry Energy Efficiency Standards</v>
      </c>
      <c r="C900" s="310" t="str">
        <f t="shared" si="39"/>
        <v>Percentage Improvement in Eqpt Efficiency Standards above BAU</v>
      </c>
      <c r="D900" s="394" t="s">
        <v>3210</v>
      </c>
      <c r="E900" s="414" t="s">
        <v>2802</v>
      </c>
      <c r="F900" s="7" t="s">
        <v>3172</v>
      </c>
      <c r="G900" s="414" t="s">
        <v>2806</v>
      </c>
      <c r="H900" s="416">
        <v>1136</v>
      </c>
      <c r="I900" s="414" t="s">
        <v>44</v>
      </c>
      <c r="J900" s="308" t="str">
        <f>IF(ISBLANK(INDEX('Policy Characteristics'!D:D,MATCH($C900,'Policy Characteristics'!$C:$C,0))),"",INDEX('Policy Characteristics'!D:D,MATCH($C900,'Policy Characteristics'!$C:$C,0)))</f>
        <v>Industry Energy Efficiency Standards</v>
      </c>
      <c r="K900" s="306" t="str">
        <f>IF(ISBLANK(INDEX('Policy Characteristics'!E:E,MATCH($C900,'Policy Characteristics'!$C:$C,0))),"",INDEX('Policy Characteristics'!E:E,MATCH($C900,'Policy Characteristics'!$C:$C,0)))</f>
        <v>indst efficiency standards</v>
      </c>
      <c r="L900" s="317">
        <f>IF(ISBLANK(INDEX('Policy Characteristics'!F:F,MATCH($C900,'Policy Characteristics'!$C:$C,0))),"",INDEX('Policy Characteristics'!F:F,MATCH($C900,'Policy Characteristics'!$C:$C,0)))</f>
        <v>0</v>
      </c>
      <c r="M900" s="317">
        <f>IF(ISBLANK(INDEX('Policy Characteristics'!G:G,MATCH($C900,'Policy Characteristics'!$C:$C,0))),"",INDEX('Policy Characteristics'!G:G,MATCH($C900,'Policy Characteristics'!$C:$C,0)))</f>
        <v>0.25</v>
      </c>
      <c r="N900" s="317">
        <f>IF(ISBLANK(INDEX('Policy Characteristics'!H:H,MATCH($C900,'Policy Characteristics'!$C:$C,0))),"",INDEX('Policy Characteristics'!H:H,MATCH($C900,'Policy Characteristics'!$C:$C,0)))</f>
        <v>0.01</v>
      </c>
      <c r="O900" s="306" t="str">
        <f>IF(ISBLANK(INDEX('Policy Characteristics'!I:I,MATCH($C900,'Policy Characteristics'!$C:$C,0))),"",INDEX('Policy Characteristics'!I:I,MATCH($C900,'Policy Characteristics'!$C:$C,0)))</f>
        <v>% reduction in energy use</v>
      </c>
      <c r="P900" s="306" t="str">
        <f>IF(ISBLANK(INDEX('Policy Characteristics'!J:J,MATCH($C900,'Policy Characteristics'!$C:$C,0))),"",INDEX('Policy Characteristics'!J:J,MATCH($C900,'Policy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0" s="306" t="str">
        <f>IF(ISBLANK(INDEX('Policy Characteristics'!K:K,MATCH($C900,'Policy Characteristics'!$C:$C,0))),"",INDEX('Policy Characteristics'!K:K,MATCH($C900,'Policy Characteristics'!$C:$C,0)))</f>
        <v>industry-ag-main.html#eff-stds</v>
      </c>
      <c r="R900" s="306" t="str">
        <f>IF(ISBLANK(INDEX('Policy Characteristics'!L:L,MATCH($C900,'Policy Characteristics'!$C:$C,0))),"",INDEX('Policy Characteristics'!L:L,MATCH($C900,'Policy Characteristics'!$C:$C,0)))</f>
        <v>industry-energy-efficiency-standards.html</v>
      </c>
    </row>
    <row r="901" spans="1:18" s="435" customFormat="1" x14ac:dyDescent="0.25">
      <c r="A901" s="306" t="str">
        <f>IF(ISBLANK(INDEX('Policy Characteristics'!A:A,MATCH($C901,'Policy Characteristics'!$C:$C,0))),"",INDEX('Policy Characteristics'!A:A,MATCH($C901,'Policy Characteristics'!$C:$C,0)))</f>
        <v>Industry</v>
      </c>
      <c r="B901" s="306" t="str">
        <f>IF(ISBLANK(INDEX('Policy Characteristics'!B:B,MATCH($C901,'Policy Characteristics'!$C:$C,0))),"",INDEX('Policy Characteristics'!B:B,MATCH($C901,'Policy Characteristics'!$C:$C,0)))</f>
        <v>Industry Energy Efficiency Standards</v>
      </c>
      <c r="C901" s="310" t="str">
        <f t="shared" si="39"/>
        <v>Percentage Improvement in Eqpt Efficiency Standards above BAU</v>
      </c>
      <c r="D901" s="394" t="s">
        <v>3210</v>
      </c>
      <c r="E901" s="414" t="s">
        <v>2799</v>
      </c>
      <c r="F901" s="7" t="s">
        <v>3172</v>
      </c>
      <c r="G901" s="414" t="s">
        <v>2804</v>
      </c>
      <c r="H901" s="416">
        <v>1137</v>
      </c>
      <c r="I901" s="414" t="s">
        <v>45</v>
      </c>
      <c r="J901" s="308" t="str">
        <f>IF(ISBLANK(INDEX('Policy Characteristics'!D:D,MATCH($C901,'Policy Characteristics'!$C:$C,0))),"",INDEX('Policy Characteristics'!D:D,MATCH($C901,'Policy Characteristics'!$C:$C,0)))</f>
        <v>Industry Energy Efficiency Standards</v>
      </c>
      <c r="K901" s="306" t="str">
        <f>IF(ISBLANK(INDEX('Policy Characteristics'!E:E,MATCH($C901,'Policy Characteristics'!$C:$C,0))),"",INDEX('Policy Characteristics'!E:E,MATCH($C901,'Policy Characteristics'!$C:$C,0)))</f>
        <v>indst efficiency standards</v>
      </c>
      <c r="L901" s="317">
        <f>IF(ISBLANK(INDEX('Policy Characteristics'!F:F,MATCH($C901,'Policy Characteristics'!$C:$C,0))),"",INDEX('Policy Characteristics'!F:F,MATCH($C901,'Policy Characteristics'!$C:$C,0)))</f>
        <v>0</v>
      </c>
      <c r="M901" s="317">
        <f>IF(ISBLANK(INDEX('Policy Characteristics'!G:G,MATCH($C901,'Policy Characteristics'!$C:$C,0))),"",INDEX('Policy Characteristics'!G:G,MATCH($C901,'Policy Characteristics'!$C:$C,0)))</f>
        <v>0.25</v>
      </c>
      <c r="N901" s="317">
        <f>IF(ISBLANK(INDEX('Policy Characteristics'!H:H,MATCH($C901,'Policy Characteristics'!$C:$C,0))),"",INDEX('Policy Characteristics'!H:H,MATCH($C901,'Policy Characteristics'!$C:$C,0)))</f>
        <v>0.01</v>
      </c>
      <c r="O901" s="306" t="str">
        <f>IF(ISBLANK(INDEX('Policy Characteristics'!I:I,MATCH($C901,'Policy Characteristics'!$C:$C,0))),"",INDEX('Policy Characteristics'!I:I,MATCH($C901,'Policy Characteristics'!$C:$C,0)))</f>
        <v>% reduction in energy use</v>
      </c>
      <c r="P901" s="306" t="str">
        <f>IF(ISBLANK(INDEX('Policy Characteristics'!J:J,MATCH($C901,'Policy Characteristics'!$C:$C,0))),"",INDEX('Policy Characteristics'!J:J,MATCH($C901,'Policy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1" s="306" t="str">
        <f>IF(ISBLANK(INDEX('Policy Characteristics'!K:K,MATCH($C901,'Policy Characteristics'!$C:$C,0))),"",INDEX('Policy Characteristics'!K:K,MATCH($C901,'Policy Characteristics'!$C:$C,0)))</f>
        <v>industry-ag-main.html#eff-stds</v>
      </c>
      <c r="R901" s="306" t="str">
        <f>IF(ISBLANK(INDEX('Policy Characteristics'!L:L,MATCH($C901,'Policy Characteristics'!$C:$C,0))),"",INDEX('Policy Characteristics'!L:L,MATCH($C901,'Policy Characteristics'!$C:$C,0)))</f>
        <v>industry-energy-efficiency-standards.html</v>
      </c>
    </row>
    <row r="902" spans="1:18" s="435" customFormat="1" x14ac:dyDescent="0.25">
      <c r="A902" s="306" t="str">
        <f>IF(ISBLANK(INDEX('Policy Characteristics'!A:A,MATCH($C902,'Policy Characteristics'!$C:$C,0))),"",INDEX('Policy Characteristics'!A:A,MATCH($C902,'Policy Characteristics'!$C:$C,0)))</f>
        <v>Industry</v>
      </c>
      <c r="B902" s="306" t="str">
        <f>IF(ISBLANK(INDEX('Policy Characteristics'!B:B,MATCH($C902,'Policy Characteristics'!$C:$C,0))),"",INDEX('Policy Characteristics'!B:B,MATCH($C902,'Policy Characteristics'!$C:$C,0)))</f>
        <v>Industry Energy Efficiency Standards</v>
      </c>
      <c r="C902" s="310" t="str">
        <f t="shared" si="39"/>
        <v>Percentage Improvement in Eqpt Efficiency Standards above BAU</v>
      </c>
      <c r="D902" s="394" t="s">
        <v>3211</v>
      </c>
      <c r="E902" s="414" t="s">
        <v>2449</v>
      </c>
      <c r="F902" s="7" t="s">
        <v>3173</v>
      </c>
      <c r="G902" s="414" t="s">
        <v>2455</v>
      </c>
      <c r="H902" s="416">
        <v>1138</v>
      </c>
      <c r="I902" s="414" t="s">
        <v>44</v>
      </c>
      <c r="J902" s="308" t="str">
        <f>IF(ISBLANK(INDEX('Policy Characteristics'!D:D,MATCH($C902,'Policy Characteristics'!$C:$C,0))),"",INDEX('Policy Characteristics'!D:D,MATCH($C902,'Policy Characteristics'!$C:$C,0)))</f>
        <v>Industry Energy Efficiency Standards</v>
      </c>
      <c r="K902" s="306" t="str">
        <f>IF(ISBLANK(INDEX('Policy Characteristics'!E:E,MATCH($C902,'Policy Characteristics'!$C:$C,0))),"",INDEX('Policy Characteristics'!E:E,MATCH($C902,'Policy Characteristics'!$C:$C,0)))</f>
        <v>indst efficiency standards</v>
      </c>
      <c r="L902" s="317">
        <f>IF(ISBLANK(INDEX('Policy Characteristics'!F:F,MATCH($C902,'Policy Characteristics'!$C:$C,0))),"",INDEX('Policy Characteristics'!F:F,MATCH($C902,'Policy Characteristics'!$C:$C,0)))</f>
        <v>0</v>
      </c>
      <c r="M902" s="317">
        <f>IF(ISBLANK(INDEX('Policy Characteristics'!G:G,MATCH($C902,'Policy Characteristics'!$C:$C,0))),"",INDEX('Policy Characteristics'!G:G,MATCH($C902,'Policy Characteristics'!$C:$C,0)))</f>
        <v>0.25</v>
      </c>
      <c r="N902" s="317">
        <f>IF(ISBLANK(INDEX('Policy Characteristics'!H:H,MATCH($C902,'Policy Characteristics'!$C:$C,0))),"",INDEX('Policy Characteristics'!H:H,MATCH($C902,'Policy Characteristics'!$C:$C,0)))</f>
        <v>0.01</v>
      </c>
      <c r="O902" s="306" t="str">
        <f>IF(ISBLANK(INDEX('Policy Characteristics'!I:I,MATCH($C902,'Policy Characteristics'!$C:$C,0))),"",INDEX('Policy Characteristics'!I:I,MATCH($C902,'Policy Characteristics'!$C:$C,0)))</f>
        <v>% reduction in energy use</v>
      </c>
      <c r="P902" s="306" t="str">
        <f>IF(ISBLANK(INDEX('Policy Characteristics'!J:J,MATCH($C902,'Policy Characteristics'!$C:$C,0))),"",INDEX('Policy Characteristics'!J:J,MATCH($C902,'Policy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2" s="306" t="str">
        <f>IF(ISBLANK(INDEX('Policy Characteristics'!K:K,MATCH($C902,'Policy Characteristics'!$C:$C,0))),"",INDEX('Policy Characteristics'!K:K,MATCH($C902,'Policy Characteristics'!$C:$C,0)))</f>
        <v>industry-ag-main.html#eff-stds</v>
      </c>
      <c r="R902" s="306" t="str">
        <f>IF(ISBLANK(INDEX('Policy Characteristics'!L:L,MATCH($C902,'Policy Characteristics'!$C:$C,0))),"",INDEX('Policy Characteristics'!L:L,MATCH($C902,'Policy Characteristics'!$C:$C,0)))</f>
        <v>industry-energy-efficiency-standards.html</v>
      </c>
    </row>
    <row r="903" spans="1:18" s="435" customFormat="1" x14ac:dyDescent="0.25">
      <c r="A903" s="306" t="str">
        <f>IF(ISBLANK(INDEX('Policy Characteristics'!A:A,MATCH($C903,'Policy Characteristics'!$C:$C,0))),"",INDEX('Policy Characteristics'!A:A,MATCH($C903,'Policy Characteristics'!$C:$C,0)))</f>
        <v>Industry</v>
      </c>
      <c r="B903" s="306" t="str">
        <f>IF(ISBLANK(INDEX('Policy Characteristics'!B:B,MATCH($C903,'Policy Characteristics'!$C:$C,0))),"",INDEX('Policy Characteristics'!B:B,MATCH($C903,'Policy Characteristics'!$C:$C,0)))</f>
        <v>Industry Energy Efficiency Standards</v>
      </c>
      <c r="C903" s="310" t="str">
        <f t="shared" si="39"/>
        <v>Percentage Improvement in Eqpt Efficiency Standards above BAU</v>
      </c>
      <c r="D903" s="394" t="s">
        <v>3211</v>
      </c>
      <c r="E903" s="414" t="s">
        <v>2450</v>
      </c>
      <c r="F903" s="7" t="s">
        <v>3173</v>
      </c>
      <c r="G903" s="414" t="s">
        <v>2458</v>
      </c>
      <c r="H903" s="416">
        <v>1139</v>
      </c>
      <c r="I903" s="414" t="s">
        <v>44</v>
      </c>
      <c r="J903" s="308" t="str">
        <f>IF(ISBLANK(INDEX('Policy Characteristics'!D:D,MATCH($C903,'Policy Characteristics'!$C:$C,0))),"",INDEX('Policy Characteristics'!D:D,MATCH($C903,'Policy Characteristics'!$C:$C,0)))</f>
        <v>Industry Energy Efficiency Standards</v>
      </c>
      <c r="K903" s="306" t="str">
        <f>IF(ISBLANK(INDEX('Policy Characteristics'!E:E,MATCH($C903,'Policy Characteristics'!$C:$C,0))),"",INDEX('Policy Characteristics'!E:E,MATCH($C903,'Policy Characteristics'!$C:$C,0)))</f>
        <v>indst efficiency standards</v>
      </c>
      <c r="L903" s="317">
        <f>IF(ISBLANK(INDEX('Policy Characteristics'!F:F,MATCH($C903,'Policy Characteristics'!$C:$C,0))),"",INDEX('Policy Characteristics'!F:F,MATCH($C903,'Policy Characteristics'!$C:$C,0)))</f>
        <v>0</v>
      </c>
      <c r="M903" s="317">
        <f>IF(ISBLANK(INDEX('Policy Characteristics'!G:G,MATCH($C903,'Policy Characteristics'!$C:$C,0))),"",INDEX('Policy Characteristics'!G:G,MATCH($C903,'Policy Characteristics'!$C:$C,0)))</f>
        <v>0.25</v>
      </c>
      <c r="N903" s="317">
        <f>IF(ISBLANK(INDEX('Policy Characteristics'!H:H,MATCH($C903,'Policy Characteristics'!$C:$C,0))),"",INDEX('Policy Characteristics'!H:H,MATCH($C903,'Policy Characteristics'!$C:$C,0)))</f>
        <v>0.01</v>
      </c>
      <c r="O903" s="306" t="str">
        <f>IF(ISBLANK(INDEX('Policy Characteristics'!I:I,MATCH($C903,'Policy Characteristics'!$C:$C,0))),"",INDEX('Policy Characteristics'!I:I,MATCH($C903,'Policy Characteristics'!$C:$C,0)))</f>
        <v>% reduction in energy use</v>
      </c>
      <c r="P903" s="306" t="str">
        <f>IF(ISBLANK(INDEX('Policy Characteristics'!J:J,MATCH($C903,'Policy Characteristics'!$C:$C,0))),"",INDEX('Policy Characteristics'!J:J,MATCH($C903,'Policy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3" s="306" t="str">
        <f>IF(ISBLANK(INDEX('Policy Characteristics'!K:K,MATCH($C903,'Policy Characteristics'!$C:$C,0))),"",INDEX('Policy Characteristics'!K:K,MATCH($C903,'Policy Characteristics'!$C:$C,0)))</f>
        <v>industry-ag-main.html#eff-stds</v>
      </c>
      <c r="R903" s="306" t="str">
        <f>IF(ISBLANK(INDEX('Policy Characteristics'!L:L,MATCH($C903,'Policy Characteristics'!$C:$C,0))),"",INDEX('Policy Characteristics'!L:L,MATCH($C903,'Policy Characteristics'!$C:$C,0)))</f>
        <v>industry-energy-efficiency-standards.html</v>
      </c>
    </row>
    <row r="904" spans="1:18" s="435" customFormat="1" x14ac:dyDescent="0.25">
      <c r="A904" s="306" t="str">
        <f>IF(ISBLANK(INDEX('Policy Characteristics'!A:A,MATCH($C904,'Policy Characteristics'!$C:$C,0))),"",INDEX('Policy Characteristics'!A:A,MATCH($C904,'Policy Characteristics'!$C:$C,0)))</f>
        <v>Industry</v>
      </c>
      <c r="B904" s="306" t="str">
        <f>IF(ISBLANK(INDEX('Policy Characteristics'!B:B,MATCH($C904,'Policy Characteristics'!$C:$C,0))),"",INDEX('Policy Characteristics'!B:B,MATCH($C904,'Policy Characteristics'!$C:$C,0)))</f>
        <v>Industry Energy Efficiency Standards</v>
      </c>
      <c r="C904" s="310" t="str">
        <f t="shared" si="39"/>
        <v>Percentage Improvement in Eqpt Efficiency Standards above BAU</v>
      </c>
      <c r="D904" s="394" t="s">
        <v>3211</v>
      </c>
      <c r="E904" s="414" t="s">
        <v>2451</v>
      </c>
      <c r="F904" s="7" t="s">
        <v>3173</v>
      </c>
      <c r="G904" s="414" t="s">
        <v>2459</v>
      </c>
      <c r="H904" s="416">
        <v>1140</v>
      </c>
      <c r="I904" s="414" t="s">
        <v>44</v>
      </c>
      <c r="J904" s="308" t="str">
        <f>IF(ISBLANK(INDEX('Policy Characteristics'!D:D,MATCH($C904,'Policy Characteristics'!$C:$C,0))),"",INDEX('Policy Characteristics'!D:D,MATCH($C904,'Policy Characteristics'!$C:$C,0)))</f>
        <v>Industry Energy Efficiency Standards</v>
      </c>
      <c r="K904" s="306" t="str">
        <f>IF(ISBLANK(INDEX('Policy Characteristics'!E:E,MATCH($C904,'Policy Characteristics'!$C:$C,0))),"",INDEX('Policy Characteristics'!E:E,MATCH($C904,'Policy Characteristics'!$C:$C,0)))</f>
        <v>indst efficiency standards</v>
      </c>
      <c r="L904" s="317">
        <f>IF(ISBLANK(INDEX('Policy Characteristics'!F:F,MATCH($C904,'Policy Characteristics'!$C:$C,0))),"",INDEX('Policy Characteristics'!F:F,MATCH($C904,'Policy Characteristics'!$C:$C,0)))</f>
        <v>0</v>
      </c>
      <c r="M904" s="317">
        <f>IF(ISBLANK(INDEX('Policy Characteristics'!G:G,MATCH($C904,'Policy Characteristics'!$C:$C,0))),"",INDEX('Policy Characteristics'!G:G,MATCH($C904,'Policy Characteristics'!$C:$C,0)))</f>
        <v>0.25</v>
      </c>
      <c r="N904" s="317">
        <f>IF(ISBLANK(INDEX('Policy Characteristics'!H:H,MATCH($C904,'Policy Characteristics'!$C:$C,0))),"",INDEX('Policy Characteristics'!H:H,MATCH($C904,'Policy Characteristics'!$C:$C,0)))</f>
        <v>0.01</v>
      </c>
      <c r="O904" s="306" t="str">
        <f>IF(ISBLANK(INDEX('Policy Characteristics'!I:I,MATCH($C904,'Policy Characteristics'!$C:$C,0))),"",INDEX('Policy Characteristics'!I:I,MATCH($C904,'Policy Characteristics'!$C:$C,0)))</f>
        <v>% reduction in energy use</v>
      </c>
      <c r="P904" s="306" t="str">
        <f>IF(ISBLANK(INDEX('Policy Characteristics'!J:J,MATCH($C904,'Policy Characteristics'!$C:$C,0))),"",INDEX('Policy Characteristics'!J:J,MATCH($C904,'Policy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4" s="306" t="str">
        <f>IF(ISBLANK(INDEX('Policy Characteristics'!K:K,MATCH($C904,'Policy Characteristics'!$C:$C,0))),"",INDEX('Policy Characteristics'!K:K,MATCH($C904,'Policy Characteristics'!$C:$C,0)))</f>
        <v>industry-ag-main.html#eff-stds</v>
      </c>
      <c r="R904" s="306" t="str">
        <f>IF(ISBLANK(INDEX('Policy Characteristics'!L:L,MATCH($C904,'Policy Characteristics'!$C:$C,0))),"",INDEX('Policy Characteristics'!L:L,MATCH($C904,'Policy Characteristics'!$C:$C,0)))</f>
        <v>industry-energy-efficiency-standards.html</v>
      </c>
    </row>
    <row r="905" spans="1:18" s="435" customFormat="1" x14ac:dyDescent="0.25">
      <c r="A905" s="306" t="str">
        <f>IF(ISBLANK(INDEX('Policy Characteristics'!A:A,MATCH($C905,'Policy Characteristics'!$C:$C,0))),"",INDEX('Policy Characteristics'!A:A,MATCH($C905,'Policy Characteristics'!$C:$C,0)))</f>
        <v>Industry</v>
      </c>
      <c r="B905" s="306" t="str">
        <f>IF(ISBLANK(INDEX('Policy Characteristics'!B:B,MATCH($C905,'Policy Characteristics'!$C:$C,0))),"",INDEX('Policy Characteristics'!B:B,MATCH($C905,'Policy Characteristics'!$C:$C,0)))</f>
        <v>Industry Energy Efficiency Standards</v>
      </c>
      <c r="C905" s="310" t="str">
        <f t="shared" si="39"/>
        <v>Percentage Improvement in Eqpt Efficiency Standards above BAU</v>
      </c>
      <c r="D905" s="394" t="s">
        <v>3211</v>
      </c>
      <c r="E905" s="414" t="s">
        <v>2452</v>
      </c>
      <c r="F905" s="7" t="s">
        <v>3173</v>
      </c>
      <c r="G905" s="414" t="s">
        <v>2456</v>
      </c>
      <c r="H905" s="416">
        <v>1141</v>
      </c>
      <c r="I905" s="414" t="s">
        <v>45</v>
      </c>
      <c r="J905" s="308" t="str">
        <f>IF(ISBLANK(INDEX('Policy Characteristics'!D:D,MATCH($C905,'Policy Characteristics'!$C:$C,0))),"",INDEX('Policy Characteristics'!D:D,MATCH($C905,'Policy Characteristics'!$C:$C,0)))</f>
        <v>Industry Energy Efficiency Standards</v>
      </c>
      <c r="K905" s="306" t="str">
        <f>IF(ISBLANK(INDEX('Policy Characteristics'!E:E,MATCH($C905,'Policy Characteristics'!$C:$C,0))),"",INDEX('Policy Characteristics'!E:E,MATCH($C905,'Policy Characteristics'!$C:$C,0)))</f>
        <v>indst efficiency standards</v>
      </c>
      <c r="L905" s="317">
        <f>IF(ISBLANK(INDEX('Policy Characteristics'!F:F,MATCH($C905,'Policy Characteristics'!$C:$C,0))),"",INDEX('Policy Characteristics'!F:F,MATCH($C905,'Policy Characteristics'!$C:$C,0)))</f>
        <v>0</v>
      </c>
      <c r="M905" s="317">
        <f>IF(ISBLANK(INDEX('Policy Characteristics'!G:G,MATCH($C905,'Policy Characteristics'!$C:$C,0))),"",INDEX('Policy Characteristics'!G:G,MATCH($C905,'Policy Characteristics'!$C:$C,0)))</f>
        <v>0.25</v>
      </c>
      <c r="N905" s="317">
        <f>IF(ISBLANK(INDEX('Policy Characteristics'!H:H,MATCH($C905,'Policy Characteristics'!$C:$C,0))),"",INDEX('Policy Characteristics'!H:H,MATCH($C905,'Policy Characteristics'!$C:$C,0)))</f>
        <v>0.01</v>
      </c>
      <c r="O905" s="306" t="str">
        <f>IF(ISBLANK(INDEX('Policy Characteristics'!I:I,MATCH($C905,'Policy Characteristics'!$C:$C,0))),"",INDEX('Policy Characteristics'!I:I,MATCH($C905,'Policy Characteristics'!$C:$C,0)))</f>
        <v>% reduction in energy use</v>
      </c>
      <c r="P905" s="306" t="str">
        <f>IF(ISBLANK(INDEX('Policy Characteristics'!J:J,MATCH($C905,'Policy Characteristics'!$C:$C,0))),"",INDEX('Policy Characteristics'!J:J,MATCH($C905,'Policy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5" s="306" t="str">
        <f>IF(ISBLANK(INDEX('Policy Characteristics'!K:K,MATCH($C905,'Policy Characteristics'!$C:$C,0))),"",INDEX('Policy Characteristics'!K:K,MATCH($C905,'Policy Characteristics'!$C:$C,0)))</f>
        <v>industry-ag-main.html#eff-stds</v>
      </c>
      <c r="R905" s="306" t="str">
        <f>IF(ISBLANK(INDEX('Policy Characteristics'!L:L,MATCH($C905,'Policy Characteristics'!$C:$C,0))),"",INDEX('Policy Characteristics'!L:L,MATCH($C905,'Policy Characteristics'!$C:$C,0)))</f>
        <v>industry-energy-efficiency-standards.html</v>
      </c>
    </row>
    <row r="906" spans="1:18" s="435" customFormat="1" x14ac:dyDescent="0.25">
      <c r="A906" s="306" t="str">
        <f>IF(ISBLANK(INDEX('Policy Characteristics'!A:A,MATCH($C906,'Policy Characteristics'!$C:$C,0))),"",INDEX('Policy Characteristics'!A:A,MATCH($C906,'Policy Characteristics'!$C:$C,0)))</f>
        <v>Industry</v>
      </c>
      <c r="B906" s="306" t="str">
        <f>IF(ISBLANK(INDEX('Policy Characteristics'!B:B,MATCH($C906,'Policy Characteristics'!$C:$C,0))),"",INDEX('Policy Characteristics'!B:B,MATCH($C906,'Policy Characteristics'!$C:$C,0)))</f>
        <v>Industry Energy Efficiency Standards</v>
      </c>
      <c r="C906" s="310" t="str">
        <f t="shared" si="39"/>
        <v>Percentage Improvement in Eqpt Efficiency Standards above BAU</v>
      </c>
      <c r="D906" s="394" t="s">
        <v>3211</v>
      </c>
      <c r="E906" s="414" t="s">
        <v>2453</v>
      </c>
      <c r="F906" s="7" t="s">
        <v>3173</v>
      </c>
      <c r="G906" s="414" t="s">
        <v>2457</v>
      </c>
      <c r="H906" s="416">
        <v>1142</v>
      </c>
      <c r="I906" s="414" t="s">
        <v>44</v>
      </c>
      <c r="J906" s="308" t="str">
        <f>IF(ISBLANK(INDEX('Policy Characteristics'!D:D,MATCH($C906,'Policy Characteristics'!$C:$C,0))),"",INDEX('Policy Characteristics'!D:D,MATCH($C906,'Policy Characteristics'!$C:$C,0)))</f>
        <v>Industry Energy Efficiency Standards</v>
      </c>
      <c r="K906" s="306" t="str">
        <f>IF(ISBLANK(INDEX('Policy Characteristics'!E:E,MATCH($C906,'Policy Characteristics'!$C:$C,0))),"",INDEX('Policy Characteristics'!E:E,MATCH($C906,'Policy Characteristics'!$C:$C,0)))</f>
        <v>indst efficiency standards</v>
      </c>
      <c r="L906" s="317">
        <f>IF(ISBLANK(INDEX('Policy Characteristics'!F:F,MATCH($C906,'Policy Characteristics'!$C:$C,0))),"",INDEX('Policy Characteristics'!F:F,MATCH($C906,'Policy Characteristics'!$C:$C,0)))</f>
        <v>0</v>
      </c>
      <c r="M906" s="317">
        <f>IF(ISBLANK(INDEX('Policy Characteristics'!G:G,MATCH($C906,'Policy Characteristics'!$C:$C,0))),"",INDEX('Policy Characteristics'!G:G,MATCH($C906,'Policy Characteristics'!$C:$C,0)))</f>
        <v>0.25</v>
      </c>
      <c r="N906" s="317">
        <f>IF(ISBLANK(INDEX('Policy Characteristics'!H:H,MATCH($C906,'Policy Characteristics'!$C:$C,0))),"",INDEX('Policy Characteristics'!H:H,MATCH($C906,'Policy Characteristics'!$C:$C,0)))</f>
        <v>0.01</v>
      </c>
      <c r="O906" s="306" t="str">
        <f>IF(ISBLANK(INDEX('Policy Characteristics'!I:I,MATCH($C906,'Policy Characteristics'!$C:$C,0))),"",INDEX('Policy Characteristics'!I:I,MATCH($C906,'Policy Characteristics'!$C:$C,0)))</f>
        <v>% reduction in energy use</v>
      </c>
      <c r="P906" s="306" t="str">
        <f>IF(ISBLANK(INDEX('Policy Characteristics'!J:J,MATCH($C906,'Policy Characteristics'!$C:$C,0))),"",INDEX('Policy Characteristics'!J:J,MATCH($C906,'Policy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6" s="306" t="str">
        <f>IF(ISBLANK(INDEX('Policy Characteristics'!K:K,MATCH($C906,'Policy Characteristics'!$C:$C,0))),"",INDEX('Policy Characteristics'!K:K,MATCH($C906,'Policy Characteristics'!$C:$C,0)))</f>
        <v>industry-ag-main.html#eff-stds</v>
      </c>
      <c r="R906" s="306" t="str">
        <f>IF(ISBLANK(INDEX('Policy Characteristics'!L:L,MATCH($C906,'Policy Characteristics'!$C:$C,0))),"",INDEX('Policy Characteristics'!L:L,MATCH($C906,'Policy Characteristics'!$C:$C,0)))</f>
        <v>industry-energy-efficiency-standards.html</v>
      </c>
    </row>
    <row r="907" spans="1:18" s="435" customFormat="1" x14ac:dyDescent="0.25">
      <c r="A907" s="306" t="str">
        <f>IF(ISBLANK(INDEX('Policy Characteristics'!A:A,MATCH($C907,'Policy Characteristics'!$C:$C,0))),"",INDEX('Policy Characteristics'!A:A,MATCH($C907,'Policy Characteristics'!$C:$C,0)))</f>
        <v>Industry</v>
      </c>
      <c r="B907" s="306" t="str">
        <f>IF(ISBLANK(INDEX('Policy Characteristics'!B:B,MATCH($C907,'Policy Characteristics'!$C:$C,0))),"",INDEX('Policy Characteristics'!B:B,MATCH($C907,'Policy Characteristics'!$C:$C,0)))</f>
        <v>Industry Energy Efficiency Standards</v>
      </c>
      <c r="C907" s="310" t="str">
        <f t="shared" si="39"/>
        <v>Percentage Improvement in Eqpt Efficiency Standards above BAU</v>
      </c>
      <c r="D907" s="394" t="s">
        <v>3211</v>
      </c>
      <c r="E907" s="414" t="s">
        <v>2454</v>
      </c>
      <c r="F907" s="7" t="s">
        <v>3173</v>
      </c>
      <c r="G907" s="414" t="s">
        <v>2460</v>
      </c>
      <c r="H907" s="416">
        <v>1143</v>
      </c>
      <c r="I907" s="414" t="s">
        <v>45</v>
      </c>
      <c r="J907" s="308" t="str">
        <f>IF(ISBLANK(INDEX('Policy Characteristics'!D:D,MATCH($C907,'Policy Characteristics'!$C:$C,0))),"",INDEX('Policy Characteristics'!D:D,MATCH($C907,'Policy Characteristics'!$C:$C,0)))</f>
        <v>Industry Energy Efficiency Standards</v>
      </c>
      <c r="K907" s="306" t="str">
        <f>IF(ISBLANK(INDEX('Policy Characteristics'!E:E,MATCH($C907,'Policy Characteristics'!$C:$C,0))),"",INDEX('Policy Characteristics'!E:E,MATCH($C907,'Policy Characteristics'!$C:$C,0)))</f>
        <v>indst efficiency standards</v>
      </c>
      <c r="L907" s="317">
        <f>IF(ISBLANK(INDEX('Policy Characteristics'!F:F,MATCH($C907,'Policy Characteristics'!$C:$C,0))),"",INDEX('Policy Characteristics'!F:F,MATCH($C907,'Policy Characteristics'!$C:$C,0)))</f>
        <v>0</v>
      </c>
      <c r="M907" s="317">
        <f>IF(ISBLANK(INDEX('Policy Characteristics'!G:G,MATCH($C907,'Policy Characteristics'!$C:$C,0))),"",INDEX('Policy Characteristics'!G:G,MATCH($C907,'Policy Characteristics'!$C:$C,0)))</f>
        <v>0.25</v>
      </c>
      <c r="N907" s="317">
        <f>IF(ISBLANK(INDEX('Policy Characteristics'!H:H,MATCH($C907,'Policy Characteristics'!$C:$C,0))),"",INDEX('Policy Characteristics'!H:H,MATCH($C907,'Policy Characteristics'!$C:$C,0)))</f>
        <v>0.01</v>
      </c>
      <c r="O907" s="306" t="str">
        <f>IF(ISBLANK(INDEX('Policy Characteristics'!I:I,MATCH($C907,'Policy Characteristics'!$C:$C,0))),"",INDEX('Policy Characteristics'!I:I,MATCH($C907,'Policy Characteristics'!$C:$C,0)))</f>
        <v>% reduction in energy use</v>
      </c>
      <c r="P907" s="306" t="str">
        <f>IF(ISBLANK(INDEX('Policy Characteristics'!J:J,MATCH($C907,'Policy Characteristics'!$C:$C,0))),"",INDEX('Policy Characteristics'!J:J,MATCH($C907,'Policy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7" s="306" t="str">
        <f>IF(ISBLANK(INDEX('Policy Characteristics'!K:K,MATCH($C907,'Policy Characteristics'!$C:$C,0))),"",INDEX('Policy Characteristics'!K:K,MATCH($C907,'Policy Characteristics'!$C:$C,0)))</f>
        <v>industry-ag-main.html#eff-stds</v>
      </c>
      <c r="R907" s="306" t="str">
        <f>IF(ISBLANK(INDEX('Policy Characteristics'!L:L,MATCH($C907,'Policy Characteristics'!$C:$C,0))),"",INDEX('Policy Characteristics'!L:L,MATCH($C907,'Policy Characteristics'!$C:$C,0)))</f>
        <v>industry-energy-efficiency-standards.html</v>
      </c>
    </row>
    <row r="908" spans="1:18" s="435" customFormat="1" x14ac:dyDescent="0.25">
      <c r="A908" s="306" t="str">
        <f>IF(ISBLANK(INDEX('Policy Characteristics'!A:A,MATCH($C908,'Policy Characteristics'!$C:$C,0))),"",INDEX('Policy Characteristics'!A:A,MATCH($C908,'Policy Characteristics'!$C:$C,0)))</f>
        <v>Industry</v>
      </c>
      <c r="B908" s="306" t="str">
        <f>IF(ISBLANK(INDEX('Policy Characteristics'!B:B,MATCH($C908,'Policy Characteristics'!$C:$C,0))),"",INDEX('Policy Characteristics'!B:B,MATCH($C908,'Policy Characteristics'!$C:$C,0)))</f>
        <v>Industry Energy Efficiency Standards</v>
      </c>
      <c r="C908" s="310" t="str">
        <f t="shared" si="39"/>
        <v>Percentage Improvement in Eqpt Efficiency Standards above BAU</v>
      </c>
      <c r="D908" s="394" t="s">
        <v>3211</v>
      </c>
      <c r="E908" s="414" t="s">
        <v>2800</v>
      </c>
      <c r="F908" s="7" t="s">
        <v>3173</v>
      </c>
      <c r="G908" s="414" t="s">
        <v>2803</v>
      </c>
      <c r="H908" s="416">
        <v>1144</v>
      </c>
      <c r="I908" s="414" t="s">
        <v>45</v>
      </c>
      <c r="J908" s="308" t="str">
        <f>IF(ISBLANK(INDEX('Policy Characteristics'!D:D,MATCH($C908,'Policy Characteristics'!$C:$C,0))),"",INDEX('Policy Characteristics'!D:D,MATCH($C908,'Policy Characteristics'!$C:$C,0)))</f>
        <v>Industry Energy Efficiency Standards</v>
      </c>
      <c r="K908" s="306" t="str">
        <f>IF(ISBLANK(INDEX('Policy Characteristics'!E:E,MATCH($C908,'Policy Characteristics'!$C:$C,0))),"",INDEX('Policy Characteristics'!E:E,MATCH($C908,'Policy Characteristics'!$C:$C,0)))</f>
        <v>indst efficiency standards</v>
      </c>
      <c r="L908" s="317">
        <f>IF(ISBLANK(INDEX('Policy Characteristics'!F:F,MATCH($C908,'Policy Characteristics'!$C:$C,0))),"",INDEX('Policy Characteristics'!F:F,MATCH($C908,'Policy Characteristics'!$C:$C,0)))</f>
        <v>0</v>
      </c>
      <c r="M908" s="317">
        <f>IF(ISBLANK(INDEX('Policy Characteristics'!G:G,MATCH($C908,'Policy Characteristics'!$C:$C,0))),"",INDEX('Policy Characteristics'!G:G,MATCH($C908,'Policy Characteristics'!$C:$C,0)))</f>
        <v>0.25</v>
      </c>
      <c r="N908" s="317">
        <f>IF(ISBLANK(INDEX('Policy Characteristics'!H:H,MATCH($C908,'Policy Characteristics'!$C:$C,0))),"",INDEX('Policy Characteristics'!H:H,MATCH($C908,'Policy Characteristics'!$C:$C,0)))</f>
        <v>0.01</v>
      </c>
      <c r="O908" s="306" t="str">
        <f>IF(ISBLANK(INDEX('Policy Characteristics'!I:I,MATCH($C908,'Policy Characteristics'!$C:$C,0))),"",INDEX('Policy Characteristics'!I:I,MATCH($C908,'Policy Characteristics'!$C:$C,0)))</f>
        <v>% reduction in energy use</v>
      </c>
      <c r="P908" s="306" t="str">
        <f>IF(ISBLANK(INDEX('Policy Characteristics'!J:J,MATCH($C908,'Policy Characteristics'!$C:$C,0))),"",INDEX('Policy Characteristics'!J:J,MATCH($C908,'Policy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8" s="306" t="str">
        <f>IF(ISBLANK(INDEX('Policy Characteristics'!K:K,MATCH($C908,'Policy Characteristics'!$C:$C,0))),"",INDEX('Policy Characteristics'!K:K,MATCH($C908,'Policy Characteristics'!$C:$C,0)))</f>
        <v>industry-ag-main.html#eff-stds</v>
      </c>
      <c r="R908" s="306" t="str">
        <f>IF(ISBLANK(INDEX('Policy Characteristics'!L:L,MATCH($C908,'Policy Characteristics'!$C:$C,0))),"",INDEX('Policy Characteristics'!L:L,MATCH($C908,'Policy Characteristics'!$C:$C,0)))</f>
        <v>industry-energy-efficiency-standards.html</v>
      </c>
    </row>
    <row r="909" spans="1:18" s="435" customFormat="1" x14ac:dyDescent="0.25">
      <c r="A909" s="306" t="str">
        <f>IF(ISBLANK(INDEX('Policy Characteristics'!A:A,MATCH($C909,'Policy Characteristics'!$C:$C,0))),"",INDEX('Policy Characteristics'!A:A,MATCH($C909,'Policy Characteristics'!$C:$C,0)))</f>
        <v>Industry</v>
      </c>
      <c r="B909" s="306" t="str">
        <f>IF(ISBLANK(INDEX('Policy Characteristics'!B:B,MATCH($C909,'Policy Characteristics'!$C:$C,0))),"",INDEX('Policy Characteristics'!B:B,MATCH($C909,'Policy Characteristics'!$C:$C,0)))</f>
        <v>Industry Energy Efficiency Standards</v>
      </c>
      <c r="C909" s="310" t="str">
        <f t="shared" si="39"/>
        <v>Percentage Improvement in Eqpt Efficiency Standards above BAU</v>
      </c>
      <c r="D909" s="394" t="s">
        <v>3211</v>
      </c>
      <c r="E909" s="414" t="s">
        <v>2801</v>
      </c>
      <c r="F909" s="7" t="s">
        <v>3173</v>
      </c>
      <c r="G909" s="414" t="s">
        <v>2805</v>
      </c>
      <c r="H909" s="416">
        <v>1145</v>
      </c>
      <c r="I909" s="414" t="s">
        <v>45</v>
      </c>
      <c r="J909" s="308" t="str">
        <f>IF(ISBLANK(INDEX('Policy Characteristics'!D:D,MATCH($C909,'Policy Characteristics'!$C:$C,0))),"",INDEX('Policy Characteristics'!D:D,MATCH($C909,'Policy Characteristics'!$C:$C,0)))</f>
        <v>Industry Energy Efficiency Standards</v>
      </c>
      <c r="K909" s="306" t="str">
        <f>IF(ISBLANK(INDEX('Policy Characteristics'!E:E,MATCH($C909,'Policy Characteristics'!$C:$C,0))),"",INDEX('Policy Characteristics'!E:E,MATCH($C909,'Policy Characteristics'!$C:$C,0)))</f>
        <v>indst efficiency standards</v>
      </c>
      <c r="L909" s="317">
        <f>IF(ISBLANK(INDEX('Policy Characteristics'!F:F,MATCH($C909,'Policy Characteristics'!$C:$C,0))),"",INDEX('Policy Characteristics'!F:F,MATCH($C909,'Policy Characteristics'!$C:$C,0)))</f>
        <v>0</v>
      </c>
      <c r="M909" s="317">
        <f>IF(ISBLANK(INDEX('Policy Characteristics'!G:G,MATCH($C909,'Policy Characteristics'!$C:$C,0))),"",INDEX('Policy Characteristics'!G:G,MATCH($C909,'Policy Characteristics'!$C:$C,0)))</f>
        <v>0.25</v>
      </c>
      <c r="N909" s="317">
        <f>IF(ISBLANK(INDEX('Policy Characteristics'!H:H,MATCH($C909,'Policy Characteristics'!$C:$C,0))),"",INDEX('Policy Characteristics'!H:H,MATCH($C909,'Policy Characteristics'!$C:$C,0)))</f>
        <v>0.01</v>
      </c>
      <c r="O909" s="306" t="str">
        <f>IF(ISBLANK(INDEX('Policy Characteristics'!I:I,MATCH($C909,'Policy Characteristics'!$C:$C,0))),"",INDEX('Policy Characteristics'!I:I,MATCH($C909,'Policy Characteristics'!$C:$C,0)))</f>
        <v>% reduction in energy use</v>
      </c>
      <c r="P909" s="306" t="str">
        <f>IF(ISBLANK(INDEX('Policy Characteristics'!J:J,MATCH($C909,'Policy Characteristics'!$C:$C,0))),"",INDEX('Policy Characteristics'!J:J,MATCH($C909,'Policy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09" s="306" t="str">
        <f>IF(ISBLANK(INDEX('Policy Characteristics'!K:K,MATCH($C909,'Policy Characteristics'!$C:$C,0))),"",INDEX('Policy Characteristics'!K:K,MATCH($C909,'Policy Characteristics'!$C:$C,0)))</f>
        <v>industry-ag-main.html#eff-stds</v>
      </c>
      <c r="R909" s="306" t="str">
        <f>IF(ISBLANK(INDEX('Policy Characteristics'!L:L,MATCH($C909,'Policy Characteristics'!$C:$C,0))),"",INDEX('Policy Characteristics'!L:L,MATCH($C909,'Policy Characteristics'!$C:$C,0)))</f>
        <v>industry-energy-efficiency-standards.html</v>
      </c>
    </row>
    <row r="910" spans="1:18" s="435" customFormat="1" x14ac:dyDescent="0.25">
      <c r="A910" s="306" t="str">
        <f>IF(ISBLANK(INDEX('Policy Characteristics'!A:A,MATCH($C910,'Policy Characteristics'!$C:$C,0))),"",INDEX('Policy Characteristics'!A:A,MATCH($C910,'Policy Characteristics'!$C:$C,0)))</f>
        <v>Industry</v>
      </c>
      <c r="B910" s="306" t="str">
        <f>IF(ISBLANK(INDEX('Policy Characteristics'!B:B,MATCH($C910,'Policy Characteristics'!$C:$C,0))),"",INDEX('Policy Characteristics'!B:B,MATCH($C910,'Policy Characteristics'!$C:$C,0)))</f>
        <v>Industry Energy Efficiency Standards</v>
      </c>
      <c r="C910" s="310" t="str">
        <f t="shared" si="39"/>
        <v>Percentage Improvement in Eqpt Efficiency Standards above BAU</v>
      </c>
      <c r="D910" s="394" t="s">
        <v>3211</v>
      </c>
      <c r="E910" s="414" t="s">
        <v>2802</v>
      </c>
      <c r="F910" s="7" t="s">
        <v>3173</v>
      </c>
      <c r="G910" s="414" t="s">
        <v>2806</v>
      </c>
      <c r="H910" s="416">
        <v>1146</v>
      </c>
      <c r="I910" s="414" t="s">
        <v>44</v>
      </c>
      <c r="J910" s="308" t="str">
        <f>IF(ISBLANK(INDEX('Policy Characteristics'!D:D,MATCH($C910,'Policy Characteristics'!$C:$C,0))),"",INDEX('Policy Characteristics'!D:D,MATCH($C910,'Policy Characteristics'!$C:$C,0)))</f>
        <v>Industry Energy Efficiency Standards</v>
      </c>
      <c r="K910" s="306" t="str">
        <f>IF(ISBLANK(INDEX('Policy Characteristics'!E:E,MATCH($C910,'Policy Characteristics'!$C:$C,0))),"",INDEX('Policy Characteristics'!E:E,MATCH($C910,'Policy Characteristics'!$C:$C,0)))</f>
        <v>indst efficiency standards</v>
      </c>
      <c r="L910" s="317">
        <f>IF(ISBLANK(INDEX('Policy Characteristics'!F:F,MATCH($C910,'Policy Characteristics'!$C:$C,0))),"",INDEX('Policy Characteristics'!F:F,MATCH($C910,'Policy Characteristics'!$C:$C,0)))</f>
        <v>0</v>
      </c>
      <c r="M910" s="317">
        <f>IF(ISBLANK(INDEX('Policy Characteristics'!G:G,MATCH($C910,'Policy Characteristics'!$C:$C,0))),"",INDEX('Policy Characteristics'!G:G,MATCH($C910,'Policy Characteristics'!$C:$C,0)))</f>
        <v>0.25</v>
      </c>
      <c r="N910" s="317">
        <f>IF(ISBLANK(INDEX('Policy Characteristics'!H:H,MATCH($C910,'Policy Characteristics'!$C:$C,0))),"",INDEX('Policy Characteristics'!H:H,MATCH($C910,'Policy Characteristics'!$C:$C,0)))</f>
        <v>0.01</v>
      </c>
      <c r="O910" s="306" t="str">
        <f>IF(ISBLANK(INDEX('Policy Characteristics'!I:I,MATCH($C910,'Policy Characteristics'!$C:$C,0))),"",INDEX('Policy Characteristics'!I:I,MATCH($C910,'Policy Characteristics'!$C:$C,0)))</f>
        <v>% reduction in energy use</v>
      </c>
      <c r="P910" s="306" t="str">
        <f>IF(ISBLANK(INDEX('Policy Characteristics'!J:J,MATCH($C910,'Policy Characteristics'!$C:$C,0))),"",INDEX('Policy Characteristics'!J:J,MATCH($C910,'Policy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0" s="306" t="str">
        <f>IF(ISBLANK(INDEX('Policy Characteristics'!K:K,MATCH($C910,'Policy Characteristics'!$C:$C,0))),"",INDEX('Policy Characteristics'!K:K,MATCH($C910,'Policy Characteristics'!$C:$C,0)))</f>
        <v>industry-ag-main.html#eff-stds</v>
      </c>
      <c r="R910" s="306" t="str">
        <f>IF(ISBLANK(INDEX('Policy Characteristics'!L:L,MATCH($C910,'Policy Characteristics'!$C:$C,0))),"",INDEX('Policy Characteristics'!L:L,MATCH($C910,'Policy Characteristics'!$C:$C,0)))</f>
        <v>industry-energy-efficiency-standards.html</v>
      </c>
    </row>
    <row r="911" spans="1:18" s="435" customFormat="1" x14ac:dyDescent="0.25">
      <c r="A911" s="306" t="str">
        <f>IF(ISBLANK(INDEX('Policy Characteristics'!A:A,MATCH($C911,'Policy Characteristics'!$C:$C,0))),"",INDEX('Policy Characteristics'!A:A,MATCH($C911,'Policy Characteristics'!$C:$C,0)))</f>
        <v>Industry</v>
      </c>
      <c r="B911" s="306" t="str">
        <f>IF(ISBLANK(INDEX('Policy Characteristics'!B:B,MATCH($C911,'Policy Characteristics'!$C:$C,0))),"",INDEX('Policy Characteristics'!B:B,MATCH($C911,'Policy Characteristics'!$C:$C,0)))</f>
        <v>Industry Energy Efficiency Standards</v>
      </c>
      <c r="C911" s="310" t="str">
        <f t="shared" si="39"/>
        <v>Percentage Improvement in Eqpt Efficiency Standards above BAU</v>
      </c>
      <c r="D911" s="394" t="s">
        <v>3211</v>
      </c>
      <c r="E911" s="414" t="s">
        <v>2799</v>
      </c>
      <c r="F911" s="7" t="s">
        <v>3173</v>
      </c>
      <c r="G911" s="414" t="s">
        <v>2804</v>
      </c>
      <c r="H911" s="416">
        <v>1147</v>
      </c>
      <c r="I911" s="414" t="s">
        <v>45</v>
      </c>
      <c r="J911" s="308" t="str">
        <f>IF(ISBLANK(INDEX('Policy Characteristics'!D:D,MATCH($C911,'Policy Characteristics'!$C:$C,0))),"",INDEX('Policy Characteristics'!D:D,MATCH($C911,'Policy Characteristics'!$C:$C,0)))</f>
        <v>Industry Energy Efficiency Standards</v>
      </c>
      <c r="K911" s="306" t="str">
        <f>IF(ISBLANK(INDEX('Policy Characteristics'!E:E,MATCH($C911,'Policy Characteristics'!$C:$C,0))),"",INDEX('Policy Characteristics'!E:E,MATCH($C911,'Policy Characteristics'!$C:$C,0)))</f>
        <v>indst efficiency standards</v>
      </c>
      <c r="L911" s="317">
        <f>IF(ISBLANK(INDEX('Policy Characteristics'!F:F,MATCH($C911,'Policy Characteristics'!$C:$C,0))),"",INDEX('Policy Characteristics'!F:F,MATCH($C911,'Policy Characteristics'!$C:$C,0)))</f>
        <v>0</v>
      </c>
      <c r="M911" s="317">
        <f>IF(ISBLANK(INDEX('Policy Characteristics'!G:G,MATCH($C911,'Policy Characteristics'!$C:$C,0))),"",INDEX('Policy Characteristics'!G:G,MATCH($C911,'Policy Characteristics'!$C:$C,0)))</f>
        <v>0.25</v>
      </c>
      <c r="N911" s="317">
        <f>IF(ISBLANK(INDEX('Policy Characteristics'!H:H,MATCH($C911,'Policy Characteristics'!$C:$C,0))),"",INDEX('Policy Characteristics'!H:H,MATCH($C911,'Policy Characteristics'!$C:$C,0)))</f>
        <v>0.01</v>
      </c>
      <c r="O911" s="306" t="str">
        <f>IF(ISBLANK(INDEX('Policy Characteristics'!I:I,MATCH($C911,'Policy Characteristics'!$C:$C,0))),"",INDEX('Policy Characteristics'!I:I,MATCH($C911,'Policy Characteristics'!$C:$C,0)))</f>
        <v>% reduction in energy use</v>
      </c>
      <c r="P911" s="306" t="str">
        <f>IF(ISBLANK(INDEX('Policy Characteristics'!J:J,MATCH($C911,'Policy Characteristics'!$C:$C,0))),"",INDEX('Policy Characteristics'!J:J,MATCH($C911,'Policy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1" s="306" t="str">
        <f>IF(ISBLANK(INDEX('Policy Characteristics'!K:K,MATCH($C911,'Policy Characteristics'!$C:$C,0))),"",INDEX('Policy Characteristics'!K:K,MATCH($C911,'Policy Characteristics'!$C:$C,0)))</f>
        <v>industry-ag-main.html#eff-stds</v>
      </c>
      <c r="R911" s="306" t="str">
        <f>IF(ISBLANK(INDEX('Policy Characteristics'!L:L,MATCH($C911,'Policy Characteristics'!$C:$C,0))),"",INDEX('Policy Characteristics'!L:L,MATCH($C911,'Policy Characteristics'!$C:$C,0)))</f>
        <v>industry-energy-efficiency-standards.html</v>
      </c>
    </row>
    <row r="912" spans="1:18" s="435" customFormat="1" x14ac:dyDescent="0.25">
      <c r="A912" s="306" t="str">
        <f>IF(ISBLANK(INDEX('Policy Characteristics'!A:A,MATCH($C912,'Policy Characteristics'!$C:$C,0))),"",INDEX('Policy Characteristics'!A:A,MATCH($C912,'Policy Characteristics'!$C:$C,0)))</f>
        <v>Industry</v>
      </c>
      <c r="B912" s="306" t="str">
        <f>IF(ISBLANK(INDEX('Policy Characteristics'!B:B,MATCH($C912,'Policy Characteristics'!$C:$C,0))),"",INDEX('Policy Characteristics'!B:B,MATCH($C912,'Policy Characteristics'!$C:$C,0)))</f>
        <v>Industry Energy Efficiency Standards</v>
      </c>
      <c r="C912" s="310" t="str">
        <f t="shared" si="39"/>
        <v>Percentage Improvement in Eqpt Efficiency Standards above BAU</v>
      </c>
      <c r="D912" s="394" t="s">
        <v>3212</v>
      </c>
      <c r="E912" s="414" t="s">
        <v>2449</v>
      </c>
      <c r="F912" s="7" t="s">
        <v>3174</v>
      </c>
      <c r="G912" s="414" t="s">
        <v>2455</v>
      </c>
      <c r="H912" s="416">
        <v>1148</v>
      </c>
      <c r="I912" s="414" t="s">
        <v>44</v>
      </c>
      <c r="J912" s="308" t="str">
        <f>IF(ISBLANK(INDEX('Policy Characteristics'!D:D,MATCH($C912,'Policy Characteristics'!$C:$C,0))),"",INDEX('Policy Characteristics'!D:D,MATCH($C912,'Policy Characteristics'!$C:$C,0)))</f>
        <v>Industry Energy Efficiency Standards</v>
      </c>
      <c r="K912" s="306" t="str">
        <f>IF(ISBLANK(INDEX('Policy Characteristics'!E:E,MATCH($C912,'Policy Characteristics'!$C:$C,0))),"",INDEX('Policy Characteristics'!E:E,MATCH($C912,'Policy Characteristics'!$C:$C,0)))</f>
        <v>indst efficiency standards</v>
      </c>
      <c r="L912" s="317">
        <f>IF(ISBLANK(INDEX('Policy Characteristics'!F:F,MATCH($C912,'Policy Characteristics'!$C:$C,0))),"",INDEX('Policy Characteristics'!F:F,MATCH($C912,'Policy Characteristics'!$C:$C,0)))</f>
        <v>0</v>
      </c>
      <c r="M912" s="317">
        <f>IF(ISBLANK(INDEX('Policy Characteristics'!G:G,MATCH($C912,'Policy Characteristics'!$C:$C,0))),"",INDEX('Policy Characteristics'!G:G,MATCH($C912,'Policy Characteristics'!$C:$C,0)))</f>
        <v>0.25</v>
      </c>
      <c r="N912" s="317">
        <f>IF(ISBLANK(INDEX('Policy Characteristics'!H:H,MATCH($C912,'Policy Characteristics'!$C:$C,0))),"",INDEX('Policy Characteristics'!H:H,MATCH($C912,'Policy Characteristics'!$C:$C,0)))</f>
        <v>0.01</v>
      </c>
      <c r="O912" s="306" t="str">
        <f>IF(ISBLANK(INDEX('Policy Characteristics'!I:I,MATCH($C912,'Policy Characteristics'!$C:$C,0))),"",INDEX('Policy Characteristics'!I:I,MATCH($C912,'Policy Characteristics'!$C:$C,0)))</f>
        <v>% reduction in energy use</v>
      </c>
      <c r="P912" s="306" t="str">
        <f>IF(ISBLANK(INDEX('Policy Characteristics'!J:J,MATCH($C912,'Policy Characteristics'!$C:$C,0))),"",INDEX('Policy Characteristics'!J:J,MATCH($C912,'Policy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2" s="306" t="str">
        <f>IF(ISBLANK(INDEX('Policy Characteristics'!K:K,MATCH($C912,'Policy Characteristics'!$C:$C,0))),"",INDEX('Policy Characteristics'!K:K,MATCH($C912,'Policy Characteristics'!$C:$C,0)))</f>
        <v>industry-ag-main.html#eff-stds</v>
      </c>
      <c r="R912" s="306" t="str">
        <f>IF(ISBLANK(INDEX('Policy Characteristics'!L:L,MATCH($C912,'Policy Characteristics'!$C:$C,0))),"",INDEX('Policy Characteristics'!L:L,MATCH($C912,'Policy Characteristics'!$C:$C,0)))</f>
        <v>industry-energy-efficiency-standards.html</v>
      </c>
    </row>
    <row r="913" spans="1:18" s="435" customFormat="1" x14ac:dyDescent="0.25">
      <c r="A913" s="306" t="str">
        <f>IF(ISBLANK(INDEX('Policy Characteristics'!A:A,MATCH($C913,'Policy Characteristics'!$C:$C,0))),"",INDEX('Policy Characteristics'!A:A,MATCH($C913,'Policy Characteristics'!$C:$C,0)))</f>
        <v>Industry</v>
      </c>
      <c r="B913" s="306" t="str">
        <f>IF(ISBLANK(INDEX('Policy Characteristics'!B:B,MATCH($C913,'Policy Characteristics'!$C:$C,0))),"",INDEX('Policy Characteristics'!B:B,MATCH($C913,'Policy Characteristics'!$C:$C,0)))</f>
        <v>Industry Energy Efficiency Standards</v>
      </c>
      <c r="C913" s="310" t="str">
        <f t="shared" si="39"/>
        <v>Percentage Improvement in Eqpt Efficiency Standards above BAU</v>
      </c>
      <c r="D913" s="394" t="s">
        <v>3212</v>
      </c>
      <c r="E913" s="414" t="s">
        <v>2450</v>
      </c>
      <c r="F913" s="7" t="s">
        <v>3174</v>
      </c>
      <c r="G913" s="414" t="s">
        <v>2458</v>
      </c>
      <c r="H913" s="416">
        <v>1149</v>
      </c>
      <c r="I913" s="414" t="s">
        <v>44</v>
      </c>
      <c r="J913" s="308" t="str">
        <f>IF(ISBLANK(INDEX('Policy Characteristics'!D:D,MATCH($C913,'Policy Characteristics'!$C:$C,0))),"",INDEX('Policy Characteristics'!D:D,MATCH($C913,'Policy Characteristics'!$C:$C,0)))</f>
        <v>Industry Energy Efficiency Standards</v>
      </c>
      <c r="K913" s="306" t="str">
        <f>IF(ISBLANK(INDEX('Policy Characteristics'!E:E,MATCH($C913,'Policy Characteristics'!$C:$C,0))),"",INDEX('Policy Characteristics'!E:E,MATCH($C913,'Policy Characteristics'!$C:$C,0)))</f>
        <v>indst efficiency standards</v>
      </c>
      <c r="L913" s="317">
        <f>IF(ISBLANK(INDEX('Policy Characteristics'!F:F,MATCH($C913,'Policy Characteristics'!$C:$C,0))),"",INDEX('Policy Characteristics'!F:F,MATCH($C913,'Policy Characteristics'!$C:$C,0)))</f>
        <v>0</v>
      </c>
      <c r="M913" s="317">
        <f>IF(ISBLANK(INDEX('Policy Characteristics'!G:G,MATCH($C913,'Policy Characteristics'!$C:$C,0))),"",INDEX('Policy Characteristics'!G:G,MATCH($C913,'Policy Characteristics'!$C:$C,0)))</f>
        <v>0.25</v>
      </c>
      <c r="N913" s="317">
        <f>IF(ISBLANK(INDEX('Policy Characteristics'!H:H,MATCH($C913,'Policy Characteristics'!$C:$C,0))),"",INDEX('Policy Characteristics'!H:H,MATCH($C913,'Policy Characteristics'!$C:$C,0)))</f>
        <v>0.01</v>
      </c>
      <c r="O913" s="306" t="str">
        <f>IF(ISBLANK(INDEX('Policy Characteristics'!I:I,MATCH($C913,'Policy Characteristics'!$C:$C,0))),"",INDEX('Policy Characteristics'!I:I,MATCH($C913,'Policy Characteristics'!$C:$C,0)))</f>
        <v>% reduction in energy use</v>
      </c>
      <c r="P913" s="306" t="str">
        <f>IF(ISBLANK(INDEX('Policy Characteristics'!J:J,MATCH($C913,'Policy Characteristics'!$C:$C,0))),"",INDEX('Policy Characteristics'!J:J,MATCH($C913,'Policy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3" s="306" t="str">
        <f>IF(ISBLANK(INDEX('Policy Characteristics'!K:K,MATCH($C913,'Policy Characteristics'!$C:$C,0))),"",INDEX('Policy Characteristics'!K:K,MATCH($C913,'Policy Characteristics'!$C:$C,0)))</f>
        <v>industry-ag-main.html#eff-stds</v>
      </c>
      <c r="R913" s="306" t="str">
        <f>IF(ISBLANK(INDEX('Policy Characteristics'!L:L,MATCH($C913,'Policy Characteristics'!$C:$C,0))),"",INDEX('Policy Characteristics'!L:L,MATCH($C913,'Policy Characteristics'!$C:$C,0)))</f>
        <v>industry-energy-efficiency-standards.html</v>
      </c>
    </row>
    <row r="914" spans="1:18" s="435" customFormat="1" x14ac:dyDescent="0.25">
      <c r="A914" s="306" t="str">
        <f>IF(ISBLANK(INDEX('Policy Characteristics'!A:A,MATCH($C914,'Policy Characteristics'!$C:$C,0))),"",INDEX('Policy Characteristics'!A:A,MATCH($C914,'Policy Characteristics'!$C:$C,0)))</f>
        <v>Industry</v>
      </c>
      <c r="B914" s="306" t="str">
        <f>IF(ISBLANK(INDEX('Policy Characteristics'!B:B,MATCH($C914,'Policy Characteristics'!$C:$C,0))),"",INDEX('Policy Characteristics'!B:B,MATCH($C914,'Policy Characteristics'!$C:$C,0)))</f>
        <v>Industry Energy Efficiency Standards</v>
      </c>
      <c r="C914" s="310" t="str">
        <f t="shared" si="39"/>
        <v>Percentage Improvement in Eqpt Efficiency Standards above BAU</v>
      </c>
      <c r="D914" s="394" t="s">
        <v>3212</v>
      </c>
      <c r="E914" s="414" t="s">
        <v>2451</v>
      </c>
      <c r="F914" s="7" t="s">
        <v>3174</v>
      </c>
      <c r="G914" s="414" t="s">
        <v>2459</v>
      </c>
      <c r="H914" s="416">
        <v>1150</v>
      </c>
      <c r="I914" s="414" t="s">
        <v>44</v>
      </c>
      <c r="J914" s="308" t="str">
        <f>IF(ISBLANK(INDEX('Policy Characteristics'!D:D,MATCH($C914,'Policy Characteristics'!$C:$C,0))),"",INDEX('Policy Characteristics'!D:D,MATCH($C914,'Policy Characteristics'!$C:$C,0)))</f>
        <v>Industry Energy Efficiency Standards</v>
      </c>
      <c r="K914" s="306" t="str">
        <f>IF(ISBLANK(INDEX('Policy Characteristics'!E:E,MATCH($C914,'Policy Characteristics'!$C:$C,0))),"",INDEX('Policy Characteristics'!E:E,MATCH($C914,'Policy Characteristics'!$C:$C,0)))</f>
        <v>indst efficiency standards</v>
      </c>
      <c r="L914" s="317">
        <f>IF(ISBLANK(INDEX('Policy Characteristics'!F:F,MATCH($C914,'Policy Characteristics'!$C:$C,0))),"",INDEX('Policy Characteristics'!F:F,MATCH($C914,'Policy Characteristics'!$C:$C,0)))</f>
        <v>0</v>
      </c>
      <c r="M914" s="317">
        <f>IF(ISBLANK(INDEX('Policy Characteristics'!G:G,MATCH($C914,'Policy Characteristics'!$C:$C,0))),"",INDEX('Policy Characteristics'!G:G,MATCH($C914,'Policy Characteristics'!$C:$C,0)))</f>
        <v>0.25</v>
      </c>
      <c r="N914" s="317">
        <f>IF(ISBLANK(INDEX('Policy Characteristics'!H:H,MATCH($C914,'Policy Characteristics'!$C:$C,0))),"",INDEX('Policy Characteristics'!H:H,MATCH($C914,'Policy Characteristics'!$C:$C,0)))</f>
        <v>0.01</v>
      </c>
      <c r="O914" s="306" t="str">
        <f>IF(ISBLANK(INDEX('Policy Characteristics'!I:I,MATCH($C914,'Policy Characteristics'!$C:$C,0))),"",INDEX('Policy Characteristics'!I:I,MATCH($C914,'Policy Characteristics'!$C:$C,0)))</f>
        <v>% reduction in energy use</v>
      </c>
      <c r="P914" s="306" t="str">
        <f>IF(ISBLANK(INDEX('Policy Characteristics'!J:J,MATCH($C914,'Policy Characteristics'!$C:$C,0))),"",INDEX('Policy Characteristics'!J:J,MATCH($C914,'Policy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4" s="306" t="str">
        <f>IF(ISBLANK(INDEX('Policy Characteristics'!K:K,MATCH($C914,'Policy Characteristics'!$C:$C,0))),"",INDEX('Policy Characteristics'!K:K,MATCH($C914,'Policy Characteristics'!$C:$C,0)))</f>
        <v>industry-ag-main.html#eff-stds</v>
      </c>
      <c r="R914" s="306" t="str">
        <f>IF(ISBLANK(INDEX('Policy Characteristics'!L:L,MATCH($C914,'Policy Characteristics'!$C:$C,0))),"",INDEX('Policy Characteristics'!L:L,MATCH($C914,'Policy Characteristics'!$C:$C,0)))</f>
        <v>industry-energy-efficiency-standards.html</v>
      </c>
    </row>
    <row r="915" spans="1:18" s="435" customFormat="1" x14ac:dyDescent="0.25">
      <c r="A915" s="306" t="str">
        <f>IF(ISBLANK(INDEX('Policy Characteristics'!A:A,MATCH($C915,'Policy Characteristics'!$C:$C,0))),"",INDEX('Policy Characteristics'!A:A,MATCH($C915,'Policy Characteristics'!$C:$C,0)))</f>
        <v>Industry</v>
      </c>
      <c r="B915" s="306" t="str">
        <f>IF(ISBLANK(INDEX('Policy Characteristics'!B:B,MATCH($C915,'Policy Characteristics'!$C:$C,0))),"",INDEX('Policy Characteristics'!B:B,MATCH($C915,'Policy Characteristics'!$C:$C,0)))</f>
        <v>Industry Energy Efficiency Standards</v>
      </c>
      <c r="C915" s="310" t="str">
        <f t="shared" ref="C915:C971" si="40">C$722</f>
        <v>Percentage Improvement in Eqpt Efficiency Standards above BAU</v>
      </c>
      <c r="D915" s="394" t="s">
        <v>3212</v>
      </c>
      <c r="E915" s="414" t="s">
        <v>2452</v>
      </c>
      <c r="F915" s="7" t="s">
        <v>3174</v>
      </c>
      <c r="G915" s="414" t="s">
        <v>2456</v>
      </c>
      <c r="H915" s="416">
        <v>1151</v>
      </c>
      <c r="I915" s="414" t="s">
        <v>45</v>
      </c>
      <c r="J915" s="308" t="str">
        <f>IF(ISBLANK(INDEX('Policy Characteristics'!D:D,MATCH($C915,'Policy Characteristics'!$C:$C,0))),"",INDEX('Policy Characteristics'!D:D,MATCH($C915,'Policy Characteristics'!$C:$C,0)))</f>
        <v>Industry Energy Efficiency Standards</v>
      </c>
      <c r="K915" s="306" t="str">
        <f>IF(ISBLANK(INDEX('Policy Characteristics'!E:E,MATCH($C915,'Policy Characteristics'!$C:$C,0))),"",INDEX('Policy Characteristics'!E:E,MATCH($C915,'Policy Characteristics'!$C:$C,0)))</f>
        <v>indst efficiency standards</v>
      </c>
      <c r="L915" s="317">
        <f>IF(ISBLANK(INDEX('Policy Characteristics'!F:F,MATCH($C915,'Policy Characteristics'!$C:$C,0))),"",INDEX('Policy Characteristics'!F:F,MATCH($C915,'Policy Characteristics'!$C:$C,0)))</f>
        <v>0</v>
      </c>
      <c r="M915" s="317">
        <f>IF(ISBLANK(INDEX('Policy Characteristics'!G:G,MATCH($C915,'Policy Characteristics'!$C:$C,0))),"",INDEX('Policy Characteristics'!G:G,MATCH($C915,'Policy Characteristics'!$C:$C,0)))</f>
        <v>0.25</v>
      </c>
      <c r="N915" s="317">
        <f>IF(ISBLANK(INDEX('Policy Characteristics'!H:H,MATCH($C915,'Policy Characteristics'!$C:$C,0))),"",INDEX('Policy Characteristics'!H:H,MATCH($C915,'Policy Characteristics'!$C:$C,0)))</f>
        <v>0.01</v>
      </c>
      <c r="O915" s="306" t="str">
        <f>IF(ISBLANK(INDEX('Policy Characteristics'!I:I,MATCH($C915,'Policy Characteristics'!$C:$C,0))),"",INDEX('Policy Characteristics'!I:I,MATCH($C915,'Policy Characteristics'!$C:$C,0)))</f>
        <v>% reduction in energy use</v>
      </c>
      <c r="P915" s="306" t="str">
        <f>IF(ISBLANK(INDEX('Policy Characteristics'!J:J,MATCH($C915,'Policy Characteristics'!$C:$C,0))),"",INDEX('Policy Characteristics'!J:J,MATCH($C915,'Policy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5" s="306" t="str">
        <f>IF(ISBLANK(INDEX('Policy Characteristics'!K:K,MATCH($C915,'Policy Characteristics'!$C:$C,0))),"",INDEX('Policy Characteristics'!K:K,MATCH($C915,'Policy Characteristics'!$C:$C,0)))</f>
        <v>industry-ag-main.html#eff-stds</v>
      </c>
      <c r="R915" s="306" t="str">
        <f>IF(ISBLANK(INDEX('Policy Characteristics'!L:L,MATCH($C915,'Policy Characteristics'!$C:$C,0))),"",INDEX('Policy Characteristics'!L:L,MATCH($C915,'Policy Characteristics'!$C:$C,0)))</f>
        <v>industry-energy-efficiency-standards.html</v>
      </c>
    </row>
    <row r="916" spans="1:18" s="435" customFormat="1" x14ac:dyDescent="0.25">
      <c r="A916" s="306" t="str">
        <f>IF(ISBLANK(INDEX('Policy Characteristics'!A:A,MATCH($C916,'Policy Characteristics'!$C:$C,0))),"",INDEX('Policy Characteristics'!A:A,MATCH($C916,'Policy Characteristics'!$C:$C,0)))</f>
        <v>Industry</v>
      </c>
      <c r="B916" s="306" t="str">
        <f>IF(ISBLANK(INDEX('Policy Characteristics'!B:B,MATCH($C916,'Policy Characteristics'!$C:$C,0))),"",INDEX('Policy Characteristics'!B:B,MATCH($C916,'Policy Characteristics'!$C:$C,0)))</f>
        <v>Industry Energy Efficiency Standards</v>
      </c>
      <c r="C916" s="310" t="str">
        <f t="shared" si="40"/>
        <v>Percentage Improvement in Eqpt Efficiency Standards above BAU</v>
      </c>
      <c r="D916" s="394" t="s">
        <v>3212</v>
      </c>
      <c r="E916" s="414" t="s">
        <v>2453</v>
      </c>
      <c r="F916" s="7" t="s">
        <v>3174</v>
      </c>
      <c r="G916" s="414" t="s">
        <v>2457</v>
      </c>
      <c r="H916" s="416">
        <v>1152</v>
      </c>
      <c r="I916" s="414" t="s">
        <v>44</v>
      </c>
      <c r="J916" s="308" t="str">
        <f>IF(ISBLANK(INDEX('Policy Characteristics'!D:D,MATCH($C916,'Policy Characteristics'!$C:$C,0))),"",INDEX('Policy Characteristics'!D:D,MATCH($C916,'Policy Characteristics'!$C:$C,0)))</f>
        <v>Industry Energy Efficiency Standards</v>
      </c>
      <c r="K916" s="306" t="str">
        <f>IF(ISBLANK(INDEX('Policy Characteristics'!E:E,MATCH($C916,'Policy Characteristics'!$C:$C,0))),"",INDEX('Policy Characteristics'!E:E,MATCH($C916,'Policy Characteristics'!$C:$C,0)))</f>
        <v>indst efficiency standards</v>
      </c>
      <c r="L916" s="317">
        <f>IF(ISBLANK(INDEX('Policy Characteristics'!F:F,MATCH($C916,'Policy Characteristics'!$C:$C,0))),"",INDEX('Policy Characteristics'!F:F,MATCH($C916,'Policy Characteristics'!$C:$C,0)))</f>
        <v>0</v>
      </c>
      <c r="M916" s="317">
        <f>IF(ISBLANK(INDEX('Policy Characteristics'!G:G,MATCH($C916,'Policy Characteristics'!$C:$C,0))),"",INDEX('Policy Characteristics'!G:G,MATCH($C916,'Policy Characteristics'!$C:$C,0)))</f>
        <v>0.25</v>
      </c>
      <c r="N916" s="317">
        <f>IF(ISBLANK(INDEX('Policy Characteristics'!H:H,MATCH($C916,'Policy Characteristics'!$C:$C,0))),"",INDEX('Policy Characteristics'!H:H,MATCH($C916,'Policy Characteristics'!$C:$C,0)))</f>
        <v>0.01</v>
      </c>
      <c r="O916" s="306" t="str">
        <f>IF(ISBLANK(INDEX('Policy Characteristics'!I:I,MATCH($C916,'Policy Characteristics'!$C:$C,0))),"",INDEX('Policy Characteristics'!I:I,MATCH($C916,'Policy Characteristics'!$C:$C,0)))</f>
        <v>% reduction in energy use</v>
      </c>
      <c r="P916" s="306" t="str">
        <f>IF(ISBLANK(INDEX('Policy Characteristics'!J:J,MATCH($C916,'Policy Characteristics'!$C:$C,0))),"",INDEX('Policy Characteristics'!J:J,MATCH($C916,'Policy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6" s="306" t="str">
        <f>IF(ISBLANK(INDEX('Policy Characteristics'!K:K,MATCH($C916,'Policy Characteristics'!$C:$C,0))),"",INDEX('Policy Characteristics'!K:K,MATCH($C916,'Policy Characteristics'!$C:$C,0)))</f>
        <v>industry-ag-main.html#eff-stds</v>
      </c>
      <c r="R916" s="306" t="str">
        <f>IF(ISBLANK(INDEX('Policy Characteristics'!L:L,MATCH($C916,'Policy Characteristics'!$C:$C,0))),"",INDEX('Policy Characteristics'!L:L,MATCH($C916,'Policy Characteristics'!$C:$C,0)))</f>
        <v>industry-energy-efficiency-standards.html</v>
      </c>
    </row>
    <row r="917" spans="1:18" s="435" customFormat="1" x14ac:dyDescent="0.25">
      <c r="A917" s="306" t="str">
        <f>IF(ISBLANK(INDEX('Policy Characteristics'!A:A,MATCH($C917,'Policy Characteristics'!$C:$C,0))),"",INDEX('Policy Characteristics'!A:A,MATCH($C917,'Policy Characteristics'!$C:$C,0)))</f>
        <v>Industry</v>
      </c>
      <c r="B917" s="306" t="str">
        <f>IF(ISBLANK(INDEX('Policy Characteristics'!B:B,MATCH($C917,'Policy Characteristics'!$C:$C,0))),"",INDEX('Policy Characteristics'!B:B,MATCH($C917,'Policy Characteristics'!$C:$C,0)))</f>
        <v>Industry Energy Efficiency Standards</v>
      </c>
      <c r="C917" s="310" t="str">
        <f t="shared" si="40"/>
        <v>Percentage Improvement in Eqpt Efficiency Standards above BAU</v>
      </c>
      <c r="D917" s="394" t="s">
        <v>3212</v>
      </c>
      <c r="E917" s="414" t="s">
        <v>2454</v>
      </c>
      <c r="F917" s="7" t="s">
        <v>3174</v>
      </c>
      <c r="G917" s="414" t="s">
        <v>2460</v>
      </c>
      <c r="H917" s="416">
        <v>1153</v>
      </c>
      <c r="I917" s="414" t="s">
        <v>45</v>
      </c>
      <c r="J917" s="308" t="str">
        <f>IF(ISBLANK(INDEX('Policy Characteristics'!D:D,MATCH($C917,'Policy Characteristics'!$C:$C,0))),"",INDEX('Policy Characteristics'!D:D,MATCH($C917,'Policy Characteristics'!$C:$C,0)))</f>
        <v>Industry Energy Efficiency Standards</v>
      </c>
      <c r="K917" s="306" t="str">
        <f>IF(ISBLANK(INDEX('Policy Characteristics'!E:E,MATCH($C917,'Policy Characteristics'!$C:$C,0))),"",INDEX('Policy Characteristics'!E:E,MATCH($C917,'Policy Characteristics'!$C:$C,0)))</f>
        <v>indst efficiency standards</v>
      </c>
      <c r="L917" s="317">
        <f>IF(ISBLANK(INDEX('Policy Characteristics'!F:F,MATCH($C917,'Policy Characteristics'!$C:$C,0))),"",INDEX('Policy Characteristics'!F:F,MATCH($C917,'Policy Characteristics'!$C:$C,0)))</f>
        <v>0</v>
      </c>
      <c r="M917" s="317">
        <f>IF(ISBLANK(INDEX('Policy Characteristics'!G:G,MATCH($C917,'Policy Characteristics'!$C:$C,0))),"",INDEX('Policy Characteristics'!G:G,MATCH($C917,'Policy Characteristics'!$C:$C,0)))</f>
        <v>0.25</v>
      </c>
      <c r="N917" s="317">
        <f>IF(ISBLANK(INDEX('Policy Characteristics'!H:H,MATCH($C917,'Policy Characteristics'!$C:$C,0))),"",INDEX('Policy Characteristics'!H:H,MATCH($C917,'Policy Characteristics'!$C:$C,0)))</f>
        <v>0.01</v>
      </c>
      <c r="O917" s="306" t="str">
        <f>IF(ISBLANK(INDEX('Policy Characteristics'!I:I,MATCH($C917,'Policy Characteristics'!$C:$C,0))),"",INDEX('Policy Characteristics'!I:I,MATCH($C917,'Policy Characteristics'!$C:$C,0)))</f>
        <v>% reduction in energy use</v>
      </c>
      <c r="P917" s="306" t="str">
        <f>IF(ISBLANK(INDEX('Policy Characteristics'!J:J,MATCH($C917,'Policy Characteristics'!$C:$C,0))),"",INDEX('Policy Characteristics'!J:J,MATCH($C917,'Policy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7" s="306" t="str">
        <f>IF(ISBLANK(INDEX('Policy Characteristics'!K:K,MATCH($C917,'Policy Characteristics'!$C:$C,0))),"",INDEX('Policy Characteristics'!K:K,MATCH($C917,'Policy Characteristics'!$C:$C,0)))</f>
        <v>industry-ag-main.html#eff-stds</v>
      </c>
      <c r="R917" s="306" t="str">
        <f>IF(ISBLANK(INDEX('Policy Characteristics'!L:L,MATCH($C917,'Policy Characteristics'!$C:$C,0))),"",INDEX('Policy Characteristics'!L:L,MATCH($C917,'Policy Characteristics'!$C:$C,0)))</f>
        <v>industry-energy-efficiency-standards.html</v>
      </c>
    </row>
    <row r="918" spans="1:18" s="435" customFormat="1" x14ac:dyDescent="0.25">
      <c r="A918" s="306" t="str">
        <f>IF(ISBLANK(INDEX('Policy Characteristics'!A:A,MATCH($C918,'Policy Characteristics'!$C:$C,0))),"",INDEX('Policy Characteristics'!A:A,MATCH($C918,'Policy Characteristics'!$C:$C,0)))</f>
        <v>Industry</v>
      </c>
      <c r="B918" s="306" t="str">
        <f>IF(ISBLANK(INDEX('Policy Characteristics'!B:B,MATCH($C918,'Policy Characteristics'!$C:$C,0))),"",INDEX('Policy Characteristics'!B:B,MATCH($C918,'Policy Characteristics'!$C:$C,0)))</f>
        <v>Industry Energy Efficiency Standards</v>
      </c>
      <c r="C918" s="310" t="str">
        <f t="shared" si="40"/>
        <v>Percentage Improvement in Eqpt Efficiency Standards above BAU</v>
      </c>
      <c r="D918" s="394" t="s">
        <v>3212</v>
      </c>
      <c r="E918" s="414" t="s">
        <v>2800</v>
      </c>
      <c r="F918" s="7" t="s">
        <v>3174</v>
      </c>
      <c r="G918" s="414" t="s">
        <v>2803</v>
      </c>
      <c r="H918" s="416">
        <v>1154</v>
      </c>
      <c r="I918" s="414" t="s">
        <v>45</v>
      </c>
      <c r="J918" s="308" t="str">
        <f>IF(ISBLANK(INDEX('Policy Characteristics'!D:D,MATCH($C918,'Policy Characteristics'!$C:$C,0))),"",INDEX('Policy Characteristics'!D:D,MATCH($C918,'Policy Characteristics'!$C:$C,0)))</f>
        <v>Industry Energy Efficiency Standards</v>
      </c>
      <c r="K918" s="306" t="str">
        <f>IF(ISBLANK(INDEX('Policy Characteristics'!E:E,MATCH($C918,'Policy Characteristics'!$C:$C,0))),"",INDEX('Policy Characteristics'!E:E,MATCH($C918,'Policy Characteristics'!$C:$C,0)))</f>
        <v>indst efficiency standards</v>
      </c>
      <c r="L918" s="317">
        <f>IF(ISBLANK(INDEX('Policy Characteristics'!F:F,MATCH($C918,'Policy Characteristics'!$C:$C,0))),"",INDEX('Policy Characteristics'!F:F,MATCH($C918,'Policy Characteristics'!$C:$C,0)))</f>
        <v>0</v>
      </c>
      <c r="M918" s="317">
        <f>IF(ISBLANK(INDEX('Policy Characteristics'!G:G,MATCH($C918,'Policy Characteristics'!$C:$C,0))),"",INDEX('Policy Characteristics'!G:G,MATCH($C918,'Policy Characteristics'!$C:$C,0)))</f>
        <v>0.25</v>
      </c>
      <c r="N918" s="317">
        <f>IF(ISBLANK(INDEX('Policy Characteristics'!H:H,MATCH($C918,'Policy Characteristics'!$C:$C,0))),"",INDEX('Policy Characteristics'!H:H,MATCH($C918,'Policy Characteristics'!$C:$C,0)))</f>
        <v>0.01</v>
      </c>
      <c r="O918" s="306" t="str">
        <f>IF(ISBLANK(INDEX('Policy Characteristics'!I:I,MATCH($C918,'Policy Characteristics'!$C:$C,0))),"",INDEX('Policy Characteristics'!I:I,MATCH($C918,'Policy Characteristics'!$C:$C,0)))</f>
        <v>% reduction in energy use</v>
      </c>
      <c r="P918" s="306" t="str">
        <f>IF(ISBLANK(INDEX('Policy Characteristics'!J:J,MATCH($C918,'Policy Characteristics'!$C:$C,0))),"",INDEX('Policy Characteristics'!J:J,MATCH($C918,'Policy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8" s="306" t="str">
        <f>IF(ISBLANK(INDEX('Policy Characteristics'!K:K,MATCH($C918,'Policy Characteristics'!$C:$C,0))),"",INDEX('Policy Characteristics'!K:K,MATCH($C918,'Policy Characteristics'!$C:$C,0)))</f>
        <v>industry-ag-main.html#eff-stds</v>
      </c>
      <c r="R918" s="306" t="str">
        <f>IF(ISBLANK(INDEX('Policy Characteristics'!L:L,MATCH($C918,'Policy Characteristics'!$C:$C,0))),"",INDEX('Policy Characteristics'!L:L,MATCH($C918,'Policy Characteristics'!$C:$C,0)))</f>
        <v>industry-energy-efficiency-standards.html</v>
      </c>
    </row>
    <row r="919" spans="1:18" s="435" customFormat="1" x14ac:dyDescent="0.25">
      <c r="A919" s="306" t="str">
        <f>IF(ISBLANK(INDEX('Policy Characteristics'!A:A,MATCH($C919,'Policy Characteristics'!$C:$C,0))),"",INDEX('Policy Characteristics'!A:A,MATCH($C919,'Policy Characteristics'!$C:$C,0)))</f>
        <v>Industry</v>
      </c>
      <c r="B919" s="306" t="str">
        <f>IF(ISBLANK(INDEX('Policy Characteristics'!B:B,MATCH($C919,'Policy Characteristics'!$C:$C,0))),"",INDEX('Policy Characteristics'!B:B,MATCH($C919,'Policy Characteristics'!$C:$C,0)))</f>
        <v>Industry Energy Efficiency Standards</v>
      </c>
      <c r="C919" s="310" t="str">
        <f t="shared" si="40"/>
        <v>Percentage Improvement in Eqpt Efficiency Standards above BAU</v>
      </c>
      <c r="D919" s="394" t="s">
        <v>3212</v>
      </c>
      <c r="E919" s="414" t="s">
        <v>2801</v>
      </c>
      <c r="F919" s="7" t="s">
        <v>3174</v>
      </c>
      <c r="G919" s="414" t="s">
        <v>2805</v>
      </c>
      <c r="H919" s="416">
        <v>1155</v>
      </c>
      <c r="I919" s="414" t="s">
        <v>44</v>
      </c>
      <c r="J919" s="308" t="str">
        <f>IF(ISBLANK(INDEX('Policy Characteristics'!D:D,MATCH($C919,'Policy Characteristics'!$C:$C,0))),"",INDEX('Policy Characteristics'!D:D,MATCH($C919,'Policy Characteristics'!$C:$C,0)))</f>
        <v>Industry Energy Efficiency Standards</v>
      </c>
      <c r="K919" s="306" t="str">
        <f>IF(ISBLANK(INDEX('Policy Characteristics'!E:E,MATCH($C919,'Policy Characteristics'!$C:$C,0))),"",INDEX('Policy Characteristics'!E:E,MATCH($C919,'Policy Characteristics'!$C:$C,0)))</f>
        <v>indst efficiency standards</v>
      </c>
      <c r="L919" s="317">
        <f>IF(ISBLANK(INDEX('Policy Characteristics'!F:F,MATCH($C919,'Policy Characteristics'!$C:$C,0))),"",INDEX('Policy Characteristics'!F:F,MATCH($C919,'Policy Characteristics'!$C:$C,0)))</f>
        <v>0</v>
      </c>
      <c r="M919" s="317">
        <f>IF(ISBLANK(INDEX('Policy Characteristics'!G:G,MATCH($C919,'Policy Characteristics'!$C:$C,0))),"",INDEX('Policy Characteristics'!G:G,MATCH($C919,'Policy Characteristics'!$C:$C,0)))</f>
        <v>0.25</v>
      </c>
      <c r="N919" s="317">
        <f>IF(ISBLANK(INDEX('Policy Characteristics'!H:H,MATCH($C919,'Policy Characteristics'!$C:$C,0))),"",INDEX('Policy Characteristics'!H:H,MATCH($C919,'Policy Characteristics'!$C:$C,0)))</f>
        <v>0.01</v>
      </c>
      <c r="O919" s="306" t="str">
        <f>IF(ISBLANK(INDEX('Policy Characteristics'!I:I,MATCH($C919,'Policy Characteristics'!$C:$C,0))),"",INDEX('Policy Characteristics'!I:I,MATCH($C919,'Policy Characteristics'!$C:$C,0)))</f>
        <v>% reduction in energy use</v>
      </c>
      <c r="P919" s="306" t="str">
        <f>IF(ISBLANK(INDEX('Policy Characteristics'!J:J,MATCH($C919,'Policy Characteristics'!$C:$C,0))),"",INDEX('Policy Characteristics'!J:J,MATCH($C919,'Policy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19" s="306" t="str">
        <f>IF(ISBLANK(INDEX('Policy Characteristics'!K:K,MATCH($C919,'Policy Characteristics'!$C:$C,0))),"",INDEX('Policy Characteristics'!K:K,MATCH($C919,'Policy Characteristics'!$C:$C,0)))</f>
        <v>industry-ag-main.html#eff-stds</v>
      </c>
      <c r="R919" s="306" t="str">
        <f>IF(ISBLANK(INDEX('Policy Characteristics'!L:L,MATCH($C919,'Policy Characteristics'!$C:$C,0))),"",INDEX('Policy Characteristics'!L:L,MATCH($C919,'Policy Characteristics'!$C:$C,0)))</f>
        <v>industry-energy-efficiency-standards.html</v>
      </c>
    </row>
    <row r="920" spans="1:18" s="435" customFormat="1" x14ac:dyDescent="0.25">
      <c r="A920" s="306" t="str">
        <f>IF(ISBLANK(INDEX('Policy Characteristics'!A:A,MATCH($C920,'Policy Characteristics'!$C:$C,0))),"",INDEX('Policy Characteristics'!A:A,MATCH($C920,'Policy Characteristics'!$C:$C,0)))</f>
        <v>Industry</v>
      </c>
      <c r="B920" s="306" t="str">
        <f>IF(ISBLANK(INDEX('Policy Characteristics'!B:B,MATCH($C920,'Policy Characteristics'!$C:$C,0))),"",INDEX('Policy Characteristics'!B:B,MATCH($C920,'Policy Characteristics'!$C:$C,0)))</f>
        <v>Industry Energy Efficiency Standards</v>
      </c>
      <c r="C920" s="310" t="str">
        <f t="shared" si="40"/>
        <v>Percentage Improvement in Eqpt Efficiency Standards above BAU</v>
      </c>
      <c r="D920" s="394" t="s">
        <v>3212</v>
      </c>
      <c r="E920" s="414" t="s">
        <v>2802</v>
      </c>
      <c r="F920" s="7" t="s">
        <v>3174</v>
      </c>
      <c r="G920" s="414" t="s">
        <v>2806</v>
      </c>
      <c r="H920" s="416">
        <v>1156</v>
      </c>
      <c r="I920" s="414" t="s">
        <v>44</v>
      </c>
      <c r="J920" s="308" t="str">
        <f>IF(ISBLANK(INDEX('Policy Characteristics'!D:D,MATCH($C920,'Policy Characteristics'!$C:$C,0))),"",INDEX('Policy Characteristics'!D:D,MATCH($C920,'Policy Characteristics'!$C:$C,0)))</f>
        <v>Industry Energy Efficiency Standards</v>
      </c>
      <c r="K920" s="306" t="str">
        <f>IF(ISBLANK(INDEX('Policy Characteristics'!E:E,MATCH($C920,'Policy Characteristics'!$C:$C,0))),"",INDEX('Policy Characteristics'!E:E,MATCH($C920,'Policy Characteristics'!$C:$C,0)))</f>
        <v>indst efficiency standards</v>
      </c>
      <c r="L920" s="317">
        <f>IF(ISBLANK(INDEX('Policy Characteristics'!F:F,MATCH($C920,'Policy Characteristics'!$C:$C,0))),"",INDEX('Policy Characteristics'!F:F,MATCH($C920,'Policy Characteristics'!$C:$C,0)))</f>
        <v>0</v>
      </c>
      <c r="M920" s="317">
        <f>IF(ISBLANK(INDEX('Policy Characteristics'!G:G,MATCH($C920,'Policy Characteristics'!$C:$C,0))),"",INDEX('Policy Characteristics'!G:G,MATCH($C920,'Policy Characteristics'!$C:$C,0)))</f>
        <v>0.25</v>
      </c>
      <c r="N920" s="317">
        <f>IF(ISBLANK(INDEX('Policy Characteristics'!H:H,MATCH($C920,'Policy Characteristics'!$C:$C,0))),"",INDEX('Policy Characteristics'!H:H,MATCH($C920,'Policy Characteristics'!$C:$C,0)))</f>
        <v>0.01</v>
      </c>
      <c r="O920" s="306" t="str">
        <f>IF(ISBLANK(INDEX('Policy Characteristics'!I:I,MATCH($C920,'Policy Characteristics'!$C:$C,0))),"",INDEX('Policy Characteristics'!I:I,MATCH($C920,'Policy Characteristics'!$C:$C,0)))</f>
        <v>% reduction in energy use</v>
      </c>
      <c r="P920" s="306" t="str">
        <f>IF(ISBLANK(INDEX('Policy Characteristics'!J:J,MATCH($C920,'Policy Characteristics'!$C:$C,0))),"",INDEX('Policy Characteristics'!J:J,MATCH($C920,'Policy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0" s="306" t="str">
        <f>IF(ISBLANK(INDEX('Policy Characteristics'!K:K,MATCH($C920,'Policy Characteristics'!$C:$C,0))),"",INDEX('Policy Characteristics'!K:K,MATCH($C920,'Policy Characteristics'!$C:$C,0)))</f>
        <v>industry-ag-main.html#eff-stds</v>
      </c>
      <c r="R920" s="306" t="str">
        <f>IF(ISBLANK(INDEX('Policy Characteristics'!L:L,MATCH($C920,'Policy Characteristics'!$C:$C,0))),"",INDEX('Policy Characteristics'!L:L,MATCH($C920,'Policy Characteristics'!$C:$C,0)))</f>
        <v>industry-energy-efficiency-standards.html</v>
      </c>
    </row>
    <row r="921" spans="1:18" s="435" customFormat="1" x14ac:dyDescent="0.25">
      <c r="A921" s="306" t="str">
        <f>IF(ISBLANK(INDEX('Policy Characteristics'!A:A,MATCH($C921,'Policy Characteristics'!$C:$C,0))),"",INDEX('Policy Characteristics'!A:A,MATCH($C921,'Policy Characteristics'!$C:$C,0)))</f>
        <v>Industry</v>
      </c>
      <c r="B921" s="306" t="str">
        <f>IF(ISBLANK(INDEX('Policy Characteristics'!B:B,MATCH($C921,'Policy Characteristics'!$C:$C,0))),"",INDEX('Policy Characteristics'!B:B,MATCH($C921,'Policy Characteristics'!$C:$C,0)))</f>
        <v>Industry Energy Efficiency Standards</v>
      </c>
      <c r="C921" s="310" t="str">
        <f t="shared" si="40"/>
        <v>Percentage Improvement in Eqpt Efficiency Standards above BAU</v>
      </c>
      <c r="D921" s="394" t="s">
        <v>3212</v>
      </c>
      <c r="E921" s="414" t="s">
        <v>2799</v>
      </c>
      <c r="F921" s="7" t="s">
        <v>3174</v>
      </c>
      <c r="G921" s="414" t="s">
        <v>2804</v>
      </c>
      <c r="H921" s="416">
        <v>1157</v>
      </c>
      <c r="I921" s="414" t="s">
        <v>45</v>
      </c>
      <c r="J921" s="308" t="str">
        <f>IF(ISBLANK(INDEX('Policy Characteristics'!D:D,MATCH($C921,'Policy Characteristics'!$C:$C,0))),"",INDEX('Policy Characteristics'!D:D,MATCH($C921,'Policy Characteristics'!$C:$C,0)))</f>
        <v>Industry Energy Efficiency Standards</v>
      </c>
      <c r="K921" s="306" t="str">
        <f>IF(ISBLANK(INDEX('Policy Characteristics'!E:E,MATCH($C921,'Policy Characteristics'!$C:$C,0))),"",INDEX('Policy Characteristics'!E:E,MATCH($C921,'Policy Characteristics'!$C:$C,0)))</f>
        <v>indst efficiency standards</v>
      </c>
      <c r="L921" s="317">
        <f>IF(ISBLANK(INDEX('Policy Characteristics'!F:F,MATCH($C921,'Policy Characteristics'!$C:$C,0))),"",INDEX('Policy Characteristics'!F:F,MATCH($C921,'Policy Characteristics'!$C:$C,0)))</f>
        <v>0</v>
      </c>
      <c r="M921" s="317">
        <f>IF(ISBLANK(INDEX('Policy Characteristics'!G:G,MATCH($C921,'Policy Characteristics'!$C:$C,0))),"",INDEX('Policy Characteristics'!G:G,MATCH($C921,'Policy Characteristics'!$C:$C,0)))</f>
        <v>0.25</v>
      </c>
      <c r="N921" s="317">
        <f>IF(ISBLANK(INDEX('Policy Characteristics'!H:H,MATCH($C921,'Policy Characteristics'!$C:$C,0))),"",INDEX('Policy Characteristics'!H:H,MATCH($C921,'Policy Characteristics'!$C:$C,0)))</f>
        <v>0.01</v>
      </c>
      <c r="O921" s="306" t="str">
        <f>IF(ISBLANK(INDEX('Policy Characteristics'!I:I,MATCH($C921,'Policy Characteristics'!$C:$C,0))),"",INDEX('Policy Characteristics'!I:I,MATCH($C921,'Policy Characteristics'!$C:$C,0)))</f>
        <v>% reduction in energy use</v>
      </c>
      <c r="P921" s="306" t="str">
        <f>IF(ISBLANK(INDEX('Policy Characteristics'!J:J,MATCH($C921,'Policy Characteristics'!$C:$C,0))),"",INDEX('Policy Characteristics'!J:J,MATCH($C921,'Policy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1" s="306" t="str">
        <f>IF(ISBLANK(INDEX('Policy Characteristics'!K:K,MATCH($C921,'Policy Characteristics'!$C:$C,0))),"",INDEX('Policy Characteristics'!K:K,MATCH($C921,'Policy Characteristics'!$C:$C,0)))</f>
        <v>industry-ag-main.html#eff-stds</v>
      </c>
      <c r="R921" s="306" t="str">
        <f>IF(ISBLANK(INDEX('Policy Characteristics'!L:L,MATCH($C921,'Policy Characteristics'!$C:$C,0))),"",INDEX('Policy Characteristics'!L:L,MATCH($C921,'Policy Characteristics'!$C:$C,0)))</f>
        <v>industry-energy-efficiency-standards.html</v>
      </c>
    </row>
    <row r="922" spans="1:18" s="435" customFormat="1" x14ac:dyDescent="0.25">
      <c r="A922" s="306" t="str">
        <f>IF(ISBLANK(INDEX('Policy Characteristics'!A:A,MATCH($C922,'Policy Characteristics'!$C:$C,0))),"",INDEX('Policy Characteristics'!A:A,MATCH($C922,'Policy Characteristics'!$C:$C,0)))</f>
        <v>Industry</v>
      </c>
      <c r="B922" s="306" t="str">
        <f>IF(ISBLANK(INDEX('Policy Characteristics'!B:B,MATCH($C922,'Policy Characteristics'!$C:$C,0))),"",INDEX('Policy Characteristics'!B:B,MATCH($C922,'Policy Characteristics'!$C:$C,0)))</f>
        <v>Industry Energy Efficiency Standards</v>
      </c>
      <c r="C922" s="310" t="str">
        <f t="shared" si="40"/>
        <v>Percentage Improvement in Eqpt Efficiency Standards above BAU</v>
      </c>
      <c r="D922" s="394" t="s">
        <v>3213</v>
      </c>
      <c r="E922" s="414" t="s">
        <v>2449</v>
      </c>
      <c r="F922" s="7" t="s">
        <v>3175</v>
      </c>
      <c r="G922" s="414" t="s">
        <v>2455</v>
      </c>
      <c r="H922" s="416">
        <v>1158</v>
      </c>
      <c r="I922" s="414" t="s">
        <v>44</v>
      </c>
      <c r="J922" s="308" t="str">
        <f>IF(ISBLANK(INDEX('Policy Characteristics'!D:D,MATCH($C922,'Policy Characteristics'!$C:$C,0))),"",INDEX('Policy Characteristics'!D:D,MATCH($C922,'Policy Characteristics'!$C:$C,0)))</f>
        <v>Industry Energy Efficiency Standards</v>
      </c>
      <c r="K922" s="306" t="str">
        <f>IF(ISBLANK(INDEX('Policy Characteristics'!E:E,MATCH($C922,'Policy Characteristics'!$C:$C,0))),"",INDEX('Policy Characteristics'!E:E,MATCH($C922,'Policy Characteristics'!$C:$C,0)))</f>
        <v>indst efficiency standards</v>
      </c>
      <c r="L922" s="317">
        <f>IF(ISBLANK(INDEX('Policy Characteristics'!F:F,MATCH($C922,'Policy Characteristics'!$C:$C,0))),"",INDEX('Policy Characteristics'!F:F,MATCH($C922,'Policy Characteristics'!$C:$C,0)))</f>
        <v>0</v>
      </c>
      <c r="M922" s="317">
        <f>IF(ISBLANK(INDEX('Policy Characteristics'!G:G,MATCH($C922,'Policy Characteristics'!$C:$C,0))),"",INDEX('Policy Characteristics'!G:G,MATCH($C922,'Policy Characteristics'!$C:$C,0)))</f>
        <v>0.25</v>
      </c>
      <c r="N922" s="317">
        <f>IF(ISBLANK(INDEX('Policy Characteristics'!H:H,MATCH($C922,'Policy Characteristics'!$C:$C,0))),"",INDEX('Policy Characteristics'!H:H,MATCH($C922,'Policy Characteristics'!$C:$C,0)))</f>
        <v>0.01</v>
      </c>
      <c r="O922" s="306" t="str">
        <f>IF(ISBLANK(INDEX('Policy Characteristics'!I:I,MATCH($C922,'Policy Characteristics'!$C:$C,0))),"",INDEX('Policy Characteristics'!I:I,MATCH($C922,'Policy Characteristics'!$C:$C,0)))</f>
        <v>% reduction in energy use</v>
      </c>
      <c r="P922" s="306" t="str">
        <f>IF(ISBLANK(INDEX('Policy Characteristics'!J:J,MATCH($C922,'Policy Characteristics'!$C:$C,0))),"",INDEX('Policy Characteristics'!J:J,MATCH($C922,'Policy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2" s="306" t="str">
        <f>IF(ISBLANK(INDEX('Policy Characteristics'!K:K,MATCH($C922,'Policy Characteristics'!$C:$C,0))),"",INDEX('Policy Characteristics'!K:K,MATCH($C922,'Policy Characteristics'!$C:$C,0)))</f>
        <v>industry-ag-main.html#eff-stds</v>
      </c>
      <c r="R922" s="306" t="str">
        <f>IF(ISBLANK(INDEX('Policy Characteristics'!L:L,MATCH($C922,'Policy Characteristics'!$C:$C,0))),"",INDEX('Policy Characteristics'!L:L,MATCH($C922,'Policy Characteristics'!$C:$C,0)))</f>
        <v>industry-energy-efficiency-standards.html</v>
      </c>
    </row>
    <row r="923" spans="1:18" s="435" customFormat="1" x14ac:dyDescent="0.25">
      <c r="A923" s="306" t="str">
        <f>IF(ISBLANK(INDEX('Policy Characteristics'!A:A,MATCH($C923,'Policy Characteristics'!$C:$C,0))),"",INDEX('Policy Characteristics'!A:A,MATCH($C923,'Policy Characteristics'!$C:$C,0)))</f>
        <v>Industry</v>
      </c>
      <c r="B923" s="306" t="str">
        <f>IF(ISBLANK(INDEX('Policy Characteristics'!B:B,MATCH($C923,'Policy Characteristics'!$C:$C,0))),"",INDEX('Policy Characteristics'!B:B,MATCH($C923,'Policy Characteristics'!$C:$C,0)))</f>
        <v>Industry Energy Efficiency Standards</v>
      </c>
      <c r="C923" s="310" t="str">
        <f t="shared" si="40"/>
        <v>Percentage Improvement in Eqpt Efficiency Standards above BAU</v>
      </c>
      <c r="D923" s="394" t="s">
        <v>3213</v>
      </c>
      <c r="E923" s="414" t="s">
        <v>2450</v>
      </c>
      <c r="F923" s="7" t="s">
        <v>3175</v>
      </c>
      <c r="G923" s="414" t="s">
        <v>2458</v>
      </c>
      <c r="H923" s="416">
        <v>1159</v>
      </c>
      <c r="I923" s="414" t="s">
        <v>44</v>
      </c>
      <c r="J923" s="308" t="str">
        <f>IF(ISBLANK(INDEX('Policy Characteristics'!D:D,MATCH($C923,'Policy Characteristics'!$C:$C,0))),"",INDEX('Policy Characteristics'!D:D,MATCH($C923,'Policy Characteristics'!$C:$C,0)))</f>
        <v>Industry Energy Efficiency Standards</v>
      </c>
      <c r="K923" s="306" t="str">
        <f>IF(ISBLANK(INDEX('Policy Characteristics'!E:E,MATCH($C923,'Policy Characteristics'!$C:$C,0))),"",INDEX('Policy Characteristics'!E:E,MATCH($C923,'Policy Characteristics'!$C:$C,0)))</f>
        <v>indst efficiency standards</v>
      </c>
      <c r="L923" s="317">
        <f>IF(ISBLANK(INDEX('Policy Characteristics'!F:F,MATCH($C923,'Policy Characteristics'!$C:$C,0))),"",INDEX('Policy Characteristics'!F:F,MATCH($C923,'Policy Characteristics'!$C:$C,0)))</f>
        <v>0</v>
      </c>
      <c r="M923" s="317">
        <f>IF(ISBLANK(INDEX('Policy Characteristics'!G:G,MATCH($C923,'Policy Characteristics'!$C:$C,0))),"",INDEX('Policy Characteristics'!G:G,MATCH($C923,'Policy Characteristics'!$C:$C,0)))</f>
        <v>0.25</v>
      </c>
      <c r="N923" s="317">
        <f>IF(ISBLANK(INDEX('Policy Characteristics'!H:H,MATCH($C923,'Policy Characteristics'!$C:$C,0))),"",INDEX('Policy Characteristics'!H:H,MATCH($C923,'Policy Characteristics'!$C:$C,0)))</f>
        <v>0.01</v>
      </c>
      <c r="O923" s="306" t="str">
        <f>IF(ISBLANK(INDEX('Policy Characteristics'!I:I,MATCH($C923,'Policy Characteristics'!$C:$C,0))),"",INDEX('Policy Characteristics'!I:I,MATCH($C923,'Policy Characteristics'!$C:$C,0)))</f>
        <v>% reduction in energy use</v>
      </c>
      <c r="P923" s="306" t="str">
        <f>IF(ISBLANK(INDEX('Policy Characteristics'!J:J,MATCH($C923,'Policy Characteristics'!$C:$C,0))),"",INDEX('Policy Characteristics'!J:J,MATCH($C923,'Policy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3" s="306" t="str">
        <f>IF(ISBLANK(INDEX('Policy Characteristics'!K:K,MATCH($C923,'Policy Characteristics'!$C:$C,0))),"",INDEX('Policy Characteristics'!K:K,MATCH($C923,'Policy Characteristics'!$C:$C,0)))</f>
        <v>industry-ag-main.html#eff-stds</v>
      </c>
      <c r="R923" s="306" t="str">
        <f>IF(ISBLANK(INDEX('Policy Characteristics'!L:L,MATCH($C923,'Policy Characteristics'!$C:$C,0))),"",INDEX('Policy Characteristics'!L:L,MATCH($C923,'Policy Characteristics'!$C:$C,0)))</f>
        <v>industry-energy-efficiency-standards.html</v>
      </c>
    </row>
    <row r="924" spans="1:18" s="435" customFormat="1" x14ac:dyDescent="0.25">
      <c r="A924" s="306" t="str">
        <f>IF(ISBLANK(INDEX('Policy Characteristics'!A:A,MATCH($C924,'Policy Characteristics'!$C:$C,0))),"",INDEX('Policy Characteristics'!A:A,MATCH($C924,'Policy Characteristics'!$C:$C,0)))</f>
        <v>Industry</v>
      </c>
      <c r="B924" s="306" t="str">
        <f>IF(ISBLANK(INDEX('Policy Characteristics'!B:B,MATCH($C924,'Policy Characteristics'!$C:$C,0))),"",INDEX('Policy Characteristics'!B:B,MATCH($C924,'Policy Characteristics'!$C:$C,0)))</f>
        <v>Industry Energy Efficiency Standards</v>
      </c>
      <c r="C924" s="310" t="str">
        <f t="shared" si="40"/>
        <v>Percentage Improvement in Eqpt Efficiency Standards above BAU</v>
      </c>
      <c r="D924" s="394" t="s">
        <v>3213</v>
      </c>
      <c r="E924" s="414" t="s">
        <v>2451</v>
      </c>
      <c r="F924" s="7" t="s">
        <v>3175</v>
      </c>
      <c r="G924" s="414" t="s">
        <v>2459</v>
      </c>
      <c r="H924" s="416">
        <v>1160</v>
      </c>
      <c r="I924" s="414" t="s">
        <v>44</v>
      </c>
      <c r="J924" s="308" t="str">
        <f>IF(ISBLANK(INDEX('Policy Characteristics'!D:D,MATCH($C924,'Policy Characteristics'!$C:$C,0))),"",INDEX('Policy Characteristics'!D:D,MATCH($C924,'Policy Characteristics'!$C:$C,0)))</f>
        <v>Industry Energy Efficiency Standards</v>
      </c>
      <c r="K924" s="306" t="str">
        <f>IF(ISBLANK(INDEX('Policy Characteristics'!E:E,MATCH($C924,'Policy Characteristics'!$C:$C,0))),"",INDEX('Policy Characteristics'!E:E,MATCH($C924,'Policy Characteristics'!$C:$C,0)))</f>
        <v>indst efficiency standards</v>
      </c>
      <c r="L924" s="317">
        <f>IF(ISBLANK(INDEX('Policy Characteristics'!F:F,MATCH($C924,'Policy Characteristics'!$C:$C,0))),"",INDEX('Policy Characteristics'!F:F,MATCH($C924,'Policy Characteristics'!$C:$C,0)))</f>
        <v>0</v>
      </c>
      <c r="M924" s="317">
        <f>IF(ISBLANK(INDEX('Policy Characteristics'!G:G,MATCH($C924,'Policy Characteristics'!$C:$C,0))),"",INDEX('Policy Characteristics'!G:G,MATCH($C924,'Policy Characteristics'!$C:$C,0)))</f>
        <v>0.25</v>
      </c>
      <c r="N924" s="317">
        <f>IF(ISBLANK(INDEX('Policy Characteristics'!H:H,MATCH($C924,'Policy Characteristics'!$C:$C,0))),"",INDEX('Policy Characteristics'!H:H,MATCH($C924,'Policy Characteristics'!$C:$C,0)))</f>
        <v>0.01</v>
      </c>
      <c r="O924" s="306" t="str">
        <f>IF(ISBLANK(INDEX('Policy Characteristics'!I:I,MATCH($C924,'Policy Characteristics'!$C:$C,0))),"",INDEX('Policy Characteristics'!I:I,MATCH($C924,'Policy Characteristics'!$C:$C,0)))</f>
        <v>% reduction in energy use</v>
      </c>
      <c r="P924" s="306" t="str">
        <f>IF(ISBLANK(INDEX('Policy Characteristics'!J:J,MATCH($C924,'Policy Characteristics'!$C:$C,0))),"",INDEX('Policy Characteristics'!J:J,MATCH($C924,'Policy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4" s="306" t="str">
        <f>IF(ISBLANK(INDEX('Policy Characteristics'!K:K,MATCH($C924,'Policy Characteristics'!$C:$C,0))),"",INDEX('Policy Characteristics'!K:K,MATCH($C924,'Policy Characteristics'!$C:$C,0)))</f>
        <v>industry-ag-main.html#eff-stds</v>
      </c>
      <c r="R924" s="306" t="str">
        <f>IF(ISBLANK(INDEX('Policy Characteristics'!L:L,MATCH($C924,'Policy Characteristics'!$C:$C,0))),"",INDEX('Policy Characteristics'!L:L,MATCH($C924,'Policy Characteristics'!$C:$C,0)))</f>
        <v>industry-energy-efficiency-standards.html</v>
      </c>
    </row>
    <row r="925" spans="1:18" s="435" customFormat="1" x14ac:dyDescent="0.25">
      <c r="A925" s="306" t="str">
        <f>IF(ISBLANK(INDEX('Policy Characteristics'!A:A,MATCH($C925,'Policy Characteristics'!$C:$C,0))),"",INDEX('Policy Characteristics'!A:A,MATCH($C925,'Policy Characteristics'!$C:$C,0)))</f>
        <v>Industry</v>
      </c>
      <c r="B925" s="306" t="str">
        <f>IF(ISBLANK(INDEX('Policy Characteristics'!B:B,MATCH($C925,'Policy Characteristics'!$C:$C,0))),"",INDEX('Policy Characteristics'!B:B,MATCH($C925,'Policy Characteristics'!$C:$C,0)))</f>
        <v>Industry Energy Efficiency Standards</v>
      </c>
      <c r="C925" s="310" t="str">
        <f t="shared" si="40"/>
        <v>Percentage Improvement in Eqpt Efficiency Standards above BAU</v>
      </c>
      <c r="D925" s="394" t="s">
        <v>3213</v>
      </c>
      <c r="E925" s="414" t="s">
        <v>2452</v>
      </c>
      <c r="F925" s="7" t="s">
        <v>3175</v>
      </c>
      <c r="G925" s="414" t="s">
        <v>2456</v>
      </c>
      <c r="H925" s="416">
        <v>1161</v>
      </c>
      <c r="I925" s="414" t="s">
        <v>45</v>
      </c>
      <c r="J925" s="308" t="str">
        <f>IF(ISBLANK(INDEX('Policy Characteristics'!D:D,MATCH($C925,'Policy Characteristics'!$C:$C,0))),"",INDEX('Policy Characteristics'!D:D,MATCH($C925,'Policy Characteristics'!$C:$C,0)))</f>
        <v>Industry Energy Efficiency Standards</v>
      </c>
      <c r="K925" s="306" t="str">
        <f>IF(ISBLANK(INDEX('Policy Characteristics'!E:E,MATCH($C925,'Policy Characteristics'!$C:$C,0))),"",INDEX('Policy Characteristics'!E:E,MATCH($C925,'Policy Characteristics'!$C:$C,0)))</f>
        <v>indst efficiency standards</v>
      </c>
      <c r="L925" s="317">
        <f>IF(ISBLANK(INDEX('Policy Characteristics'!F:F,MATCH($C925,'Policy Characteristics'!$C:$C,0))),"",INDEX('Policy Characteristics'!F:F,MATCH($C925,'Policy Characteristics'!$C:$C,0)))</f>
        <v>0</v>
      </c>
      <c r="M925" s="317">
        <f>IF(ISBLANK(INDEX('Policy Characteristics'!G:G,MATCH($C925,'Policy Characteristics'!$C:$C,0))),"",INDEX('Policy Characteristics'!G:G,MATCH($C925,'Policy Characteristics'!$C:$C,0)))</f>
        <v>0.25</v>
      </c>
      <c r="N925" s="317">
        <f>IF(ISBLANK(INDEX('Policy Characteristics'!H:H,MATCH($C925,'Policy Characteristics'!$C:$C,0))),"",INDEX('Policy Characteristics'!H:H,MATCH($C925,'Policy Characteristics'!$C:$C,0)))</f>
        <v>0.01</v>
      </c>
      <c r="O925" s="306" t="str">
        <f>IF(ISBLANK(INDEX('Policy Characteristics'!I:I,MATCH($C925,'Policy Characteristics'!$C:$C,0))),"",INDEX('Policy Characteristics'!I:I,MATCH($C925,'Policy Characteristics'!$C:$C,0)))</f>
        <v>% reduction in energy use</v>
      </c>
      <c r="P925" s="306" t="str">
        <f>IF(ISBLANK(INDEX('Policy Characteristics'!J:J,MATCH($C925,'Policy Characteristics'!$C:$C,0))),"",INDEX('Policy Characteristics'!J:J,MATCH($C925,'Policy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5" s="306" t="str">
        <f>IF(ISBLANK(INDEX('Policy Characteristics'!K:K,MATCH($C925,'Policy Characteristics'!$C:$C,0))),"",INDEX('Policy Characteristics'!K:K,MATCH($C925,'Policy Characteristics'!$C:$C,0)))</f>
        <v>industry-ag-main.html#eff-stds</v>
      </c>
      <c r="R925" s="306" t="str">
        <f>IF(ISBLANK(INDEX('Policy Characteristics'!L:L,MATCH($C925,'Policy Characteristics'!$C:$C,0))),"",INDEX('Policy Characteristics'!L:L,MATCH($C925,'Policy Characteristics'!$C:$C,0)))</f>
        <v>industry-energy-efficiency-standards.html</v>
      </c>
    </row>
    <row r="926" spans="1:18" s="435" customFormat="1" x14ac:dyDescent="0.25">
      <c r="A926" s="306" t="str">
        <f>IF(ISBLANK(INDEX('Policy Characteristics'!A:A,MATCH($C926,'Policy Characteristics'!$C:$C,0))),"",INDEX('Policy Characteristics'!A:A,MATCH($C926,'Policy Characteristics'!$C:$C,0)))</f>
        <v>Industry</v>
      </c>
      <c r="B926" s="306" t="str">
        <f>IF(ISBLANK(INDEX('Policy Characteristics'!B:B,MATCH($C926,'Policy Characteristics'!$C:$C,0))),"",INDEX('Policy Characteristics'!B:B,MATCH($C926,'Policy Characteristics'!$C:$C,0)))</f>
        <v>Industry Energy Efficiency Standards</v>
      </c>
      <c r="C926" s="310" t="str">
        <f t="shared" si="40"/>
        <v>Percentage Improvement in Eqpt Efficiency Standards above BAU</v>
      </c>
      <c r="D926" s="394" t="s">
        <v>3213</v>
      </c>
      <c r="E926" s="414" t="s">
        <v>2453</v>
      </c>
      <c r="F926" s="7" t="s">
        <v>3175</v>
      </c>
      <c r="G926" s="414" t="s">
        <v>2457</v>
      </c>
      <c r="H926" s="416">
        <v>1162</v>
      </c>
      <c r="I926" s="414" t="s">
        <v>44</v>
      </c>
      <c r="J926" s="308" t="str">
        <f>IF(ISBLANK(INDEX('Policy Characteristics'!D:D,MATCH($C926,'Policy Characteristics'!$C:$C,0))),"",INDEX('Policy Characteristics'!D:D,MATCH($C926,'Policy Characteristics'!$C:$C,0)))</f>
        <v>Industry Energy Efficiency Standards</v>
      </c>
      <c r="K926" s="306" t="str">
        <f>IF(ISBLANK(INDEX('Policy Characteristics'!E:E,MATCH($C926,'Policy Characteristics'!$C:$C,0))),"",INDEX('Policy Characteristics'!E:E,MATCH($C926,'Policy Characteristics'!$C:$C,0)))</f>
        <v>indst efficiency standards</v>
      </c>
      <c r="L926" s="317">
        <f>IF(ISBLANK(INDEX('Policy Characteristics'!F:F,MATCH($C926,'Policy Characteristics'!$C:$C,0))),"",INDEX('Policy Characteristics'!F:F,MATCH($C926,'Policy Characteristics'!$C:$C,0)))</f>
        <v>0</v>
      </c>
      <c r="M926" s="317">
        <f>IF(ISBLANK(INDEX('Policy Characteristics'!G:G,MATCH($C926,'Policy Characteristics'!$C:$C,0))),"",INDEX('Policy Characteristics'!G:G,MATCH($C926,'Policy Characteristics'!$C:$C,0)))</f>
        <v>0.25</v>
      </c>
      <c r="N926" s="317">
        <f>IF(ISBLANK(INDEX('Policy Characteristics'!H:H,MATCH($C926,'Policy Characteristics'!$C:$C,0))),"",INDEX('Policy Characteristics'!H:H,MATCH($C926,'Policy Characteristics'!$C:$C,0)))</f>
        <v>0.01</v>
      </c>
      <c r="O926" s="306" t="str">
        <f>IF(ISBLANK(INDEX('Policy Characteristics'!I:I,MATCH($C926,'Policy Characteristics'!$C:$C,0))),"",INDEX('Policy Characteristics'!I:I,MATCH($C926,'Policy Characteristics'!$C:$C,0)))</f>
        <v>% reduction in energy use</v>
      </c>
      <c r="P926" s="306" t="str">
        <f>IF(ISBLANK(INDEX('Policy Characteristics'!J:J,MATCH($C926,'Policy Characteristics'!$C:$C,0))),"",INDEX('Policy Characteristics'!J:J,MATCH($C926,'Policy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6" s="306" t="str">
        <f>IF(ISBLANK(INDEX('Policy Characteristics'!K:K,MATCH($C926,'Policy Characteristics'!$C:$C,0))),"",INDEX('Policy Characteristics'!K:K,MATCH($C926,'Policy Characteristics'!$C:$C,0)))</f>
        <v>industry-ag-main.html#eff-stds</v>
      </c>
      <c r="R926" s="306" t="str">
        <f>IF(ISBLANK(INDEX('Policy Characteristics'!L:L,MATCH($C926,'Policy Characteristics'!$C:$C,0))),"",INDEX('Policy Characteristics'!L:L,MATCH($C926,'Policy Characteristics'!$C:$C,0)))</f>
        <v>industry-energy-efficiency-standards.html</v>
      </c>
    </row>
    <row r="927" spans="1:18" s="435" customFormat="1" x14ac:dyDescent="0.25">
      <c r="A927" s="306" t="str">
        <f>IF(ISBLANK(INDEX('Policy Characteristics'!A:A,MATCH($C927,'Policy Characteristics'!$C:$C,0))),"",INDEX('Policy Characteristics'!A:A,MATCH($C927,'Policy Characteristics'!$C:$C,0)))</f>
        <v>Industry</v>
      </c>
      <c r="B927" s="306" t="str">
        <f>IF(ISBLANK(INDEX('Policy Characteristics'!B:B,MATCH($C927,'Policy Characteristics'!$C:$C,0))),"",INDEX('Policy Characteristics'!B:B,MATCH($C927,'Policy Characteristics'!$C:$C,0)))</f>
        <v>Industry Energy Efficiency Standards</v>
      </c>
      <c r="C927" s="310" t="str">
        <f t="shared" si="40"/>
        <v>Percentage Improvement in Eqpt Efficiency Standards above BAU</v>
      </c>
      <c r="D927" s="394" t="s">
        <v>3213</v>
      </c>
      <c r="E927" s="414" t="s">
        <v>2454</v>
      </c>
      <c r="F927" s="7" t="s">
        <v>3175</v>
      </c>
      <c r="G927" s="414" t="s">
        <v>2460</v>
      </c>
      <c r="H927" s="416">
        <v>1163</v>
      </c>
      <c r="I927" s="414" t="s">
        <v>45</v>
      </c>
      <c r="J927" s="308" t="str">
        <f>IF(ISBLANK(INDEX('Policy Characteristics'!D:D,MATCH($C927,'Policy Characteristics'!$C:$C,0))),"",INDEX('Policy Characteristics'!D:D,MATCH($C927,'Policy Characteristics'!$C:$C,0)))</f>
        <v>Industry Energy Efficiency Standards</v>
      </c>
      <c r="K927" s="306" t="str">
        <f>IF(ISBLANK(INDEX('Policy Characteristics'!E:E,MATCH($C927,'Policy Characteristics'!$C:$C,0))),"",INDEX('Policy Characteristics'!E:E,MATCH($C927,'Policy Characteristics'!$C:$C,0)))</f>
        <v>indst efficiency standards</v>
      </c>
      <c r="L927" s="317">
        <f>IF(ISBLANK(INDEX('Policy Characteristics'!F:F,MATCH($C927,'Policy Characteristics'!$C:$C,0))),"",INDEX('Policy Characteristics'!F:F,MATCH($C927,'Policy Characteristics'!$C:$C,0)))</f>
        <v>0</v>
      </c>
      <c r="M927" s="317">
        <f>IF(ISBLANK(INDEX('Policy Characteristics'!G:G,MATCH($C927,'Policy Characteristics'!$C:$C,0))),"",INDEX('Policy Characteristics'!G:G,MATCH($C927,'Policy Characteristics'!$C:$C,0)))</f>
        <v>0.25</v>
      </c>
      <c r="N927" s="317">
        <f>IF(ISBLANK(INDEX('Policy Characteristics'!H:H,MATCH($C927,'Policy Characteristics'!$C:$C,0))),"",INDEX('Policy Characteristics'!H:H,MATCH($C927,'Policy Characteristics'!$C:$C,0)))</f>
        <v>0.01</v>
      </c>
      <c r="O927" s="306" t="str">
        <f>IF(ISBLANK(INDEX('Policy Characteristics'!I:I,MATCH($C927,'Policy Characteristics'!$C:$C,0))),"",INDEX('Policy Characteristics'!I:I,MATCH($C927,'Policy Characteristics'!$C:$C,0)))</f>
        <v>% reduction in energy use</v>
      </c>
      <c r="P927" s="306" t="str">
        <f>IF(ISBLANK(INDEX('Policy Characteristics'!J:J,MATCH($C927,'Policy Characteristics'!$C:$C,0))),"",INDEX('Policy Characteristics'!J:J,MATCH($C927,'Policy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7" s="306" t="str">
        <f>IF(ISBLANK(INDEX('Policy Characteristics'!K:K,MATCH($C927,'Policy Characteristics'!$C:$C,0))),"",INDEX('Policy Characteristics'!K:K,MATCH($C927,'Policy Characteristics'!$C:$C,0)))</f>
        <v>industry-ag-main.html#eff-stds</v>
      </c>
      <c r="R927" s="306" t="str">
        <f>IF(ISBLANK(INDEX('Policy Characteristics'!L:L,MATCH($C927,'Policy Characteristics'!$C:$C,0))),"",INDEX('Policy Characteristics'!L:L,MATCH($C927,'Policy Characteristics'!$C:$C,0)))</f>
        <v>industry-energy-efficiency-standards.html</v>
      </c>
    </row>
    <row r="928" spans="1:18" s="435" customFormat="1" x14ac:dyDescent="0.25">
      <c r="A928" s="306" t="str">
        <f>IF(ISBLANK(INDEX('Policy Characteristics'!A:A,MATCH($C928,'Policy Characteristics'!$C:$C,0))),"",INDEX('Policy Characteristics'!A:A,MATCH($C928,'Policy Characteristics'!$C:$C,0)))</f>
        <v>Industry</v>
      </c>
      <c r="B928" s="306" t="str">
        <f>IF(ISBLANK(INDEX('Policy Characteristics'!B:B,MATCH($C928,'Policy Characteristics'!$C:$C,0))),"",INDEX('Policy Characteristics'!B:B,MATCH($C928,'Policy Characteristics'!$C:$C,0)))</f>
        <v>Industry Energy Efficiency Standards</v>
      </c>
      <c r="C928" s="310" t="str">
        <f t="shared" si="40"/>
        <v>Percentage Improvement in Eqpt Efficiency Standards above BAU</v>
      </c>
      <c r="D928" s="394" t="s">
        <v>3213</v>
      </c>
      <c r="E928" s="414" t="s">
        <v>2800</v>
      </c>
      <c r="F928" s="7" t="s">
        <v>3175</v>
      </c>
      <c r="G928" s="414" t="s">
        <v>2803</v>
      </c>
      <c r="H928" s="416">
        <v>1164</v>
      </c>
      <c r="I928" s="414" t="s">
        <v>45</v>
      </c>
      <c r="J928" s="308" t="str">
        <f>IF(ISBLANK(INDEX('Policy Characteristics'!D:D,MATCH($C928,'Policy Characteristics'!$C:$C,0))),"",INDEX('Policy Characteristics'!D:D,MATCH($C928,'Policy Characteristics'!$C:$C,0)))</f>
        <v>Industry Energy Efficiency Standards</v>
      </c>
      <c r="K928" s="306" t="str">
        <f>IF(ISBLANK(INDEX('Policy Characteristics'!E:E,MATCH($C928,'Policy Characteristics'!$C:$C,0))),"",INDEX('Policy Characteristics'!E:E,MATCH($C928,'Policy Characteristics'!$C:$C,0)))</f>
        <v>indst efficiency standards</v>
      </c>
      <c r="L928" s="317">
        <f>IF(ISBLANK(INDEX('Policy Characteristics'!F:F,MATCH($C928,'Policy Characteristics'!$C:$C,0))),"",INDEX('Policy Characteristics'!F:F,MATCH($C928,'Policy Characteristics'!$C:$C,0)))</f>
        <v>0</v>
      </c>
      <c r="M928" s="317">
        <f>IF(ISBLANK(INDEX('Policy Characteristics'!G:G,MATCH($C928,'Policy Characteristics'!$C:$C,0))),"",INDEX('Policy Characteristics'!G:G,MATCH($C928,'Policy Characteristics'!$C:$C,0)))</f>
        <v>0.25</v>
      </c>
      <c r="N928" s="317">
        <f>IF(ISBLANK(INDEX('Policy Characteristics'!H:H,MATCH($C928,'Policy Characteristics'!$C:$C,0))),"",INDEX('Policy Characteristics'!H:H,MATCH($C928,'Policy Characteristics'!$C:$C,0)))</f>
        <v>0.01</v>
      </c>
      <c r="O928" s="306" t="str">
        <f>IF(ISBLANK(INDEX('Policy Characteristics'!I:I,MATCH($C928,'Policy Characteristics'!$C:$C,0))),"",INDEX('Policy Characteristics'!I:I,MATCH($C928,'Policy Characteristics'!$C:$C,0)))</f>
        <v>% reduction in energy use</v>
      </c>
      <c r="P928" s="306" t="str">
        <f>IF(ISBLANK(INDEX('Policy Characteristics'!J:J,MATCH($C928,'Policy Characteristics'!$C:$C,0))),"",INDEX('Policy Characteristics'!J:J,MATCH($C928,'Policy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8" s="306" t="str">
        <f>IF(ISBLANK(INDEX('Policy Characteristics'!K:K,MATCH($C928,'Policy Characteristics'!$C:$C,0))),"",INDEX('Policy Characteristics'!K:K,MATCH($C928,'Policy Characteristics'!$C:$C,0)))</f>
        <v>industry-ag-main.html#eff-stds</v>
      </c>
      <c r="R928" s="306" t="str">
        <f>IF(ISBLANK(INDEX('Policy Characteristics'!L:L,MATCH($C928,'Policy Characteristics'!$C:$C,0))),"",INDEX('Policy Characteristics'!L:L,MATCH($C928,'Policy Characteristics'!$C:$C,0)))</f>
        <v>industry-energy-efficiency-standards.html</v>
      </c>
    </row>
    <row r="929" spans="1:18" s="435" customFormat="1" x14ac:dyDescent="0.25">
      <c r="A929" s="306" t="str">
        <f>IF(ISBLANK(INDEX('Policy Characteristics'!A:A,MATCH($C929,'Policy Characteristics'!$C:$C,0))),"",INDEX('Policy Characteristics'!A:A,MATCH($C929,'Policy Characteristics'!$C:$C,0)))</f>
        <v>Industry</v>
      </c>
      <c r="B929" s="306" t="str">
        <f>IF(ISBLANK(INDEX('Policy Characteristics'!B:B,MATCH($C929,'Policy Characteristics'!$C:$C,0))),"",INDEX('Policy Characteristics'!B:B,MATCH($C929,'Policy Characteristics'!$C:$C,0)))</f>
        <v>Industry Energy Efficiency Standards</v>
      </c>
      <c r="C929" s="310" t="str">
        <f t="shared" si="40"/>
        <v>Percentage Improvement in Eqpt Efficiency Standards above BAU</v>
      </c>
      <c r="D929" s="394" t="s">
        <v>3213</v>
      </c>
      <c r="E929" s="414" t="s">
        <v>2801</v>
      </c>
      <c r="F929" s="7" t="s">
        <v>3175</v>
      </c>
      <c r="G929" s="414" t="s">
        <v>2805</v>
      </c>
      <c r="H929" s="416">
        <v>1165</v>
      </c>
      <c r="I929" s="414" t="s">
        <v>44</v>
      </c>
      <c r="J929" s="308" t="str">
        <f>IF(ISBLANK(INDEX('Policy Characteristics'!D:D,MATCH($C929,'Policy Characteristics'!$C:$C,0))),"",INDEX('Policy Characteristics'!D:D,MATCH($C929,'Policy Characteristics'!$C:$C,0)))</f>
        <v>Industry Energy Efficiency Standards</v>
      </c>
      <c r="K929" s="306" t="str">
        <f>IF(ISBLANK(INDEX('Policy Characteristics'!E:E,MATCH($C929,'Policy Characteristics'!$C:$C,0))),"",INDEX('Policy Characteristics'!E:E,MATCH($C929,'Policy Characteristics'!$C:$C,0)))</f>
        <v>indst efficiency standards</v>
      </c>
      <c r="L929" s="317">
        <f>IF(ISBLANK(INDEX('Policy Characteristics'!F:F,MATCH($C929,'Policy Characteristics'!$C:$C,0))),"",INDEX('Policy Characteristics'!F:F,MATCH($C929,'Policy Characteristics'!$C:$C,0)))</f>
        <v>0</v>
      </c>
      <c r="M929" s="317">
        <f>IF(ISBLANK(INDEX('Policy Characteristics'!G:G,MATCH($C929,'Policy Characteristics'!$C:$C,0))),"",INDEX('Policy Characteristics'!G:G,MATCH($C929,'Policy Characteristics'!$C:$C,0)))</f>
        <v>0.25</v>
      </c>
      <c r="N929" s="317">
        <f>IF(ISBLANK(INDEX('Policy Characteristics'!H:H,MATCH($C929,'Policy Characteristics'!$C:$C,0))),"",INDEX('Policy Characteristics'!H:H,MATCH($C929,'Policy Characteristics'!$C:$C,0)))</f>
        <v>0.01</v>
      </c>
      <c r="O929" s="306" t="str">
        <f>IF(ISBLANK(INDEX('Policy Characteristics'!I:I,MATCH($C929,'Policy Characteristics'!$C:$C,0))),"",INDEX('Policy Characteristics'!I:I,MATCH($C929,'Policy Characteristics'!$C:$C,0)))</f>
        <v>% reduction in energy use</v>
      </c>
      <c r="P929" s="306" t="str">
        <f>IF(ISBLANK(INDEX('Policy Characteristics'!J:J,MATCH($C929,'Policy Characteristics'!$C:$C,0))),"",INDEX('Policy Characteristics'!J:J,MATCH($C929,'Policy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29" s="306" t="str">
        <f>IF(ISBLANK(INDEX('Policy Characteristics'!K:K,MATCH($C929,'Policy Characteristics'!$C:$C,0))),"",INDEX('Policy Characteristics'!K:K,MATCH($C929,'Policy Characteristics'!$C:$C,0)))</f>
        <v>industry-ag-main.html#eff-stds</v>
      </c>
      <c r="R929" s="306" t="str">
        <f>IF(ISBLANK(INDEX('Policy Characteristics'!L:L,MATCH($C929,'Policy Characteristics'!$C:$C,0))),"",INDEX('Policy Characteristics'!L:L,MATCH($C929,'Policy Characteristics'!$C:$C,0)))</f>
        <v>industry-energy-efficiency-standards.html</v>
      </c>
    </row>
    <row r="930" spans="1:18" s="435" customFormat="1" x14ac:dyDescent="0.25">
      <c r="A930" s="306" t="str">
        <f>IF(ISBLANK(INDEX('Policy Characteristics'!A:A,MATCH($C930,'Policy Characteristics'!$C:$C,0))),"",INDEX('Policy Characteristics'!A:A,MATCH($C930,'Policy Characteristics'!$C:$C,0)))</f>
        <v>Industry</v>
      </c>
      <c r="B930" s="306" t="str">
        <f>IF(ISBLANK(INDEX('Policy Characteristics'!B:B,MATCH($C930,'Policy Characteristics'!$C:$C,0))),"",INDEX('Policy Characteristics'!B:B,MATCH($C930,'Policy Characteristics'!$C:$C,0)))</f>
        <v>Industry Energy Efficiency Standards</v>
      </c>
      <c r="C930" s="310" t="str">
        <f t="shared" si="40"/>
        <v>Percentage Improvement in Eqpt Efficiency Standards above BAU</v>
      </c>
      <c r="D930" s="394" t="s">
        <v>3213</v>
      </c>
      <c r="E930" s="414" t="s">
        <v>2802</v>
      </c>
      <c r="F930" s="7" t="s">
        <v>3175</v>
      </c>
      <c r="G930" s="414" t="s">
        <v>2806</v>
      </c>
      <c r="H930" s="416">
        <v>1166</v>
      </c>
      <c r="I930" s="414" t="s">
        <v>44</v>
      </c>
      <c r="J930" s="308" t="str">
        <f>IF(ISBLANK(INDEX('Policy Characteristics'!D:D,MATCH($C930,'Policy Characteristics'!$C:$C,0))),"",INDEX('Policy Characteristics'!D:D,MATCH($C930,'Policy Characteristics'!$C:$C,0)))</f>
        <v>Industry Energy Efficiency Standards</v>
      </c>
      <c r="K930" s="306" t="str">
        <f>IF(ISBLANK(INDEX('Policy Characteristics'!E:E,MATCH($C930,'Policy Characteristics'!$C:$C,0))),"",INDEX('Policy Characteristics'!E:E,MATCH($C930,'Policy Characteristics'!$C:$C,0)))</f>
        <v>indst efficiency standards</v>
      </c>
      <c r="L930" s="317">
        <f>IF(ISBLANK(INDEX('Policy Characteristics'!F:F,MATCH($C930,'Policy Characteristics'!$C:$C,0))),"",INDEX('Policy Characteristics'!F:F,MATCH($C930,'Policy Characteristics'!$C:$C,0)))</f>
        <v>0</v>
      </c>
      <c r="M930" s="317">
        <f>IF(ISBLANK(INDEX('Policy Characteristics'!G:G,MATCH($C930,'Policy Characteristics'!$C:$C,0))),"",INDEX('Policy Characteristics'!G:G,MATCH($C930,'Policy Characteristics'!$C:$C,0)))</f>
        <v>0.25</v>
      </c>
      <c r="N930" s="317">
        <f>IF(ISBLANK(INDEX('Policy Characteristics'!H:H,MATCH($C930,'Policy Characteristics'!$C:$C,0))),"",INDEX('Policy Characteristics'!H:H,MATCH($C930,'Policy Characteristics'!$C:$C,0)))</f>
        <v>0.01</v>
      </c>
      <c r="O930" s="306" t="str">
        <f>IF(ISBLANK(INDEX('Policy Characteristics'!I:I,MATCH($C930,'Policy Characteristics'!$C:$C,0))),"",INDEX('Policy Characteristics'!I:I,MATCH($C930,'Policy Characteristics'!$C:$C,0)))</f>
        <v>% reduction in energy use</v>
      </c>
      <c r="P930" s="306" t="str">
        <f>IF(ISBLANK(INDEX('Policy Characteristics'!J:J,MATCH($C930,'Policy Characteristics'!$C:$C,0))),"",INDEX('Policy Characteristics'!J:J,MATCH($C930,'Policy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0" s="306" t="str">
        <f>IF(ISBLANK(INDEX('Policy Characteristics'!K:K,MATCH($C930,'Policy Characteristics'!$C:$C,0))),"",INDEX('Policy Characteristics'!K:K,MATCH($C930,'Policy Characteristics'!$C:$C,0)))</f>
        <v>industry-ag-main.html#eff-stds</v>
      </c>
      <c r="R930" s="306" t="str">
        <f>IF(ISBLANK(INDEX('Policy Characteristics'!L:L,MATCH($C930,'Policy Characteristics'!$C:$C,0))),"",INDEX('Policy Characteristics'!L:L,MATCH($C930,'Policy Characteristics'!$C:$C,0)))</f>
        <v>industry-energy-efficiency-standards.html</v>
      </c>
    </row>
    <row r="931" spans="1:18" s="435" customFormat="1" x14ac:dyDescent="0.25">
      <c r="A931" s="306" t="str">
        <f>IF(ISBLANK(INDEX('Policy Characteristics'!A:A,MATCH($C931,'Policy Characteristics'!$C:$C,0))),"",INDEX('Policy Characteristics'!A:A,MATCH($C931,'Policy Characteristics'!$C:$C,0)))</f>
        <v>Industry</v>
      </c>
      <c r="B931" s="306" t="str">
        <f>IF(ISBLANK(INDEX('Policy Characteristics'!B:B,MATCH($C931,'Policy Characteristics'!$C:$C,0))),"",INDEX('Policy Characteristics'!B:B,MATCH($C931,'Policy Characteristics'!$C:$C,0)))</f>
        <v>Industry Energy Efficiency Standards</v>
      </c>
      <c r="C931" s="310" t="str">
        <f t="shared" si="40"/>
        <v>Percentage Improvement in Eqpt Efficiency Standards above BAU</v>
      </c>
      <c r="D931" s="394" t="s">
        <v>3213</v>
      </c>
      <c r="E931" s="414" t="s">
        <v>2799</v>
      </c>
      <c r="F931" s="7" t="s">
        <v>3175</v>
      </c>
      <c r="G931" s="414" t="s">
        <v>2804</v>
      </c>
      <c r="H931" s="416">
        <v>1167</v>
      </c>
      <c r="I931" s="414" t="s">
        <v>45</v>
      </c>
      <c r="J931" s="308" t="str">
        <f>IF(ISBLANK(INDEX('Policy Characteristics'!D:D,MATCH($C931,'Policy Characteristics'!$C:$C,0))),"",INDEX('Policy Characteristics'!D:D,MATCH($C931,'Policy Characteristics'!$C:$C,0)))</f>
        <v>Industry Energy Efficiency Standards</v>
      </c>
      <c r="K931" s="306" t="str">
        <f>IF(ISBLANK(INDEX('Policy Characteristics'!E:E,MATCH($C931,'Policy Characteristics'!$C:$C,0))),"",INDEX('Policy Characteristics'!E:E,MATCH($C931,'Policy Characteristics'!$C:$C,0)))</f>
        <v>indst efficiency standards</v>
      </c>
      <c r="L931" s="317">
        <f>IF(ISBLANK(INDEX('Policy Characteristics'!F:F,MATCH($C931,'Policy Characteristics'!$C:$C,0))),"",INDEX('Policy Characteristics'!F:F,MATCH($C931,'Policy Characteristics'!$C:$C,0)))</f>
        <v>0</v>
      </c>
      <c r="M931" s="317">
        <f>IF(ISBLANK(INDEX('Policy Characteristics'!G:G,MATCH($C931,'Policy Characteristics'!$C:$C,0))),"",INDEX('Policy Characteristics'!G:G,MATCH($C931,'Policy Characteristics'!$C:$C,0)))</f>
        <v>0.25</v>
      </c>
      <c r="N931" s="317">
        <f>IF(ISBLANK(INDEX('Policy Characteristics'!H:H,MATCH($C931,'Policy Characteristics'!$C:$C,0))),"",INDEX('Policy Characteristics'!H:H,MATCH($C931,'Policy Characteristics'!$C:$C,0)))</f>
        <v>0.01</v>
      </c>
      <c r="O931" s="306" t="str">
        <f>IF(ISBLANK(INDEX('Policy Characteristics'!I:I,MATCH($C931,'Policy Characteristics'!$C:$C,0))),"",INDEX('Policy Characteristics'!I:I,MATCH($C931,'Policy Characteristics'!$C:$C,0)))</f>
        <v>% reduction in energy use</v>
      </c>
      <c r="P931" s="306" t="str">
        <f>IF(ISBLANK(INDEX('Policy Characteristics'!J:J,MATCH($C931,'Policy Characteristics'!$C:$C,0))),"",INDEX('Policy Characteristics'!J:J,MATCH($C931,'Policy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1" s="306" t="str">
        <f>IF(ISBLANK(INDEX('Policy Characteristics'!K:K,MATCH($C931,'Policy Characteristics'!$C:$C,0))),"",INDEX('Policy Characteristics'!K:K,MATCH($C931,'Policy Characteristics'!$C:$C,0)))</f>
        <v>industry-ag-main.html#eff-stds</v>
      </c>
      <c r="R931" s="306" t="str">
        <f>IF(ISBLANK(INDEX('Policy Characteristics'!L:L,MATCH($C931,'Policy Characteristics'!$C:$C,0))),"",INDEX('Policy Characteristics'!L:L,MATCH($C931,'Policy Characteristics'!$C:$C,0)))</f>
        <v>industry-energy-efficiency-standards.html</v>
      </c>
    </row>
    <row r="932" spans="1:18" s="435" customFormat="1" x14ac:dyDescent="0.25">
      <c r="A932" s="306" t="str">
        <f>IF(ISBLANK(INDEX('Policy Characteristics'!A:A,MATCH($C932,'Policy Characteristics'!$C:$C,0))),"",INDEX('Policy Characteristics'!A:A,MATCH($C932,'Policy Characteristics'!$C:$C,0)))</f>
        <v>Industry</v>
      </c>
      <c r="B932" s="306" t="str">
        <f>IF(ISBLANK(INDEX('Policy Characteristics'!B:B,MATCH($C932,'Policy Characteristics'!$C:$C,0))),"",INDEX('Policy Characteristics'!B:B,MATCH($C932,'Policy Characteristics'!$C:$C,0)))</f>
        <v>Industry Energy Efficiency Standards</v>
      </c>
      <c r="C932" s="310" t="str">
        <f t="shared" si="40"/>
        <v>Percentage Improvement in Eqpt Efficiency Standards above BAU</v>
      </c>
      <c r="D932" s="394" t="s">
        <v>3214</v>
      </c>
      <c r="E932" s="414" t="s">
        <v>2449</v>
      </c>
      <c r="F932" s="7" t="s">
        <v>3176</v>
      </c>
      <c r="G932" s="414" t="s">
        <v>2455</v>
      </c>
      <c r="H932" s="416">
        <v>1168</v>
      </c>
      <c r="I932" s="414" t="s">
        <v>44</v>
      </c>
      <c r="J932" s="308" t="str">
        <f>IF(ISBLANK(INDEX('Policy Characteristics'!D:D,MATCH($C932,'Policy Characteristics'!$C:$C,0))),"",INDEX('Policy Characteristics'!D:D,MATCH($C932,'Policy Characteristics'!$C:$C,0)))</f>
        <v>Industry Energy Efficiency Standards</v>
      </c>
      <c r="K932" s="306" t="str">
        <f>IF(ISBLANK(INDEX('Policy Characteristics'!E:E,MATCH($C932,'Policy Characteristics'!$C:$C,0))),"",INDEX('Policy Characteristics'!E:E,MATCH($C932,'Policy Characteristics'!$C:$C,0)))</f>
        <v>indst efficiency standards</v>
      </c>
      <c r="L932" s="317">
        <f>IF(ISBLANK(INDEX('Policy Characteristics'!F:F,MATCH($C932,'Policy Characteristics'!$C:$C,0))),"",INDEX('Policy Characteristics'!F:F,MATCH($C932,'Policy Characteristics'!$C:$C,0)))</f>
        <v>0</v>
      </c>
      <c r="M932" s="317">
        <f>IF(ISBLANK(INDEX('Policy Characteristics'!G:G,MATCH($C932,'Policy Characteristics'!$C:$C,0))),"",INDEX('Policy Characteristics'!G:G,MATCH($C932,'Policy Characteristics'!$C:$C,0)))</f>
        <v>0.25</v>
      </c>
      <c r="N932" s="317">
        <f>IF(ISBLANK(INDEX('Policy Characteristics'!H:H,MATCH($C932,'Policy Characteristics'!$C:$C,0))),"",INDEX('Policy Characteristics'!H:H,MATCH($C932,'Policy Characteristics'!$C:$C,0)))</f>
        <v>0.01</v>
      </c>
      <c r="O932" s="306" t="str">
        <f>IF(ISBLANK(INDEX('Policy Characteristics'!I:I,MATCH($C932,'Policy Characteristics'!$C:$C,0))),"",INDEX('Policy Characteristics'!I:I,MATCH($C932,'Policy Characteristics'!$C:$C,0)))</f>
        <v>% reduction in energy use</v>
      </c>
      <c r="P932" s="306" t="str">
        <f>IF(ISBLANK(INDEX('Policy Characteristics'!J:J,MATCH($C932,'Policy Characteristics'!$C:$C,0))),"",INDEX('Policy Characteristics'!J:J,MATCH($C932,'Policy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2" s="306" t="str">
        <f>IF(ISBLANK(INDEX('Policy Characteristics'!K:K,MATCH($C932,'Policy Characteristics'!$C:$C,0))),"",INDEX('Policy Characteristics'!K:K,MATCH($C932,'Policy Characteristics'!$C:$C,0)))</f>
        <v>industry-ag-main.html#eff-stds</v>
      </c>
      <c r="R932" s="306" t="str">
        <f>IF(ISBLANK(INDEX('Policy Characteristics'!L:L,MATCH($C932,'Policy Characteristics'!$C:$C,0))),"",INDEX('Policy Characteristics'!L:L,MATCH($C932,'Policy Characteristics'!$C:$C,0)))</f>
        <v>industry-energy-efficiency-standards.html</v>
      </c>
    </row>
    <row r="933" spans="1:18" s="435" customFormat="1" x14ac:dyDescent="0.25">
      <c r="A933" s="306" t="str">
        <f>IF(ISBLANK(INDEX('Policy Characteristics'!A:A,MATCH($C933,'Policy Characteristics'!$C:$C,0))),"",INDEX('Policy Characteristics'!A:A,MATCH($C933,'Policy Characteristics'!$C:$C,0)))</f>
        <v>Industry</v>
      </c>
      <c r="B933" s="306" t="str">
        <f>IF(ISBLANK(INDEX('Policy Characteristics'!B:B,MATCH($C933,'Policy Characteristics'!$C:$C,0))),"",INDEX('Policy Characteristics'!B:B,MATCH($C933,'Policy Characteristics'!$C:$C,0)))</f>
        <v>Industry Energy Efficiency Standards</v>
      </c>
      <c r="C933" s="310" t="str">
        <f t="shared" si="40"/>
        <v>Percentage Improvement in Eqpt Efficiency Standards above BAU</v>
      </c>
      <c r="D933" s="394" t="s">
        <v>3214</v>
      </c>
      <c r="E933" s="414" t="s">
        <v>2450</v>
      </c>
      <c r="F933" s="7" t="s">
        <v>3176</v>
      </c>
      <c r="G933" s="414" t="s">
        <v>2458</v>
      </c>
      <c r="H933" s="416">
        <v>1169</v>
      </c>
      <c r="I933" s="414" t="s">
        <v>44</v>
      </c>
      <c r="J933" s="308" t="str">
        <f>IF(ISBLANK(INDEX('Policy Characteristics'!D:D,MATCH($C933,'Policy Characteristics'!$C:$C,0))),"",INDEX('Policy Characteristics'!D:D,MATCH($C933,'Policy Characteristics'!$C:$C,0)))</f>
        <v>Industry Energy Efficiency Standards</v>
      </c>
      <c r="K933" s="306" t="str">
        <f>IF(ISBLANK(INDEX('Policy Characteristics'!E:E,MATCH($C933,'Policy Characteristics'!$C:$C,0))),"",INDEX('Policy Characteristics'!E:E,MATCH($C933,'Policy Characteristics'!$C:$C,0)))</f>
        <v>indst efficiency standards</v>
      </c>
      <c r="L933" s="317">
        <f>IF(ISBLANK(INDEX('Policy Characteristics'!F:F,MATCH($C933,'Policy Characteristics'!$C:$C,0))),"",INDEX('Policy Characteristics'!F:F,MATCH($C933,'Policy Characteristics'!$C:$C,0)))</f>
        <v>0</v>
      </c>
      <c r="M933" s="317">
        <f>IF(ISBLANK(INDEX('Policy Characteristics'!G:G,MATCH($C933,'Policy Characteristics'!$C:$C,0))),"",INDEX('Policy Characteristics'!G:G,MATCH($C933,'Policy Characteristics'!$C:$C,0)))</f>
        <v>0.25</v>
      </c>
      <c r="N933" s="317">
        <f>IF(ISBLANK(INDEX('Policy Characteristics'!H:H,MATCH($C933,'Policy Characteristics'!$C:$C,0))),"",INDEX('Policy Characteristics'!H:H,MATCH($C933,'Policy Characteristics'!$C:$C,0)))</f>
        <v>0.01</v>
      </c>
      <c r="O933" s="306" t="str">
        <f>IF(ISBLANK(INDEX('Policy Characteristics'!I:I,MATCH($C933,'Policy Characteristics'!$C:$C,0))),"",INDEX('Policy Characteristics'!I:I,MATCH($C933,'Policy Characteristics'!$C:$C,0)))</f>
        <v>% reduction in energy use</v>
      </c>
      <c r="P933" s="306" t="str">
        <f>IF(ISBLANK(INDEX('Policy Characteristics'!J:J,MATCH($C933,'Policy Characteristics'!$C:$C,0))),"",INDEX('Policy Characteristics'!J:J,MATCH($C933,'Policy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3" s="306" t="str">
        <f>IF(ISBLANK(INDEX('Policy Characteristics'!K:K,MATCH($C933,'Policy Characteristics'!$C:$C,0))),"",INDEX('Policy Characteristics'!K:K,MATCH($C933,'Policy Characteristics'!$C:$C,0)))</f>
        <v>industry-ag-main.html#eff-stds</v>
      </c>
      <c r="R933" s="306" t="str">
        <f>IF(ISBLANK(INDEX('Policy Characteristics'!L:L,MATCH($C933,'Policy Characteristics'!$C:$C,0))),"",INDEX('Policy Characteristics'!L:L,MATCH($C933,'Policy Characteristics'!$C:$C,0)))</f>
        <v>industry-energy-efficiency-standards.html</v>
      </c>
    </row>
    <row r="934" spans="1:18" s="435" customFormat="1" x14ac:dyDescent="0.25">
      <c r="A934" s="306" t="str">
        <f>IF(ISBLANK(INDEX('Policy Characteristics'!A:A,MATCH($C934,'Policy Characteristics'!$C:$C,0))),"",INDEX('Policy Characteristics'!A:A,MATCH($C934,'Policy Characteristics'!$C:$C,0)))</f>
        <v>Industry</v>
      </c>
      <c r="B934" s="306" t="str">
        <f>IF(ISBLANK(INDEX('Policy Characteristics'!B:B,MATCH($C934,'Policy Characteristics'!$C:$C,0))),"",INDEX('Policy Characteristics'!B:B,MATCH($C934,'Policy Characteristics'!$C:$C,0)))</f>
        <v>Industry Energy Efficiency Standards</v>
      </c>
      <c r="C934" s="310" t="str">
        <f t="shared" si="40"/>
        <v>Percentage Improvement in Eqpt Efficiency Standards above BAU</v>
      </c>
      <c r="D934" s="394" t="s">
        <v>3214</v>
      </c>
      <c r="E934" s="414" t="s">
        <v>2451</v>
      </c>
      <c r="F934" s="7" t="s">
        <v>3176</v>
      </c>
      <c r="G934" s="414" t="s">
        <v>2459</v>
      </c>
      <c r="H934" s="416">
        <v>1170</v>
      </c>
      <c r="I934" s="414" t="s">
        <v>44</v>
      </c>
      <c r="J934" s="308" t="str">
        <f>IF(ISBLANK(INDEX('Policy Characteristics'!D:D,MATCH($C934,'Policy Characteristics'!$C:$C,0))),"",INDEX('Policy Characteristics'!D:D,MATCH($C934,'Policy Characteristics'!$C:$C,0)))</f>
        <v>Industry Energy Efficiency Standards</v>
      </c>
      <c r="K934" s="306" t="str">
        <f>IF(ISBLANK(INDEX('Policy Characteristics'!E:E,MATCH($C934,'Policy Characteristics'!$C:$C,0))),"",INDEX('Policy Characteristics'!E:E,MATCH($C934,'Policy Characteristics'!$C:$C,0)))</f>
        <v>indst efficiency standards</v>
      </c>
      <c r="L934" s="317">
        <f>IF(ISBLANK(INDEX('Policy Characteristics'!F:F,MATCH($C934,'Policy Characteristics'!$C:$C,0))),"",INDEX('Policy Characteristics'!F:F,MATCH($C934,'Policy Characteristics'!$C:$C,0)))</f>
        <v>0</v>
      </c>
      <c r="M934" s="317">
        <f>IF(ISBLANK(INDEX('Policy Characteristics'!G:G,MATCH($C934,'Policy Characteristics'!$C:$C,0))),"",INDEX('Policy Characteristics'!G:G,MATCH($C934,'Policy Characteristics'!$C:$C,0)))</f>
        <v>0.25</v>
      </c>
      <c r="N934" s="317">
        <f>IF(ISBLANK(INDEX('Policy Characteristics'!H:H,MATCH($C934,'Policy Characteristics'!$C:$C,0))),"",INDEX('Policy Characteristics'!H:H,MATCH($C934,'Policy Characteristics'!$C:$C,0)))</f>
        <v>0.01</v>
      </c>
      <c r="O934" s="306" t="str">
        <f>IF(ISBLANK(INDEX('Policy Characteristics'!I:I,MATCH($C934,'Policy Characteristics'!$C:$C,0))),"",INDEX('Policy Characteristics'!I:I,MATCH($C934,'Policy Characteristics'!$C:$C,0)))</f>
        <v>% reduction in energy use</v>
      </c>
      <c r="P934" s="306" t="str">
        <f>IF(ISBLANK(INDEX('Policy Characteristics'!J:J,MATCH($C934,'Policy Characteristics'!$C:$C,0))),"",INDEX('Policy Characteristics'!J:J,MATCH($C934,'Policy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4" s="306" t="str">
        <f>IF(ISBLANK(INDEX('Policy Characteristics'!K:K,MATCH($C934,'Policy Characteristics'!$C:$C,0))),"",INDEX('Policy Characteristics'!K:K,MATCH($C934,'Policy Characteristics'!$C:$C,0)))</f>
        <v>industry-ag-main.html#eff-stds</v>
      </c>
      <c r="R934" s="306" t="str">
        <f>IF(ISBLANK(INDEX('Policy Characteristics'!L:L,MATCH($C934,'Policy Characteristics'!$C:$C,0))),"",INDEX('Policy Characteristics'!L:L,MATCH($C934,'Policy Characteristics'!$C:$C,0)))</f>
        <v>industry-energy-efficiency-standards.html</v>
      </c>
    </row>
    <row r="935" spans="1:18" s="435" customFormat="1" x14ac:dyDescent="0.25">
      <c r="A935" s="306" t="str">
        <f>IF(ISBLANK(INDEX('Policy Characteristics'!A:A,MATCH($C935,'Policy Characteristics'!$C:$C,0))),"",INDEX('Policy Characteristics'!A:A,MATCH($C935,'Policy Characteristics'!$C:$C,0)))</f>
        <v>Industry</v>
      </c>
      <c r="B935" s="306" t="str">
        <f>IF(ISBLANK(INDEX('Policy Characteristics'!B:B,MATCH($C935,'Policy Characteristics'!$C:$C,0))),"",INDEX('Policy Characteristics'!B:B,MATCH($C935,'Policy Characteristics'!$C:$C,0)))</f>
        <v>Industry Energy Efficiency Standards</v>
      </c>
      <c r="C935" s="310" t="str">
        <f t="shared" si="40"/>
        <v>Percentage Improvement in Eqpt Efficiency Standards above BAU</v>
      </c>
      <c r="D935" s="394" t="s">
        <v>3214</v>
      </c>
      <c r="E935" s="414" t="s">
        <v>2452</v>
      </c>
      <c r="F935" s="7" t="s">
        <v>3176</v>
      </c>
      <c r="G935" s="414" t="s">
        <v>2456</v>
      </c>
      <c r="H935" s="416">
        <v>1171</v>
      </c>
      <c r="I935" s="414" t="s">
        <v>45</v>
      </c>
      <c r="J935" s="308" t="str">
        <f>IF(ISBLANK(INDEX('Policy Characteristics'!D:D,MATCH($C935,'Policy Characteristics'!$C:$C,0))),"",INDEX('Policy Characteristics'!D:D,MATCH($C935,'Policy Characteristics'!$C:$C,0)))</f>
        <v>Industry Energy Efficiency Standards</v>
      </c>
      <c r="K935" s="306" t="str">
        <f>IF(ISBLANK(INDEX('Policy Characteristics'!E:E,MATCH($C935,'Policy Characteristics'!$C:$C,0))),"",INDEX('Policy Characteristics'!E:E,MATCH($C935,'Policy Characteristics'!$C:$C,0)))</f>
        <v>indst efficiency standards</v>
      </c>
      <c r="L935" s="317">
        <f>IF(ISBLANK(INDEX('Policy Characteristics'!F:F,MATCH($C935,'Policy Characteristics'!$C:$C,0))),"",INDEX('Policy Characteristics'!F:F,MATCH($C935,'Policy Characteristics'!$C:$C,0)))</f>
        <v>0</v>
      </c>
      <c r="M935" s="317">
        <f>IF(ISBLANK(INDEX('Policy Characteristics'!G:G,MATCH($C935,'Policy Characteristics'!$C:$C,0))),"",INDEX('Policy Characteristics'!G:G,MATCH($C935,'Policy Characteristics'!$C:$C,0)))</f>
        <v>0.25</v>
      </c>
      <c r="N935" s="317">
        <f>IF(ISBLANK(INDEX('Policy Characteristics'!H:H,MATCH($C935,'Policy Characteristics'!$C:$C,0))),"",INDEX('Policy Characteristics'!H:H,MATCH($C935,'Policy Characteristics'!$C:$C,0)))</f>
        <v>0.01</v>
      </c>
      <c r="O935" s="306" t="str">
        <f>IF(ISBLANK(INDEX('Policy Characteristics'!I:I,MATCH($C935,'Policy Characteristics'!$C:$C,0))),"",INDEX('Policy Characteristics'!I:I,MATCH($C935,'Policy Characteristics'!$C:$C,0)))</f>
        <v>% reduction in energy use</v>
      </c>
      <c r="P935" s="306" t="str">
        <f>IF(ISBLANK(INDEX('Policy Characteristics'!J:J,MATCH($C935,'Policy Characteristics'!$C:$C,0))),"",INDEX('Policy Characteristics'!J:J,MATCH($C935,'Policy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5" s="306" t="str">
        <f>IF(ISBLANK(INDEX('Policy Characteristics'!K:K,MATCH($C935,'Policy Characteristics'!$C:$C,0))),"",INDEX('Policy Characteristics'!K:K,MATCH($C935,'Policy Characteristics'!$C:$C,0)))</f>
        <v>industry-ag-main.html#eff-stds</v>
      </c>
      <c r="R935" s="306" t="str">
        <f>IF(ISBLANK(INDEX('Policy Characteristics'!L:L,MATCH($C935,'Policy Characteristics'!$C:$C,0))),"",INDEX('Policy Characteristics'!L:L,MATCH($C935,'Policy Characteristics'!$C:$C,0)))</f>
        <v>industry-energy-efficiency-standards.html</v>
      </c>
    </row>
    <row r="936" spans="1:18" s="435" customFormat="1" x14ac:dyDescent="0.25">
      <c r="A936" s="306" t="str">
        <f>IF(ISBLANK(INDEX('Policy Characteristics'!A:A,MATCH($C936,'Policy Characteristics'!$C:$C,0))),"",INDEX('Policy Characteristics'!A:A,MATCH($C936,'Policy Characteristics'!$C:$C,0)))</f>
        <v>Industry</v>
      </c>
      <c r="B936" s="306" t="str">
        <f>IF(ISBLANK(INDEX('Policy Characteristics'!B:B,MATCH($C936,'Policy Characteristics'!$C:$C,0))),"",INDEX('Policy Characteristics'!B:B,MATCH($C936,'Policy Characteristics'!$C:$C,0)))</f>
        <v>Industry Energy Efficiency Standards</v>
      </c>
      <c r="C936" s="310" t="str">
        <f t="shared" si="40"/>
        <v>Percentage Improvement in Eqpt Efficiency Standards above BAU</v>
      </c>
      <c r="D936" s="394" t="s">
        <v>3214</v>
      </c>
      <c r="E936" s="414" t="s">
        <v>2453</v>
      </c>
      <c r="F936" s="7" t="s">
        <v>3176</v>
      </c>
      <c r="G936" s="414" t="s">
        <v>2457</v>
      </c>
      <c r="H936" s="416">
        <v>1172</v>
      </c>
      <c r="I936" s="414" t="s">
        <v>44</v>
      </c>
      <c r="J936" s="308" t="str">
        <f>IF(ISBLANK(INDEX('Policy Characteristics'!D:D,MATCH($C936,'Policy Characteristics'!$C:$C,0))),"",INDEX('Policy Characteristics'!D:D,MATCH($C936,'Policy Characteristics'!$C:$C,0)))</f>
        <v>Industry Energy Efficiency Standards</v>
      </c>
      <c r="K936" s="306" t="str">
        <f>IF(ISBLANK(INDEX('Policy Characteristics'!E:E,MATCH($C936,'Policy Characteristics'!$C:$C,0))),"",INDEX('Policy Characteristics'!E:E,MATCH($C936,'Policy Characteristics'!$C:$C,0)))</f>
        <v>indst efficiency standards</v>
      </c>
      <c r="L936" s="317">
        <f>IF(ISBLANK(INDEX('Policy Characteristics'!F:F,MATCH($C936,'Policy Characteristics'!$C:$C,0))),"",INDEX('Policy Characteristics'!F:F,MATCH($C936,'Policy Characteristics'!$C:$C,0)))</f>
        <v>0</v>
      </c>
      <c r="M936" s="317">
        <f>IF(ISBLANK(INDEX('Policy Characteristics'!G:G,MATCH($C936,'Policy Characteristics'!$C:$C,0))),"",INDEX('Policy Characteristics'!G:G,MATCH($C936,'Policy Characteristics'!$C:$C,0)))</f>
        <v>0.25</v>
      </c>
      <c r="N936" s="317">
        <f>IF(ISBLANK(INDEX('Policy Characteristics'!H:H,MATCH($C936,'Policy Characteristics'!$C:$C,0))),"",INDEX('Policy Characteristics'!H:H,MATCH($C936,'Policy Characteristics'!$C:$C,0)))</f>
        <v>0.01</v>
      </c>
      <c r="O936" s="306" t="str">
        <f>IF(ISBLANK(INDEX('Policy Characteristics'!I:I,MATCH($C936,'Policy Characteristics'!$C:$C,0))),"",INDEX('Policy Characteristics'!I:I,MATCH($C936,'Policy Characteristics'!$C:$C,0)))</f>
        <v>% reduction in energy use</v>
      </c>
      <c r="P936" s="306" t="str">
        <f>IF(ISBLANK(INDEX('Policy Characteristics'!J:J,MATCH($C936,'Policy Characteristics'!$C:$C,0))),"",INDEX('Policy Characteristics'!J:J,MATCH($C936,'Policy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6" s="306" t="str">
        <f>IF(ISBLANK(INDEX('Policy Characteristics'!K:K,MATCH($C936,'Policy Characteristics'!$C:$C,0))),"",INDEX('Policy Characteristics'!K:K,MATCH($C936,'Policy Characteristics'!$C:$C,0)))</f>
        <v>industry-ag-main.html#eff-stds</v>
      </c>
      <c r="R936" s="306" t="str">
        <f>IF(ISBLANK(INDEX('Policy Characteristics'!L:L,MATCH($C936,'Policy Characteristics'!$C:$C,0))),"",INDEX('Policy Characteristics'!L:L,MATCH($C936,'Policy Characteristics'!$C:$C,0)))</f>
        <v>industry-energy-efficiency-standards.html</v>
      </c>
    </row>
    <row r="937" spans="1:18" s="435" customFormat="1" x14ac:dyDescent="0.25">
      <c r="A937" s="306" t="str">
        <f>IF(ISBLANK(INDEX('Policy Characteristics'!A:A,MATCH($C937,'Policy Characteristics'!$C:$C,0))),"",INDEX('Policy Characteristics'!A:A,MATCH($C937,'Policy Characteristics'!$C:$C,0)))</f>
        <v>Industry</v>
      </c>
      <c r="B937" s="306" t="str">
        <f>IF(ISBLANK(INDEX('Policy Characteristics'!B:B,MATCH($C937,'Policy Characteristics'!$C:$C,0))),"",INDEX('Policy Characteristics'!B:B,MATCH($C937,'Policy Characteristics'!$C:$C,0)))</f>
        <v>Industry Energy Efficiency Standards</v>
      </c>
      <c r="C937" s="310" t="str">
        <f t="shared" si="40"/>
        <v>Percentage Improvement in Eqpt Efficiency Standards above BAU</v>
      </c>
      <c r="D937" s="394" t="s">
        <v>3214</v>
      </c>
      <c r="E937" s="414" t="s">
        <v>2454</v>
      </c>
      <c r="F937" s="7" t="s">
        <v>3176</v>
      </c>
      <c r="G937" s="414" t="s">
        <v>2460</v>
      </c>
      <c r="H937" s="416">
        <v>1173</v>
      </c>
      <c r="I937" s="414" t="s">
        <v>45</v>
      </c>
      <c r="J937" s="308" t="str">
        <f>IF(ISBLANK(INDEX('Policy Characteristics'!D:D,MATCH($C937,'Policy Characteristics'!$C:$C,0))),"",INDEX('Policy Characteristics'!D:D,MATCH($C937,'Policy Characteristics'!$C:$C,0)))</f>
        <v>Industry Energy Efficiency Standards</v>
      </c>
      <c r="K937" s="306" t="str">
        <f>IF(ISBLANK(INDEX('Policy Characteristics'!E:E,MATCH($C937,'Policy Characteristics'!$C:$C,0))),"",INDEX('Policy Characteristics'!E:E,MATCH($C937,'Policy Characteristics'!$C:$C,0)))</f>
        <v>indst efficiency standards</v>
      </c>
      <c r="L937" s="317">
        <f>IF(ISBLANK(INDEX('Policy Characteristics'!F:F,MATCH($C937,'Policy Characteristics'!$C:$C,0))),"",INDEX('Policy Characteristics'!F:F,MATCH($C937,'Policy Characteristics'!$C:$C,0)))</f>
        <v>0</v>
      </c>
      <c r="M937" s="317">
        <f>IF(ISBLANK(INDEX('Policy Characteristics'!G:G,MATCH($C937,'Policy Characteristics'!$C:$C,0))),"",INDEX('Policy Characteristics'!G:G,MATCH($C937,'Policy Characteristics'!$C:$C,0)))</f>
        <v>0.25</v>
      </c>
      <c r="N937" s="317">
        <f>IF(ISBLANK(INDEX('Policy Characteristics'!H:H,MATCH($C937,'Policy Characteristics'!$C:$C,0))),"",INDEX('Policy Characteristics'!H:H,MATCH($C937,'Policy Characteristics'!$C:$C,0)))</f>
        <v>0.01</v>
      </c>
      <c r="O937" s="306" t="str">
        <f>IF(ISBLANK(INDEX('Policy Characteristics'!I:I,MATCH($C937,'Policy Characteristics'!$C:$C,0))),"",INDEX('Policy Characteristics'!I:I,MATCH($C937,'Policy Characteristics'!$C:$C,0)))</f>
        <v>% reduction in energy use</v>
      </c>
      <c r="P937" s="306" t="str">
        <f>IF(ISBLANK(INDEX('Policy Characteristics'!J:J,MATCH($C937,'Policy Characteristics'!$C:$C,0))),"",INDEX('Policy Characteristics'!J:J,MATCH($C937,'Policy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7" s="306" t="str">
        <f>IF(ISBLANK(INDEX('Policy Characteristics'!K:K,MATCH($C937,'Policy Characteristics'!$C:$C,0))),"",INDEX('Policy Characteristics'!K:K,MATCH($C937,'Policy Characteristics'!$C:$C,0)))</f>
        <v>industry-ag-main.html#eff-stds</v>
      </c>
      <c r="R937" s="306" t="str">
        <f>IF(ISBLANK(INDEX('Policy Characteristics'!L:L,MATCH($C937,'Policy Characteristics'!$C:$C,0))),"",INDEX('Policy Characteristics'!L:L,MATCH($C937,'Policy Characteristics'!$C:$C,0)))</f>
        <v>industry-energy-efficiency-standards.html</v>
      </c>
    </row>
    <row r="938" spans="1:18" s="435" customFormat="1" x14ac:dyDescent="0.25">
      <c r="A938" s="306" t="str">
        <f>IF(ISBLANK(INDEX('Policy Characteristics'!A:A,MATCH($C938,'Policy Characteristics'!$C:$C,0))),"",INDEX('Policy Characteristics'!A:A,MATCH($C938,'Policy Characteristics'!$C:$C,0)))</f>
        <v>Industry</v>
      </c>
      <c r="B938" s="306" t="str">
        <f>IF(ISBLANK(INDEX('Policy Characteristics'!B:B,MATCH($C938,'Policy Characteristics'!$C:$C,0))),"",INDEX('Policy Characteristics'!B:B,MATCH($C938,'Policy Characteristics'!$C:$C,0)))</f>
        <v>Industry Energy Efficiency Standards</v>
      </c>
      <c r="C938" s="310" t="str">
        <f t="shared" si="40"/>
        <v>Percentage Improvement in Eqpt Efficiency Standards above BAU</v>
      </c>
      <c r="D938" s="394" t="s">
        <v>3214</v>
      </c>
      <c r="E938" s="414" t="s">
        <v>2800</v>
      </c>
      <c r="F938" s="7" t="s">
        <v>3176</v>
      </c>
      <c r="G938" s="414" t="s">
        <v>2803</v>
      </c>
      <c r="H938" s="416">
        <v>1174</v>
      </c>
      <c r="I938" s="414" t="s">
        <v>45</v>
      </c>
      <c r="J938" s="308" t="str">
        <f>IF(ISBLANK(INDEX('Policy Characteristics'!D:D,MATCH($C938,'Policy Characteristics'!$C:$C,0))),"",INDEX('Policy Characteristics'!D:D,MATCH($C938,'Policy Characteristics'!$C:$C,0)))</f>
        <v>Industry Energy Efficiency Standards</v>
      </c>
      <c r="K938" s="306" t="str">
        <f>IF(ISBLANK(INDEX('Policy Characteristics'!E:E,MATCH($C938,'Policy Characteristics'!$C:$C,0))),"",INDEX('Policy Characteristics'!E:E,MATCH($C938,'Policy Characteristics'!$C:$C,0)))</f>
        <v>indst efficiency standards</v>
      </c>
      <c r="L938" s="317">
        <f>IF(ISBLANK(INDEX('Policy Characteristics'!F:F,MATCH($C938,'Policy Characteristics'!$C:$C,0))),"",INDEX('Policy Characteristics'!F:F,MATCH($C938,'Policy Characteristics'!$C:$C,0)))</f>
        <v>0</v>
      </c>
      <c r="M938" s="317">
        <f>IF(ISBLANK(INDEX('Policy Characteristics'!G:G,MATCH($C938,'Policy Characteristics'!$C:$C,0))),"",INDEX('Policy Characteristics'!G:G,MATCH($C938,'Policy Characteristics'!$C:$C,0)))</f>
        <v>0.25</v>
      </c>
      <c r="N938" s="317">
        <f>IF(ISBLANK(INDEX('Policy Characteristics'!H:H,MATCH($C938,'Policy Characteristics'!$C:$C,0))),"",INDEX('Policy Characteristics'!H:H,MATCH($C938,'Policy Characteristics'!$C:$C,0)))</f>
        <v>0.01</v>
      </c>
      <c r="O938" s="306" t="str">
        <f>IF(ISBLANK(INDEX('Policy Characteristics'!I:I,MATCH($C938,'Policy Characteristics'!$C:$C,0))),"",INDEX('Policy Characteristics'!I:I,MATCH($C938,'Policy Characteristics'!$C:$C,0)))</f>
        <v>% reduction in energy use</v>
      </c>
      <c r="P938" s="306" t="str">
        <f>IF(ISBLANK(INDEX('Policy Characteristics'!J:J,MATCH($C938,'Policy Characteristics'!$C:$C,0))),"",INDEX('Policy Characteristics'!J:J,MATCH($C938,'Policy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8" s="306" t="str">
        <f>IF(ISBLANK(INDEX('Policy Characteristics'!K:K,MATCH($C938,'Policy Characteristics'!$C:$C,0))),"",INDEX('Policy Characteristics'!K:K,MATCH($C938,'Policy Characteristics'!$C:$C,0)))</f>
        <v>industry-ag-main.html#eff-stds</v>
      </c>
      <c r="R938" s="306" t="str">
        <f>IF(ISBLANK(INDEX('Policy Characteristics'!L:L,MATCH($C938,'Policy Characteristics'!$C:$C,0))),"",INDEX('Policy Characteristics'!L:L,MATCH($C938,'Policy Characteristics'!$C:$C,0)))</f>
        <v>industry-energy-efficiency-standards.html</v>
      </c>
    </row>
    <row r="939" spans="1:18" s="435" customFormat="1" x14ac:dyDescent="0.25">
      <c r="A939" s="306" t="str">
        <f>IF(ISBLANK(INDEX('Policy Characteristics'!A:A,MATCH($C939,'Policy Characteristics'!$C:$C,0))),"",INDEX('Policy Characteristics'!A:A,MATCH($C939,'Policy Characteristics'!$C:$C,0)))</f>
        <v>Industry</v>
      </c>
      <c r="B939" s="306" t="str">
        <f>IF(ISBLANK(INDEX('Policy Characteristics'!B:B,MATCH($C939,'Policy Characteristics'!$C:$C,0))),"",INDEX('Policy Characteristics'!B:B,MATCH($C939,'Policy Characteristics'!$C:$C,0)))</f>
        <v>Industry Energy Efficiency Standards</v>
      </c>
      <c r="C939" s="310" t="str">
        <f t="shared" si="40"/>
        <v>Percentage Improvement in Eqpt Efficiency Standards above BAU</v>
      </c>
      <c r="D939" s="394" t="s">
        <v>3214</v>
      </c>
      <c r="E939" s="414" t="s">
        <v>2801</v>
      </c>
      <c r="F939" s="7" t="s">
        <v>3176</v>
      </c>
      <c r="G939" s="414" t="s">
        <v>2805</v>
      </c>
      <c r="H939" s="416">
        <v>1175</v>
      </c>
      <c r="I939" s="414" t="s">
        <v>44</v>
      </c>
      <c r="J939" s="308" t="str">
        <f>IF(ISBLANK(INDEX('Policy Characteristics'!D:D,MATCH($C939,'Policy Characteristics'!$C:$C,0))),"",INDEX('Policy Characteristics'!D:D,MATCH($C939,'Policy Characteristics'!$C:$C,0)))</f>
        <v>Industry Energy Efficiency Standards</v>
      </c>
      <c r="K939" s="306" t="str">
        <f>IF(ISBLANK(INDEX('Policy Characteristics'!E:E,MATCH($C939,'Policy Characteristics'!$C:$C,0))),"",INDEX('Policy Characteristics'!E:E,MATCH($C939,'Policy Characteristics'!$C:$C,0)))</f>
        <v>indst efficiency standards</v>
      </c>
      <c r="L939" s="317">
        <f>IF(ISBLANK(INDEX('Policy Characteristics'!F:F,MATCH($C939,'Policy Characteristics'!$C:$C,0))),"",INDEX('Policy Characteristics'!F:F,MATCH($C939,'Policy Characteristics'!$C:$C,0)))</f>
        <v>0</v>
      </c>
      <c r="M939" s="317">
        <f>IF(ISBLANK(INDEX('Policy Characteristics'!G:G,MATCH($C939,'Policy Characteristics'!$C:$C,0))),"",INDEX('Policy Characteristics'!G:G,MATCH($C939,'Policy Characteristics'!$C:$C,0)))</f>
        <v>0.25</v>
      </c>
      <c r="N939" s="317">
        <f>IF(ISBLANK(INDEX('Policy Characteristics'!H:H,MATCH($C939,'Policy Characteristics'!$C:$C,0))),"",INDEX('Policy Characteristics'!H:H,MATCH($C939,'Policy Characteristics'!$C:$C,0)))</f>
        <v>0.01</v>
      </c>
      <c r="O939" s="306" t="str">
        <f>IF(ISBLANK(INDEX('Policy Characteristics'!I:I,MATCH($C939,'Policy Characteristics'!$C:$C,0))),"",INDEX('Policy Characteristics'!I:I,MATCH($C939,'Policy Characteristics'!$C:$C,0)))</f>
        <v>% reduction in energy use</v>
      </c>
      <c r="P939" s="306" t="str">
        <f>IF(ISBLANK(INDEX('Policy Characteristics'!J:J,MATCH($C939,'Policy Characteristics'!$C:$C,0))),"",INDEX('Policy Characteristics'!J:J,MATCH($C939,'Policy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39" s="306" t="str">
        <f>IF(ISBLANK(INDEX('Policy Characteristics'!K:K,MATCH($C939,'Policy Characteristics'!$C:$C,0))),"",INDEX('Policy Characteristics'!K:K,MATCH($C939,'Policy Characteristics'!$C:$C,0)))</f>
        <v>industry-ag-main.html#eff-stds</v>
      </c>
      <c r="R939" s="306" t="str">
        <f>IF(ISBLANK(INDEX('Policy Characteristics'!L:L,MATCH($C939,'Policy Characteristics'!$C:$C,0))),"",INDEX('Policy Characteristics'!L:L,MATCH($C939,'Policy Characteristics'!$C:$C,0)))</f>
        <v>industry-energy-efficiency-standards.html</v>
      </c>
    </row>
    <row r="940" spans="1:18" s="435" customFormat="1" x14ac:dyDescent="0.25">
      <c r="A940" s="306" t="str">
        <f>IF(ISBLANK(INDEX('Policy Characteristics'!A:A,MATCH($C940,'Policy Characteristics'!$C:$C,0))),"",INDEX('Policy Characteristics'!A:A,MATCH($C940,'Policy Characteristics'!$C:$C,0)))</f>
        <v>Industry</v>
      </c>
      <c r="B940" s="306" t="str">
        <f>IF(ISBLANK(INDEX('Policy Characteristics'!B:B,MATCH($C940,'Policy Characteristics'!$C:$C,0))),"",INDEX('Policy Characteristics'!B:B,MATCH($C940,'Policy Characteristics'!$C:$C,0)))</f>
        <v>Industry Energy Efficiency Standards</v>
      </c>
      <c r="C940" s="310" t="str">
        <f t="shared" si="40"/>
        <v>Percentage Improvement in Eqpt Efficiency Standards above BAU</v>
      </c>
      <c r="D940" s="394" t="s">
        <v>3214</v>
      </c>
      <c r="E940" s="414" t="s">
        <v>2802</v>
      </c>
      <c r="F940" s="7" t="s">
        <v>3176</v>
      </c>
      <c r="G940" s="414" t="s">
        <v>2806</v>
      </c>
      <c r="H940" s="416">
        <v>1176</v>
      </c>
      <c r="I940" s="414" t="s">
        <v>44</v>
      </c>
      <c r="J940" s="308" t="str">
        <f>IF(ISBLANK(INDEX('Policy Characteristics'!D:D,MATCH($C940,'Policy Characteristics'!$C:$C,0))),"",INDEX('Policy Characteristics'!D:D,MATCH($C940,'Policy Characteristics'!$C:$C,0)))</f>
        <v>Industry Energy Efficiency Standards</v>
      </c>
      <c r="K940" s="306" t="str">
        <f>IF(ISBLANK(INDEX('Policy Characteristics'!E:E,MATCH($C940,'Policy Characteristics'!$C:$C,0))),"",INDEX('Policy Characteristics'!E:E,MATCH($C940,'Policy Characteristics'!$C:$C,0)))</f>
        <v>indst efficiency standards</v>
      </c>
      <c r="L940" s="317">
        <f>IF(ISBLANK(INDEX('Policy Characteristics'!F:F,MATCH($C940,'Policy Characteristics'!$C:$C,0))),"",INDEX('Policy Characteristics'!F:F,MATCH($C940,'Policy Characteristics'!$C:$C,0)))</f>
        <v>0</v>
      </c>
      <c r="M940" s="317">
        <f>IF(ISBLANK(INDEX('Policy Characteristics'!G:G,MATCH($C940,'Policy Characteristics'!$C:$C,0))),"",INDEX('Policy Characteristics'!G:G,MATCH($C940,'Policy Characteristics'!$C:$C,0)))</f>
        <v>0.25</v>
      </c>
      <c r="N940" s="317">
        <f>IF(ISBLANK(INDEX('Policy Characteristics'!H:H,MATCH($C940,'Policy Characteristics'!$C:$C,0))),"",INDEX('Policy Characteristics'!H:H,MATCH($C940,'Policy Characteristics'!$C:$C,0)))</f>
        <v>0.01</v>
      </c>
      <c r="O940" s="306" t="str">
        <f>IF(ISBLANK(INDEX('Policy Characteristics'!I:I,MATCH($C940,'Policy Characteristics'!$C:$C,0))),"",INDEX('Policy Characteristics'!I:I,MATCH($C940,'Policy Characteristics'!$C:$C,0)))</f>
        <v>% reduction in energy use</v>
      </c>
      <c r="P940" s="306" t="str">
        <f>IF(ISBLANK(INDEX('Policy Characteristics'!J:J,MATCH($C940,'Policy Characteristics'!$C:$C,0))),"",INDEX('Policy Characteristics'!J:J,MATCH($C940,'Policy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0" s="306" t="str">
        <f>IF(ISBLANK(INDEX('Policy Characteristics'!K:K,MATCH($C940,'Policy Characteristics'!$C:$C,0))),"",INDEX('Policy Characteristics'!K:K,MATCH($C940,'Policy Characteristics'!$C:$C,0)))</f>
        <v>industry-ag-main.html#eff-stds</v>
      </c>
      <c r="R940" s="306" t="str">
        <f>IF(ISBLANK(INDEX('Policy Characteristics'!L:L,MATCH($C940,'Policy Characteristics'!$C:$C,0))),"",INDEX('Policy Characteristics'!L:L,MATCH($C940,'Policy Characteristics'!$C:$C,0)))</f>
        <v>industry-energy-efficiency-standards.html</v>
      </c>
    </row>
    <row r="941" spans="1:18" s="435" customFormat="1" x14ac:dyDescent="0.25">
      <c r="A941" s="306" t="str">
        <f>IF(ISBLANK(INDEX('Policy Characteristics'!A:A,MATCH($C941,'Policy Characteristics'!$C:$C,0))),"",INDEX('Policy Characteristics'!A:A,MATCH($C941,'Policy Characteristics'!$C:$C,0)))</f>
        <v>Industry</v>
      </c>
      <c r="B941" s="306" t="str">
        <f>IF(ISBLANK(INDEX('Policy Characteristics'!B:B,MATCH($C941,'Policy Characteristics'!$C:$C,0))),"",INDEX('Policy Characteristics'!B:B,MATCH($C941,'Policy Characteristics'!$C:$C,0)))</f>
        <v>Industry Energy Efficiency Standards</v>
      </c>
      <c r="C941" s="310" t="str">
        <f t="shared" si="40"/>
        <v>Percentage Improvement in Eqpt Efficiency Standards above BAU</v>
      </c>
      <c r="D941" s="394" t="s">
        <v>3214</v>
      </c>
      <c r="E941" s="414" t="s">
        <v>2799</v>
      </c>
      <c r="F941" s="7" t="s">
        <v>3176</v>
      </c>
      <c r="G941" s="414" t="s">
        <v>2804</v>
      </c>
      <c r="H941" s="416">
        <v>1177</v>
      </c>
      <c r="I941" s="414" t="s">
        <v>45</v>
      </c>
      <c r="J941" s="308" t="str">
        <f>IF(ISBLANK(INDEX('Policy Characteristics'!D:D,MATCH($C941,'Policy Characteristics'!$C:$C,0))),"",INDEX('Policy Characteristics'!D:D,MATCH($C941,'Policy Characteristics'!$C:$C,0)))</f>
        <v>Industry Energy Efficiency Standards</v>
      </c>
      <c r="K941" s="306" t="str">
        <f>IF(ISBLANK(INDEX('Policy Characteristics'!E:E,MATCH($C941,'Policy Characteristics'!$C:$C,0))),"",INDEX('Policy Characteristics'!E:E,MATCH($C941,'Policy Characteristics'!$C:$C,0)))</f>
        <v>indst efficiency standards</v>
      </c>
      <c r="L941" s="317">
        <f>IF(ISBLANK(INDEX('Policy Characteristics'!F:F,MATCH($C941,'Policy Characteristics'!$C:$C,0))),"",INDEX('Policy Characteristics'!F:F,MATCH($C941,'Policy Characteristics'!$C:$C,0)))</f>
        <v>0</v>
      </c>
      <c r="M941" s="317">
        <f>IF(ISBLANK(INDEX('Policy Characteristics'!G:G,MATCH($C941,'Policy Characteristics'!$C:$C,0))),"",INDEX('Policy Characteristics'!G:G,MATCH($C941,'Policy Characteristics'!$C:$C,0)))</f>
        <v>0.25</v>
      </c>
      <c r="N941" s="317">
        <f>IF(ISBLANK(INDEX('Policy Characteristics'!H:H,MATCH($C941,'Policy Characteristics'!$C:$C,0))),"",INDEX('Policy Characteristics'!H:H,MATCH($C941,'Policy Characteristics'!$C:$C,0)))</f>
        <v>0.01</v>
      </c>
      <c r="O941" s="306" t="str">
        <f>IF(ISBLANK(INDEX('Policy Characteristics'!I:I,MATCH($C941,'Policy Characteristics'!$C:$C,0))),"",INDEX('Policy Characteristics'!I:I,MATCH($C941,'Policy Characteristics'!$C:$C,0)))</f>
        <v>% reduction in energy use</v>
      </c>
      <c r="P941" s="306" t="str">
        <f>IF(ISBLANK(INDEX('Policy Characteristics'!J:J,MATCH($C941,'Policy Characteristics'!$C:$C,0))),"",INDEX('Policy Characteristics'!J:J,MATCH($C941,'Policy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1" s="306" t="str">
        <f>IF(ISBLANK(INDEX('Policy Characteristics'!K:K,MATCH($C941,'Policy Characteristics'!$C:$C,0))),"",INDEX('Policy Characteristics'!K:K,MATCH($C941,'Policy Characteristics'!$C:$C,0)))</f>
        <v>industry-ag-main.html#eff-stds</v>
      </c>
      <c r="R941" s="306" t="str">
        <f>IF(ISBLANK(INDEX('Policy Characteristics'!L:L,MATCH($C941,'Policy Characteristics'!$C:$C,0))),"",INDEX('Policy Characteristics'!L:L,MATCH($C941,'Policy Characteristics'!$C:$C,0)))</f>
        <v>industry-energy-efficiency-standards.html</v>
      </c>
    </row>
    <row r="942" spans="1:18" s="435" customFormat="1" x14ac:dyDescent="0.25">
      <c r="A942" s="306" t="str">
        <f>IF(ISBLANK(INDEX('Policy Characteristics'!A:A,MATCH($C942,'Policy Characteristics'!$C:$C,0))),"",INDEX('Policy Characteristics'!A:A,MATCH($C942,'Policy Characteristics'!$C:$C,0)))</f>
        <v>Industry</v>
      </c>
      <c r="B942" s="306" t="str">
        <f>IF(ISBLANK(INDEX('Policy Characteristics'!B:B,MATCH($C942,'Policy Characteristics'!$C:$C,0))),"",INDEX('Policy Characteristics'!B:B,MATCH($C942,'Policy Characteristics'!$C:$C,0)))</f>
        <v>Industry Energy Efficiency Standards</v>
      </c>
      <c r="C942" s="310" t="str">
        <f t="shared" si="40"/>
        <v>Percentage Improvement in Eqpt Efficiency Standards above BAU</v>
      </c>
      <c r="D942" s="394" t="s">
        <v>3215</v>
      </c>
      <c r="E942" s="414" t="s">
        <v>2449</v>
      </c>
      <c r="F942" s="7" t="s">
        <v>3177</v>
      </c>
      <c r="G942" s="414" t="s">
        <v>2455</v>
      </c>
      <c r="H942" s="416">
        <v>1178</v>
      </c>
      <c r="I942" s="394" t="s">
        <v>45</v>
      </c>
      <c r="J942" s="308" t="str">
        <f>IF(ISBLANK(INDEX('Policy Characteristics'!D:D,MATCH($C942,'Policy Characteristics'!$C:$C,0))),"",INDEX('Policy Characteristics'!D:D,MATCH($C942,'Policy Characteristics'!$C:$C,0)))</f>
        <v>Industry Energy Efficiency Standards</v>
      </c>
      <c r="K942" s="306" t="str">
        <f>IF(ISBLANK(INDEX('Policy Characteristics'!E:E,MATCH($C942,'Policy Characteristics'!$C:$C,0))),"",INDEX('Policy Characteristics'!E:E,MATCH($C942,'Policy Characteristics'!$C:$C,0)))</f>
        <v>indst efficiency standards</v>
      </c>
      <c r="L942" s="317">
        <f>IF(ISBLANK(INDEX('Policy Characteristics'!F:F,MATCH($C942,'Policy Characteristics'!$C:$C,0))),"",INDEX('Policy Characteristics'!F:F,MATCH($C942,'Policy Characteristics'!$C:$C,0)))</f>
        <v>0</v>
      </c>
      <c r="M942" s="317">
        <f>IF(ISBLANK(INDEX('Policy Characteristics'!G:G,MATCH($C942,'Policy Characteristics'!$C:$C,0))),"",INDEX('Policy Characteristics'!G:G,MATCH($C942,'Policy Characteristics'!$C:$C,0)))</f>
        <v>0.25</v>
      </c>
      <c r="N942" s="317">
        <f>IF(ISBLANK(INDEX('Policy Characteristics'!H:H,MATCH($C942,'Policy Characteristics'!$C:$C,0))),"",INDEX('Policy Characteristics'!H:H,MATCH($C942,'Policy Characteristics'!$C:$C,0)))</f>
        <v>0.01</v>
      </c>
      <c r="O942" s="306" t="str">
        <f>IF(ISBLANK(INDEX('Policy Characteristics'!I:I,MATCH($C942,'Policy Characteristics'!$C:$C,0))),"",INDEX('Policy Characteristics'!I:I,MATCH($C942,'Policy Characteristics'!$C:$C,0)))</f>
        <v>% reduction in energy use</v>
      </c>
      <c r="P942" s="306" t="str">
        <f>IF(ISBLANK(INDEX('Policy Characteristics'!J:J,MATCH($C942,'Policy Characteristics'!$C:$C,0))),"",INDEX('Policy Characteristics'!J:J,MATCH($C942,'Policy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2" s="306" t="str">
        <f>IF(ISBLANK(INDEX('Policy Characteristics'!K:K,MATCH($C942,'Policy Characteristics'!$C:$C,0))),"",INDEX('Policy Characteristics'!K:K,MATCH($C942,'Policy Characteristics'!$C:$C,0)))</f>
        <v>industry-ag-main.html#eff-stds</v>
      </c>
      <c r="R942" s="306" t="str">
        <f>IF(ISBLANK(INDEX('Policy Characteristics'!L:L,MATCH($C942,'Policy Characteristics'!$C:$C,0))),"",INDEX('Policy Characteristics'!L:L,MATCH($C942,'Policy Characteristics'!$C:$C,0)))</f>
        <v>industry-energy-efficiency-standards.html</v>
      </c>
    </row>
    <row r="943" spans="1:18" s="435" customFormat="1" x14ac:dyDescent="0.25">
      <c r="A943" s="306" t="str">
        <f>IF(ISBLANK(INDEX('Policy Characteristics'!A:A,MATCH($C943,'Policy Characteristics'!$C:$C,0))),"",INDEX('Policy Characteristics'!A:A,MATCH($C943,'Policy Characteristics'!$C:$C,0)))</f>
        <v>Industry</v>
      </c>
      <c r="B943" s="306" t="str">
        <f>IF(ISBLANK(INDEX('Policy Characteristics'!B:B,MATCH($C943,'Policy Characteristics'!$C:$C,0))),"",INDEX('Policy Characteristics'!B:B,MATCH($C943,'Policy Characteristics'!$C:$C,0)))</f>
        <v>Industry Energy Efficiency Standards</v>
      </c>
      <c r="C943" s="310" t="str">
        <f t="shared" si="40"/>
        <v>Percentage Improvement in Eqpt Efficiency Standards above BAU</v>
      </c>
      <c r="D943" s="394" t="s">
        <v>3215</v>
      </c>
      <c r="E943" s="414" t="s">
        <v>2450</v>
      </c>
      <c r="F943" s="7" t="s">
        <v>3177</v>
      </c>
      <c r="G943" s="414" t="s">
        <v>2458</v>
      </c>
      <c r="H943" s="416">
        <v>1179</v>
      </c>
      <c r="I943" s="414" t="s">
        <v>45</v>
      </c>
      <c r="J943" s="308" t="str">
        <f>IF(ISBLANK(INDEX('Policy Characteristics'!D:D,MATCH($C943,'Policy Characteristics'!$C:$C,0))),"",INDEX('Policy Characteristics'!D:D,MATCH($C943,'Policy Characteristics'!$C:$C,0)))</f>
        <v>Industry Energy Efficiency Standards</v>
      </c>
      <c r="K943" s="306" t="str">
        <f>IF(ISBLANK(INDEX('Policy Characteristics'!E:E,MATCH($C943,'Policy Characteristics'!$C:$C,0))),"",INDEX('Policy Characteristics'!E:E,MATCH($C943,'Policy Characteristics'!$C:$C,0)))</f>
        <v>indst efficiency standards</v>
      </c>
      <c r="L943" s="317">
        <f>IF(ISBLANK(INDEX('Policy Characteristics'!F:F,MATCH($C943,'Policy Characteristics'!$C:$C,0))),"",INDEX('Policy Characteristics'!F:F,MATCH($C943,'Policy Characteristics'!$C:$C,0)))</f>
        <v>0</v>
      </c>
      <c r="M943" s="317">
        <f>IF(ISBLANK(INDEX('Policy Characteristics'!G:G,MATCH($C943,'Policy Characteristics'!$C:$C,0))),"",INDEX('Policy Characteristics'!G:G,MATCH($C943,'Policy Characteristics'!$C:$C,0)))</f>
        <v>0.25</v>
      </c>
      <c r="N943" s="317">
        <f>IF(ISBLANK(INDEX('Policy Characteristics'!H:H,MATCH($C943,'Policy Characteristics'!$C:$C,0))),"",INDEX('Policy Characteristics'!H:H,MATCH($C943,'Policy Characteristics'!$C:$C,0)))</f>
        <v>0.01</v>
      </c>
      <c r="O943" s="306" t="str">
        <f>IF(ISBLANK(INDEX('Policy Characteristics'!I:I,MATCH($C943,'Policy Characteristics'!$C:$C,0))),"",INDEX('Policy Characteristics'!I:I,MATCH($C943,'Policy Characteristics'!$C:$C,0)))</f>
        <v>% reduction in energy use</v>
      </c>
      <c r="P943" s="306" t="str">
        <f>IF(ISBLANK(INDEX('Policy Characteristics'!J:J,MATCH($C943,'Policy Characteristics'!$C:$C,0))),"",INDEX('Policy Characteristics'!J:J,MATCH($C943,'Policy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3" s="306" t="str">
        <f>IF(ISBLANK(INDEX('Policy Characteristics'!K:K,MATCH($C943,'Policy Characteristics'!$C:$C,0))),"",INDEX('Policy Characteristics'!K:K,MATCH($C943,'Policy Characteristics'!$C:$C,0)))</f>
        <v>industry-ag-main.html#eff-stds</v>
      </c>
      <c r="R943" s="306" t="str">
        <f>IF(ISBLANK(INDEX('Policy Characteristics'!L:L,MATCH($C943,'Policy Characteristics'!$C:$C,0))),"",INDEX('Policy Characteristics'!L:L,MATCH($C943,'Policy Characteristics'!$C:$C,0)))</f>
        <v>industry-energy-efficiency-standards.html</v>
      </c>
    </row>
    <row r="944" spans="1:18" s="435" customFormat="1" x14ac:dyDescent="0.25">
      <c r="A944" s="306" t="str">
        <f>IF(ISBLANK(INDEX('Policy Characteristics'!A:A,MATCH($C944,'Policy Characteristics'!$C:$C,0))),"",INDEX('Policy Characteristics'!A:A,MATCH($C944,'Policy Characteristics'!$C:$C,0)))</f>
        <v>Industry</v>
      </c>
      <c r="B944" s="306" t="str">
        <f>IF(ISBLANK(INDEX('Policy Characteristics'!B:B,MATCH($C944,'Policy Characteristics'!$C:$C,0))),"",INDEX('Policy Characteristics'!B:B,MATCH($C944,'Policy Characteristics'!$C:$C,0)))</f>
        <v>Industry Energy Efficiency Standards</v>
      </c>
      <c r="C944" s="310" t="str">
        <f t="shared" si="40"/>
        <v>Percentage Improvement in Eqpt Efficiency Standards above BAU</v>
      </c>
      <c r="D944" s="394" t="s">
        <v>3215</v>
      </c>
      <c r="E944" s="414" t="s">
        <v>2451</v>
      </c>
      <c r="F944" s="7" t="s">
        <v>3177</v>
      </c>
      <c r="G944" s="414" t="s">
        <v>2459</v>
      </c>
      <c r="H944" s="416">
        <v>1180</v>
      </c>
      <c r="I944" s="414" t="s">
        <v>44</v>
      </c>
      <c r="J944" s="308" t="str">
        <f>IF(ISBLANK(INDEX('Policy Characteristics'!D:D,MATCH($C944,'Policy Characteristics'!$C:$C,0))),"",INDEX('Policy Characteristics'!D:D,MATCH($C944,'Policy Characteristics'!$C:$C,0)))</f>
        <v>Industry Energy Efficiency Standards</v>
      </c>
      <c r="K944" s="306" t="str">
        <f>IF(ISBLANK(INDEX('Policy Characteristics'!E:E,MATCH($C944,'Policy Characteristics'!$C:$C,0))),"",INDEX('Policy Characteristics'!E:E,MATCH($C944,'Policy Characteristics'!$C:$C,0)))</f>
        <v>indst efficiency standards</v>
      </c>
      <c r="L944" s="317">
        <f>IF(ISBLANK(INDEX('Policy Characteristics'!F:F,MATCH($C944,'Policy Characteristics'!$C:$C,0))),"",INDEX('Policy Characteristics'!F:F,MATCH($C944,'Policy Characteristics'!$C:$C,0)))</f>
        <v>0</v>
      </c>
      <c r="M944" s="317">
        <f>IF(ISBLANK(INDEX('Policy Characteristics'!G:G,MATCH($C944,'Policy Characteristics'!$C:$C,0))),"",INDEX('Policy Characteristics'!G:G,MATCH($C944,'Policy Characteristics'!$C:$C,0)))</f>
        <v>0.25</v>
      </c>
      <c r="N944" s="317">
        <f>IF(ISBLANK(INDEX('Policy Characteristics'!H:H,MATCH($C944,'Policy Characteristics'!$C:$C,0))),"",INDEX('Policy Characteristics'!H:H,MATCH($C944,'Policy Characteristics'!$C:$C,0)))</f>
        <v>0.01</v>
      </c>
      <c r="O944" s="306" t="str">
        <f>IF(ISBLANK(INDEX('Policy Characteristics'!I:I,MATCH($C944,'Policy Characteristics'!$C:$C,0))),"",INDEX('Policy Characteristics'!I:I,MATCH($C944,'Policy Characteristics'!$C:$C,0)))</f>
        <v>% reduction in energy use</v>
      </c>
      <c r="P944" s="306" t="str">
        <f>IF(ISBLANK(INDEX('Policy Characteristics'!J:J,MATCH($C944,'Policy Characteristics'!$C:$C,0))),"",INDEX('Policy Characteristics'!J:J,MATCH($C944,'Policy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4" s="306" t="str">
        <f>IF(ISBLANK(INDEX('Policy Characteristics'!K:K,MATCH($C944,'Policy Characteristics'!$C:$C,0))),"",INDEX('Policy Characteristics'!K:K,MATCH($C944,'Policy Characteristics'!$C:$C,0)))</f>
        <v>industry-ag-main.html#eff-stds</v>
      </c>
      <c r="R944" s="306" t="str">
        <f>IF(ISBLANK(INDEX('Policy Characteristics'!L:L,MATCH($C944,'Policy Characteristics'!$C:$C,0))),"",INDEX('Policy Characteristics'!L:L,MATCH($C944,'Policy Characteristics'!$C:$C,0)))</f>
        <v>industry-energy-efficiency-standards.html</v>
      </c>
    </row>
    <row r="945" spans="1:18" s="435" customFormat="1" x14ac:dyDescent="0.25">
      <c r="A945" s="306" t="str">
        <f>IF(ISBLANK(INDEX('Policy Characteristics'!A:A,MATCH($C945,'Policy Characteristics'!$C:$C,0))),"",INDEX('Policy Characteristics'!A:A,MATCH($C945,'Policy Characteristics'!$C:$C,0)))</f>
        <v>Industry</v>
      </c>
      <c r="B945" s="306" t="str">
        <f>IF(ISBLANK(INDEX('Policy Characteristics'!B:B,MATCH($C945,'Policy Characteristics'!$C:$C,0))),"",INDEX('Policy Characteristics'!B:B,MATCH($C945,'Policy Characteristics'!$C:$C,0)))</f>
        <v>Industry Energy Efficiency Standards</v>
      </c>
      <c r="C945" s="310" t="str">
        <f t="shared" si="40"/>
        <v>Percentage Improvement in Eqpt Efficiency Standards above BAU</v>
      </c>
      <c r="D945" s="394" t="s">
        <v>3215</v>
      </c>
      <c r="E945" s="414" t="s">
        <v>2452</v>
      </c>
      <c r="F945" s="7" t="s">
        <v>3177</v>
      </c>
      <c r="G945" s="414" t="s">
        <v>2456</v>
      </c>
      <c r="H945" s="416">
        <v>1181</v>
      </c>
      <c r="I945" s="414" t="s">
        <v>45</v>
      </c>
      <c r="J945" s="308" t="str">
        <f>IF(ISBLANK(INDEX('Policy Characteristics'!D:D,MATCH($C945,'Policy Characteristics'!$C:$C,0))),"",INDEX('Policy Characteristics'!D:D,MATCH($C945,'Policy Characteristics'!$C:$C,0)))</f>
        <v>Industry Energy Efficiency Standards</v>
      </c>
      <c r="K945" s="306" t="str">
        <f>IF(ISBLANK(INDEX('Policy Characteristics'!E:E,MATCH($C945,'Policy Characteristics'!$C:$C,0))),"",INDEX('Policy Characteristics'!E:E,MATCH($C945,'Policy Characteristics'!$C:$C,0)))</f>
        <v>indst efficiency standards</v>
      </c>
      <c r="L945" s="317">
        <f>IF(ISBLANK(INDEX('Policy Characteristics'!F:F,MATCH($C945,'Policy Characteristics'!$C:$C,0))),"",INDEX('Policy Characteristics'!F:F,MATCH($C945,'Policy Characteristics'!$C:$C,0)))</f>
        <v>0</v>
      </c>
      <c r="M945" s="317">
        <f>IF(ISBLANK(INDEX('Policy Characteristics'!G:G,MATCH($C945,'Policy Characteristics'!$C:$C,0))),"",INDEX('Policy Characteristics'!G:G,MATCH($C945,'Policy Characteristics'!$C:$C,0)))</f>
        <v>0.25</v>
      </c>
      <c r="N945" s="317">
        <f>IF(ISBLANK(INDEX('Policy Characteristics'!H:H,MATCH($C945,'Policy Characteristics'!$C:$C,0))),"",INDEX('Policy Characteristics'!H:H,MATCH($C945,'Policy Characteristics'!$C:$C,0)))</f>
        <v>0.01</v>
      </c>
      <c r="O945" s="306" t="str">
        <f>IF(ISBLANK(INDEX('Policy Characteristics'!I:I,MATCH($C945,'Policy Characteristics'!$C:$C,0))),"",INDEX('Policy Characteristics'!I:I,MATCH($C945,'Policy Characteristics'!$C:$C,0)))</f>
        <v>% reduction in energy use</v>
      </c>
      <c r="P945" s="306" t="str">
        <f>IF(ISBLANK(INDEX('Policy Characteristics'!J:J,MATCH($C945,'Policy Characteristics'!$C:$C,0))),"",INDEX('Policy Characteristics'!J:J,MATCH($C945,'Policy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5" s="306" t="str">
        <f>IF(ISBLANK(INDEX('Policy Characteristics'!K:K,MATCH($C945,'Policy Characteristics'!$C:$C,0))),"",INDEX('Policy Characteristics'!K:K,MATCH($C945,'Policy Characteristics'!$C:$C,0)))</f>
        <v>industry-ag-main.html#eff-stds</v>
      </c>
      <c r="R945" s="306" t="str">
        <f>IF(ISBLANK(INDEX('Policy Characteristics'!L:L,MATCH($C945,'Policy Characteristics'!$C:$C,0))),"",INDEX('Policy Characteristics'!L:L,MATCH($C945,'Policy Characteristics'!$C:$C,0)))</f>
        <v>industry-energy-efficiency-standards.html</v>
      </c>
    </row>
    <row r="946" spans="1:18" s="435" customFormat="1" x14ac:dyDescent="0.25">
      <c r="A946" s="306" t="str">
        <f>IF(ISBLANK(INDEX('Policy Characteristics'!A:A,MATCH($C946,'Policy Characteristics'!$C:$C,0))),"",INDEX('Policy Characteristics'!A:A,MATCH($C946,'Policy Characteristics'!$C:$C,0)))</f>
        <v>Industry</v>
      </c>
      <c r="B946" s="306" t="str">
        <f>IF(ISBLANK(INDEX('Policy Characteristics'!B:B,MATCH($C946,'Policy Characteristics'!$C:$C,0))),"",INDEX('Policy Characteristics'!B:B,MATCH($C946,'Policy Characteristics'!$C:$C,0)))</f>
        <v>Industry Energy Efficiency Standards</v>
      </c>
      <c r="C946" s="310" t="str">
        <f t="shared" si="40"/>
        <v>Percentage Improvement in Eqpt Efficiency Standards above BAU</v>
      </c>
      <c r="D946" s="394" t="s">
        <v>3215</v>
      </c>
      <c r="E946" s="414" t="s">
        <v>2453</v>
      </c>
      <c r="F946" s="7" t="s">
        <v>3177</v>
      </c>
      <c r="G946" s="414" t="s">
        <v>2457</v>
      </c>
      <c r="H946" s="416">
        <v>1182</v>
      </c>
      <c r="I946" s="414" t="s">
        <v>45</v>
      </c>
      <c r="J946" s="308" t="str">
        <f>IF(ISBLANK(INDEX('Policy Characteristics'!D:D,MATCH($C946,'Policy Characteristics'!$C:$C,0))),"",INDEX('Policy Characteristics'!D:D,MATCH($C946,'Policy Characteristics'!$C:$C,0)))</f>
        <v>Industry Energy Efficiency Standards</v>
      </c>
      <c r="K946" s="306" t="str">
        <f>IF(ISBLANK(INDEX('Policy Characteristics'!E:E,MATCH($C946,'Policy Characteristics'!$C:$C,0))),"",INDEX('Policy Characteristics'!E:E,MATCH($C946,'Policy Characteristics'!$C:$C,0)))</f>
        <v>indst efficiency standards</v>
      </c>
      <c r="L946" s="317">
        <f>IF(ISBLANK(INDEX('Policy Characteristics'!F:F,MATCH($C946,'Policy Characteristics'!$C:$C,0))),"",INDEX('Policy Characteristics'!F:F,MATCH($C946,'Policy Characteristics'!$C:$C,0)))</f>
        <v>0</v>
      </c>
      <c r="M946" s="317">
        <f>IF(ISBLANK(INDEX('Policy Characteristics'!G:G,MATCH($C946,'Policy Characteristics'!$C:$C,0))),"",INDEX('Policy Characteristics'!G:G,MATCH($C946,'Policy Characteristics'!$C:$C,0)))</f>
        <v>0.25</v>
      </c>
      <c r="N946" s="317">
        <f>IF(ISBLANK(INDEX('Policy Characteristics'!H:H,MATCH($C946,'Policy Characteristics'!$C:$C,0))),"",INDEX('Policy Characteristics'!H:H,MATCH($C946,'Policy Characteristics'!$C:$C,0)))</f>
        <v>0.01</v>
      </c>
      <c r="O946" s="306" t="str">
        <f>IF(ISBLANK(INDEX('Policy Characteristics'!I:I,MATCH($C946,'Policy Characteristics'!$C:$C,0))),"",INDEX('Policy Characteristics'!I:I,MATCH($C946,'Policy Characteristics'!$C:$C,0)))</f>
        <v>% reduction in energy use</v>
      </c>
      <c r="P946" s="306" t="str">
        <f>IF(ISBLANK(INDEX('Policy Characteristics'!J:J,MATCH($C946,'Policy Characteristics'!$C:$C,0))),"",INDEX('Policy Characteristics'!J:J,MATCH($C946,'Policy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6" s="306" t="str">
        <f>IF(ISBLANK(INDEX('Policy Characteristics'!K:K,MATCH($C946,'Policy Characteristics'!$C:$C,0))),"",INDEX('Policy Characteristics'!K:K,MATCH($C946,'Policy Characteristics'!$C:$C,0)))</f>
        <v>industry-ag-main.html#eff-stds</v>
      </c>
      <c r="R946" s="306" t="str">
        <f>IF(ISBLANK(INDEX('Policy Characteristics'!L:L,MATCH($C946,'Policy Characteristics'!$C:$C,0))),"",INDEX('Policy Characteristics'!L:L,MATCH($C946,'Policy Characteristics'!$C:$C,0)))</f>
        <v>industry-energy-efficiency-standards.html</v>
      </c>
    </row>
    <row r="947" spans="1:18" s="435" customFormat="1" x14ac:dyDescent="0.25">
      <c r="A947" s="306" t="str">
        <f>IF(ISBLANK(INDEX('Policy Characteristics'!A:A,MATCH($C947,'Policy Characteristics'!$C:$C,0))),"",INDEX('Policy Characteristics'!A:A,MATCH($C947,'Policy Characteristics'!$C:$C,0)))</f>
        <v>Industry</v>
      </c>
      <c r="B947" s="306" t="str">
        <f>IF(ISBLANK(INDEX('Policy Characteristics'!B:B,MATCH($C947,'Policy Characteristics'!$C:$C,0))),"",INDEX('Policy Characteristics'!B:B,MATCH($C947,'Policy Characteristics'!$C:$C,0)))</f>
        <v>Industry Energy Efficiency Standards</v>
      </c>
      <c r="C947" s="310" t="str">
        <f t="shared" si="40"/>
        <v>Percentage Improvement in Eqpt Efficiency Standards above BAU</v>
      </c>
      <c r="D947" s="394" t="s">
        <v>3215</v>
      </c>
      <c r="E947" s="414" t="s">
        <v>2454</v>
      </c>
      <c r="F947" s="7" t="s">
        <v>3177</v>
      </c>
      <c r="G947" s="414" t="s">
        <v>2460</v>
      </c>
      <c r="H947" s="416">
        <v>1183</v>
      </c>
      <c r="I947" s="414" t="s">
        <v>45</v>
      </c>
      <c r="J947" s="308" t="str">
        <f>IF(ISBLANK(INDEX('Policy Characteristics'!D:D,MATCH($C947,'Policy Characteristics'!$C:$C,0))),"",INDEX('Policy Characteristics'!D:D,MATCH($C947,'Policy Characteristics'!$C:$C,0)))</f>
        <v>Industry Energy Efficiency Standards</v>
      </c>
      <c r="K947" s="306" t="str">
        <f>IF(ISBLANK(INDEX('Policy Characteristics'!E:E,MATCH($C947,'Policy Characteristics'!$C:$C,0))),"",INDEX('Policy Characteristics'!E:E,MATCH($C947,'Policy Characteristics'!$C:$C,0)))</f>
        <v>indst efficiency standards</v>
      </c>
      <c r="L947" s="317">
        <f>IF(ISBLANK(INDEX('Policy Characteristics'!F:F,MATCH($C947,'Policy Characteristics'!$C:$C,0))),"",INDEX('Policy Characteristics'!F:F,MATCH($C947,'Policy Characteristics'!$C:$C,0)))</f>
        <v>0</v>
      </c>
      <c r="M947" s="317">
        <f>IF(ISBLANK(INDEX('Policy Characteristics'!G:G,MATCH($C947,'Policy Characteristics'!$C:$C,0))),"",INDEX('Policy Characteristics'!G:G,MATCH($C947,'Policy Characteristics'!$C:$C,0)))</f>
        <v>0.25</v>
      </c>
      <c r="N947" s="317">
        <f>IF(ISBLANK(INDEX('Policy Characteristics'!H:H,MATCH($C947,'Policy Characteristics'!$C:$C,0))),"",INDEX('Policy Characteristics'!H:H,MATCH($C947,'Policy Characteristics'!$C:$C,0)))</f>
        <v>0.01</v>
      </c>
      <c r="O947" s="306" t="str">
        <f>IF(ISBLANK(INDEX('Policy Characteristics'!I:I,MATCH($C947,'Policy Characteristics'!$C:$C,0))),"",INDEX('Policy Characteristics'!I:I,MATCH($C947,'Policy Characteristics'!$C:$C,0)))</f>
        <v>% reduction in energy use</v>
      </c>
      <c r="P947" s="306" t="str">
        <f>IF(ISBLANK(INDEX('Policy Characteristics'!J:J,MATCH($C947,'Policy Characteristics'!$C:$C,0))),"",INDEX('Policy Characteristics'!J:J,MATCH($C947,'Policy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7" s="306" t="str">
        <f>IF(ISBLANK(INDEX('Policy Characteristics'!K:K,MATCH($C947,'Policy Characteristics'!$C:$C,0))),"",INDEX('Policy Characteristics'!K:K,MATCH($C947,'Policy Characteristics'!$C:$C,0)))</f>
        <v>industry-ag-main.html#eff-stds</v>
      </c>
      <c r="R947" s="306" t="str">
        <f>IF(ISBLANK(INDEX('Policy Characteristics'!L:L,MATCH($C947,'Policy Characteristics'!$C:$C,0))),"",INDEX('Policy Characteristics'!L:L,MATCH($C947,'Policy Characteristics'!$C:$C,0)))</f>
        <v>industry-energy-efficiency-standards.html</v>
      </c>
    </row>
    <row r="948" spans="1:18" s="435" customFormat="1" x14ac:dyDescent="0.25">
      <c r="A948" s="306" t="str">
        <f>IF(ISBLANK(INDEX('Policy Characteristics'!A:A,MATCH($C948,'Policy Characteristics'!$C:$C,0))),"",INDEX('Policy Characteristics'!A:A,MATCH($C948,'Policy Characteristics'!$C:$C,0)))</f>
        <v>Industry</v>
      </c>
      <c r="B948" s="306" t="str">
        <f>IF(ISBLANK(INDEX('Policy Characteristics'!B:B,MATCH($C948,'Policy Characteristics'!$C:$C,0))),"",INDEX('Policy Characteristics'!B:B,MATCH($C948,'Policy Characteristics'!$C:$C,0)))</f>
        <v>Industry Energy Efficiency Standards</v>
      </c>
      <c r="C948" s="310" t="str">
        <f t="shared" si="40"/>
        <v>Percentage Improvement in Eqpt Efficiency Standards above BAU</v>
      </c>
      <c r="D948" s="394" t="s">
        <v>3215</v>
      </c>
      <c r="E948" s="414" t="s">
        <v>2800</v>
      </c>
      <c r="F948" s="7" t="s">
        <v>3177</v>
      </c>
      <c r="G948" s="414" t="s">
        <v>2803</v>
      </c>
      <c r="H948" s="416">
        <v>1184</v>
      </c>
      <c r="I948" s="414" t="s">
        <v>45</v>
      </c>
      <c r="J948" s="308" t="str">
        <f>IF(ISBLANK(INDEX('Policy Characteristics'!D:D,MATCH($C948,'Policy Characteristics'!$C:$C,0))),"",INDEX('Policy Characteristics'!D:D,MATCH($C948,'Policy Characteristics'!$C:$C,0)))</f>
        <v>Industry Energy Efficiency Standards</v>
      </c>
      <c r="K948" s="306" t="str">
        <f>IF(ISBLANK(INDEX('Policy Characteristics'!E:E,MATCH($C948,'Policy Characteristics'!$C:$C,0))),"",INDEX('Policy Characteristics'!E:E,MATCH($C948,'Policy Characteristics'!$C:$C,0)))</f>
        <v>indst efficiency standards</v>
      </c>
      <c r="L948" s="317">
        <f>IF(ISBLANK(INDEX('Policy Characteristics'!F:F,MATCH($C948,'Policy Characteristics'!$C:$C,0))),"",INDEX('Policy Characteristics'!F:F,MATCH($C948,'Policy Characteristics'!$C:$C,0)))</f>
        <v>0</v>
      </c>
      <c r="M948" s="317">
        <f>IF(ISBLANK(INDEX('Policy Characteristics'!G:G,MATCH($C948,'Policy Characteristics'!$C:$C,0))),"",INDEX('Policy Characteristics'!G:G,MATCH($C948,'Policy Characteristics'!$C:$C,0)))</f>
        <v>0.25</v>
      </c>
      <c r="N948" s="317">
        <f>IF(ISBLANK(INDEX('Policy Characteristics'!H:H,MATCH($C948,'Policy Characteristics'!$C:$C,0))),"",INDEX('Policy Characteristics'!H:H,MATCH($C948,'Policy Characteristics'!$C:$C,0)))</f>
        <v>0.01</v>
      </c>
      <c r="O948" s="306" t="str">
        <f>IF(ISBLANK(INDEX('Policy Characteristics'!I:I,MATCH($C948,'Policy Characteristics'!$C:$C,0))),"",INDEX('Policy Characteristics'!I:I,MATCH($C948,'Policy Characteristics'!$C:$C,0)))</f>
        <v>% reduction in energy use</v>
      </c>
      <c r="P948" s="306" t="str">
        <f>IF(ISBLANK(INDEX('Policy Characteristics'!J:J,MATCH($C948,'Policy Characteristics'!$C:$C,0))),"",INDEX('Policy Characteristics'!J:J,MATCH($C948,'Policy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8" s="306" t="str">
        <f>IF(ISBLANK(INDEX('Policy Characteristics'!K:K,MATCH($C948,'Policy Characteristics'!$C:$C,0))),"",INDEX('Policy Characteristics'!K:K,MATCH($C948,'Policy Characteristics'!$C:$C,0)))</f>
        <v>industry-ag-main.html#eff-stds</v>
      </c>
      <c r="R948" s="306" t="str">
        <f>IF(ISBLANK(INDEX('Policy Characteristics'!L:L,MATCH($C948,'Policy Characteristics'!$C:$C,0))),"",INDEX('Policy Characteristics'!L:L,MATCH($C948,'Policy Characteristics'!$C:$C,0)))</f>
        <v>industry-energy-efficiency-standards.html</v>
      </c>
    </row>
    <row r="949" spans="1:18" s="435" customFormat="1" x14ac:dyDescent="0.25">
      <c r="A949" s="306" t="str">
        <f>IF(ISBLANK(INDEX('Policy Characteristics'!A:A,MATCH($C949,'Policy Characteristics'!$C:$C,0))),"",INDEX('Policy Characteristics'!A:A,MATCH($C949,'Policy Characteristics'!$C:$C,0)))</f>
        <v>Industry</v>
      </c>
      <c r="B949" s="306" t="str">
        <f>IF(ISBLANK(INDEX('Policy Characteristics'!B:B,MATCH($C949,'Policy Characteristics'!$C:$C,0))),"",INDEX('Policy Characteristics'!B:B,MATCH($C949,'Policy Characteristics'!$C:$C,0)))</f>
        <v>Industry Energy Efficiency Standards</v>
      </c>
      <c r="C949" s="310" t="str">
        <f t="shared" si="40"/>
        <v>Percentage Improvement in Eqpt Efficiency Standards above BAU</v>
      </c>
      <c r="D949" s="394" t="s">
        <v>3215</v>
      </c>
      <c r="E949" s="414" t="s">
        <v>2801</v>
      </c>
      <c r="F949" s="7" t="s">
        <v>3177</v>
      </c>
      <c r="G949" s="414" t="s">
        <v>2805</v>
      </c>
      <c r="H949" s="416">
        <v>1185</v>
      </c>
      <c r="I949" s="414" t="s">
        <v>45</v>
      </c>
      <c r="J949" s="308" t="str">
        <f>IF(ISBLANK(INDEX('Policy Characteristics'!D:D,MATCH($C949,'Policy Characteristics'!$C:$C,0))),"",INDEX('Policy Characteristics'!D:D,MATCH($C949,'Policy Characteristics'!$C:$C,0)))</f>
        <v>Industry Energy Efficiency Standards</v>
      </c>
      <c r="K949" s="306" t="str">
        <f>IF(ISBLANK(INDEX('Policy Characteristics'!E:E,MATCH($C949,'Policy Characteristics'!$C:$C,0))),"",INDEX('Policy Characteristics'!E:E,MATCH($C949,'Policy Characteristics'!$C:$C,0)))</f>
        <v>indst efficiency standards</v>
      </c>
      <c r="L949" s="317">
        <f>IF(ISBLANK(INDEX('Policy Characteristics'!F:F,MATCH($C949,'Policy Characteristics'!$C:$C,0))),"",INDEX('Policy Characteristics'!F:F,MATCH($C949,'Policy Characteristics'!$C:$C,0)))</f>
        <v>0</v>
      </c>
      <c r="M949" s="317">
        <f>IF(ISBLANK(INDEX('Policy Characteristics'!G:G,MATCH($C949,'Policy Characteristics'!$C:$C,0))),"",INDEX('Policy Characteristics'!G:G,MATCH($C949,'Policy Characteristics'!$C:$C,0)))</f>
        <v>0.25</v>
      </c>
      <c r="N949" s="317">
        <f>IF(ISBLANK(INDEX('Policy Characteristics'!H:H,MATCH($C949,'Policy Characteristics'!$C:$C,0))),"",INDEX('Policy Characteristics'!H:H,MATCH($C949,'Policy Characteristics'!$C:$C,0)))</f>
        <v>0.01</v>
      </c>
      <c r="O949" s="306" t="str">
        <f>IF(ISBLANK(INDEX('Policy Characteristics'!I:I,MATCH($C949,'Policy Characteristics'!$C:$C,0))),"",INDEX('Policy Characteristics'!I:I,MATCH($C949,'Policy Characteristics'!$C:$C,0)))</f>
        <v>% reduction in energy use</v>
      </c>
      <c r="P949" s="306" t="str">
        <f>IF(ISBLANK(INDEX('Policy Characteristics'!J:J,MATCH($C949,'Policy Characteristics'!$C:$C,0))),"",INDEX('Policy Characteristics'!J:J,MATCH($C949,'Policy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49" s="306" t="str">
        <f>IF(ISBLANK(INDEX('Policy Characteristics'!K:K,MATCH($C949,'Policy Characteristics'!$C:$C,0))),"",INDEX('Policy Characteristics'!K:K,MATCH($C949,'Policy Characteristics'!$C:$C,0)))</f>
        <v>industry-ag-main.html#eff-stds</v>
      </c>
      <c r="R949" s="306" t="str">
        <f>IF(ISBLANK(INDEX('Policy Characteristics'!L:L,MATCH($C949,'Policy Characteristics'!$C:$C,0))),"",INDEX('Policy Characteristics'!L:L,MATCH($C949,'Policy Characteristics'!$C:$C,0)))</f>
        <v>industry-energy-efficiency-standards.html</v>
      </c>
    </row>
    <row r="950" spans="1:18" s="435" customFormat="1" x14ac:dyDescent="0.25">
      <c r="A950" s="306" t="str">
        <f>IF(ISBLANK(INDEX('Policy Characteristics'!A:A,MATCH($C950,'Policy Characteristics'!$C:$C,0))),"",INDEX('Policy Characteristics'!A:A,MATCH($C950,'Policy Characteristics'!$C:$C,0)))</f>
        <v>Industry</v>
      </c>
      <c r="B950" s="306" t="str">
        <f>IF(ISBLANK(INDEX('Policy Characteristics'!B:B,MATCH($C950,'Policy Characteristics'!$C:$C,0))),"",INDEX('Policy Characteristics'!B:B,MATCH($C950,'Policy Characteristics'!$C:$C,0)))</f>
        <v>Industry Energy Efficiency Standards</v>
      </c>
      <c r="C950" s="310" t="str">
        <f t="shared" si="40"/>
        <v>Percentage Improvement in Eqpt Efficiency Standards above BAU</v>
      </c>
      <c r="D950" s="394" t="s">
        <v>3215</v>
      </c>
      <c r="E950" s="414" t="s">
        <v>2802</v>
      </c>
      <c r="F950" s="7" t="s">
        <v>3177</v>
      </c>
      <c r="G950" s="414" t="s">
        <v>2806</v>
      </c>
      <c r="H950" s="416">
        <v>1186</v>
      </c>
      <c r="I950" s="414" t="s">
        <v>45</v>
      </c>
      <c r="J950" s="308" t="str">
        <f>IF(ISBLANK(INDEX('Policy Characteristics'!D:D,MATCH($C950,'Policy Characteristics'!$C:$C,0))),"",INDEX('Policy Characteristics'!D:D,MATCH($C950,'Policy Characteristics'!$C:$C,0)))</f>
        <v>Industry Energy Efficiency Standards</v>
      </c>
      <c r="K950" s="306" t="str">
        <f>IF(ISBLANK(INDEX('Policy Characteristics'!E:E,MATCH($C950,'Policy Characteristics'!$C:$C,0))),"",INDEX('Policy Characteristics'!E:E,MATCH($C950,'Policy Characteristics'!$C:$C,0)))</f>
        <v>indst efficiency standards</v>
      </c>
      <c r="L950" s="317">
        <f>IF(ISBLANK(INDEX('Policy Characteristics'!F:F,MATCH($C950,'Policy Characteristics'!$C:$C,0))),"",INDEX('Policy Characteristics'!F:F,MATCH($C950,'Policy Characteristics'!$C:$C,0)))</f>
        <v>0</v>
      </c>
      <c r="M950" s="317">
        <f>IF(ISBLANK(INDEX('Policy Characteristics'!G:G,MATCH($C950,'Policy Characteristics'!$C:$C,0))),"",INDEX('Policy Characteristics'!G:G,MATCH($C950,'Policy Characteristics'!$C:$C,0)))</f>
        <v>0.25</v>
      </c>
      <c r="N950" s="317">
        <f>IF(ISBLANK(INDEX('Policy Characteristics'!H:H,MATCH($C950,'Policy Characteristics'!$C:$C,0))),"",INDEX('Policy Characteristics'!H:H,MATCH($C950,'Policy Characteristics'!$C:$C,0)))</f>
        <v>0.01</v>
      </c>
      <c r="O950" s="306" t="str">
        <f>IF(ISBLANK(INDEX('Policy Characteristics'!I:I,MATCH($C950,'Policy Characteristics'!$C:$C,0))),"",INDEX('Policy Characteristics'!I:I,MATCH($C950,'Policy Characteristics'!$C:$C,0)))</f>
        <v>% reduction in energy use</v>
      </c>
      <c r="P950" s="306" t="str">
        <f>IF(ISBLANK(INDEX('Policy Characteristics'!J:J,MATCH($C950,'Policy Characteristics'!$C:$C,0))),"",INDEX('Policy Characteristics'!J:J,MATCH($C950,'Policy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0" s="306" t="str">
        <f>IF(ISBLANK(INDEX('Policy Characteristics'!K:K,MATCH($C950,'Policy Characteristics'!$C:$C,0))),"",INDEX('Policy Characteristics'!K:K,MATCH($C950,'Policy Characteristics'!$C:$C,0)))</f>
        <v>industry-ag-main.html#eff-stds</v>
      </c>
      <c r="R950" s="306" t="str">
        <f>IF(ISBLANK(INDEX('Policy Characteristics'!L:L,MATCH($C950,'Policy Characteristics'!$C:$C,0))),"",INDEX('Policy Characteristics'!L:L,MATCH($C950,'Policy Characteristics'!$C:$C,0)))</f>
        <v>industry-energy-efficiency-standards.html</v>
      </c>
    </row>
    <row r="951" spans="1:18" s="435" customFormat="1" x14ac:dyDescent="0.25">
      <c r="A951" s="306" t="str">
        <f>IF(ISBLANK(INDEX('Policy Characteristics'!A:A,MATCH($C951,'Policy Characteristics'!$C:$C,0))),"",INDEX('Policy Characteristics'!A:A,MATCH($C951,'Policy Characteristics'!$C:$C,0)))</f>
        <v>Industry</v>
      </c>
      <c r="B951" s="306" t="str">
        <f>IF(ISBLANK(INDEX('Policy Characteristics'!B:B,MATCH($C951,'Policy Characteristics'!$C:$C,0))),"",INDEX('Policy Characteristics'!B:B,MATCH($C951,'Policy Characteristics'!$C:$C,0)))</f>
        <v>Industry Energy Efficiency Standards</v>
      </c>
      <c r="C951" s="310" t="str">
        <f t="shared" si="40"/>
        <v>Percentage Improvement in Eqpt Efficiency Standards above BAU</v>
      </c>
      <c r="D951" s="394" t="s">
        <v>3215</v>
      </c>
      <c r="E951" s="414" t="s">
        <v>2799</v>
      </c>
      <c r="F951" s="7" t="s">
        <v>3177</v>
      </c>
      <c r="G951" s="414" t="s">
        <v>2804</v>
      </c>
      <c r="H951" s="416">
        <v>1187</v>
      </c>
      <c r="I951" s="414" t="s">
        <v>45</v>
      </c>
      <c r="J951" s="308" t="str">
        <f>IF(ISBLANK(INDEX('Policy Characteristics'!D:D,MATCH($C951,'Policy Characteristics'!$C:$C,0))),"",INDEX('Policy Characteristics'!D:D,MATCH($C951,'Policy Characteristics'!$C:$C,0)))</f>
        <v>Industry Energy Efficiency Standards</v>
      </c>
      <c r="K951" s="306" t="str">
        <f>IF(ISBLANK(INDEX('Policy Characteristics'!E:E,MATCH($C951,'Policy Characteristics'!$C:$C,0))),"",INDEX('Policy Characteristics'!E:E,MATCH($C951,'Policy Characteristics'!$C:$C,0)))</f>
        <v>indst efficiency standards</v>
      </c>
      <c r="L951" s="317">
        <f>IF(ISBLANK(INDEX('Policy Characteristics'!F:F,MATCH($C951,'Policy Characteristics'!$C:$C,0))),"",INDEX('Policy Characteristics'!F:F,MATCH($C951,'Policy Characteristics'!$C:$C,0)))</f>
        <v>0</v>
      </c>
      <c r="M951" s="317">
        <f>IF(ISBLANK(INDEX('Policy Characteristics'!G:G,MATCH($C951,'Policy Characteristics'!$C:$C,0))),"",INDEX('Policy Characteristics'!G:G,MATCH($C951,'Policy Characteristics'!$C:$C,0)))</f>
        <v>0.25</v>
      </c>
      <c r="N951" s="317">
        <f>IF(ISBLANK(INDEX('Policy Characteristics'!H:H,MATCH($C951,'Policy Characteristics'!$C:$C,0))),"",INDEX('Policy Characteristics'!H:H,MATCH($C951,'Policy Characteristics'!$C:$C,0)))</f>
        <v>0.01</v>
      </c>
      <c r="O951" s="306" t="str">
        <f>IF(ISBLANK(INDEX('Policy Characteristics'!I:I,MATCH($C951,'Policy Characteristics'!$C:$C,0))),"",INDEX('Policy Characteristics'!I:I,MATCH($C951,'Policy Characteristics'!$C:$C,0)))</f>
        <v>% reduction in energy use</v>
      </c>
      <c r="P951" s="306" t="str">
        <f>IF(ISBLANK(INDEX('Policy Characteristics'!J:J,MATCH($C951,'Policy Characteristics'!$C:$C,0))),"",INDEX('Policy Characteristics'!J:J,MATCH($C951,'Policy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1" s="306" t="str">
        <f>IF(ISBLANK(INDEX('Policy Characteristics'!K:K,MATCH($C951,'Policy Characteristics'!$C:$C,0))),"",INDEX('Policy Characteristics'!K:K,MATCH($C951,'Policy Characteristics'!$C:$C,0)))</f>
        <v>industry-ag-main.html#eff-stds</v>
      </c>
      <c r="R951" s="306" t="str">
        <f>IF(ISBLANK(INDEX('Policy Characteristics'!L:L,MATCH($C951,'Policy Characteristics'!$C:$C,0))),"",INDEX('Policy Characteristics'!L:L,MATCH($C951,'Policy Characteristics'!$C:$C,0)))</f>
        <v>industry-energy-efficiency-standards.html</v>
      </c>
    </row>
    <row r="952" spans="1:18" s="435" customFormat="1" x14ac:dyDescent="0.25">
      <c r="A952" s="306" t="str">
        <f>IF(ISBLANK(INDEX('Policy Characteristics'!A:A,MATCH($C952,'Policy Characteristics'!$C:$C,0))),"",INDEX('Policy Characteristics'!A:A,MATCH($C952,'Policy Characteristics'!$C:$C,0)))</f>
        <v>Industry</v>
      </c>
      <c r="B952" s="306" t="str">
        <f>IF(ISBLANK(INDEX('Policy Characteristics'!B:B,MATCH($C952,'Policy Characteristics'!$C:$C,0))),"",INDEX('Policy Characteristics'!B:B,MATCH($C952,'Policy Characteristics'!$C:$C,0)))</f>
        <v>Industry Energy Efficiency Standards</v>
      </c>
      <c r="C952" s="310" t="str">
        <f t="shared" si="40"/>
        <v>Percentage Improvement in Eqpt Efficiency Standards above BAU</v>
      </c>
      <c r="D952" s="394" t="s">
        <v>3216</v>
      </c>
      <c r="E952" s="414" t="s">
        <v>2449</v>
      </c>
      <c r="F952" s="7" t="s">
        <v>3219</v>
      </c>
      <c r="G952" s="414" t="s">
        <v>2455</v>
      </c>
      <c r="H952" s="416">
        <v>1188</v>
      </c>
      <c r="I952" s="414" t="s">
        <v>44</v>
      </c>
      <c r="J952" s="308" t="str">
        <f>IF(ISBLANK(INDEX('Policy Characteristics'!D:D,MATCH($C952,'Policy Characteristics'!$C:$C,0))),"",INDEX('Policy Characteristics'!D:D,MATCH($C952,'Policy Characteristics'!$C:$C,0)))</f>
        <v>Industry Energy Efficiency Standards</v>
      </c>
      <c r="K952" s="306" t="str">
        <f>IF(ISBLANK(INDEX('Policy Characteristics'!E:E,MATCH($C952,'Policy Characteristics'!$C:$C,0))),"",INDEX('Policy Characteristics'!E:E,MATCH($C952,'Policy Characteristics'!$C:$C,0)))</f>
        <v>indst efficiency standards</v>
      </c>
      <c r="L952" s="317">
        <f>IF(ISBLANK(INDEX('Policy Characteristics'!F:F,MATCH($C952,'Policy Characteristics'!$C:$C,0))),"",INDEX('Policy Characteristics'!F:F,MATCH($C952,'Policy Characteristics'!$C:$C,0)))</f>
        <v>0</v>
      </c>
      <c r="M952" s="317">
        <f>IF(ISBLANK(INDEX('Policy Characteristics'!G:G,MATCH($C952,'Policy Characteristics'!$C:$C,0))),"",INDEX('Policy Characteristics'!G:G,MATCH($C952,'Policy Characteristics'!$C:$C,0)))</f>
        <v>0.25</v>
      </c>
      <c r="N952" s="317">
        <f>IF(ISBLANK(INDEX('Policy Characteristics'!H:H,MATCH($C952,'Policy Characteristics'!$C:$C,0))),"",INDEX('Policy Characteristics'!H:H,MATCH($C952,'Policy Characteristics'!$C:$C,0)))</f>
        <v>0.01</v>
      </c>
      <c r="O952" s="306" t="str">
        <f>IF(ISBLANK(INDEX('Policy Characteristics'!I:I,MATCH($C952,'Policy Characteristics'!$C:$C,0))),"",INDEX('Policy Characteristics'!I:I,MATCH($C952,'Policy Characteristics'!$C:$C,0)))</f>
        <v>% reduction in energy use</v>
      </c>
      <c r="P952" s="306" t="str">
        <f>IF(ISBLANK(INDEX('Policy Characteristics'!J:J,MATCH($C952,'Policy Characteristics'!$C:$C,0))),"",INDEX('Policy Characteristics'!J:J,MATCH($C952,'Policy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2" s="306" t="str">
        <f>IF(ISBLANK(INDEX('Policy Characteristics'!K:K,MATCH($C952,'Policy Characteristics'!$C:$C,0))),"",INDEX('Policy Characteristics'!K:K,MATCH($C952,'Policy Characteristics'!$C:$C,0)))</f>
        <v>industry-ag-main.html#eff-stds</v>
      </c>
      <c r="R952" s="306" t="str">
        <f>IF(ISBLANK(INDEX('Policy Characteristics'!L:L,MATCH($C952,'Policy Characteristics'!$C:$C,0))),"",INDEX('Policy Characteristics'!L:L,MATCH($C952,'Policy Characteristics'!$C:$C,0)))</f>
        <v>industry-energy-efficiency-standards.html</v>
      </c>
    </row>
    <row r="953" spans="1:18" s="435" customFormat="1" x14ac:dyDescent="0.25">
      <c r="A953" s="306" t="str">
        <f>IF(ISBLANK(INDEX('Policy Characteristics'!A:A,MATCH($C953,'Policy Characteristics'!$C:$C,0))),"",INDEX('Policy Characteristics'!A:A,MATCH($C953,'Policy Characteristics'!$C:$C,0)))</f>
        <v>Industry</v>
      </c>
      <c r="B953" s="306" t="str">
        <f>IF(ISBLANK(INDEX('Policy Characteristics'!B:B,MATCH($C953,'Policy Characteristics'!$C:$C,0))),"",INDEX('Policy Characteristics'!B:B,MATCH($C953,'Policy Characteristics'!$C:$C,0)))</f>
        <v>Industry Energy Efficiency Standards</v>
      </c>
      <c r="C953" s="310" t="str">
        <f t="shared" si="40"/>
        <v>Percentage Improvement in Eqpt Efficiency Standards above BAU</v>
      </c>
      <c r="D953" s="394" t="s">
        <v>3216</v>
      </c>
      <c r="E953" s="414" t="s">
        <v>2450</v>
      </c>
      <c r="F953" s="7" t="s">
        <v>3219</v>
      </c>
      <c r="G953" s="414" t="s">
        <v>2458</v>
      </c>
      <c r="H953" s="416">
        <v>1189</v>
      </c>
      <c r="I953" s="414" t="s">
        <v>45</v>
      </c>
      <c r="J953" s="308" t="str">
        <f>IF(ISBLANK(INDEX('Policy Characteristics'!D:D,MATCH($C953,'Policy Characteristics'!$C:$C,0))),"",INDEX('Policy Characteristics'!D:D,MATCH($C953,'Policy Characteristics'!$C:$C,0)))</f>
        <v>Industry Energy Efficiency Standards</v>
      </c>
      <c r="K953" s="306" t="str">
        <f>IF(ISBLANK(INDEX('Policy Characteristics'!E:E,MATCH($C953,'Policy Characteristics'!$C:$C,0))),"",INDEX('Policy Characteristics'!E:E,MATCH($C953,'Policy Characteristics'!$C:$C,0)))</f>
        <v>indst efficiency standards</v>
      </c>
      <c r="L953" s="317">
        <f>IF(ISBLANK(INDEX('Policy Characteristics'!F:F,MATCH($C953,'Policy Characteristics'!$C:$C,0))),"",INDEX('Policy Characteristics'!F:F,MATCH($C953,'Policy Characteristics'!$C:$C,0)))</f>
        <v>0</v>
      </c>
      <c r="M953" s="317">
        <f>IF(ISBLANK(INDEX('Policy Characteristics'!G:G,MATCH($C953,'Policy Characteristics'!$C:$C,0))),"",INDEX('Policy Characteristics'!G:G,MATCH($C953,'Policy Characteristics'!$C:$C,0)))</f>
        <v>0.25</v>
      </c>
      <c r="N953" s="317">
        <f>IF(ISBLANK(INDEX('Policy Characteristics'!H:H,MATCH($C953,'Policy Characteristics'!$C:$C,0))),"",INDEX('Policy Characteristics'!H:H,MATCH($C953,'Policy Characteristics'!$C:$C,0)))</f>
        <v>0.01</v>
      </c>
      <c r="O953" s="306" t="str">
        <f>IF(ISBLANK(INDEX('Policy Characteristics'!I:I,MATCH($C953,'Policy Characteristics'!$C:$C,0))),"",INDEX('Policy Characteristics'!I:I,MATCH($C953,'Policy Characteristics'!$C:$C,0)))</f>
        <v>% reduction in energy use</v>
      </c>
      <c r="P953" s="306" t="str">
        <f>IF(ISBLANK(INDEX('Policy Characteristics'!J:J,MATCH($C953,'Policy Characteristics'!$C:$C,0))),"",INDEX('Policy Characteristics'!J:J,MATCH($C953,'Policy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3" s="306" t="str">
        <f>IF(ISBLANK(INDEX('Policy Characteristics'!K:K,MATCH($C953,'Policy Characteristics'!$C:$C,0))),"",INDEX('Policy Characteristics'!K:K,MATCH($C953,'Policy Characteristics'!$C:$C,0)))</f>
        <v>industry-ag-main.html#eff-stds</v>
      </c>
      <c r="R953" s="306" t="str">
        <f>IF(ISBLANK(INDEX('Policy Characteristics'!L:L,MATCH($C953,'Policy Characteristics'!$C:$C,0))),"",INDEX('Policy Characteristics'!L:L,MATCH($C953,'Policy Characteristics'!$C:$C,0)))</f>
        <v>industry-energy-efficiency-standards.html</v>
      </c>
    </row>
    <row r="954" spans="1:18" s="435" customFormat="1" x14ac:dyDescent="0.25">
      <c r="A954" s="306" t="str">
        <f>IF(ISBLANK(INDEX('Policy Characteristics'!A:A,MATCH($C954,'Policy Characteristics'!$C:$C,0))),"",INDEX('Policy Characteristics'!A:A,MATCH($C954,'Policy Characteristics'!$C:$C,0)))</f>
        <v>Industry</v>
      </c>
      <c r="B954" s="306" t="str">
        <f>IF(ISBLANK(INDEX('Policy Characteristics'!B:B,MATCH($C954,'Policy Characteristics'!$C:$C,0))),"",INDEX('Policy Characteristics'!B:B,MATCH($C954,'Policy Characteristics'!$C:$C,0)))</f>
        <v>Industry Energy Efficiency Standards</v>
      </c>
      <c r="C954" s="310" t="str">
        <f t="shared" si="40"/>
        <v>Percentage Improvement in Eqpt Efficiency Standards above BAU</v>
      </c>
      <c r="D954" s="394" t="s">
        <v>3216</v>
      </c>
      <c r="E954" s="414" t="s">
        <v>2451</v>
      </c>
      <c r="F954" s="7" t="s">
        <v>3219</v>
      </c>
      <c r="G954" s="414" t="s">
        <v>2459</v>
      </c>
      <c r="H954" s="416">
        <v>1190</v>
      </c>
      <c r="I954" s="414" t="s">
        <v>45</v>
      </c>
      <c r="J954" s="308" t="str">
        <f>IF(ISBLANK(INDEX('Policy Characteristics'!D:D,MATCH($C954,'Policy Characteristics'!$C:$C,0))),"",INDEX('Policy Characteristics'!D:D,MATCH($C954,'Policy Characteristics'!$C:$C,0)))</f>
        <v>Industry Energy Efficiency Standards</v>
      </c>
      <c r="K954" s="306" t="str">
        <f>IF(ISBLANK(INDEX('Policy Characteristics'!E:E,MATCH($C954,'Policy Characteristics'!$C:$C,0))),"",INDEX('Policy Characteristics'!E:E,MATCH($C954,'Policy Characteristics'!$C:$C,0)))</f>
        <v>indst efficiency standards</v>
      </c>
      <c r="L954" s="317">
        <f>IF(ISBLANK(INDEX('Policy Characteristics'!F:F,MATCH($C954,'Policy Characteristics'!$C:$C,0))),"",INDEX('Policy Characteristics'!F:F,MATCH($C954,'Policy Characteristics'!$C:$C,0)))</f>
        <v>0</v>
      </c>
      <c r="M954" s="317">
        <f>IF(ISBLANK(INDEX('Policy Characteristics'!G:G,MATCH($C954,'Policy Characteristics'!$C:$C,0))),"",INDEX('Policy Characteristics'!G:G,MATCH($C954,'Policy Characteristics'!$C:$C,0)))</f>
        <v>0.25</v>
      </c>
      <c r="N954" s="317">
        <f>IF(ISBLANK(INDEX('Policy Characteristics'!H:H,MATCH($C954,'Policy Characteristics'!$C:$C,0))),"",INDEX('Policy Characteristics'!H:H,MATCH($C954,'Policy Characteristics'!$C:$C,0)))</f>
        <v>0.01</v>
      </c>
      <c r="O954" s="306" t="str">
        <f>IF(ISBLANK(INDEX('Policy Characteristics'!I:I,MATCH($C954,'Policy Characteristics'!$C:$C,0))),"",INDEX('Policy Characteristics'!I:I,MATCH($C954,'Policy Characteristics'!$C:$C,0)))</f>
        <v>% reduction in energy use</v>
      </c>
      <c r="P954" s="306" t="str">
        <f>IF(ISBLANK(INDEX('Policy Characteristics'!J:J,MATCH($C954,'Policy Characteristics'!$C:$C,0))),"",INDEX('Policy Characteristics'!J:J,MATCH($C954,'Policy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4" s="306" t="str">
        <f>IF(ISBLANK(INDEX('Policy Characteristics'!K:K,MATCH($C954,'Policy Characteristics'!$C:$C,0))),"",INDEX('Policy Characteristics'!K:K,MATCH($C954,'Policy Characteristics'!$C:$C,0)))</f>
        <v>industry-ag-main.html#eff-stds</v>
      </c>
      <c r="R954" s="306" t="str">
        <f>IF(ISBLANK(INDEX('Policy Characteristics'!L:L,MATCH($C954,'Policy Characteristics'!$C:$C,0))),"",INDEX('Policy Characteristics'!L:L,MATCH($C954,'Policy Characteristics'!$C:$C,0)))</f>
        <v>industry-energy-efficiency-standards.html</v>
      </c>
    </row>
    <row r="955" spans="1:18" s="435" customFormat="1" x14ac:dyDescent="0.25">
      <c r="A955" s="306" t="str">
        <f>IF(ISBLANK(INDEX('Policy Characteristics'!A:A,MATCH($C955,'Policy Characteristics'!$C:$C,0))),"",INDEX('Policy Characteristics'!A:A,MATCH($C955,'Policy Characteristics'!$C:$C,0)))</f>
        <v>Industry</v>
      </c>
      <c r="B955" s="306" t="str">
        <f>IF(ISBLANK(INDEX('Policy Characteristics'!B:B,MATCH($C955,'Policy Characteristics'!$C:$C,0))),"",INDEX('Policy Characteristics'!B:B,MATCH($C955,'Policy Characteristics'!$C:$C,0)))</f>
        <v>Industry Energy Efficiency Standards</v>
      </c>
      <c r="C955" s="310" t="str">
        <f t="shared" si="40"/>
        <v>Percentage Improvement in Eqpt Efficiency Standards above BAU</v>
      </c>
      <c r="D955" s="394" t="s">
        <v>3216</v>
      </c>
      <c r="E955" s="414" t="s">
        <v>2452</v>
      </c>
      <c r="F955" s="7" t="s">
        <v>3219</v>
      </c>
      <c r="G955" s="414" t="s">
        <v>2456</v>
      </c>
      <c r="H955" s="416">
        <v>1191</v>
      </c>
      <c r="I955" s="414" t="s">
        <v>45</v>
      </c>
      <c r="J955" s="308" t="str">
        <f>IF(ISBLANK(INDEX('Policy Characteristics'!D:D,MATCH($C955,'Policy Characteristics'!$C:$C,0))),"",INDEX('Policy Characteristics'!D:D,MATCH($C955,'Policy Characteristics'!$C:$C,0)))</f>
        <v>Industry Energy Efficiency Standards</v>
      </c>
      <c r="K955" s="306" t="str">
        <f>IF(ISBLANK(INDEX('Policy Characteristics'!E:E,MATCH($C955,'Policy Characteristics'!$C:$C,0))),"",INDEX('Policy Characteristics'!E:E,MATCH($C955,'Policy Characteristics'!$C:$C,0)))</f>
        <v>indst efficiency standards</v>
      </c>
      <c r="L955" s="317">
        <f>IF(ISBLANK(INDEX('Policy Characteristics'!F:F,MATCH($C955,'Policy Characteristics'!$C:$C,0))),"",INDEX('Policy Characteristics'!F:F,MATCH($C955,'Policy Characteristics'!$C:$C,0)))</f>
        <v>0</v>
      </c>
      <c r="M955" s="317">
        <f>IF(ISBLANK(INDEX('Policy Characteristics'!G:G,MATCH($C955,'Policy Characteristics'!$C:$C,0))),"",INDEX('Policy Characteristics'!G:G,MATCH($C955,'Policy Characteristics'!$C:$C,0)))</f>
        <v>0.25</v>
      </c>
      <c r="N955" s="317">
        <f>IF(ISBLANK(INDEX('Policy Characteristics'!H:H,MATCH($C955,'Policy Characteristics'!$C:$C,0))),"",INDEX('Policy Characteristics'!H:H,MATCH($C955,'Policy Characteristics'!$C:$C,0)))</f>
        <v>0.01</v>
      </c>
      <c r="O955" s="306" t="str">
        <f>IF(ISBLANK(INDEX('Policy Characteristics'!I:I,MATCH($C955,'Policy Characteristics'!$C:$C,0))),"",INDEX('Policy Characteristics'!I:I,MATCH($C955,'Policy Characteristics'!$C:$C,0)))</f>
        <v>% reduction in energy use</v>
      </c>
      <c r="P955" s="306" t="str">
        <f>IF(ISBLANK(INDEX('Policy Characteristics'!J:J,MATCH($C955,'Policy Characteristics'!$C:$C,0))),"",INDEX('Policy Characteristics'!J:J,MATCH($C955,'Policy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5" s="306" t="str">
        <f>IF(ISBLANK(INDEX('Policy Characteristics'!K:K,MATCH($C955,'Policy Characteristics'!$C:$C,0))),"",INDEX('Policy Characteristics'!K:K,MATCH($C955,'Policy Characteristics'!$C:$C,0)))</f>
        <v>industry-ag-main.html#eff-stds</v>
      </c>
      <c r="R955" s="306" t="str">
        <f>IF(ISBLANK(INDEX('Policy Characteristics'!L:L,MATCH($C955,'Policy Characteristics'!$C:$C,0))),"",INDEX('Policy Characteristics'!L:L,MATCH($C955,'Policy Characteristics'!$C:$C,0)))</f>
        <v>industry-energy-efficiency-standards.html</v>
      </c>
    </row>
    <row r="956" spans="1:18" s="435" customFormat="1" x14ac:dyDescent="0.25">
      <c r="A956" s="306" t="str">
        <f>IF(ISBLANK(INDEX('Policy Characteristics'!A:A,MATCH($C956,'Policy Characteristics'!$C:$C,0))),"",INDEX('Policy Characteristics'!A:A,MATCH($C956,'Policy Characteristics'!$C:$C,0)))</f>
        <v>Industry</v>
      </c>
      <c r="B956" s="306" t="str">
        <f>IF(ISBLANK(INDEX('Policy Characteristics'!B:B,MATCH($C956,'Policy Characteristics'!$C:$C,0))),"",INDEX('Policy Characteristics'!B:B,MATCH($C956,'Policy Characteristics'!$C:$C,0)))</f>
        <v>Industry Energy Efficiency Standards</v>
      </c>
      <c r="C956" s="310" t="str">
        <f t="shared" si="40"/>
        <v>Percentage Improvement in Eqpt Efficiency Standards above BAU</v>
      </c>
      <c r="D956" s="394" t="s">
        <v>3216</v>
      </c>
      <c r="E956" s="414" t="s">
        <v>2453</v>
      </c>
      <c r="F956" s="7" t="s">
        <v>3219</v>
      </c>
      <c r="G956" s="414" t="s">
        <v>2457</v>
      </c>
      <c r="H956" s="416">
        <v>1192</v>
      </c>
      <c r="I956" s="414" t="s">
        <v>45</v>
      </c>
      <c r="J956" s="308" t="str">
        <f>IF(ISBLANK(INDEX('Policy Characteristics'!D:D,MATCH($C956,'Policy Characteristics'!$C:$C,0))),"",INDEX('Policy Characteristics'!D:D,MATCH($C956,'Policy Characteristics'!$C:$C,0)))</f>
        <v>Industry Energy Efficiency Standards</v>
      </c>
      <c r="K956" s="306" t="str">
        <f>IF(ISBLANK(INDEX('Policy Characteristics'!E:E,MATCH($C956,'Policy Characteristics'!$C:$C,0))),"",INDEX('Policy Characteristics'!E:E,MATCH($C956,'Policy Characteristics'!$C:$C,0)))</f>
        <v>indst efficiency standards</v>
      </c>
      <c r="L956" s="317">
        <f>IF(ISBLANK(INDEX('Policy Characteristics'!F:F,MATCH($C956,'Policy Characteristics'!$C:$C,0))),"",INDEX('Policy Characteristics'!F:F,MATCH($C956,'Policy Characteristics'!$C:$C,0)))</f>
        <v>0</v>
      </c>
      <c r="M956" s="317">
        <f>IF(ISBLANK(INDEX('Policy Characteristics'!G:G,MATCH($C956,'Policy Characteristics'!$C:$C,0))),"",INDEX('Policy Characteristics'!G:G,MATCH($C956,'Policy Characteristics'!$C:$C,0)))</f>
        <v>0.25</v>
      </c>
      <c r="N956" s="317">
        <f>IF(ISBLANK(INDEX('Policy Characteristics'!H:H,MATCH($C956,'Policy Characteristics'!$C:$C,0))),"",INDEX('Policy Characteristics'!H:H,MATCH($C956,'Policy Characteristics'!$C:$C,0)))</f>
        <v>0.01</v>
      </c>
      <c r="O956" s="306" t="str">
        <f>IF(ISBLANK(INDEX('Policy Characteristics'!I:I,MATCH($C956,'Policy Characteristics'!$C:$C,0))),"",INDEX('Policy Characteristics'!I:I,MATCH($C956,'Policy Characteristics'!$C:$C,0)))</f>
        <v>% reduction in energy use</v>
      </c>
      <c r="P956" s="306" t="str">
        <f>IF(ISBLANK(INDEX('Policy Characteristics'!J:J,MATCH($C956,'Policy Characteristics'!$C:$C,0))),"",INDEX('Policy Characteristics'!J:J,MATCH($C956,'Policy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6" s="306" t="str">
        <f>IF(ISBLANK(INDEX('Policy Characteristics'!K:K,MATCH($C956,'Policy Characteristics'!$C:$C,0))),"",INDEX('Policy Characteristics'!K:K,MATCH($C956,'Policy Characteristics'!$C:$C,0)))</f>
        <v>industry-ag-main.html#eff-stds</v>
      </c>
      <c r="R956" s="306" t="str">
        <f>IF(ISBLANK(INDEX('Policy Characteristics'!L:L,MATCH($C956,'Policy Characteristics'!$C:$C,0))),"",INDEX('Policy Characteristics'!L:L,MATCH($C956,'Policy Characteristics'!$C:$C,0)))</f>
        <v>industry-energy-efficiency-standards.html</v>
      </c>
    </row>
    <row r="957" spans="1:18" s="435" customFormat="1" x14ac:dyDescent="0.25">
      <c r="A957" s="306" t="str">
        <f>IF(ISBLANK(INDEX('Policy Characteristics'!A:A,MATCH($C957,'Policy Characteristics'!$C:$C,0))),"",INDEX('Policy Characteristics'!A:A,MATCH($C957,'Policy Characteristics'!$C:$C,0)))</f>
        <v>Industry</v>
      </c>
      <c r="B957" s="306" t="str">
        <f>IF(ISBLANK(INDEX('Policy Characteristics'!B:B,MATCH($C957,'Policy Characteristics'!$C:$C,0))),"",INDEX('Policy Characteristics'!B:B,MATCH($C957,'Policy Characteristics'!$C:$C,0)))</f>
        <v>Industry Energy Efficiency Standards</v>
      </c>
      <c r="C957" s="310" t="str">
        <f t="shared" si="40"/>
        <v>Percentage Improvement in Eqpt Efficiency Standards above BAU</v>
      </c>
      <c r="D957" s="394" t="s">
        <v>3216</v>
      </c>
      <c r="E957" s="414" t="s">
        <v>2454</v>
      </c>
      <c r="F957" s="7" t="s">
        <v>3219</v>
      </c>
      <c r="G957" s="414" t="s">
        <v>2460</v>
      </c>
      <c r="H957" s="416">
        <v>1193</v>
      </c>
      <c r="I957" s="414" t="s">
        <v>45</v>
      </c>
      <c r="J957" s="308" t="str">
        <f>IF(ISBLANK(INDEX('Policy Characteristics'!D:D,MATCH($C957,'Policy Characteristics'!$C:$C,0))),"",INDEX('Policy Characteristics'!D:D,MATCH($C957,'Policy Characteristics'!$C:$C,0)))</f>
        <v>Industry Energy Efficiency Standards</v>
      </c>
      <c r="K957" s="306" t="str">
        <f>IF(ISBLANK(INDEX('Policy Characteristics'!E:E,MATCH($C957,'Policy Characteristics'!$C:$C,0))),"",INDEX('Policy Characteristics'!E:E,MATCH($C957,'Policy Characteristics'!$C:$C,0)))</f>
        <v>indst efficiency standards</v>
      </c>
      <c r="L957" s="317">
        <f>IF(ISBLANK(INDEX('Policy Characteristics'!F:F,MATCH($C957,'Policy Characteristics'!$C:$C,0))),"",INDEX('Policy Characteristics'!F:F,MATCH($C957,'Policy Characteristics'!$C:$C,0)))</f>
        <v>0</v>
      </c>
      <c r="M957" s="317">
        <f>IF(ISBLANK(INDEX('Policy Characteristics'!G:G,MATCH($C957,'Policy Characteristics'!$C:$C,0))),"",INDEX('Policy Characteristics'!G:G,MATCH($C957,'Policy Characteristics'!$C:$C,0)))</f>
        <v>0.25</v>
      </c>
      <c r="N957" s="317">
        <f>IF(ISBLANK(INDEX('Policy Characteristics'!H:H,MATCH($C957,'Policy Characteristics'!$C:$C,0))),"",INDEX('Policy Characteristics'!H:H,MATCH($C957,'Policy Characteristics'!$C:$C,0)))</f>
        <v>0.01</v>
      </c>
      <c r="O957" s="306" t="str">
        <f>IF(ISBLANK(INDEX('Policy Characteristics'!I:I,MATCH($C957,'Policy Characteristics'!$C:$C,0))),"",INDEX('Policy Characteristics'!I:I,MATCH($C957,'Policy Characteristics'!$C:$C,0)))</f>
        <v>% reduction in energy use</v>
      </c>
      <c r="P957" s="306" t="str">
        <f>IF(ISBLANK(INDEX('Policy Characteristics'!J:J,MATCH($C957,'Policy Characteristics'!$C:$C,0))),"",INDEX('Policy Characteristics'!J:J,MATCH($C957,'Policy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7" s="306" t="str">
        <f>IF(ISBLANK(INDEX('Policy Characteristics'!K:K,MATCH($C957,'Policy Characteristics'!$C:$C,0))),"",INDEX('Policy Characteristics'!K:K,MATCH($C957,'Policy Characteristics'!$C:$C,0)))</f>
        <v>industry-ag-main.html#eff-stds</v>
      </c>
      <c r="R957" s="306" t="str">
        <f>IF(ISBLANK(INDEX('Policy Characteristics'!L:L,MATCH($C957,'Policy Characteristics'!$C:$C,0))),"",INDEX('Policy Characteristics'!L:L,MATCH($C957,'Policy Characteristics'!$C:$C,0)))</f>
        <v>industry-energy-efficiency-standards.html</v>
      </c>
    </row>
    <row r="958" spans="1:18" s="435" customFormat="1" x14ac:dyDescent="0.25">
      <c r="A958" s="306" t="str">
        <f>IF(ISBLANK(INDEX('Policy Characteristics'!A:A,MATCH($C958,'Policy Characteristics'!$C:$C,0))),"",INDEX('Policy Characteristics'!A:A,MATCH($C958,'Policy Characteristics'!$C:$C,0)))</f>
        <v>Industry</v>
      </c>
      <c r="B958" s="306" t="str">
        <f>IF(ISBLANK(INDEX('Policy Characteristics'!B:B,MATCH($C958,'Policy Characteristics'!$C:$C,0))),"",INDEX('Policy Characteristics'!B:B,MATCH($C958,'Policy Characteristics'!$C:$C,0)))</f>
        <v>Industry Energy Efficiency Standards</v>
      </c>
      <c r="C958" s="310" t="str">
        <f t="shared" si="40"/>
        <v>Percentage Improvement in Eqpt Efficiency Standards above BAU</v>
      </c>
      <c r="D958" s="394" t="s">
        <v>3216</v>
      </c>
      <c r="E958" s="414" t="s">
        <v>2800</v>
      </c>
      <c r="F958" s="7" t="s">
        <v>3219</v>
      </c>
      <c r="G958" s="414" t="s">
        <v>2803</v>
      </c>
      <c r="H958" s="416">
        <v>1194</v>
      </c>
      <c r="I958" s="414" t="s">
        <v>45</v>
      </c>
      <c r="J958" s="308" t="str">
        <f>IF(ISBLANK(INDEX('Policy Characteristics'!D:D,MATCH($C958,'Policy Characteristics'!$C:$C,0))),"",INDEX('Policy Characteristics'!D:D,MATCH($C958,'Policy Characteristics'!$C:$C,0)))</f>
        <v>Industry Energy Efficiency Standards</v>
      </c>
      <c r="K958" s="306" t="str">
        <f>IF(ISBLANK(INDEX('Policy Characteristics'!E:E,MATCH($C958,'Policy Characteristics'!$C:$C,0))),"",INDEX('Policy Characteristics'!E:E,MATCH($C958,'Policy Characteristics'!$C:$C,0)))</f>
        <v>indst efficiency standards</v>
      </c>
      <c r="L958" s="317">
        <f>IF(ISBLANK(INDEX('Policy Characteristics'!F:F,MATCH($C958,'Policy Characteristics'!$C:$C,0))),"",INDEX('Policy Characteristics'!F:F,MATCH($C958,'Policy Characteristics'!$C:$C,0)))</f>
        <v>0</v>
      </c>
      <c r="M958" s="317">
        <f>IF(ISBLANK(INDEX('Policy Characteristics'!G:G,MATCH($C958,'Policy Characteristics'!$C:$C,0))),"",INDEX('Policy Characteristics'!G:G,MATCH($C958,'Policy Characteristics'!$C:$C,0)))</f>
        <v>0.25</v>
      </c>
      <c r="N958" s="317">
        <f>IF(ISBLANK(INDEX('Policy Characteristics'!H:H,MATCH($C958,'Policy Characteristics'!$C:$C,0))),"",INDEX('Policy Characteristics'!H:H,MATCH($C958,'Policy Characteristics'!$C:$C,0)))</f>
        <v>0.01</v>
      </c>
      <c r="O958" s="306" t="str">
        <f>IF(ISBLANK(INDEX('Policy Characteristics'!I:I,MATCH($C958,'Policy Characteristics'!$C:$C,0))),"",INDEX('Policy Characteristics'!I:I,MATCH($C958,'Policy Characteristics'!$C:$C,0)))</f>
        <v>% reduction in energy use</v>
      </c>
      <c r="P958" s="306" t="str">
        <f>IF(ISBLANK(INDEX('Policy Characteristics'!J:J,MATCH($C958,'Policy Characteristics'!$C:$C,0))),"",INDEX('Policy Characteristics'!J:J,MATCH($C958,'Policy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8" s="306" t="str">
        <f>IF(ISBLANK(INDEX('Policy Characteristics'!K:K,MATCH($C958,'Policy Characteristics'!$C:$C,0))),"",INDEX('Policy Characteristics'!K:K,MATCH($C958,'Policy Characteristics'!$C:$C,0)))</f>
        <v>industry-ag-main.html#eff-stds</v>
      </c>
      <c r="R958" s="306" t="str">
        <f>IF(ISBLANK(INDEX('Policy Characteristics'!L:L,MATCH($C958,'Policy Characteristics'!$C:$C,0))),"",INDEX('Policy Characteristics'!L:L,MATCH($C958,'Policy Characteristics'!$C:$C,0)))</f>
        <v>industry-energy-efficiency-standards.html</v>
      </c>
    </row>
    <row r="959" spans="1:18" s="435" customFormat="1" x14ac:dyDescent="0.25">
      <c r="A959" s="306" t="str">
        <f>IF(ISBLANK(INDEX('Policy Characteristics'!A:A,MATCH($C959,'Policy Characteristics'!$C:$C,0))),"",INDEX('Policy Characteristics'!A:A,MATCH($C959,'Policy Characteristics'!$C:$C,0)))</f>
        <v>Industry</v>
      </c>
      <c r="B959" s="306" t="str">
        <f>IF(ISBLANK(INDEX('Policy Characteristics'!B:B,MATCH($C959,'Policy Characteristics'!$C:$C,0))),"",INDEX('Policy Characteristics'!B:B,MATCH($C959,'Policy Characteristics'!$C:$C,0)))</f>
        <v>Industry Energy Efficiency Standards</v>
      </c>
      <c r="C959" s="310" t="str">
        <f t="shared" si="40"/>
        <v>Percentage Improvement in Eqpt Efficiency Standards above BAU</v>
      </c>
      <c r="D959" s="394" t="s">
        <v>3216</v>
      </c>
      <c r="E959" s="414" t="s">
        <v>2801</v>
      </c>
      <c r="F959" s="7" t="s">
        <v>3219</v>
      </c>
      <c r="G959" s="414" t="s">
        <v>2805</v>
      </c>
      <c r="H959" s="416">
        <v>1195</v>
      </c>
      <c r="I959" s="414" t="s">
        <v>45</v>
      </c>
      <c r="J959" s="308" t="str">
        <f>IF(ISBLANK(INDEX('Policy Characteristics'!D:D,MATCH($C959,'Policy Characteristics'!$C:$C,0))),"",INDEX('Policy Characteristics'!D:D,MATCH($C959,'Policy Characteristics'!$C:$C,0)))</f>
        <v>Industry Energy Efficiency Standards</v>
      </c>
      <c r="K959" s="306" t="str">
        <f>IF(ISBLANK(INDEX('Policy Characteristics'!E:E,MATCH($C959,'Policy Characteristics'!$C:$C,0))),"",INDEX('Policy Characteristics'!E:E,MATCH($C959,'Policy Characteristics'!$C:$C,0)))</f>
        <v>indst efficiency standards</v>
      </c>
      <c r="L959" s="317">
        <f>IF(ISBLANK(INDEX('Policy Characteristics'!F:F,MATCH($C959,'Policy Characteristics'!$C:$C,0))),"",INDEX('Policy Characteristics'!F:F,MATCH($C959,'Policy Characteristics'!$C:$C,0)))</f>
        <v>0</v>
      </c>
      <c r="M959" s="317">
        <f>IF(ISBLANK(INDEX('Policy Characteristics'!G:G,MATCH($C959,'Policy Characteristics'!$C:$C,0))),"",INDEX('Policy Characteristics'!G:G,MATCH($C959,'Policy Characteristics'!$C:$C,0)))</f>
        <v>0.25</v>
      </c>
      <c r="N959" s="317">
        <f>IF(ISBLANK(INDEX('Policy Characteristics'!H:H,MATCH($C959,'Policy Characteristics'!$C:$C,0))),"",INDEX('Policy Characteristics'!H:H,MATCH($C959,'Policy Characteristics'!$C:$C,0)))</f>
        <v>0.01</v>
      </c>
      <c r="O959" s="306" t="str">
        <f>IF(ISBLANK(INDEX('Policy Characteristics'!I:I,MATCH($C959,'Policy Characteristics'!$C:$C,0))),"",INDEX('Policy Characteristics'!I:I,MATCH($C959,'Policy Characteristics'!$C:$C,0)))</f>
        <v>% reduction in energy use</v>
      </c>
      <c r="P959" s="306" t="str">
        <f>IF(ISBLANK(INDEX('Policy Characteristics'!J:J,MATCH($C959,'Policy Characteristics'!$C:$C,0))),"",INDEX('Policy Characteristics'!J:J,MATCH($C959,'Policy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59" s="306" t="str">
        <f>IF(ISBLANK(INDEX('Policy Characteristics'!K:K,MATCH($C959,'Policy Characteristics'!$C:$C,0))),"",INDEX('Policy Characteristics'!K:K,MATCH($C959,'Policy Characteristics'!$C:$C,0)))</f>
        <v>industry-ag-main.html#eff-stds</v>
      </c>
      <c r="R959" s="306" t="str">
        <f>IF(ISBLANK(INDEX('Policy Characteristics'!L:L,MATCH($C959,'Policy Characteristics'!$C:$C,0))),"",INDEX('Policy Characteristics'!L:L,MATCH($C959,'Policy Characteristics'!$C:$C,0)))</f>
        <v>industry-energy-efficiency-standards.html</v>
      </c>
    </row>
    <row r="960" spans="1:18" s="435" customFormat="1" x14ac:dyDescent="0.25">
      <c r="A960" s="306" t="str">
        <f>IF(ISBLANK(INDEX('Policy Characteristics'!A:A,MATCH($C960,'Policy Characteristics'!$C:$C,0))),"",INDEX('Policy Characteristics'!A:A,MATCH($C960,'Policy Characteristics'!$C:$C,0)))</f>
        <v>Industry</v>
      </c>
      <c r="B960" s="306" t="str">
        <f>IF(ISBLANK(INDEX('Policy Characteristics'!B:B,MATCH($C960,'Policy Characteristics'!$C:$C,0))),"",INDEX('Policy Characteristics'!B:B,MATCH($C960,'Policy Characteristics'!$C:$C,0)))</f>
        <v>Industry Energy Efficiency Standards</v>
      </c>
      <c r="C960" s="310" t="str">
        <f t="shared" si="40"/>
        <v>Percentage Improvement in Eqpt Efficiency Standards above BAU</v>
      </c>
      <c r="D960" s="394" t="s">
        <v>3216</v>
      </c>
      <c r="E960" s="414" t="s">
        <v>2802</v>
      </c>
      <c r="F960" s="7" t="s">
        <v>3219</v>
      </c>
      <c r="G960" s="414" t="s">
        <v>2806</v>
      </c>
      <c r="H960" s="416">
        <v>1196</v>
      </c>
      <c r="I960" s="414" t="s">
        <v>45</v>
      </c>
      <c r="J960" s="308" t="str">
        <f>IF(ISBLANK(INDEX('Policy Characteristics'!D:D,MATCH($C960,'Policy Characteristics'!$C:$C,0))),"",INDEX('Policy Characteristics'!D:D,MATCH($C960,'Policy Characteristics'!$C:$C,0)))</f>
        <v>Industry Energy Efficiency Standards</v>
      </c>
      <c r="K960" s="306" t="str">
        <f>IF(ISBLANK(INDEX('Policy Characteristics'!E:E,MATCH($C960,'Policy Characteristics'!$C:$C,0))),"",INDEX('Policy Characteristics'!E:E,MATCH($C960,'Policy Characteristics'!$C:$C,0)))</f>
        <v>indst efficiency standards</v>
      </c>
      <c r="L960" s="317">
        <f>IF(ISBLANK(INDEX('Policy Characteristics'!F:F,MATCH($C960,'Policy Characteristics'!$C:$C,0))),"",INDEX('Policy Characteristics'!F:F,MATCH($C960,'Policy Characteristics'!$C:$C,0)))</f>
        <v>0</v>
      </c>
      <c r="M960" s="317">
        <f>IF(ISBLANK(INDEX('Policy Characteristics'!G:G,MATCH($C960,'Policy Characteristics'!$C:$C,0))),"",INDEX('Policy Characteristics'!G:G,MATCH($C960,'Policy Characteristics'!$C:$C,0)))</f>
        <v>0.25</v>
      </c>
      <c r="N960" s="317">
        <f>IF(ISBLANK(INDEX('Policy Characteristics'!H:H,MATCH($C960,'Policy Characteristics'!$C:$C,0))),"",INDEX('Policy Characteristics'!H:H,MATCH($C960,'Policy Characteristics'!$C:$C,0)))</f>
        <v>0.01</v>
      </c>
      <c r="O960" s="306" t="str">
        <f>IF(ISBLANK(INDEX('Policy Characteristics'!I:I,MATCH($C960,'Policy Characteristics'!$C:$C,0))),"",INDEX('Policy Characteristics'!I:I,MATCH($C960,'Policy Characteristics'!$C:$C,0)))</f>
        <v>% reduction in energy use</v>
      </c>
      <c r="P960" s="306" t="str">
        <f>IF(ISBLANK(INDEX('Policy Characteristics'!J:J,MATCH($C960,'Policy Characteristics'!$C:$C,0))),"",INDEX('Policy Characteristics'!J:J,MATCH($C960,'Policy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0" s="306" t="str">
        <f>IF(ISBLANK(INDEX('Policy Characteristics'!K:K,MATCH($C960,'Policy Characteristics'!$C:$C,0))),"",INDEX('Policy Characteristics'!K:K,MATCH($C960,'Policy Characteristics'!$C:$C,0)))</f>
        <v>industry-ag-main.html#eff-stds</v>
      </c>
      <c r="R960" s="306" t="str">
        <f>IF(ISBLANK(INDEX('Policy Characteristics'!L:L,MATCH($C960,'Policy Characteristics'!$C:$C,0))),"",INDEX('Policy Characteristics'!L:L,MATCH($C960,'Policy Characteristics'!$C:$C,0)))</f>
        <v>industry-energy-efficiency-standards.html</v>
      </c>
    </row>
    <row r="961" spans="1:18" s="435" customFormat="1" x14ac:dyDescent="0.25">
      <c r="A961" s="306" t="str">
        <f>IF(ISBLANK(INDEX('Policy Characteristics'!A:A,MATCH($C961,'Policy Characteristics'!$C:$C,0))),"",INDEX('Policy Characteristics'!A:A,MATCH($C961,'Policy Characteristics'!$C:$C,0)))</f>
        <v>Industry</v>
      </c>
      <c r="B961" s="306" t="str">
        <f>IF(ISBLANK(INDEX('Policy Characteristics'!B:B,MATCH($C961,'Policy Characteristics'!$C:$C,0))),"",INDEX('Policy Characteristics'!B:B,MATCH($C961,'Policy Characteristics'!$C:$C,0)))</f>
        <v>Industry Energy Efficiency Standards</v>
      </c>
      <c r="C961" s="310" t="str">
        <f t="shared" si="40"/>
        <v>Percentage Improvement in Eqpt Efficiency Standards above BAU</v>
      </c>
      <c r="D961" s="394" t="s">
        <v>3216</v>
      </c>
      <c r="E961" s="414" t="s">
        <v>2799</v>
      </c>
      <c r="F961" s="7" t="s">
        <v>3219</v>
      </c>
      <c r="G961" s="414" t="s">
        <v>2804</v>
      </c>
      <c r="H961" s="416">
        <v>1197</v>
      </c>
      <c r="I961" s="414" t="s">
        <v>45</v>
      </c>
      <c r="J961" s="308" t="str">
        <f>IF(ISBLANK(INDEX('Policy Characteristics'!D:D,MATCH($C961,'Policy Characteristics'!$C:$C,0))),"",INDEX('Policy Characteristics'!D:D,MATCH($C961,'Policy Characteristics'!$C:$C,0)))</f>
        <v>Industry Energy Efficiency Standards</v>
      </c>
      <c r="K961" s="306" t="str">
        <f>IF(ISBLANK(INDEX('Policy Characteristics'!E:E,MATCH($C961,'Policy Characteristics'!$C:$C,0))),"",INDEX('Policy Characteristics'!E:E,MATCH($C961,'Policy Characteristics'!$C:$C,0)))</f>
        <v>indst efficiency standards</v>
      </c>
      <c r="L961" s="317">
        <f>IF(ISBLANK(INDEX('Policy Characteristics'!F:F,MATCH($C961,'Policy Characteristics'!$C:$C,0))),"",INDEX('Policy Characteristics'!F:F,MATCH($C961,'Policy Characteristics'!$C:$C,0)))</f>
        <v>0</v>
      </c>
      <c r="M961" s="317">
        <f>IF(ISBLANK(INDEX('Policy Characteristics'!G:G,MATCH($C961,'Policy Characteristics'!$C:$C,0))),"",INDEX('Policy Characteristics'!G:G,MATCH($C961,'Policy Characteristics'!$C:$C,0)))</f>
        <v>0.25</v>
      </c>
      <c r="N961" s="317">
        <f>IF(ISBLANK(INDEX('Policy Characteristics'!H:H,MATCH($C961,'Policy Characteristics'!$C:$C,0))),"",INDEX('Policy Characteristics'!H:H,MATCH($C961,'Policy Characteristics'!$C:$C,0)))</f>
        <v>0.01</v>
      </c>
      <c r="O961" s="306" t="str">
        <f>IF(ISBLANK(INDEX('Policy Characteristics'!I:I,MATCH($C961,'Policy Characteristics'!$C:$C,0))),"",INDEX('Policy Characteristics'!I:I,MATCH($C961,'Policy Characteristics'!$C:$C,0)))</f>
        <v>% reduction in energy use</v>
      </c>
      <c r="P961" s="306" t="str">
        <f>IF(ISBLANK(INDEX('Policy Characteristics'!J:J,MATCH($C961,'Policy Characteristics'!$C:$C,0))),"",INDEX('Policy Characteristics'!J:J,MATCH($C961,'Policy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1" s="306" t="str">
        <f>IF(ISBLANK(INDEX('Policy Characteristics'!K:K,MATCH($C961,'Policy Characteristics'!$C:$C,0))),"",INDEX('Policy Characteristics'!K:K,MATCH($C961,'Policy Characteristics'!$C:$C,0)))</f>
        <v>industry-ag-main.html#eff-stds</v>
      </c>
      <c r="R961" s="306" t="str">
        <f>IF(ISBLANK(INDEX('Policy Characteristics'!L:L,MATCH($C961,'Policy Characteristics'!$C:$C,0))),"",INDEX('Policy Characteristics'!L:L,MATCH($C961,'Policy Characteristics'!$C:$C,0)))</f>
        <v>industry-energy-efficiency-standards.html</v>
      </c>
    </row>
    <row r="962" spans="1:18" s="435" customFormat="1" x14ac:dyDescent="0.25">
      <c r="A962" s="306" t="str">
        <f>IF(ISBLANK(INDEX('Policy Characteristics'!A:A,MATCH($C962,'Policy Characteristics'!$C:$C,0))),"",INDEX('Policy Characteristics'!A:A,MATCH($C962,'Policy Characteristics'!$C:$C,0)))</f>
        <v>Industry</v>
      </c>
      <c r="B962" s="306" t="str">
        <f>IF(ISBLANK(INDEX('Policy Characteristics'!B:B,MATCH($C962,'Policy Characteristics'!$C:$C,0))),"",INDEX('Policy Characteristics'!B:B,MATCH($C962,'Policy Characteristics'!$C:$C,0)))</f>
        <v>Industry Energy Efficiency Standards</v>
      </c>
      <c r="C962" s="310" t="str">
        <f t="shared" si="40"/>
        <v>Percentage Improvement in Eqpt Efficiency Standards above BAU</v>
      </c>
      <c r="D962" s="394" t="s">
        <v>3217</v>
      </c>
      <c r="E962" s="414" t="s">
        <v>2449</v>
      </c>
      <c r="F962" s="7" t="s">
        <v>3178</v>
      </c>
      <c r="G962" s="414" t="s">
        <v>2455</v>
      </c>
      <c r="H962" s="416">
        <v>1198</v>
      </c>
      <c r="I962" s="414" t="s">
        <v>44</v>
      </c>
      <c r="J962" s="308" t="str">
        <f>IF(ISBLANK(INDEX('Policy Characteristics'!D:D,MATCH($C962,'Policy Characteristics'!$C:$C,0))),"",INDEX('Policy Characteristics'!D:D,MATCH($C962,'Policy Characteristics'!$C:$C,0)))</f>
        <v>Industry Energy Efficiency Standards</v>
      </c>
      <c r="K962" s="306" t="str">
        <f>IF(ISBLANK(INDEX('Policy Characteristics'!E:E,MATCH($C962,'Policy Characteristics'!$C:$C,0))),"",INDEX('Policy Characteristics'!E:E,MATCH($C962,'Policy Characteristics'!$C:$C,0)))</f>
        <v>indst efficiency standards</v>
      </c>
      <c r="L962" s="317">
        <f>IF(ISBLANK(INDEX('Policy Characteristics'!F:F,MATCH($C962,'Policy Characteristics'!$C:$C,0))),"",INDEX('Policy Characteristics'!F:F,MATCH($C962,'Policy Characteristics'!$C:$C,0)))</f>
        <v>0</v>
      </c>
      <c r="M962" s="317">
        <f>IF(ISBLANK(INDEX('Policy Characteristics'!G:G,MATCH($C962,'Policy Characteristics'!$C:$C,0))),"",INDEX('Policy Characteristics'!G:G,MATCH($C962,'Policy Characteristics'!$C:$C,0)))</f>
        <v>0.25</v>
      </c>
      <c r="N962" s="317">
        <f>IF(ISBLANK(INDEX('Policy Characteristics'!H:H,MATCH($C962,'Policy Characteristics'!$C:$C,0))),"",INDEX('Policy Characteristics'!H:H,MATCH($C962,'Policy Characteristics'!$C:$C,0)))</f>
        <v>0.01</v>
      </c>
      <c r="O962" s="306" t="str">
        <f>IF(ISBLANK(INDEX('Policy Characteristics'!I:I,MATCH($C962,'Policy Characteristics'!$C:$C,0))),"",INDEX('Policy Characteristics'!I:I,MATCH($C962,'Policy Characteristics'!$C:$C,0)))</f>
        <v>% reduction in energy use</v>
      </c>
      <c r="P962" s="306" t="str">
        <f>IF(ISBLANK(INDEX('Policy Characteristics'!J:J,MATCH($C962,'Policy Characteristics'!$C:$C,0))),"",INDEX('Policy Characteristics'!J:J,MATCH($C962,'Policy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2" s="306" t="str">
        <f>IF(ISBLANK(INDEX('Policy Characteristics'!K:K,MATCH($C962,'Policy Characteristics'!$C:$C,0))),"",INDEX('Policy Characteristics'!K:K,MATCH($C962,'Policy Characteristics'!$C:$C,0)))</f>
        <v>industry-ag-main.html#eff-stds</v>
      </c>
      <c r="R962" s="306" t="str">
        <f>IF(ISBLANK(INDEX('Policy Characteristics'!L:L,MATCH($C962,'Policy Characteristics'!$C:$C,0))),"",INDEX('Policy Characteristics'!L:L,MATCH($C962,'Policy Characteristics'!$C:$C,0)))</f>
        <v>industry-energy-efficiency-standards.html</v>
      </c>
    </row>
    <row r="963" spans="1:18" s="435" customFormat="1" x14ac:dyDescent="0.25">
      <c r="A963" s="306" t="str">
        <f>IF(ISBLANK(INDEX('Policy Characteristics'!A:A,MATCH($C963,'Policy Characteristics'!$C:$C,0))),"",INDEX('Policy Characteristics'!A:A,MATCH($C963,'Policy Characteristics'!$C:$C,0)))</f>
        <v>Industry</v>
      </c>
      <c r="B963" s="306" t="str">
        <f>IF(ISBLANK(INDEX('Policy Characteristics'!B:B,MATCH($C963,'Policy Characteristics'!$C:$C,0))),"",INDEX('Policy Characteristics'!B:B,MATCH($C963,'Policy Characteristics'!$C:$C,0)))</f>
        <v>Industry Energy Efficiency Standards</v>
      </c>
      <c r="C963" s="310" t="str">
        <f t="shared" si="40"/>
        <v>Percentage Improvement in Eqpt Efficiency Standards above BAU</v>
      </c>
      <c r="D963" s="394" t="s">
        <v>3217</v>
      </c>
      <c r="E963" s="414" t="s">
        <v>2450</v>
      </c>
      <c r="F963" s="7" t="s">
        <v>3178</v>
      </c>
      <c r="G963" s="414" t="s">
        <v>2458</v>
      </c>
      <c r="H963" s="416">
        <v>1199</v>
      </c>
      <c r="I963" s="414" t="s">
        <v>45</v>
      </c>
      <c r="J963" s="308" t="str">
        <f>IF(ISBLANK(INDEX('Policy Characteristics'!D:D,MATCH($C963,'Policy Characteristics'!$C:$C,0))),"",INDEX('Policy Characteristics'!D:D,MATCH($C963,'Policy Characteristics'!$C:$C,0)))</f>
        <v>Industry Energy Efficiency Standards</v>
      </c>
      <c r="K963" s="306" t="str">
        <f>IF(ISBLANK(INDEX('Policy Characteristics'!E:E,MATCH($C963,'Policy Characteristics'!$C:$C,0))),"",INDEX('Policy Characteristics'!E:E,MATCH($C963,'Policy Characteristics'!$C:$C,0)))</f>
        <v>indst efficiency standards</v>
      </c>
      <c r="L963" s="317">
        <f>IF(ISBLANK(INDEX('Policy Characteristics'!F:F,MATCH($C963,'Policy Characteristics'!$C:$C,0))),"",INDEX('Policy Characteristics'!F:F,MATCH($C963,'Policy Characteristics'!$C:$C,0)))</f>
        <v>0</v>
      </c>
      <c r="M963" s="317">
        <f>IF(ISBLANK(INDEX('Policy Characteristics'!G:G,MATCH($C963,'Policy Characteristics'!$C:$C,0))),"",INDEX('Policy Characteristics'!G:G,MATCH($C963,'Policy Characteristics'!$C:$C,0)))</f>
        <v>0.25</v>
      </c>
      <c r="N963" s="317">
        <f>IF(ISBLANK(INDEX('Policy Characteristics'!H:H,MATCH($C963,'Policy Characteristics'!$C:$C,0))),"",INDEX('Policy Characteristics'!H:H,MATCH($C963,'Policy Characteristics'!$C:$C,0)))</f>
        <v>0.01</v>
      </c>
      <c r="O963" s="306" t="str">
        <f>IF(ISBLANK(INDEX('Policy Characteristics'!I:I,MATCH($C963,'Policy Characteristics'!$C:$C,0))),"",INDEX('Policy Characteristics'!I:I,MATCH($C963,'Policy Characteristics'!$C:$C,0)))</f>
        <v>% reduction in energy use</v>
      </c>
      <c r="P963" s="306" t="str">
        <f>IF(ISBLANK(INDEX('Policy Characteristics'!J:J,MATCH($C963,'Policy Characteristics'!$C:$C,0))),"",INDEX('Policy Characteristics'!J:J,MATCH($C963,'Policy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3" s="306" t="str">
        <f>IF(ISBLANK(INDEX('Policy Characteristics'!K:K,MATCH($C963,'Policy Characteristics'!$C:$C,0))),"",INDEX('Policy Characteristics'!K:K,MATCH($C963,'Policy Characteristics'!$C:$C,0)))</f>
        <v>industry-ag-main.html#eff-stds</v>
      </c>
      <c r="R963" s="306" t="str">
        <f>IF(ISBLANK(INDEX('Policy Characteristics'!L:L,MATCH($C963,'Policy Characteristics'!$C:$C,0))),"",INDEX('Policy Characteristics'!L:L,MATCH($C963,'Policy Characteristics'!$C:$C,0)))</f>
        <v>industry-energy-efficiency-standards.html</v>
      </c>
    </row>
    <row r="964" spans="1:18" s="435" customFormat="1" x14ac:dyDescent="0.25">
      <c r="A964" s="306" t="str">
        <f>IF(ISBLANK(INDEX('Policy Characteristics'!A:A,MATCH($C964,'Policy Characteristics'!$C:$C,0))),"",INDEX('Policy Characteristics'!A:A,MATCH($C964,'Policy Characteristics'!$C:$C,0)))</f>
        <v>Industry</v>
      </c>
      <c r="B964" s="306" t="str">
        <f>IF(ISBLANK(INDEX('Policy Characteristics'!B:B,MATCH($C964,'Policy Characteristics'!$C:$C,0))),"",INDEX('Policy Characteristics'!B:B,MATCH($C964,'Policy Characteristics'!$C:$C,0)))</f>
        <v>Industry Energy Efficiency Standards</v>
      </c>
      <c r="C964" s="310" t="str">
        <f t="shared" si="40"/>
        <v>Percentage Improvement in Eqpt Efficiency Standards above BAU</v>
      </c>
      <c r="D964" s="394" t="s">
        <v>3217</v>
      </c>
      <c r="E964" s="414" t="s">
        <v>2451</v>
      </c>
      <c r="F964" s="7" t="s">
        <v>3178</v>
      </c>
      <c r="G964" s="414" t="s">
        <v>2459</v>
      </c>
      <c r="H964" s="416">
        <v>1200</v>
      </c>
      <c r="I964" s="414" t="s">
        <v>44</v>
      </c>
      <c r="J964" s="308" t="str">
        <f>IF(ISBLANK(INDEX('Policy Characteristics'!D:D,MATCH($C964,'Policy Characteristics'!$C:$C,0))),"",INDEX('Policy Characteristics'!D:D,MATCH($C964,'Policy Characteristics'!$C:$C,0)))</f>
        <v>Industry Energy Efficiency Standards</v>
      </c>
      <c r="K964" s="306" t="str">
        <f>IF(ISBLANK(INDEX('Policy Characteristics'!E:E,MATCH($C964,'Policy Characteristics'!$C:$C,0))),"",INDEX('Policy Characteristics'!E:E,MATCH($C964,'Policy Characteristics'!$C:$C,0)))</f>
        <v>indst efficiency standards</v>
      </c>
      <c r="L964" s="317">
        <f>IF(ISBLANK(INDEX('Policy Characteristics'!F:F,MATCH($C964,'Policy Characteristics'!$C:$C,0))),"",INDEX('Policy Characteristics'!F:F,MATCH($C964,'Policy Characteristics'!$C:$C,0)))</f>
        <v>0</v>
      </c>
      <c r="M964" s="317">
        <f>IF(ISBLANK(INDEX('Policy Characteristics'!G:G,MATCH($C964,'Policy Characteristics'!$C:$C,0))),"",INDEX('Policy Characteristics'!G:G,MATCH($C964,'Policy Characteristics'!$C:$C,0)))</f>
        <v>0.25</v>
      </c>
      <c r="N964" s="317">
        <f>IF(ISBLANK(INDEX('Policy Characteristics'!H:H,MATCH($C964,'Policy Characteristics'!$C:$C,0))),"",INDEX('Policy Characteristics'!H:H,MATCH($C964,'Policy Characteristics'!$C:$C,0)))</f>
        <v>0.01</v>
      </c>
      <c r="O964" s="306" t="str">
        <f>IF(ISBLANK(INDEX('Policy Characteristics'!I:I,MATCH($C964,'Policy Characteristics'!$C:$C,0))),"",INDEX('Policy Characteristics'!I:I,MATCH($C964,'Policy Characteristics'!$C:$C,0)))</f>
        <v>% reduction in energy use</v>
      </c>
      <c r="P964" s="306" t="str">
        <f>IF(ISBLANK(INDEX('Policy Characteristics'!J:J,MATCH($C964,'Policy Characteristics'!$C:$C,0))),"",INDEX('Policy Characteristics'!J:J,MATCH($C964,'Policy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4" s="306" t="str">
        <f>IF(ISBLANK(INDEX('Policy Characteristics'!K:K,MATCH($C964,'Policy Characteristics'!$C:$C,0))),"",INDEX('Policy Characteristics'!K:K,MATCH($C964,'Policy Characteristics'!$C:$C,0)))</f>
        <v>industry-ag-main.html#eff-stds</v>
      </c>
      <c r="R964" s="306" t="str">
        <f>IF(ISBLANK(INDEX('Policy Characteristics'!L:L,MATCH($C964,'Policy Characteristics'!$C:$C,0))),"",INDEX('Policy Characteristics'!L:L,MATCH($C964,'Policy Characteristics'!$C:$C,0)))</f>
        <v>industry-energy-efficiency-standards.html</v>
      </c>
    </row>
    <row r="965" spans="1:18" s="435" customFormat="1" x14ac:dyDescent="0.25">
      <c r="A965" s="306" t="str">
        <f>IF(ISBLANK(INDEX('Policy Characteristics'!A:A,MATCH($C965,'Policy Characteristics'!$C:$C,0))),"",INDEX('Policy Characteristics'!A:A,MATCH($C965,'Policy Characteristics'!$C:$C,0)))</f>
        <v>Industry</v>
      </c>
      <c r="B965" s="306" t="str">
        <f>IF(ISBLANK(INDEX('Policy Characteristics'!B:B,MATCH($C965,'Policy Characteristics'!$C:$C,0))),"",INDEX('Policy Characteristics'!B:B,MATCH($C965,'Policy Characteristics'!$C:$C,0)))</f>
        <v>Industry Energy Efficiency Standards</v>
      </c>
      <c r="C965" s="310" t="str">
        <f t="shared" si="40"/>
        <v>Percentage Improvement in Eqpt Efficiency Standards above BAU</v>
      </c>
      <c r="D965" s="394" t="s">
        <v>3217</v>
      </c>
      <c r="E965" s="414" t="s">
        <v>2452</v>
      </c>
      <c r="F965" s="7" t="s">
        <v>3178</v>
      </c>
      <c r="G965" s="414" t="s">
        <v>2456</v>
      </c>
      <c r="H965" s="416">
        <v>1201</v>
      </c>
      <c r="I965" s="414" t="s">
        <v>45</v>
      </c>
      <c r="J965" s="308" t="str">
        <f>IF(ISBLANK(INDEX('Policy Characteristics'!D:D,MATCH($C965,'Policy Characteristics'!$C:$C,0))),"",INDEX('Policy Characteristics'!D:D,MATCH($C965,'Policy Characteristics'!$C:$C,0)))</f>
        <v>Industry Energy Efficiency Standards</v>
      </c>
      <c r="K965" s="306" t="str">
        <f>IF(ISBLANK(INDEX('Policy Characteristics'!E:E,MATCH($C965,'Policy Characteristics'!$C:$C,0))),"",INDEX('Policy Characteristics'!E:E,MATCH($C965,'Policy Characteristics'!$C:$C,0)))</f>
        <v>indst efficiency standards</v>
      </c>
      <c r="L965" s="317">
        <f>IF(ISBLANK(INDEX('Policy Characteristics'!F:F,MATCH($C965,'Policy Characteristics'!$C:$C,0))),"",INDEX('Policy Characteristics'!F:F,MATCH($C965,'Policy Characteristics'!$C:$C,0)))</f>
        <v>0</v>
      </c>
      <c r="M965" s="317">
        <f>IF(ISBLANK(INDEX('Policy Characteristics'!G:G,MATCH($C965,'Policy Characteristics'!$C:$C,0))),"",INDEX('Policy Characteristics'!G:G,MATCH($C965,'Policy Characteristics'!$C:$C,0)))</f>
        <v>0.25</v>
      </c>
      <c r="N965" s="317">
        <f>IF(ISBLANK(INDEX('Policy Characteristics'!H:H,MATCH($C965,'Policy Characteristics'!$C:$C,0))),"",INDEX('Policy Characteristics'!H:H,MATCH($C965,'Policy Characteristics'!$C:$C,0)))</f>
        <v>0.01</v>
      </c>
      <c r="O965" s="306" t="str">
        <f>IF(ISBLANK(INDEX('Policy Characteristics'!I:I,MATCH($C965,'Policy Characteristics'!$C:$C,0))),"",INDEX('Policy Characteristics'!I:I,MATCH($C965,'Policy Characteristics'!$C:$C,0)))</f>
        <v>% reduction in energy use</v>
      </c>
      <c r="P965" s="306" t="str">
        <f>IF(ISBLANK(INDEX('Policy Characteristics'!J:J,MATCH($C965,'Policy Characteristics'!$C:$C,0))),"",INDEX('Policy Characteristics'!J:J,MATCH($C965,'Policy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5" s="306" t="str">
        <f>IF(ISBLANK(INDEX('Policy Characteristics'!K:K,MATCH($C965,'Policy Characteristics'!$C:$C,0))),"",INDEX('Policy Characteristics'!K:K,MATCH($C965,'Policy Characteristics'!$C:$C,0)))</f>
        <v>industry-ag-main.html#eff-stds</v>
      </c>
      <c r="R965" s="306" t="str">
        <f>IF(ISBLANK(INDEX('Policy Characteristics'!L:L,MATCH($C965,'Policy Characteristics'!$C:$C,0))),"",INDEX('Policy Characteristics'!L:L,MATCH($C965,'Policy Characteristics'!$C:$C,0)))</f>
        <v>industry-energy-efficiency-standards.html</v>
      </c>
    </row>
    <row r="966" spans="1:18" s="435" customFormat="1" x14ac:dyDescent="0.25">
      <c r="A966" s="306" t="str">
        <f>IF(ISBLANK(INDEX('Policy Characteristics'!A:A,MATCH($C966,'Policy Characteristics'!$C:$C,0))),"",INDEX('Policy Characteristics'!A:A,MATCH($C966,'Policy Characteristics'!$C:$C,0)))</f>
        <v>Industry</v>
      </c>
      <c r="B966" s="306" t="str">
        <f>IF(ISBLANK(INDEX('Policy Characteristics'!B:B,MATCH($C966,'Policy Characteristics'!$C:$C,0))),"",INDEX('Policy Characteristics'!B:B,MATCH($C966,'Policy Characteristics'!$C:$C,0)))</f>
        <v>Industry Energy Efficiency Standards</v>
      </c>
      <c r="C966" s="310" t="str">
        <f t="shared" si="40"/>
        <v>Percentage Improvement in Eqpt Efficiency Standards above BAU</v>
      </c>
      <c r="D966" s="394" t="s">
        <v>3217</v>
      </c>
      <c r="E966" s="414" t="s">
        <v>2453</v>
      </c>
      <c r="F966" s="7" t="s">
        <v>3178</v>
      </c>
      <c r="G966" s="414" t="s">
        <v>2457</v>
      </c>
      <c r="H966" s="416">
        <v>1202</v>
      </c>
      <c r="I966" s="414" t="s">
        <v>44</v>
      </c>
      <c r="J966" s="308" t="str">
        <f>IF(ISBLANK(INDEX('Policy Characteristics'!D:D,MATCH($C966,'Policy Characteristics'!$C:$C,0))),"",INDEX('Policy Characteristics'!D:D,MATCH($C966,'Policy Characteristics'!$C:$C,0)))</f>
        <v>Industry Energy Efficiency Standards</v>
      </c>
      <c r="K966" s="306" t="str">
        <f>IF(ISBLANK(INDEX('Policy Characteristics'!E:E,MATCH($C966,'Policy Characteristics'!$C:$C,0))),"",INDEX('Policy Characteristics'!E:E,MATCH($C966,'Policy Characteristics'!$C:$C,0)))</f>
        <v>indst efficiency standards</v>
      </c>
      <c r="L966" s="317">
        <f>IF(ISBLANK(INDEX('Policy Characteristics'!F:F,MATCH($C966,'Policy Characteristics'!$C:$C,0))),"",INDEX('Policy Characteristics'!F:F,MATCH($C966,'Policy Characteristics'!$C:$C,0)))</f>
        <v>0</v>
      </c>
      <c r="M966" s="317">
        <f>IF(ISBLANK(INDEX('Policy Characteristics'!G:G,MATCH($C966,'Policy Characteristics'!$C:$C,0))),"",INDEX('Policy Characteristics'!G:G,MATCH($C966,'Policy Characteristics'!$C:$C,0)))</f>
        <v>0.25</v>
      </c>
      <c r="N966" s="317">
        <f>IF(ISBLANK(INDEX('Policy Characteristics'!H:H,MATCH($C966,'Policy Characteristics'!$C:$C,0))),"",INDEX('Policy Characteristics'!H:H,MATCH($C966,'Policy Characteristics'!$C:$C,0)))</f>
        <v>0.01</v>
      </c>
      <c r="O966" s="306" t="str">
        <f>IF(ISBLANK(INDEX('Policy Characteristics'!I:I,MATCH($C966,'Policy Characteristics'!$C:$C,0))),"",INDEX('Policy Characteristics'!I:I,MATCH($C966,'Policy Characteristics'!$C:$C,0)))</f>
        <v>% reduction in energy use</v>
      </c>
      <c r="P966" s="306" t="str">
        <f>IF(ISBLANK(INDEX('Policy Characteristics'!J:J,MATCH($C966,'Policy Characteristics'!$C:$C,0))),"",INDEX('Policy Characteristics'!J:J,MATCH($C966,'Policy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6" s="306" t="str">
        <f>IF(ISBLANK(INDEX('Policy Characteristics'!K:K,MATCH($C966,'Policy Characteristics'!$C:$C,0))),"",INDEX('Policy Characteristics'!K:K,MATCH($C966,'Policy Characteristics'!$C:$C,0)))</f>
        <v>industry-ag-main.html#eff-stds</v>
      </c>
      <c r="R966" s="306" t="str">
        <f>IF(ISBLANK(INDEX('Policy Characteristics'!L:L,MATCH($C966,'Policy Characteristics'!$C:$C,0))),"",INDEX('Policy Characteristics'!L:L,MATCH($C966,'Policy Characteristics'!$C:$C,0)))</f>
        <v>industry-energy-efficiency-standards.html</v>
      </c>
    </row>
    <row r="967" spans="1:18" s="435" customFormat="1" x14ac:dyDescent="0.25">
      <c r="A967" s="306" t="str">
        <f>IF(ISBLANK(INDEX('Policy Characteristics'!A:A,MATCH($C967,'Policy Characteristics'!$C:$C,0))),"",INDEX('Policy Characteristics'!A:A,MATCH($C967,'Policy Characteristics'!$C:$C,0)))</f>
        <v>Industry</v>
      </c>
      <c r="B967" s="306" t="str">
        <f>IF(ISBLANK(INDEX('Policy Characteristics'!B:B,MATCH($C967,'Policy Characteristics'!$C:$C,0))),"",INDEX('Policy Characteristics'!B:B,MATCH($C967,'Policy Characteristics'!$C:$C,0)))</f>
        <v>Industry Energy Efficiency Standards</v>
      </c>
      <c r="C967" s="310" t="str">
        <f t="shared" si="40"/>
        <v>Percentage Improvement in Eqpt Efficiency Standards above BAU</v>
      </c>
      <c r="D967" s="394" t="s">
        <v>3217</v>
      </c>
      <c r="E967" s="414" t="s">
        <v>2454</v>
      </c>
      <c r="F967" s="7" t="s">
        <v>3178</v>
      </c>
      <c r="G967" s="414" t="s">
        <v>2460</v>
      </c>
      <c r="H967" s="416">
        <v>1203</v>
      </c>
      <c r="I967" s="414" t="s">
        <v>45</v>
      </c>
      <c r="J967" s="308" t="str">
        <f>IF(ISBLANK(INDEX('Policy Characteristics'!D:D,MATCH($C967,'Policy Characteristics'!$C:$C,0))),"",INDEX('Policy Characteristics'!D:D,MATCH($C967,'Policy Characteristics'!$C:$C,0)))</f>
        <v>Industry Energy Efficiency Standards</v>
      </c>
      <c r="K967" s="306" t="str">
        <f>IF(ISBLANK(INDEX('Policy Characteristics'!E:E,MATCH($C967,'Policy Characteristics'!$C:$C,0))),"",INDEX('Policy Characteristics'!E:E,MATCH($C967,'Policy Characteristics'!$C:$C,0)))</f>
        <v>indst efficiency standards</v>
      </c>
      <c r="L967" s="317">
        <f>IF(ISBLANK(INDEX('Policy Characteristics'!F:F,MATCH($C967,'Policy Characteristics'!$C:$C,0))),"",INDEX('Policy Characteristics'!F:F,MATCH($C967,'Policy Characteristics'!$C:$C,0)))</f>
        <v>0</v>
      </c>
      <c r="M967" s="317">
        <f>IF(ISBLANK(INDEX('Policy Characteristics'!G:G,MATCH($C967,'Policy Characteristics'!$C:$C,0))),"",INDEX('Policy Characteristics'!G:G,MATCH($C967,'Policy Characteristics'!$C:$C,0)))</f>
        <v>0.25</v>
      </c>
      <c r="N967" s="317">
        <f>IF(ISBLANK(INDEX('Policy Characteristics'!H:H,MATCH($C967,'Policy Characteristics'!$C:$C,0))),"",INDEX('Policy Characteristics'!H:H,MATCH($C967,'Policy Characteristics'!$C:$C,0)))</f>
        <v>0.01</v>
      </c>
      <c r="O967" s="306" t="str">
        <f>IF(ISBLANK(INDEX('Policy Characteristics'!I:I,MATCH($C967,'Policy Characteristics'!$C:$C,0))),"",INDEX('Policy Characteristics'!I:I,MATCH($C967,'Policy Characteristics'!$C:$C,0)))</f>
        <v>% reduction in energy use</v>
      </c>
      <c r="P967" s="306" t="str">
        <f>IF(ISBLANK(INDEX('Policy Characteristics'!J:J,MATCH($C967,'Policy Characteristics'!$C:$C,0))),"",INDEX('Policy Characteristics'!J:J,MATCH($C967,'Policy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7" s="306" t="str">
        <f>IF(ISBLANK(INDEX('Policy Characteristics'!K:K,MATCH($C967,'Policy Characteristics'!$C:$C,0))),"",INDEX('Policy Characteristics'!K:K,MATCH($C967,'Policy Characteristics'!$C:$C,0)))</f>
        <v>industry-ag-main.html#eff-stds</v>
      </c>
      <c r="R967" s="306" t="str">
        <f>IF(ISBLANK(INDEX('Policy Characteristics'!L:L,MATCH($C967,'Policy Characteristics'!$C:$C,0))),"",INDEX('Policy Characteristics'!L:L,MATCH($C967,'Policy Characteristics'!$C:$C,0)))</f>
        <v>industry-energy-efficiency-standards.html</v>
      </c>
    </row>
    <row r="968" spans="1:18" s="435" customFormat="1" x14ac:dyDescent="0.25">
      <c r="A968" s="306" t="str">
        <f>IF(ISBLANK(INDEX('Policy Characteristics'!A:A,MATCH($C968,'Policy Characteristics'!$C:$C,0))),"",INDEX('Policy Characteristics'!A:A,MATCH($C968,'Policy Characteristics'!$C:$C,0)))</f>
        <v>Industry</v>
      </c>
      <c r="B968" s="306" t="str">
        <f>IF(ISBLANK(INDEX('Policy Characteristics'!B:B,MATCH($C968,'Policy Characteristics'!$C:$C,0))),"",INDEX('Policy Characteristics'!B:B,MATCH($C968,'Policy Characteristics'!$C:$C,0)))</f>
        <v>Industry Energy Efficiency Standards</v>
      </c>
      <c r="C968" s="310" t="str">
        <f t="shared" si="40"/>
        <v>Percentage Improvement in Eqpt Efficiency Standards above BAU</v>
      </c>
      <c r="D968" s="394" t="s">
        <v>3217</v>
      </c>
      <c r="E968" s="414" t="s">
        <v>2800</v>
      </c>
      <c r="F968" s="7" t="s">
        <v>3178</v>
      </c>
      <c r="G968" s="414" t="s">
        <v>2803</v>
      </c>
      <c r="H968" s="416">
        <v>1204</v>
      </c>
      <c r="I968" s="414" t="s">
        <v>45</v>
      </c>
      <c r="J968" s="308" t="str">
        <f>IF(ISBLANK(INDEX('Policy Characteristics'!D:D,MATCH($C968,'Policy Characteristics'!$C:$C,0))),"",INDEX('Policy Characteristics'!D:D,MATCH($C968,'Policy Characteristics'!$C:$C,0)))</f>
        <v>Industry Energy Efficiency Standards</v>
      </c>
      <c r="K968" s="306" t="str">
        <f>IF(ISBLANK(INDEX('Policy Characteristics'!E:E,MATCH($C968,'Policy Characteristics'!$C:$C,0))),"",INDEX('Policy Characteristics'!E:E,MATCH($C968,'Policy Characteristics'!$C:$C,0)))</f>
        <v>indst efficiency standards</v>
      </c>
      <c r="L968" s="317">
        <f>IF(ISBLANK(INDEX('Policy Characteristics'!F:F,MATCH($C968,'Policy Characteristics'!$C:$C,0))),"",INDEX('Policy Characteristics'!F:F,MATCH($C968,'Policy Characteristics'!$C:$C,0)))</f>
        <v>0</v>
      </c>
      <c r="M968" s="317">
        <f>IF(ISBLANK(INDEX('Policy Characteristics'!G:G,MATCH($C968,'Policy Characteristics'!$C:$C,0))),"",INDEX('Policy Characteristics'!G:G,MATCH($C968,'Policy Characteristics'!$C:$C,0)))</f>
        <v>0.25</v>
      </c>
      <c r="N968" s="317">
        <f>IF(ISBLANK(INDEX('Policy Characteristics'!H:H,MATCH($C968,'Policy Characteristics'!$C:$C,0))),"",INDEX('Policy Characteristics'!H:H,MATCH($C968,'Policy Characteristics'!$C:$C,0)))</f>
        <v>0.01</v>
      </c>
      <c r="O968" s="306" t="str">
        <f>IF(ISBLANK(INDEX('Policy Characteristics'!I:I,MATCH($C968,'Policy Characteristics'!$C:$C,0))),"",INDEX('Policy Characteristics'!I:I,MATCH($C968,'Policy Characteristics'!$C:$C,0)))</f>
        <v>% reduction in energy use</v>
      </c>
      <c r="P968" s="306" t="str">
        <f>IF(ISBLANK(INDEX('Policy Characteristics'!J:J,MATCH($C968,'Policy Characteristics'!$C:$C,0))),"",INDEX('Policy Characteristics'!J:J,MATCH($C968,'Policy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8" s="306" t="str">
        <f>IF(ISBLANK(INDEX('Policy Characteristics'!K:K,MATCH($C968,'Policy Characteristics'!$C:$C,0))),"",INDEX('Policy Characteristics'!K:K,MATCH($C968,'Policy Characteristics'!$C:$C,0)))</f>
        <v>industry-ag-main.html#eff-stds</v>
      </c>
      <c r="R968" s="306" t="str">
        <f>IF(ISBLANK(INDEX('Policy Characteristics'!L:L,MATCH($C968,'Policy Characteristics'!$C:$C,0))),"",INDEX('Policy Characteristics'!L:L,MATCH($C968,'Policy Characteristics'!$C:$C,0)))</f>
        <v>industry-energy-efficiency-standards.html</v>
      </c>
    </row>
    <row r="969" spans="1:18" s="435" customFormat="1" x14ac:dyDescent="0.25">
      <c r="A969" s="306" t="str">
        <f>IF(ISBLANK(INDEX('Policy Characteristics'!A:A,MATCH($C969,'Policy Characteristics'!$C:$C,0))),"",INDEX('Policy Characteristics'!A:A,MATCH($C969,'Policy Characteristics'!$C:$C,0)))</f>
        <v>Industry</v>
      </c>
      <c r="B969" s="306" t="str">
        <f>IF(ISBLANK(INDEX('Policy Characteristics'!B:B,MATCH($C969,'Policy Characteristics'!$C:$C,0))),"",INDEX('Policy Characteristics'!B:B,MATCH($C969,'Policy Characteristics'!$C:$C,0)))</f>
        <v>Industry Energy Efficiency Standards</v>
      </c>
      <c r="C969" s="310" t="str">
        <f t="shared" si="40"/>
        <v>Percentage Improvement in Eqpt Efficiency Standards above BAU</v>
      </c>
      <c r="D969" s="394" t="s">
        <v>3217</v>
      </c>
      <c r="E969" s="414" t="s">
        <v>2801</v>
      </c>
      <c r="F969" s="7" t="s">
        <v>3178</v>
      </c>
      <c r="G969" s="414" t="s">
        <v>2805</v>
      </c>
      <c r="H969" s="416">
        <v>1205</v>
      </c>
      <c r="I969" s="414" t="s">
        <v>44</v>
      </c>
      <c r="J969" s="308" t="str">
        <f>IF(ISBLANK(INDEX('Policy Characteristics'!D:D,MATCH($C969,'Policy Characteristics'!$C:$C,0))),"",INDEX('Policy Characteristics'!D:D,MATCH($C969,'Policy Characteristics'!$C:$C,0)))</f>
        <v>Industry Energy Efficiency Standards</v>
      </c>
      <c r="K969" s="306" t="str">
        <f>IF(ISBLANK(INDEX('Policy Characteristics'!E:E,MATCH($C969,'Policy Characteristics'!$C:$C,0))),"",INDEX('Policy Characteristics'!E:E,MATCH($C969,'Policy Characteristics'!$C:$C,0)))</f>
        <v>indst efficiency standards</v>
      </c>
      <c r="L969" s="317">
        <f>IF(ISBLANK(INDEX('Policy Characteristics'!F:F,MATCH($C969,'Policy Characteristics'!$C:$C,0))),"",INDEX('Policy Characteristics'!F:F,MATCH($C969,'Policy Characteristics'!$C:$C,0)))</f>
        <v>0</v>
      </c>
      <c r="M969" s="317">
        <f>IF(ISBLANK(INDEX('Policy Characteristics'!G:G,MATCH($C969,'Policy Characteristics'!$C:$C,0))),"",INDEX('Policy Characteristics'!G:G,MATCH($C969,'Policy Characteristics'!$C:$C,0)))</f>
        <v>0.25</v>
      </c>
      <c r="N969" s="317">
        <f>IF(ISBLANK(INDEX('Policy Characteristics'!H:H,MATCH($C969,'Policy Characteristics'!$C:$C,0))),"",INDEX('Policy Characteristics'!H:H,MATCH($C969,'Policy Characteristics'!$C:$C,0)))</f>
        <v>0.01</v>
      </c>
      <c r="O969" s="306" t="str">
        <f>IF(ISBLANK(INDEX('Policy Characteristics'!I:I,MATCH($C969,'Policy Characteristics'!$C:$C,0))),"",INDEX('Policy Characteristics'!I:I,MATCH($C969,'Policy Characteristics'!$C:$C,0)))</f>
        <v>% reduction in energy use</v>
      </c>
      <c r="P969" s="306" t="str">
        <f>IF(ISBLANK(INDEX('Policy Characteristics'!J:J,MATCH($C969,'Policy Characteristics'!$C:$C,0))),"",INDEX('Policy Characteristics'!J:J,MATCH($C969,'Policy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69" s="306" t="str">
        <f>IF(ISBLANK(INDEX('Policy Characteristics'!K:K,MATCH($C969,'Policy Characteristics'!$C:$C,0))),"",INDEX('Policy Characteristics'!K:K,MATCH($C969,'Policy Characteristics'!$C:$C,0)))</f>
        <v>industry-ag-main.html#eff-stds</v>
      </c>
      <c r="R969" s="306" t="str">
        <f>IF(ISBLANK(INDEX('Policy Characteristics'!L:L,MATCH($C969,'Policy Characteristics'!$C:$C,0))),"",INDEX('Policy Characteristics'!L:L,MATCH($C969,'Policy Characteristics'!$C:$C,0)))</f>
        <v>industry-energy-efficiency-standards.html</v>
      </c>
    </row>
    <row r="970" spans="1:18" s="435" customFormat="1" x14ac:dyDescent="0.25">
      <c r="A970" s="306" t="str">
        <f>IF(ISBLANK(INDEX('Policy Characteristics'!A:A,MATCH($C970,'Policy Characteristics'!$C:$C,0))),"",INDEX('Policy Characteristics'!A:A,MATCH($C970,'Policy Characteristics'!$C:$C,0)))</f>
        <v>Industry</v>
      </c>
      <c r="B970" s="306" t="str">
        <f>IF(ISBLANK(INDEX('Policy Characteristics'!B:B,MATCH($C970,'Policy Characteristics'!$C:$C,0))),"",INDEX('Policy Characteristics'!B:B,MATCH($C970,'Policy Characteristics'!$C:$C,0)))</f>
        <v>Industry Energy Efficiency Standards</v>
      </c>
      <c r="C970" s="310" t="str">
        <f t="shared" si="40"/>
        <v>Percentage Improvement in Eqpt Efficiency Standards above BAU</v>
      </c>
      <c r="D970" s="394" t="s">
        <v>3217</v>
      </c>
      <c r="E970" s="414" t="s">
        <v>2802</v>
      </c>
      <c r="F970" s="7" t="s">
        <v>3178</v>
      </c>
      <c r="G970" s="414" t="s">
        <v>2806</v>
      </c>
      <c r="H970" s="416">
        <v>1206</v>
      </c>
      <c r="I970" s="414" t="s">
        <v>44</v>
      </c>
      <c r="J970" s="308" t="str">
        <f>IF(ISBLANK(INDEX('Policy Characteristics'!D:D,MATCH($C970,'Policy Characteristics'!$C:$C,0))),"",INDEX('Policy Characteristics'!D:D,MATCH($C970,'Policy Characteristics'!$C:$C,0)))</f>
        <v>Industry Energy Efficiency Standards</v>
      </c>
      <c r="K970" s="306" t="str">
        <f>IF(ISBLANK(INDEX('Policy Characteristics'!E:E,MATCH($C970,'Policy Characteristics'!$C:$C,0))),"",INDEX('Policy Characteristics'!E:E,MATCH($C970,'Policy Characteristics'!$C:$C,0)))</f>
        <v>indst efficiency standards</v>
      </c>
      <c r="L970" s="317">
        <f>IF(ISBLANK(INDEX('Policy Characteristics'!F:F,MATCH($C970,'Policy Characteristics'!$C:$C,0))),"",INDEX('Policy Characteristics'!F:F,MATCH($C970,'Policy Characteristics'!$C:$C,0)))</f>
        <v>0</v>
      </c>
      <c r="M970" s="317">
        <f>IF(ISBLANK(INDEX('Policy Characteristics'!G:G,MATCH($C970,'Policy Characteristics'!$C:$C,0))),"",INDEX('Policy Characteristics'!G:G,MATCH($C970,'Policy Characteristics'!$C:$C,0)))</f>
        <v>0.25</v>
      </c>
      <c r="N970" s="317">
        <f>IF(ISBLANK(INDEX('Policy Characteristics'!H:H,MATCH($C970,'Policy Characteristics'!$C:$C,0))),"",INDEX('Policy Characteristics'!H:H,MATCH($C970,'Policy Characteristics'!$C:$C,0)))</f>
        <v>0.01</v>
      </c>
      <c r="O970" s="306" t="str">
        <f>IF(ISBLANK(INDEX('Policy Characteristics'!I:I,MATCH($C970,'Policy Characteristics'!$C:$C,0))),"",INDEX('Policy Characteristics'!I:I,MATCH($C970,'Policy Characteristics'!$C:$C,0)))</f>
        <v>% reduction in energy use</v>
      </c>
      <c r="P970" s="306" t="str">
        <f>IF(ISBLANK(INDEX('Policy Characteristics'!J:J,MATCH($C970,'Policy Characteristics'!$C:$C,0))),"",INDEX('Policy Characteristics'!J:J,MATCH($C970,'Policy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0" s="306" t="str">
        <f>IF(ISBLANK(INDEX('Policy Characteristics'!K:K,MATCH($C970,'Policy Characteristics'!$C:$C,0))),"",INDEX('Policy Characteristics'!K:K,MATCH($C970,'Policy Characteristics'!$C:$C,0)))</f>
        <v>industry-ag-main.html#eff-stds</v>
      </c>
      <c r="R970" s="306" t="str">
        <f>IF(ISBLANK(INDEX('Policy Characteristics'!L:L,MATCH($C970,'Policy Characteristics'!$C:$C,0))),"",INDEX('Policy Characteristics'!L:L,MATCH($C970,'Policy Characteristics'!$C:$C,0)))</f>
        <v>industry-energy-efficiency-standards.html</v>
      </c>
    </row>
    <row r="971" spans="1:18" s="435" customFormat="1" x14ac:dyDescent="0.25">
      <c r="A971" s="306" t="str">
        <f>IF(ISBLANK(INDEX('Policy Characteristics'!A:A,MATCH($C971,'Policy Characteristics'!$C:$C,0))),"",INDEX('Policy Characteristics'!A:A,MATCH($C971,'Policy Characteristics'!$C:$C,0)))</f>
        <v>Industry</v>
      </c>
      <c r="B971" s="306" t="str">
        <f>IF(ISBLANK(INDEX('Policy Characteristics'!B:B,MATCH($C971,'Policy Characteristics'!$C:$C,0))),"",INDEX('Policy Characteristics'!B:B,MATCH($C971,'Policy Characteristics'!$C:$C,0)))</f>
        <v>Industry Energy Efficiency Standards</v>
      </c>
      <c r="C971" s="310" t="str">
        <f t="shared" si="40"/>
        <v>Percentage Improvement in Eqpt Efficiency Standards above BAU</v>
      </c>
      <c r="D971" s="394" t="s">
        <v>3217</v>
      </c>
      <c r="E971" s="414" t="s">
        <v>2799</v>
      </c>
      <c r="F971" s="7" t="s">
        <v>3178</v>
      </c>
      <c r="G971" s="414" t="s">
        <v>2804</v>
      </c>
      <c r="H971" s="416">
        <v>1207</v>
      </c>
      <c r="I971" s="414" t="s">
        <v>45</v>
      </c>
      <c r="J971" s="308" t="str">
        <f>IF(ISBLANK(INDEX('Policy Characteristics'!D:D,MATCH($C971,'Policy Characteristics'!$C:$C,0))),"",INDEX('Policy Characteristics'!D:D,MATCH($C971,'Policy Characteristics'!$C:$C,0)))</f>
        <v>Industry Energy Efficiency Standards</v>
      </c>
      <c r="K971" s="306" t="str">
        <f>IF(ISBLANK(INDEX('Policy Characteristics'!E:E,MATCH($C971,'Policy Characteristics'!$C:$C,0))),"",INDEX('Policy Characteristics'!E:E,MATCH($C971,'Policy Characteristics'!$C:$C,0)))</f>
        <v>indst efficiency standards</v>
      </c>
      <c r="L971" s="317">
        <f>IF(ISBLANK(INDEX('Policy Characteristics'!F:F,MATCH($C971,'Policy Characteristics'!$C:$C,0))),"",INDEX('Policy Characteristics'!F:F,MATCH($C971,'Policy Characteristics'!$C:$C,0)))</f>
        <v>0</v>
      </c>
      <c r="M971" s="317">
        <f>IF(ISBLANK(INDEX('Policy Characteristics'!G:G,MATCH($C971,'Policy Characteristics'!$C:$C,0))),"",INDEX('Policy Characteristics'!G:G,MATCH($C971,'Policy Characteristics'!$C:$C,0)))</f>
        <v>0.25</v>
      </c>
      <c r="N971" s="317">
        <f>IF(ISBLANK(INDEX('Policy Characteristics'!H:H,MATCH($C971,'Policy Characteristics'!$C:$C,0))),"",INDEX('Policy Characteristics'!H:H,MATCH($C971,'Policy Characteristics'!$C:$C,0)))</f>
        <v>0.01</v>
      </c>
      <c r="O971" s="306" t="str">
        <f>IF(ISBLANK(INDEX('Policy Characteristics'!I:I,MATCH($C971,'Policy Characteristics'!$C:$C,0))),"",INDEX('Policy Characteristics'!I:I,MATCH($C971,'Policy Characteristics'!$C:$C,0)))</f>
        <v>% reduction in energy use</v>
      </c>
      <c r="P971" s="306" t="str">
        <f>IF(ISBLANK(INDEX('Policy Characteristics'!J:J,MATCH($C971,'Policy Characteristics'!$C:$C,0))),"",INDEX('Policy Characteristics'!J:J,MATCH($C971,'Policy Characteristics'!$C:$C,0)))</f>
        <v>**Description:** This policy reduces fuel consumption by the selected industry by increasing the efficiency of industrial equipment through stronger standards.  The policy setting refers to overall energy use reduction, not the reduction in energy use of newly sold equipment. // **Guidance for setting values:** In 2016, the U.S. Department of Energy developed an industrial energy efficiency potential analysis that suggests the US could double its annual rate of improvement rate through 2030.  Extended through 2050, this equates to a maximum potential improvement of 17% by 2050 relative to BAU.</v>
      </c>
      <c r="Q971" s="306" t="str">
        <f>IF(ISBLANK(INDEX('Policy Characteristics'!K:K,MATCH($C971,'Policy Characteristics'!$C:$C,0))),"",INDEX('Policy Characteristics'!K:K,MATCH($C971,'Policy Characteristics'!$C:$C,0)))</f>
        <v>industry-ag-main.html#eff-stds</v>
      </c>
      <c r="R971" s="306" t="str">
        <f>IF(ISBLANK(INDEX('Policy Characteristics'!L:L,MATCH($C971,'Policy Characteristics'!$C:$C,0))),"",INDEX('Policy Characteristics'!L:L,MATCH($C971,'Policy Characteristics'!$C:$C,0)))</f>
        <v>industry-energy-efficiency-standards.html</v>
      </c>
    </row>
    <row r="972" spans="1:18" s="435" customFormat="1" x14ac:dyDescent="0.25">
      <c r="A972" s="306" t="str">
        <f>IF(ISBLANK(INDEX('Policy Characteristics'!A:A,MATCH($C972,'Policy Characteristics'!$C:$C,0))),"",INDEX('Policy Characteristics'!A:A,MATCH($C972,'Policy Characteristics'!$C:$C,0)))</f>
        <v>Industry</v>
      </c>
      <c r="B972" s="306" t="str">
        <f>IF(ISBLANK(INDEX('Policy Characteristics'!B:B,MATCH($C972,'Policy Characteristics'!$C:$C,0))),"",INDEX('Policy Characteristics'!B:B,MATCH($C972,'Policy Characteristics'!$C:$C,0)))</f>
        <v>Material Efficiency, Longevity, &amp; Re-Use</v>
      </c>
      <c r="C972" s="311" t="s">
        <v>2488</v>
      </c>
      <c r="D972" s="414" t="s">
        <v>3205</v>
      </c>
      <c r="E972" s="414"/>
      <c r="F972" s="394" t="s">
        <v>3168</v>
      </c>
      <c r="G972" s="414"/>
      <c r="H972" s="416">
        <v>429</v>
      </c>
      <c r="I972" s="414" t="s">
        <v>44</v>
      </c>
      <c r="J972" s="308" t="str">
        <f>IF(ISBLANK(INDEX('Policy Characteristics'!D:D,MATCH($C972,'Policy Characteristics'!$C:$C,0))),"",INDEX('Policy Characteristics'!D:D,MATCH($C972,'Policy Characteristics'!$C:$C,0)))</f>
        <v>Material Efficiency, Longevity, &amp; Re-Use</v>
      </c>
      <c r="K972" s="306" t="str">
        <f>IF(ISBLANK(INDEX('Policy Characteristics'!E:E,MATCH($C972,'Policy Characteristics'!$C:$C,0))),"",INDEX('Policy Characteristics'!E:E,MATCH($C972,'Policy Characteristics'!$C:$C,0)))</f>
        <v>indst reduce nonenergy product demand</v>
      </c>
      <c r="L972" s="317">
        <f>IF(ISBLANK(INDEX('Policy Characteristics'!F:F,MATCH($C972,'Policy Characteristics'!$C:$C,0))),"",INDEX('Policy Characteristics'!F:F,MATCH($C972,'Policy Characteristics'!$C:$C,0)))</f>
        <v>0</v>
      </c>
      <c r="M972" s="317">
        <f>IF(ISBLANK(INDEX('Policy Characteristics'!G:G,MATCH($C972,'Policy Characteristics'!$C:$C,0))),"",INDEX('Policy Characteristics'!G:G,MATCH($C972,'Policy Characteristics'!$C:$C,0)))</f>
        <v>1</v>
      </c>
      <c r="N972" s="317">
        <f>IF(ISBLANK(INDEX('Policy Characteristics'!H:H,MATCH($C972,'Policy Characteristics'!$C:$C,0))),"",INDEX('Policy Characteristics'!H:H,MATCH($C972,'Policy Characteristics'!$C:$C,0)))</f>
        <v>0.01</v>
      </c>
      <c r="O972" s="306" t="str">
        <f>IF(ISBLANK(INDEX('Policy Characteristics'!I:I,MATCH($C972,'Policy Characteristics'!$C:$C,0))),"",INDEX('Policy Characteristics'!I:I,MATCH($C972,'Policy Characteristics'!$C:$C,0)))</f>
        <v>% demand reduction</v>
      </c>
      <c r="P972" s="306" t="str">
        <f>IF(ISBLANK(INDEX('Policy Characteristics'!J:J,MATCH($C972,'Policy Characteristics'!$C:$C,0))),"",INDEX('Policy Characteristics'!J:J,MATCH($C972,'Policy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2" s="306" t="str">
        <f>IF(ISBLANK(INDEX('Policy Characteristics'!K:K,MATCH($C972,'Policy Characteristics'!$C:$C,0))),"",INDEX('Policy Characteristics'!K:K,MATCH($C972,'Policy Characteristics'!$C:$C,0)))</f>
        <v/>
      </c>
      <c r="R972" s="306" t="str">
        <f>IF(ISBLANK(INDEX('Policy Characteristics'!L:L,MATCH($C972,'Policy Characteristics'!$C:$C,0))),"",INDEX('Policy Characteristics'!L:L,MATCH($C972,'Policy Characteristics'!$C:$C,0)))</f>
        <v>material-efficiency-longevity-reuse.html</v>
      </c>
    </row>
    <row r="973" spans="1:18" s="435" customFormat="1" x14ac:dyDescent="0.25">
      <c r="A973" s="306" t="str">
        <f>IF(ISBLANK(INDEX('Policy Characteristics'!A:A,MATCH($C973,'Policy Characteristics'!$C:$C,0))),"",INDEX('Policy Characteristics'!A:A,MATCH($C973,'Policy Characteristics'!$C:$C,0)))</f>
        <v>Industry</v>
      </c>
      <c r="B973" s="306" t="str">
        <f>IF(ISBLANK(INDEX('Policy Characteristics'!B:B,MATCH($C973,'Policy Characteristics'!$C:$C,0))),"",INDEX('Policy Characteristics'!B:B,MATCH($C973,'Policy Characteristics'!$C:$C,0)))</f>
        <v>Material Efficiency, Longevity, &amp; Re-Use</v>
      </c>
      <c r="C973" s="310" t="str">
        <f t="shared" ref="C973" si="41">C$972</f>
        <v>Percent Reduction in Nonenergy Nonagriculture Industry Product Demand</v>
      </c>
      <c r="D973" s="394" t="s">
        <v>3206</v>
      </c>
      <c r="E973" s="414"/>
      <c r="F973" s="394" t="s">
        <v>2665</v>
      </c>
      <c r="G973" s="414"/>
      <c r="H973" s="416">
        <v>430</v>
      </c>
      <c r="I973" s="414" t="s">
        <v>44</v>
      </c>
      <c r="J973" s="308" t="str">
        <f>IF(ISBLANK(INDEX('Policy Characteristics'!D:D,MATCH($C973,'Policy Characteristics'!$C:$C,0))),"",INDEX('Policy Characteristics'!D:D,MATCH($C973,'Policy Characteristics'!$C:$C,0)))</f>
        <v>Material Efficiency, Longevity, &amp; Re-Use</v>
      </c>
      <c r="K973" s="306" t="str">
        <f>IF(ISBLANK(INDEX('Policy Characteristics'!E:E,MATCH($C973,'Policy Characteristics'!$C:$C,0))),"",INDEX('Policy Characteristics'!E:E,MATCH($C973,'Policy Characteristics'!$C:$C,0)))</f>
        <v>indst reduce nonenergy product demand</v>
      </c>
      <c r="L973" s="317">
        <f>IF(ISBLANK(INDEX('Policy Characteristics'!F:F,MATCH($C973,'Policy Characteristics'!$C:$C,0))),"",INDEX('Policy Characteristics'!F:F,MATCH($C973,'Policy Characteristics'!$C:$C,0)))</f>
        <v>0</v>
      </c>
      <c r="M973" s="317">
        <f>IF(ISBLANK(INDEX('Policy Characteristics'!G:G,MATCH($C973,'Policy Characteristics'!$C:$C,0))),"",INDEX('Policy Characteristics'!G:G,MATCH($C973,'Policy Characteristics'!$C:$C,0)))</f>
        <v>1</v>
      </c>
      <c r="N973" s="317">
        <f>IF(ISBLANK(INDEX('Policy Characteristics'!H:H,MATCH($C973,'Policy Characteristics'!$C:$C,0))),"",INDEX('Policy Characteristics'!H:H,MATCH($C973,'Policy Characteristics'!$C:$C,0)))</f>
        <v>0.01</v>
      </c>
      <c r="O973" s="306" t="str">
        <f>IF(ISBLANK(INDEX('Policy Characteristics'!I:I,MATCH($C973,'Policy Characteristics'!$C:$C,0))),"",INDEX('Policy Characteristics'!I:I,MATCH($C973,'Policy Characteristics'!$C:$C,0)))</f>
        <v>% demand reduction</v>
      </c>
      <c r="P973" s="306" t="str">
        <f>IF(ISBLANK(INDEX('Policy Characteristics'!J:J,MATCH($C973,'Policy Characteristics'!$C:$C,0))),"",INDEX('Policy Characteristics'!J:J,MATCH($C973,'Policy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3" s="306" t="str">
        <f>IF(ISBLANK(INDEX('Policy Characteristics'!K:K,MATCH($C973,'Policy Characteristics'!$C:$C,0))),"",INDEX('Policy Characteristics'!K:K,MATCH($C973,'Policy Characteristics'!$C:$C,0)))</f>
        <v/>
      </c>
      <c r="R973" s="306" t="str">
        <f>IF(ISBLANK(INDEX('Policy Characteristics'!L:L,MATCH($C973,'Policy Characteristics'!$C:$C,0))),"",INDEX('Policy Characteristics'!L:L,MATCH($C973,'Policy Characteristics'!$C:$C,0)))</f>
        <v>material-efficiency-longevity-reuse.html</v>
      </c>
    </row>
    <row r="974" spans="1:18" s="435" customFormat="1" x14ac:dyDescent="0.25">
      <c r="A974" s="306" t="str">
        <f>IF(ISBLANK(INDEX('Policy Characteristics'!A:A,MATCH($C974,'Policy Characteristics'!$C:$C,0))),"",INDEX('Policy Characteristics'!A:A,MATCH($C974,'Policy Characteristics'!$C:$C,0)))</f>
        <v>Industry</v>
      </c>
      <c r="B974" s="306" t="str">
        <f>IF(ISBLANK(INDEX('Policy Characteristics'!B:B,MATCH($C974,'Policy Characteristics'!$C:$C,0))),"",INDEX('Policy Characteristics'!B:B,MATCH($C974,'Policy Characteristics'!$C:$C,0)))</f>
        <v>Material Efficiency, Longevity, &amp; Re-Use</v>
      </c>
      <c r="C974" s="310" t="str">
        <f t="shared" ref="C974" si="42">C$972</f>
        <v>Percent Reduction in Nonenergy Nonagriculture Industry Product Demand</v>
      </c>
      <c r="D974" s="394" t="s">
        <v>3216</v>
      </c>
      <c r="E974" s="414"/>
      <c r="F974" s="394" t="s">
        <v>3219</v>
      </c>
      <c r="G974" s="414"/>
      <c r="H974" s="416">
        <v>432</v>
      </c>
      <c r="I974" s="414" t="s">
        <v>44</v>
      </c>
      <c r="J974" s="308" t="str">
        <f>IF(ISBLANK(INDEX('Policy Characteristics'!D:D,MATCH($C974,'Policy Characteristics'!$C:$C,0))),"",INDEX('Policy Characteristics'!D:D,MATCH($C974,'Policy Characteristics'!$C:$C,0)))</f>
        <v>Material Efficiency, Longevity, &amp; Re-Use</v>
      </c>
      <c r="K974" s="306" t="str">
        <f>IF(ISBLANK(INDEX('Policy Characteristics'!E:E,MATCH($C974,'Policy Characteristics'!$C:$C,0))),"",INDEX('Policy Characteristics'!E:E,MATCH($C974,'Policy Characteristics'!$C:$C,0)))</f>
        <v>indst reduce nonenergy product demand</v>
      </c>
      <c r="L974" s="317">
        <f>IF(ISBLANK(INDEX('Policy Characteristics'!F:F,MATCH($C974,'Policy Characteristics'!$C:$C,0))),"",INDEX('Policy Characteristics'!F:F,MATCH($C974,'Policy Characteristics'!$C:$C,0)))</f>
        <v>0</v>
      </c>
      <c r="M974" s="317">
        <f>IF(ISBLANK(INDEX('Policy Characteristics'!G:G,MATCH($C974,'Policy Characteristics'!$C:$C,0))),"",INDEX('Policy Characteristics'!G:G,MATCH($C974,'Policy Characteristics'!$C:$C,0)))</f>
        <v>1</v>
      </c>
      <c r="N974" s="317">
        <f>IF(ISBLANK(INDEX('Policy Characteristics'!H:H,MATCH($C974,'Policy Characteristics'!$C:$C,0))),"",INDEX('Policy Characteristics'!H:H,MATCH($C974,'Policy Characteristics'!$C:$C,0)))</f>
        <v>0.01</v>
      </c>
      <c r="O974" s="306" t="str">
        <f>IF(ISBLANK(INDEX('Policy Characteristics'!I:I,MATCH($C974,'Policy Characteristics'!$C:$C,0))),"",INDEX('Policy Characteristics'!I:I,MATCH($C974,'Policy Characteristics'!$C:$C,0)))</f>
        <v>% demand reduction</v>
      </c>
      <c r="P974" s="306" t="str">
        <f>IF(ISBLANK(INDEX('Policy Characteristics'!J:J,MATCH($C974,'Policy Characteristics'!$C:$C,0))),"",INDEX('Policy Characteristics'!J:J,MATCH($C974,'Policy Characteristics'!$C:$C,0)))</f>
        <v>**Description:** // **Cement and Iron &amp; Steel:** This policy reduces demand for the selected materials through techniques such as material-efficient building codes (using modern designs that require less material per unit floor area), requirements for greater building and infrastructure longevity, greater re-use and re-purposing of buildings (rather than tearing down and building new), etc. // **Guidance for setting values:** In "Sustainable Materials Without the Hot Air: Making Buildings, Vehicles and Products Efficiently and with Less New Material," Allwood and Cullen estimate that concrete use could be reduced by up to 40% using optimized molds, and concrete building longevity could be more than doubled to 200 years.  Together, these measures might reduce concrete demand by up to 70%, if demand for building floorspace reaches steady state. They estimate that steel use could be reduced by 30% by optimizing designs and controlling the loads they experience during installation and use.  If the lifetime of steel products could be doubled, the resulting material reduction could be up to 65%, if sales reach steady state. // **Water and Waste:** This policy reduces demand for water treatment and waste management services through techniques such as water conservation, reduction in disposable packaging, requirements for greater product longevity, greater repair and re-use of products, and increased recycling and composting. // **Guidance for setting values:** The majority of energy use and emissions from the water and waste sector are a result of water treatment, not solid waste management.  The USDA reports that agriculture accounts for 80% of U.S. water consumption, and the U.S. EPA reports that "as much as 50 percent of the water we use outdoors is lost due to wind, evaporation, and runoff caused by inefficient irrigation methods and systems."  Non-agriculture uses, including lawn irrigation and in-home use, may be able to achieve similar savings through improved practices and fixtures.</v>
      </c>
      <c r="Q974" s="306" t="str">
        <f>IF(ISBLANK(INDEX('Policy Characteristics'!K:K,MATCH($C974,'Policy Characteristics'!$C:$C,0))),"",INDEX('Policy Characteristics'!K:K,MATCH($C974,'Policy Characteristics'!$C:$C,0)))</f>
        <v/>
      </c>
      <c r="R974" s="306" t="str">
        <f>IF(ISBLANK(INDEX('Policy Characteristics'!L:L,MATCH($C974,'Policy Characteristics'!$C:$C,0))),"",INDEX('Policy Characteristics'!L:L,MATCH($C974,'Policy Characteristics'!$C:$C,0)))</f>
        <v>material-efficiency-longevity-reuse.html</v>
      </c>
    </row>
    <row r="975" spans="1:18" x14ac:dyDescent="0.25">
      <c r="A975" s="306" t="str">
        <f>IF(ISBLANK(INDEX('Policy Characteristics'!A:A,MATCH($C975,'Policy Characteristics'!$C:$C,0))),"",INDEX('Policy Characteristics'!A:A,MATCH($C975,'Policy Characteristics'!$C:$C,0)))</f>
        <v>Industry</v>
      </c>
      <c r="B975" s="306" t="str">
        <f>IF(ISBLANK(INDEX('Policy Characteristics'!B:B,MATCH($C975,'Policy Characteristics'!$C:$C,0))),"",INDEX('Policy Characteristics'!B:B,MATCH($C975,'Policy Characteristics'!$C:$C,0)))</f>
        <v>Methane Capture</v>
      </c>
      <c r="C975" s="311" t="s">
        <v>302</v>
      </c>
      <c r="D975" s="414" t="s">
        <v>3195</v>
      </c>
      <c r="E975" s="414"/>
      <c r="F975" s="7" t="s">
        <v>3159</v>
      </c>
      <c r="G975" s="414"/>
      <c r="H975" s="416">
        <v>1458</v>
      </c>
      <c r="I975" s="414" t="s">
        <v>44</v>
      </c>
      <c r="J975" s="308" t="str">
        <f>IF(ISBLANK(INDEX('Policy Characteristics'!D:D,MATCH($C975,'Policy Characteristics'!$C:$C,0))),"",INDEX('Policy Characteristics'!D:D,MATCH($C975,'Policy Characteristics'!$C:$C,0)))</f>
        <v>Methane Capture and Destruction</v>
      </c>
      <c r="K975" s="306" t="str">
        <f>IF(ISBLANK(INDEX('Policy Characteristics'!E:E,MATCH($C975,'Policy Characteristics'!$C:$C,0))),"",INDEX('Policy Characteristics'!E:E,MATCH($C975,'Policy Characteristics'!$C:$C,0)))</f>
        <v>indst methane capture</v>
      </c>
      <c r="L975" s="317">
        <f>IF(ISBLANK(INDEX('Policy Characteristics'!F:F,MATCH($C975,'Policy Characteristics'!$C:$C,0))),"",INDEX('Policy Characteristics'!F:F,MATCH($C975,'Policy Characteristics'!$C:$C,0)))</f>
        <v>0</v>
      </c>
      <c r="M975" s="317">
        <f>IF(ISBLANK(INDEX('Policy Characteristics'!G:G,MATCH($C975,'Policy Characteristics'!$C:$C,0))),"",INDEX('Policy Characteristics'!G:G,MATCH($C975,'Policy Characteristics'!$C:$C,0)))</f>
        <v>1</v>
      </c>
      <c r="N975" s="317">
        <f>IF(ISBLANK(INDEX('Policy Characteristics'!H:H,MATCH($C975,'Policy Characteristics'!$C:$C,0))),"",INDEX('Policy Characteristics'!H:H,MATCH($C975,'Policy Characteristics'!$C:$C,0)))</f>
        <v>0.01</v>
      </c>
      <c r="O975" s="306" t="str">
        <f>IF(ISBLANK(INDEX('Policy Characteristics'!I:I,MATCH($C975,'Policy Characteristics'!$C:$C,0))),"",INDEX('Policy Characteristics'!I:I,MATCH($C975,'Policy Characteristics'!$C:$C,0)))</f>
        <v>% of potential achieved</v>
      </c>
      <c r="P975" s="306" t="str">
        <f>IF(ISBLANK(INDEX('Policy Characteristics'!J:J,MATCH($C975,'Policy Characteristics'!$C:$C,0))),"",INDEX('Policy Characteristics'!J:J,MATCH($C975,'Policy Characteristics'!$C:$C,0)))</f>
        <v>**Description:** This policy reduces methane emissions from the selected industry by increasing the capture of methane that is currently being released into the atmosphere (for example, stopping leaks from wellheads, pipes, landfills, etc.).</v>
      </c>
      <c r="Q975" s="306" t="str">
        <f>IF(ISBLANK(INDEX('Policy Characteristics'!K:K,MATCH($C975,'Policy Characteristics'!$C:$C,0))),"",INDEX('Policy Characteristics'!K:K,MATCH($C975,'Policy Characteristics'!$C:$C,0)))</f>
        <v>industry-ag-main.html#methane-capture</v>
      </c>
      <c r="R975" s="306" t="str">
        <f>IF(ISBLANK(INDEX('Policy Characteristics'!L:L,MATCH($C975,'Policy Characteristics'!$C:$C,0))),"",INDEX('Policy Characteristics'!L:L,MATCH($C975,'Policy Characteristics'!$C:$C,0)))</f>
        <v>methane-capture.html</v>
      </c>
    </row>
    <row r="976" spans="1:18" x14ac:dyDescent="0.25">
      <c r="A976" s="306" t="str">
        <f>IF(ISBLANK(INDEX('Policy Characteristics'!A:A,MATCH($C976,'Policy Characteristics'!$C:$C,0))),"",INDEX('Policy Characteristics'!A:A,MATCH($C976,'Policy Characteristics'!$C:$C,0)))</f>
        <v>Industry</v>
      </c>
      <c r="B976" s="306" t="str">
        <f>IF(ISBLANK(INDEX('Policy Characteristics'!B:B,MATCH($C976,'Policy Characteristics'!$C:$C,0))),"",INDEX('Policy Characteristics'!B:B,MATCH($C976,'Policy Characteristics'!$C:$C,0)))</f>
        <v>Methane Capture</v>
      </c>
      <c r="C976" s="310" t="str">
        <f t="shared" ref="C976:C978" si="43">C$975</f>
        <v>Fraction of Methane Capture Opportunities Achieved</v>
      </c>
      <c r="D976" s="414" t="s">
        <v>3215</v>
      </c>
      <c r="E976" s="414"/>
      <c r="F976" s="7" t="s">
        <v>3177</v>
      </c>
      <c r="G976" s="414"/>
      <c r="H976" s="416">
        <v>1459</v>
      </c>
      <c r="I976" s="414" t="s">
        <v>44</v>
      </c>
      <c r="J976" s="308" t="str">
        <f>IF(ISBLANK(INDEX('Policy Characteristics'!D:D,MATCH($C976,'Policy Characteristics'!$C:$C,0))),"",INDEX('Policy Characteristics'!D:D,MATCH($C976,'Policy Characteristics'!$C:$C,0)))</f>
        <v>Methane Capture and Destruction</v>
      </c>
      <c r="K976" s="306" t="str">
        <f>IF(ISBLANK(INDEX('Policy Characteristics'!E:E,MATCH($C976,'Policy Characteristics'!$C:$C,0))),"",INDEX('Policy Characteristics'!E:E,MATCH($C976,'Policy Characteristics'!$C:$C,0)))</f>
        <v>indst methane capture</v>
      </c>
      <c r="L976" s="317">
        <f>IF(ISBLANK(INDEX('Policy Characteristics'!F:F,MATCH($C976,'Policy Characteristics'!$C:$C,0))),"",INDEX('Policy Characteristics'!F:F,MATCH($C976,'Policy Characteristics'!$C:$C,0)))</f>
        <v>0</v>
      </c>
      <c r="M976" s="317">
        <f>IF(ISBLANK(INDEX('Policy Characteristics'!G:G,MATCH($C976,'Policy Characteristics'!$C:$C,0))),"",INDEX('Policy Characteristics'!G:G,MATCH($C976,'Policy Characteristics'!$C:$C,0)))</f>
        <v>1</v>
      </c>
      <c r="N976" s="317">
        <f>IF(ISBLANK(INDEX('Policy Characteristics'!H:H,MATCH($C976,'Policy Characteristics'!$C:$C,0))),"",INDEX('Policy Characteristics'!H:H,MATCH($C976,'Policy Characteristics'!$C:$C,0)))</f>
        <v>0.01</v>
      </c>
      <c r="O976" s="306" t="str">
        <f>IF(ISBLANK(INDEX('Policy Characteristics'!I:I,MATCH($C976,'Policy Characteristics'!$C:$C,0))),"",INDEX('Policy Characteristics'!I:I,MATCH($C976,'Policy Characteristics'!$C:$C,0)))</f>
        <v>% of potential achieved</v>
      </c>
      <c r="P976" s="306" t="str">
        <f>IF(ISBLANK(INDEX('Policy Characteristics'!J:J,MATCH($C976,'Policy Characteristics'!$C:$C,0))),"",INDEX('Policy Characteristics'!J:J,MATCH($C976,'Policy Characteristics'!$C:$C,0)))</f>
        <v>**Description:** This policy reduces methane emissions from the selected industry by increasing the capture of methane that is currently being released into the atmosphere (for example, stopping leaks from wellheads, pipes, landfills, etc.).</v>
      </c>
      <c r="Q976" s="306" t="str">
        <f>IF(ISBLANK(INDEX('Policy Characteristics'!K:K,MATCH($C976,'Policy Characteristics'!$C:$C,0))),"",INDEX('Policy Characteristics'!K:K,MATCH($C976,'Policy Characteristics'!$C:$C,0)))</f>
        <v>industry-ag-main.html#methane-capture</v>
      </c>
      <c r="R976" s="306" t="str">
        <f>IF(ISBLANK(INDEX('Policy Characteristics'!L:L,MATCH($C976,'Policy Characteristics'!$C:$C,0))),"",INDEX('Policy Characteristics'!L:L,MATCH($C976,'Policy Characteristics'!$C:$C,0)))</f>
        <v>methane-capture.html</v>
      </c>
    </row>
    <row r="977" spans="1:18" x14ac:dyDescent="0.25">
      <c r="A977" s="306" t="str">
        <f>IF(ISBLANK(INDEX('Policy Characteristics'!A:A,MATCH($C977,'Policy Characteristics'!$C:$C,0))),"",INDEX('Policy Characteristics'!A:A,MATCH($C977,'Policy Characteristics'!$C:$C,0)))</f>
        <v>Industry</v>
      </c>
      <c r="B977" s="306" t="str">
        <f>IF(ISBLANK(INDEX('Policy Characteristics'!B:B,MATCH($C977,'Policy Characteristics'!$C:$C,0))),"",INDEX('Policy Characteristics'!B:B,MATCH($C977,'Policy Characteristics'!$C:$C,0)))</f>
        <v>Methane Capture</v>
      </c>
      <c r="C977" s="310" t="str">
        <f t="shared" si="43"/>
        <v>Fraction of Methane Capture Opportunities Achieved</v>
      </c>
      <c r="D977" s="414" t="s">
        <v>3194</v>
      </c>
      <c r="E977" s="414"/>
      <c r="F977" s="7" t="s">
        <v>2859</v>
      </c>
      <c r="G977" s="414"/>
      <c r="H977" s="416">
        <v>513</v>
      </c>
      <c r="I977" s="414" t="s">
        <v>44</v>
      </c>
      <c r="J977" s="308" t="str">
        <f>IF(ISBLANK(INDEX('Policy Characteristics'!D:D,MATCH($C977,'Policy Characteristics'!$C:$C,0))),"",INDEX('Policy Characteristics'!D:D,MATCH($C977,'Policy Characteristics'!$C:$C,0)))</f>
        <v>Methane Capture and Destruction</v>
      </c>
      <c r="K977" s="306" t="str">
        <f>IF(ISBLANK(INDEX('Policy Characteristics'!E:E,MATCH($C977,'Policy Characteristics'!$C:$C,0))),"",INDEX('Policy Characteristics'!E:E,MATCH($C977,'Policy Characteristics'!$C:$C,0)))</f>
        <v>indst methane capture</v>
      </c>
      <c r="L977" s="317">
        <f>IF(ISBLANK(INDEX('Policy Characteristics'!F:F,MATCH($C977,'Policy Characteristics'!$C:$C,0))),"",INDEX('Policy Characteristics'!F:F,MATCH($C977,'Policy Characteristics'!$C:$C,0)))</f>
        <v>0</v>
      </c>
      <c r="M977" s="317">
        <f>IF(ISBLANK(INDEX('Policy Characteristics'!G:G,MATCH($C977,'Policy Characteristics'!$C:$C,0))),"",INDEX('Policy Characteristics'!G:G,MATCH($C977,'Policy Characteristics'!$C:$C,0)))</f>
        <v>1</v>
      </c>
      <c r="N977" s="317">
        <f>IF(ISBLANK(INDEX('Policy Characteristics'!H:H,MATCH($C977,'Policy Characteristics'!$C:$C,0))),"",INDEX('Policy Characteristics'!H:H,MATCH($C977,'Policy Characteristics'!$C:$C,0)))</f>
        <v>0.01</v>
      </c>
      <c r="O977" s="306" t="str">
        <f>IF(ISBLANK(INDEX('Policy Characteristics'!I:I,MATCH($C977,'Policy Characteristics'!$C:$C,0))),"",INDEX('Policy Characteristics'!I:I,MATCH($C977,'Policy Characteristics'!$C:$C,0)))</f>
        <v>% of potential achieved</v>
      </c>
      <c r="P977" s="306" t="str">
        <f>IF(ISBLANK(INDEX('Policy Characteristics'!J:J,MATCH($C977,'Policy Characteristics'!$C:$C,0))),"",INDEX('Policy Characteristics'!J:J,MATCH($C977,'Policy Characteristics'!$C:$C,0)))</f>
        <v>**Description:** This policy reduces methane emissions from the selected industry by increasing the capture of methane that is currently being released into the atmosphere (for example, stopping leaks from wellheads, pipes, landfills, etc.).</v>
      </c>
      <c r="Q977" s="306" t="str">
        <f>IF(ISBLANK(INDEX('Policy Characteristics'!K:K,MATCH($C977,'Policy Characteristics'!$C:$C,0))),"",INDEX('Policy Characteristics'!K:K,MATCH($C977,'Policy Characteristics'!$C:$C,0)))</f>
        <v>industry-ag-main.html#methane-capture</v>
      </c>
      <c r="R977" s="306" t="str">
        <f>IF(ISBLANK(INDEX('Policy Characteristics'!L:L,MATCH($C977,'Policy Characteristics'!$C:$C,0))),"",INDEX('Policy Characteristics'!L:L,MATCH($C977,'Policy Characteristics'!$C:$C,0)))</f>
        <v>methane-capture.html</v>
      </c>
    </row>
    <row r="978" spans="1:18" x14ac:dyDescent="0.25">
      <c r="A978" s="306" t="str">
        <f>IF(ISBLANK(INDEX('Policy Characteristics'!A:A,MATCH($C978,'Policy Characteristics'!$C:$C,0))),"",INDEX('Policy Characteristics'!A:A,MATCH($C978,'Policy Characteristics'!$C:$C,0)))</f>
        <v>Industry</v>
      </c>
      <c r="B978" s="306" t="str">
        <f>IF(ISBLANK(INDEX('Policy Characteristics'!B:B,MATCH($C978,'Policy Characteristics'!$C:$C,0))),"",INDEX('Policy Characteristics'!B:B,MATCH($C978,'Policy Characteristics'!$C:$C,0)))</f>
        <v>Methane Capture</v>
      </c>
      <c r="C978" s="310" t="str">
        <f t="shared" si="43"/>
        <v>Fraction of Methane Capture Opportunities Achieved</v>
      </c>
      <c r="D978" s="414" t="s">
        <v>3216</v>
      </c>
      <c r="E978" s="414"/>
      <c r="F978" s="7" t="s">
        <v>3219</v>
      </c>
      <c r="G978" s="414"/>
      <c r="H978" s="416">
        <v>514</v>
      </c>
      <c r="I978" s="414" t="s">
        <v>44</v>
      </c>
      <c r="J978" s="308" t="str">
        <f>IF(ISBLANK(INDEX('Policy Characteristics'!D:D,MATCH($C978,'Policy Characteristics'!$C:$C,0))),"",INDEX('Policy Characteristics'!D:D,MATCH($C978,'Policy Characteristics'!$C:$C,0)))</f>
        <v>Methane Capture and Destruction</v>
      </c>
      <c r="K978" s="306" t="str">
        <f>IF(ISBLANK(INDEX('Policy Characteristics'!E:E,MATCH($C978,'Policy Characteristics'!$C:$C,0))),"",INDEX('Policy Characteristics'!E:E,MATCH($C978,'Policy Characteristics'!$C:$C,0)))</f>
        <v>indst methane capture</v>
      </c>
      <c r="L978" s="317">
        <f>IF(ISBLANK(INDEX('Policy Characteristics'!F:F,MATCH($C978,'Policy Characteristics'!$C:$C,0))),"",INDEX('Policy Characteristics'!F:F,MATCH($C978,'Policy Characteristics'!$C:$C,0)))</f>
        <v>0</v>
      </c>
      <c r="M978" s="317">
        <f>IF(ISBLANK(INDEX('Policy Characteristics'!G:G,MATCH($C978,'Policy Characteristics'!$C:$C,0))),"",INDEX('Policy Characteristics'!G:G,MATCH($C978,'Policy Characteristics'!$C:$C,0)))</f>
        <v>1</v>
      </c>
      <c r="N978" s="317">
        <f>IF(ISBLANK(INDEX('Policy Characteristics'!H:H,MATCH($C978,'Policy Characteristics'!$C:$C,0))),"",INDEX('Policy Characteristics'!H:H,MATCH($C978,'Policy Characteristics'!$C:$C,0)))</f>
        <v>0.01</v>
      </c>
      <c r="O978" s="306" t="str">
        <f>IF(ISBLANK(INDEX('Policy Characteristics'!I:I,MATCH($C978,'Policy Characteristics'!$C:$C,0))),"",INDEX('Policy Characteristics'!I:I,MATCH($C978,'Policy Characteristics'!$C:$C,0)))</f>
        <v>% of potential achieved</v>
      </c>
      <c r="P978" s="306" t="str">
        <f>IF(ISBLANK(INDEX('Policy Characteristics'!J:J,MATCH($C978,'Policy Characteristics'!$C:$C,0))),"",INDEX('Policy Characteristics'!J:J,MATCH($C978,'Policy Characteristics'!$C:$C,0)))</f>
        <v>**Description:** This policy reduces methane emissions from the selected industry by increasing the capture of methane that is currently being released into the atmosphere (for example, stopping leaks from wellheads, pipes, landfills, etc.).</v>
      </c>
      <c r="Q978" s="306" t="str">
        <f>IF(ISBLANK(INDEX('Policy Characteristics'!K:K,MATCH($C978,'Policy Characteristics'!$C:$C,0))),"",INDEX('Policy Characteristics'!K:K,MATCH($C978,'Policy Characteristics'!$C:$C,0)))</f>
        <v>industry-ag-main.html#methane-capture</v>
      </c>
      <c r="R978" s="306" t="str">
        <f>IF(ISBLANK(INDEX('Policy Characteristics'!L:L,MATCH($C978,'Policy Characteristics'!$C:$C,0))),"",INDEX('Policy Characteristics'!L:L,MATCH($C978,'Policy Characteristics'!$C:$C,0)))</f>
        <v>methane-capture.html</v>
      </c>
    </row>
    <row r="979" spans="1:18" x14ac:dyDescent="0.25">
      <c r="A979" s="306" t="str">
        <f>IF(ISBLANK(INDEX('Policy Characteristics'!A:A,MATCH($C979,'Policy Characteristics'!$C:$C,0))),"",INDEX('Policy Characteristics'!A:A,MATCH($C979,'Policy Characteristics'!$C:$C,0)))</f>
        <v>Industry</v>
      </c>
      <c r="B979" s="306" t="str">
        <f>IF(ISBLANK(INDEX('Policy Characteristics'!B:B,MATCH($C979,'Policy Characteristics'!$C:$C,0))),"",INDEX('Policy Characteristics'!B:B,MATCH($C979,'Policy Characteristics'!$C:$C,0)))</f>
        <v>Methane Destruction</v>
      </c>
      <c r="C979" s="311" t="s">
        <v>303</v>
      </c>
      <c r="D979" s="414" t="s">
        <v>3195</v>
      </c>
      <c r="E979" s="414"/>
      <c r="F979" s="7" t="s">
        <v>3159</v>
      </c>
      <c r="G979" s="414"/>
      <c r="H979" s="416">
        <v>1460</v>
      </c>
      <c r="I979" s="414" t="s">
        <v>44</v>
      </c>
      <c r="J979" s="308" t="str">
        <f>IF(ISBLANK(INDEX('Policy Characteristics'!D:D,MATCH($C979,'Policy Characteristics'!$C:$C,0))),"",INDEX('Policy Characteristics'!D:D,MATCH($C979,'Policy Characteristics'!$C:$C,0)))</f>
        <v>Methane Capture and Destruction</v>
      </c>
      <c r="K979" s="306" t="str">
        <f>IF(ISBLANK(INDEX('Policy Characteristics'!E:E,MATCH($C979,'Policy Characteristics'!$C:$C,0))),"",INDEX('Policy Characteristics'!E:E,MATCH($C979,'Policy Characteristics'!$C:$C,0)))</f>
        <v>indst methane destruction</v>
      </c>
      <c r="L979" s="317">
        <f>IF(ISBLANK(INDEX('Policy Characteristics'!F:F,MATCH($C979,'Policy Characteristics'!$C:$C,0))),"",INDEX('Policy Characteristics'!F:F,MATCH($C979,'Policy Characteristics'!$C:$C,0)))</f>
        <v>0</v>
      </c>
      <c r="M979" s="317">
        <f>IF(ISBLANK(INDEX('Policy Characteristics'!G:G,MATCH($C979,'Policy Characteristics'!$C:$C,0))),"",INDEX('Policy Characteristics'!G:G,MATCH($C979,'Policy Characteristics'!$C:$C,0)))</f>
        <v>1</v>
      </c>
      <c r="N979" s="317">
        <f>IF(ISBLANK(INDEX('Policy Characteristics'!H:H,MATCH($C979,'Policy Characteristics'!$C:$C,0))),"",INDEX('Policy Characteristics'!H:H,MATCH($C979,'Policy Characteristics'!$C:$C,0)))</f>
        <v>0.01</v>
      </c>
      <c r="O979" s="306" t="str">
        <f>IF(ISBLANK(INDEX('Policy Characteristics'!I:I,MATCH($C979,'Policy Characteristics'!$C:$C,0))),"",INDEX('Policy Characteristics'!I:I,MATCH($C979,'Policy Characteristics'!$C:$C,0)))</f>
        <v>% of potential achieved</v>
      </c>
      <c r="P979" s="306" t="str">
        <f>IF(ISBLANK(INDEX('Policy Characteristics'!J:J,MATCH($C979,'Policy Characteristics'!$C:$C,0))),"",INDEX('Policy Characteristics'!J:J,MATCH($C979,'Policy Characteristics'!$C:$C,0)))</f>
        <v>**Description:** This policy reduces methane emissions from the selected industry by increasing the burning of methane that is currently being released into the atmosphere (i.e. flaring instead of venting/leaking).</v>
      </c>
      <c r="Q979" s="306" t="str">
        <f>IF(ISBLANK(INDEX('Policy Characteristics'!K:K,MATCH($C979,'Policy Characteristics'!$C:$C,0))),"",INDEX('Policy Characteristics'!K:K,MATCH($C979,'Policy Characteristics'!$C:$C,0)))</f>
        <v>industry-ag-main.html#methane-destr</v>
      </c>
      <c r="R979" s="306" t="str">
        <f>IF(ISBLANK(INDEX('Policy Characteristics'!L:L,MATCH($C979,'Policy Characteristics'!$C:$C,0))),"",INDEX('Policy Characteristics'!L:L,MATCH($C979,'Policy Characteristics'!$C:$C,0)))</f>
        <v>methane-destruction.html</v>
      </c>
    </row>
    <row r="980" spans="1:18" x14ac:dyDescent="0.25">
      <c r="A980" s="306" t="str">
        <f>IF(ISBLANK(INDEX('Policy Characteristics'!A:A,MATCH($C980,'Policy Characteristics'!$C:$C,0))),"",INDEX('Policy Characteristics'!A:A,MATCH($C980,'Policy Characteristics'!$C:$C,0)))</f>
        <v>Industry</v>
      </c>
      <c r="B980" s="306" t="str">
        <f>IF(ISBLANK(INDEX('Policy Characteristics'!B:B,MATCH($C980,'Policy Characteristics'!$C:$C,0))),"",INDEX('Policy Characteristics'!B:B,MATCH($C980,'Policy Characteristics'!$C:$C,0)))</f>
        <v>Methane Destruction</v>
      </c>
      <c r="C980" s="310" t="str">
        <f t="shared" ref="C980:C982" si="44">C$979</f>
        <v>Fraction of Methane Destruction Opportunities Achieved</v>
      </c>
      <c r="D980" s="414" t="s">
        <v>3215</v>
      </c>
      <c r="E980" s="414"/>
      <c r="F980" s="7" t="s">
        <v>3177</v>
      </c>
      <c r="G980" s="414"/>
      <c r="H980" s="416">
        <v>1461</v>
      </c>
      <c r="I980" s="414" t="s">
        <v>44</v>
      </c>
      <c r="J980" s="308" t="str">
        <f>IF(ISBLANK(INDEX('Policy Characteristics'!D:D,MATCH($C980,'Policy Characteristics'!$C:$C,0))),"",INDEX('Policy Characteristics'!D:D,MATCH($C980,'Policy Characteristics'!$C:$C,0)))</f>
        <v>Methane Capture and Destruction</v>
      </c>
      <c r="K980" s="306" t="str">
        <f>IF(ISBLANK(INDEX('Policy Characteristics'!E:E,MATCH($C980,'Policy Characteristics'!$C:$C,0))),"",INDEX('Policy Characteristics'!E:E,MATCH($C980,'Policy Characteristics'!$C:$C,0)))</f>
        <v>indst methane destruction</v>
      </c>
      <c r="L980" s="317">
        <f>IF(ISBLANK(INDEX('Policy Characteristics'!F:F,MATCH($C980,'Policy Characteristics'!$C:$C,0))),"",INDEX('Policy Characteristics'!F:F,MATCH($C980,'Policy Characteristics'!$C:$C,0)))</f>
        <v>0</v>
      </c>
      <c r="M980" s="317">
        <f>IF(ISBLANK(INDEX('Policy Characteristics'!G:G,MATCH($C980,'Policy Characteristics'!$C:$C,0))),"",INDEX('Policy Characteristics'!G:G,MATCH($C980,'Policy Characteristics'!$C:$C,0)))</f>
        <v>1</v>
      </c>
      <c r="N980" s="317">
        <f>IF(ISBLANK(INDEX('Policy Characteristics'!H:H,MATCH($C980,'Policy Characteristics'!$C:$C,0))),"",INDEX('Policy Characteristics'!H:H,MATCH($C980,'Policy Characteristics'!$C:$C,0)))</f>
        <v>0.01</v>
      </c>
      <c r="O980" s="306" t="str">
        <f>IF(ISBLANK(INDEX('Policy Characteristics'!I:I,MATCH($C980,'Policy Characteristics'!$C:$C,0))),"",INDEX('Policy Characteristics'!I:I,MATCH($C980,'Policy Characteristics'!$C:$C,0)))</f>
        <v>% of potential achieved</v>
      </c>
      <c r="P980" s="306" t="str">
        <f>IF(ISBLANK(INDEX('Policy Characteristics'!J:J,MATCH($C980,'Policy Characteristics'!$C:$C,0))),"",INDEX('Policy Characteristics'!J:J,MATCH($C980,'Policy Characteristics'!$C:$C,0)))</f>
        <v>**Description:** This policy reduces methane emissions from the selected industry by increasing the burning of methane that is currently being released into the atmosphere (i.e. flaring instead of venting/leaking).</v>
      </c>
      <c r="Q980" s="306" t="str">
        <f>IF(ISBLANK(INDEX('Policy Characteristics'!K:K,MATCH($C980,'Policy Characteristics'!$C:$C,0))),"",INDEX('Policy Characteristics'!K:K,MATCH($C980,'Policy Characteristics'!$C:$C,0)))</f>
        <v>industry-ag-main.html#methane-destr</v>
      </c>
      <c r="R980" s="306" t="str">
        <f>IF(ISBLANK(INDEX('Policy Characteristics'!L:L,MATCH($C980,'Policy Characteristics'!$C:$C,0))),"",INDEX('Policy Characteristics'!L:L,MATCH($C980,'Policy Characteristics'!$C:$C,0)))</f>
        <v>methane-destruction.html</v>
      </c>
    </row>
    <row r="981" spans="1:18" x14ac:dyDescent="0.25">
      <c r="A981" s="306" t="str">
        <f>IF(ISBLANK(INDEX('Policy Characteristics'!A:A,MATCH($C981,'Policy Characteristics'!$C:$C,0))),"",INDEX('Policy Characteristics'!A:A,MATCH($C981,'Policy Characteristics'!$C:$C,0)))</f>
        <v>Industry</v>
      </c>
      <c r="B981" s="306" t="str">
        <f>IF(ISBLANK(INDEX('Policy Characteristics'!B:B,MATCH($C981,'Policy Characteristics'!$C:$C,0))),"",INDEX('Policy Characteristics'!B:B,MATCH($C981,'Policy Characteristics'!$C:$C,0)))</f>
        <v>Methane Destruction</v>
      </c>
      <c r="C981" s="310" t="str">
        <f t="shared" si="44"/>
        <v>Fraction of Methane Destruction Opportunities Achieved</v>
      </c>
      <c r="D981" s="414" t="s">
        <v>3194</v>
      </c>
      <c r="E981" s="414"/>
      <c r="F981" s="7" t="s">
        <v>2859</v>
      </c>
      <c r="G981" s="414"/>
      <c r="H981" s="416">
        <v>515</v>
      </c>
      <c r="I981" s="414" t="s">
        <v>44</v>
      </c>
      <c r="J981" s="308" t="str">
        <f>IF(ISBLANK(INDEX('Policy Characteristics'!D:D,MATCH($C981,'Policy Characteristics'!$C:$C,0))),"",INDEX('Policy Characteristics'!D:D,MATCH($C981,'Policy Characteristics'!$C:$C,0)))</f>
        <v>Methane Capture and Destruction</v>
      </c>
      <c r="K981" s="306" t="str">
        <f>IF(ISBLANK(INDEX('Policy Characteristics'!E:E,MATCH($C981,'Policy Characteristics'!$C:$C,0))),"",INDEX('Policy Characteristics'!E:E,MATCH($C981,'Policy Characteristics'!$C:$C,0)))</f>
        <v>indst methane destruction</v>
      </c>
      <c r="L981" s="317">
        <f>IF(ISBLANK(INDEX('Policy Characteristics'!F:F,MATCH($C981,'Policy Characteristics'!$C:$C,0))),"",INDEX('Policy Characteristics'!F:F,MATCH($C981,'Policy Characteristics'!$C:$C,0)))</f>
        <v>0</v>
      </c>
      <c r="M981" s="317">
        <f>IF(ISBLANK(INDEX('Policy Characteristics'!G:G,MATCH($C981,'Policy Characteristics'!$C:$C,0))),"",INDEX('Policy Characteristics'!G:G,MATCH($C981,'Policy Characteristics'!$C:$C,0)))</f>
        <v>1</v>
      </c>
      <c r="N981" s="317">
        <f>IF(ISBLANK(INDEX('Policy Characteristics'!H:H,MATCH($C981,'Policy Characteristics'!$C:$C,0))),"",INDEX('Policy Characteristics'!H:H,MATCH($C981,'Policy Characteristics'!$C:$C,0)))</f>
        <v>0.01</v>
      </c>
      <c r="O981" s="306" t="str">
        <f>IF(ISBLANK(INDEX('Policy Characteristics'!I:I,MATCH($C981,'Policy Characteristics'!$C:$C,0))),"",INDEX('Policy Characteristics'!I:I,MATCH($C981,'Policy Characteristics'!$C:$C,0)))</f>
        <v>% of potential achieved</v>
      </c>
      <c r="P981" s="306" t="str">
        <f>IF(ISBLANK(INDEX('Policy Characteristics'!J:J,MATCH($C981,'Policy Characteristics'!$C:$C,0))),"",INDEX('Policy Characteristics'!J:J,MATCH($C981,'Policy Characteristics'!$C:$C,0)))</f>
        <v>**Description:** This policy reduces methane emissions from the selected industry by increasing the burning of methane that is currently being released into the atmosphere (i.e. flaring instead of venting/leaking).</v>
      </c>
      <c r="Q981" s="306" t="str">
        <f>IF(ISBLANK(INDEX('Policy Characteristics'!K:K,MATCH($C981,'Policy Characteristics'!$C:$C,0))),"",INDEX('Policy Characteristics'!K:K,MATCH($C981,'Policy Characteristics'!$C:$C,0)))</f>
        <v>industry-ag-main.html#methane-destr</v>
      </c>
      <c r="R981" s="306" t="str">
        <f>IF(ISBLANK(INDEX('Policy Characteristics'!L:L,MATCH($C981,'Policy Characteristics'!$C:$C,0))),"",INDEX('Policy Characteristics'!L:L,MATCH($C981,'Policy Characteristics'!$C:$C,0)))</f>
        <v>methane-destruction.html</v>
      </c>
    </row>
    <row r="982" spans="1:18" x14ac:dyDescent="0.25">
      <c r="A982" s="306" t="str">
        <f>IF(ISBLANK(INDEX('Policy Characteristics'!A:A,MATCH($C982,'Policy Characteristics'!$C:$C,0))),"",INDEX('Policy Characteristics'!A:A,MATCH($C982,'Policy Characteristics'!$C:$C,0)))</f>
        <v>Industry</v>
      </c>
      <c r="B982" s="306" t="str">
        <f>IF(ISBLANK(INDEX('Policy Characteristics'!B:B,MATCH($C982,'Policy Characteristics'!$C:$C,0))),"",INDEX('Policy Characteristics'!B:B,MATCH($C982,'Policy Characteristics'!$C:$C,0)))</f>
        <v>Methane Destruction</v>
      </c>
      <c r="C982" s="310" t="str">
        <f t="shared" si="44"/>
        <v>Fraction of Methane Destruction Opportunities Achieved</v>
      </c>
      <c r="D982" s="414" t="s">
        <v>3216</v>
      </c>
      <c r="E982" s="414"/>
      <c r="F982" s="7" t="s">
        <v>3219</v>
      </c>
      <c r="G982" s="414"/>
      <c r="H982" s="416">
        <v>516</v>
      </c>
      <c r="I982" s="414" t="s">
        <v>44</v>
      </c>
      <c r="J982" s="308" t="str">
        <f>IF(ISBLANK(INDEX('Policy Characteristics'!D:D,MATCH($C982,'Policy Characteristics'!$C:$C,0))),"",INDEX('Policy Characteristics'!D:D,MATCH($C982,'Policy Characteristics'!$C:$C,0)))</f>
        <v>Methane Capture and Destruction</v>
      </c>
      <c r="K982" s="306" t="str">
        <f>IF(ISBLANK(INDEX('Policy Characteristics'!E:E,MATCH($C982,'Policy Characteristics'!$C:$C,0))),"",INDEX('Policy Characteristics'!E:E,MATCH($C982,'Policy Characteristics'!$C:$C,0)))</f>
        <v>indst methane destruction</v>
      </c>
      <c r="L982" s="317">
        <f>IF(ISBLANK(INDEX('Policy Characteristics'!F:F,MATCH($C982,'Policy Characteristics'!$C:$C,0))),"",INDEX('Policy Characteristics'!F:F,MATCH($C982,'Policy Characteristics'!$C:$C,0)))</f>
        <v>0</v>
      </c>
      <c r="M982" s="317">
        <f>IF(ISBLANK(INDEX('Policy Characteristics'!G:G,MATCH($C982,'Policy Characteristics'!$C:$C,0))),"",INDEX('Policy Characteristics'!G:G,MATCH($C982,'Policy Characteristics'!$C:$C,0)))</f>
        <v>1</v>
      </c>
      <c r="N982" s="317">
        <f>IF(ISBLANK(INDEX('Policy Characteristics'!H:H,MATCH($C982,'Policy Characteristics'!$C:$C,0))),"",INDEX('Policy Characteristics'!H:H,MATCH($C982,'Policy Characteristics'!$C:$C,0)))</f>
        <v>0.01</v>
      </c>
      <c r="O982" s="306" t="str">
        <f>IF(ISBLANK(INDEX('Policy Characteristics'!I:I,MATCH($C982,'Policy Characteristics'!$C:$C,0))),"",INDEX('Policy Characteristics'!I:I,MATCH($C982,'Policy Characteristics'!$C:$C,0)))</f>
        <v>% of potential achieved</v>
      </c>
      <c r="P982" s="306" t="str">
        <f>IF(ISBLANK(INDEX('Policy Characteristics'!J:J,MATCH($C982,'Policy Characteristics'!$C:$C,0))),"",INDEX('Policy Characteristics'!J:J,MATCH($C982,'Policy Characteristics'!$C:$C,0)))</f>
        <v>**Description:** This policy reduces methane emissions from the selected industry by increasing the burning of methane that is currently being released into the atmosphere (i.e. flaring instead of venting/leaking).</v>
      </c>
      <c r="Q982" s="306" t="str">
        <f>IF(ISBLANK(INDEX('Policy Characteristics'!K:K,MATCH($C982,'Policy Characteristics'!$C:$C,0))),"",INDEX('Policy Characteristics'!K:K,MATCH($C982,'Policy Characteristics'!$C:$C,0)))</f>
        <v>industry-ag-main.html#methane-destr</v>
      </c>
      <c r="R982" s="306" t="str">
        <f>IF(ISBLANK(INDEX('Policy Characteristics'!L:L,MATCH($C982,'Policy Characteristics'!$C:$C,0))),"",INDEX('Policy Characteristics'!L:L,MATCH($C982,'Policy Characteristics'!$C:$C,0)))</f>
        <v>methane-destruction.html</v>
      </c>
    </row>
    <row r="983" spans="1:18" x14ac:dyDescent="0.25">
      <c r="A983" s="306" t="str">
        <f>IF(ISBLANK(INDEX('Policy Characteristics'!A:A,MATCH($C983,'Policy Characteristics'!$C:$C,0))),"",INDEX('Policy Characteristics'!A:A,MATCH($C983,'Policy Characteristics'!$C:$C,0)))</f>
        <v>Industry</v>
      </c>
      <c r="B983" s="320" t="str">
        <f>IF(ISBLANK(INDEX('Policy Characteristics'!B:B,MATCH($C983,'Policy Characteristics'!$C:$C,0))),"",INDEX('Policy Characteristics'!B:B,MATCH($C983,'Policy Characteristics'!$C:$C,0)))</f>
        <v>N2O Abatement</v>
      </c>
      <c r="C983" s="7" t="s">
        <v>3377</v>
      </c>
      <c r="D983" s="414"/>
      <c r="E983" s="414"/>
      <c r="G983" s="414"/>
      <c r="H983" s="416">
        <v>1562</v>
      </c>
      <c r="I983" s="414" t="s">
        <v>44</v>
      </c>
      <c r="J983" s="308" t="str">
        <f>IF(ISBLANK(INDEX('Policy Characteristics'!D:D,MATCH($C983,'Policy Characteristics'!$C:$C,0))),"",INDEX('Policy Characteristics'!D:D,MATCH($C983,'Policy Characteristics'!$C:$C,0)))</f>
        <v>N2O Abatement</v>
      </c>
      <c r="K983" s="306" t="str">
        <f>IF(ISBLANK(INDEX('Policy Characteristics'!E:E,MATCH($C983,'Policy Characteristics'!$C:$C,0))),"",INDEX('Policy Characteristics'!E:E,MATCH($C983,'Policy Characteristics'!$C:$C,0)))</f>
        <v>indst N2O abatement</v>
      </c>
      <c r="L983" s="317">
        <f>IF(ISBLANK(INDEX('Policy Characteristics'!F:F,MATCH($C983,'Policy Characteristics'!$C:$C,0))),"",INDEX('Policy Characteristics'!F:F,MATCH($C983,'Policy Characteristics'!$C:$C,0)))</f>
        <v>0</v>
      </c>
      <c r="M983" s="317">
        <f>IF(ISBLANK(INDEX('Policy Characteristics'!G:G,MATCH($C983,'Policy Characteristics'!$C:$C,0))),"",INDEX('Policy Characteristics'!G:G,MATCH($C983,'Policy Characteristics'!$C:$C,0)))</f>
        <v>1</v>
      </c>
      <c r="N983" s="317">
        <f>IF(ISBLANK(INDEX('Policy Characteristics'!H:H,MATCH($C983,'Policy Characteristics'!$C:$C,0))),"",INDEX('Policy Characteristics'!H:H,MATCH($C983,'Policy Characteristics'!$C:$C,0)))</f>
        <v>0.01</v>
      </c>
      <c r="O983" s="306" t="str">
        <f>IF(ISBLANK(INDEX('Policy Characteristics'!I:I,MATCH($C983,'Policy Characteristics'!$C:$C,0))),"",INDEX('Policy Characteristics'!I:I,MATCH($C983,'Policy Characteristics'!$C:$C,0)))</f>
        <v>% of potential achieved</v>
      </c>
      <c r="P983" s="306" t="str">
        <f>IF(ISBLANK(INDEX('Policy Characteristics'!J:J,MATCH($C983,'Policy Characteristics'!$C:$C,0))),"",INDEX('Policy Characteristics'!J:J,MATCH($C983,'Policy Characteristics'!$C:$C,0)))</f>
        <v>**Description:** This policy reduces nitrous oxide (N2O) process emissions from the chemicals industry (primarily from the production of nitric acid and adipic acid) by destroying the N2O rather than venting it to the atmosphere.</v>
      </c>
      <c r="Q983" s="306" t="str">
        <f>IF(ISBLANK(INDEX('Policy Characteristics'!K:K,MATCH($C983,'Policy Characteristics'!$C:$C,0))),"",INDEX('Policy Characteristics'!K:K,MATCH($C983,'Policy Characteristics'!$C:$C,0)))</f>
        <v/>
      </c>
      <c r="R983" s="306" t="str">
        <f>IF(ISBLANK(INDEX('Policy Characteristics'!L:L,MATCH($C983,'Policy Characteristics'!$C:$C,0))),"",INDEX('Policy Characteristics'!L:L,MATCH($C983,'Policy Characteristics'!$C:$C,0)))</f>
        <v/>
      </c>
    </row>
    <row r="984" spans="1:18" x14ac:dyDescent="0.25">
      <c r="A984" s="306" t="str">
        <f>IF(ISBLANK(INDEX('Policy Characteristics'!A:A,MATCH($C984,'Policy Characteristics'!$C:$C,0))),"",INDEX('Policy Characteristics'!A:A,MATCH($C984,'Policy Characteristics'!$C:$C,0)))</f>
        <v>Industry</v>
      </c>
      <c r="B984" s="306" t="str">
        <f>IF(ISBLANK(INDEX('Policy Characteristics'!B:B,MATCH($C984,'Policy Characteristics'!$C:$C,0))),"",INDEX('Policy Characteristics'!B:B,MATCH($C984,'Policy Characteristics'!$C:$C,0)))</f>
        <v>Reduce Fossil Fuel Exports</v>
      </c>
      <c r="C984" s="311" t="s">
        <v>2551</v>
      </c>
      <c r="D984" s="394" t="s">
        <v>474</v>
      </c>
      <c r="E984" s="414"/>
      <c r="F984" s="394" t="s">
        <v>471</v>
      </c>
      <c r="G984" s="414"/>
      <c r="H984" s="416">
        <v>451</v>
      </c>
      <c r="I984" s="414" t="s">
        <v>44</v>
      </c>
      <c r="J984" s="308" t="str">
        <f>IF(ISBLANK(INDEX('Policy Characteristics'!D:D,MATCH($C984,'Policy Characteristics'!$C:$C,0))),"",INDEX('Policy Characteristics'!D:D,MATCH($C984,'Policy Characteristics'!$C:$C,0)))</f>
        <v>Reduction in Fossil Fuel Exports</v>
      </c>
      <c r="K984" s="306" t="str">
        <f>IF(ISBLANK(INDEX('Policy Characteristics'!E:E,MATCH($C984,'Policy Characteristics'!$C:$C,0))),"",INDEX('Policy Characteristics'!E:E,MATCH($C984,'Policy Characteristics'!$C:$C,0)))</f>
        <v>indst reduce fossil fuel exports</v>
      </c>
      <c r="L984" s="317">
        <f>IF(ISBLANK(INDEX('Policy Characteristics'!F:F,MATCH($C984,'Policy Characteristics'!$C:$C,0))),"",INDEX('Policy Characteristics'!F:F,MATCH($C984,'Policy Characteristics'!$C:$C,0)))</f>
        <v>0</v>
      </c>
      <c r="M984" s="317">
        <f>IF(ISBLANK(INDEX('Policy Characteristics'!G:G,MATCH($C984,'Policy Characteristics'!$C:$C,0))),"",INDEX('Policy Characteristics'!G:G,MATCH($C984,'Policy Characteristics'!$C:$C,0)))</f>
        <v>1</v>
      </c>
      <c r="N984" s="317">
        <f>IF(ISBLANK(INDEX('Policy Characteristics'!H:H,MATCH($C984,'Policy Characteristics'!$C:$C,0))),"",INDEX('Policy Characteristics'!H:H,MATCH($C984,'Policy Characteristics'!$C:$C,0)))</f>
        <v>0.01</v>
      </c>
      <c r="O984" s="306" t="str">
        <f>IF(ISBLANK(INDEX('Policy Characteristics'!I:I,MATCH($C984,'Policy Characteristics'!$C:$C,0))),"",INDEX('Policy Characteristics'!I:I,MATCH($C984,'Policy Characteristics'!$C:$C,0)))</f>
        <v>% reduction in exports</v>
      </c>
      <c r="P984" s="306" t="str">
        <f>IF(ISBLANK(INDEX('Policy Characteristics'!J:J,MATCH($C984,'Policy Characteristics'!$C:$C,0))),"",INDEX('Policy Characteristics'!J:J,MATCH($C984,'Policy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4" s="306" t="str">
        <f>IF(ISBLANK(INDEX('Policy Characteristics'!K:K,MATCH($C984,'Policy Characteristics'!$C:$C,0))),"",INDEX('Policy Characteristics'!K:K,MATCH($C984,'Policy Characteristics'!$C:$C,0)))</f>
        <v/>
      </c>
      <c r="R984" s="306" t="str">
        <f>IF(ISBLANK(INDEX('Policy Characteristics'!L:L,MATCH($C984,'Policy Characteristics'!$C:$C,0))),"",INDEX('Policy Characteristics'!L:L,MATCH($C984,'Policy Characteristics'!$C:$C,0)))</f>
        <v>reduce-fuel-exports.html</v>
      </c>
    </row>
    <row r="985" spans="1:18" x14ac:dyDescent="0.25">
      <c r="A985" s="306" t="str">
        <f>IF(ISBLANK(INDEX('Policy Characteristics'!A:A,MATCH($C985,'Policy Characteristics'!$C:$C,0))),"",INDEX('Policy Characteristics'!A:A,MATCH($C985,'Policy Characteristics'!$C:$C,0)))</f>
        <v>Industry</v>
      </c>
      <c r="B985" s="306" t="str">
        <f>IF(ISBLANK(INDEX('Policy Characteristics'!B:B,MATCH($C985,'Policy Characteristics'!$C:$C,0))),"",INDEX('Policy Characteristics'!B:B,MATCH($C985,'Policy Characteristics'!$C:$C,0)))</f>
        <v>Reduce Fossil Fuel Exports</v>
      </c>
      <c r="C985" s="310" t="str">
        <f t="shared" ref="C985:C992" si="45">C$984</f>
        <v>Percent Reduction in Fossil Fuel Exports</v>
      </c>
      <c r="D985" s="394" t="s">
        <v>47</v>
      </c>
      <c r="E985" s="414"/>
      <c r="F985" s="394" t="s">
        <v>88</v>
      </c>
      <c r="G985" s="414"/>
      <c r="H985" s="416">
        <v>452</v>
      </c>
      <c r="I985" s="414" t="s">
        <v>44</v>
      </c>
      <c r="J985" s="308" t="str">
        <f>IF(ISBLANK(INDEX('Policy Characteristics'!D:D,MATCH($C985,'Policy Characteristics'!$C:$C,0))),"",INDEX('Policy Characteristics'!D:D,MATCH($C985,'Policy Characteristics'!$C:$C,0)))</f>
        <v>Reduction in Fossil Fuel Exports</v>
      </c>
      <c r="K985" s="306" t="str">
        <f>IF(ISBLANK(INDEX('Policy Characteristics'!E:E,MATCH($C985,'Policy Characteristics'!$C:$C,0))),"",INDEX('Policy Characteristics'!E:E,MATCH($C985,'Policy Characteristics'!$C:$C,0)))</f>
        <v>indst reduce fossil fuel exports</v>
      </c>
      <c r="L985" s="317">
        <f>IF(ISBLANK(INDEX('Policy Characteristics'!F:F,MATCH($C985,'Policy Characteristics'!$C:$C,0))),"",INDEX('Policy Characteristics'!F:F,MATCH($C985,'Policy Characteristics'!$C:$C,0)))</f>
        <v>0</v>
      </c>
      <c r="M985" s="317">
        <f>IF(ISBLANK(INDEX('Policy Characteristics'!G:G,MATCH($C985,'Policy Characteristics'!$C:$C,0))),"",INDEX('Policy Characteristics'!G:G,MATCH($C985,'Policy Characteristics'!$C:$C,0)))</f>
        <v>1</v>
      </c>
      <c r="N985" s="317">
        <f>IF(ISBLANK(INDEX('Policy Characteristics'!H:H,MATCH($C985,'Policy Characteristics'!$C:$C,0))),"",INDEX('Policy Characteristics'!H:H,MATCH($C985,'Policy Characteristics'!$C:$C,0)))</f>
        <v>0.01</v>
      </c>
      <c r="O985" s="306" t="str">
        <f>IF(ISBLANK(INDEX('Policy Characteristics'!I:I,MATCH($C985,'Policy Characteristics'!$C:$C,0))),"",INDEX('Policy Characteristics'!I:I,MATCH($C985,'Policy Characteristics'!$C:$C,0)))</f>
        <v>% reduction in exports</v>
      </c>
      <c r="P985" s="306" t="str">
        <f>IF(ISBLANK(INDEX('Policy Characteristics'!J:J,MATCH($C985,'Policy Characteristics'!$C:$C,0))),"",INDEX('Policy Characteristics'!J:J,MATCH($C985,'Policy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5" s="306" t="str">
        <f>IF(ISBLANK(INDEX('Policy Characteristics'!K:K,MATCH($C985,'Policy Characteristics'!$C:$C,0))),"",INDEX('Policy Characteristics'!K:K,MATCH($C985,'Policy Characteristics'!$C:$C,0)))</f>
        <v/>
      </c>
      <c r="R985" s="306" t="str">
        <f>IF(ISBLANK(INDEX('Policy Characteristics'!L:L,MATCH($C985,'Policy Characteristics'!$C:$C,0))),"",INDEX('Policy Characteristics'!L:L,MATCH($C985,'Policy Characteristics'!$C:$C,0)))</f>
        <v>reduce-fuel-exports.html</v>
      </c>
    </row>
    <row r="986" spans="1:18" x14ac:dyDescent="0.25">
      <c r="A986" s="306" t="str">
        <f>IF(ISBLANK(INDEX('Policy Characteristics'!A:A,MATCH($C986,'Policy Characteristics'!$C:$C,0))),"",INDEX('Policy Characteristics'!A:A,MATCH($C986,'Policy Characteristics'!$C:$C,0)))</f>
        <v>Industry</v>
      </c>
      <c r="B986" s="306" t="str">
        <f>IF(ISBLANK(INDEX('Policy Characteristics'!B:B,MATCH($C986,'Policy Characteristics'!$C:$C,0))),"",INDEX('Policy Characteristics'!B:B,MATCH($C986,'Policy Characteristics'!$C:$C,0)))</f>
        <v>Reduce Fossil Fuel Exports</v>
      </c>
      <c r="C986" s="310" t="str">
        <f t="shared" si="45"/>
        <v>Percent Reduction in Fossil Fuel Exports</v>
      </c>
      <c r="D986" s="394" t="s">
        <v>54</v>
      </c>
      <c r="E986" s="414"/>
      <c r="F986" s="394" t="s">
        <v>96</v>
      </c>
      <c r="G986" s="414"/>
      <c r="H986" s="416">
        <v>453</v>
      </c>
      <c r="I986" s="414" t="s">
        <v>44</v>
      </c>
      <c r="J986" s="308" t="str">
        <f>IF(ISBLANK(INDEX('Policy Characteristics'!D:D,MATCH($C986,'Policy Characteristics'!$C:$C,0))),"",INDEX('Policy Characteristics'!D:D,MATCH($C986,'Policy Characteristics'!$C:$C,0)))</f>
        <v>Reduction in Fossil Fuel Exports</v>
      </c>
      <c r="K986" s="306" t="str">
        <f>IF(ISBLANK(INDEX('Policy Characteristics'!E:E,MATCH($C986,'Policy Characteristics'!$C:$C,0))),"",INDEX('Policy Characteristics'!E:E,MATCH($C986,'Policy Characteristics'!$C:$C,0)))</f>
        <v>indst reduce fossil fuel exports</v>
      </c>
      <c r="L986" s="317">
        <f>IF(ISBLANK(INDEX('Policy Characteristics'!F:F,MATCH($C986,'Policy Characteristics'!$C:$C,0))),"",INDEX('Policy Characteristics'!F:F,MATCH($C986,'Policy Characteristics'!$C:$C,0)))</f>
        <v>0</v>
      </c>
      <c r="M986" s="317">
        <f>IF(ISBLANK(INDEX('Policy Characteristics'!G:G,MATCH($C986,'Policy Characteristics'!$C:$C,0))),"",INDEX('Policy Characteristics'!G:G,MATCH($C986,'Policy Characteristics'!$C:$C,0)))</f>
        <v>1</v>
      </c>
      <c r="N986" s="317">
        <f>IF(ISBLANK(INDEX('Policy Characteristics'!H:H,MATCH($C986,'Policy Characteristics'!$C:$C,0))),"",INDEX('Policy Characteristics'!H:H,MATCH($C986,'Policy Characteristics'!$C:$C,0)))</f>
        <v>0.01</v>
      </c>
      <c r="O986" s="306" t="str">
        <f>IF(ISBLANK(INDEX('Policy Characteristics'!I:I,MATCH($C986,'Policy Characteristics'!$C:$C,0))),"",INDEX('Policy Characteristics'!I:I,MATCH($C986,'Policy Characteristics'!$C:$C,0)))</f>
        <v>% reduction in exports</v>
      </c>
      <c r="P986" s="306" t="str">
        <f>IF(ISBLANK(INDEX('Policy Characteristics'!J:J,MATCH($C986,'Policy Characteristics'!$C:$C,0))),"",INDEX('Policy Characteristics'!J:J,MATCH($C986,'Policy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6" s="306" t="str">
        <f>IF(ISBLANK(INDEX('Policy Characteristics'!K:K,MATCH($C986,'Policy Characteristics'!$C:$C,0))),"",INDEX('Policy Characteristics'!K:K,MATCH($C986,'Policy Characteristics'!$C:$C,0)))</f>
        <v/>
      </c>
      <c r="R986" s="306" t="str">
        <f>IF(ISBLANK(INDEX('Policy Characteristics'!L:L,MATCH($C986,'Policy Characteristics'!$C:$C,0))),"",INDEX('Policy Characteristics'!L:L,MATCH($C986,'Policy Characteristics'!$C:$C,0)))</f>
        <v>reduce-fuel-exports.html</v>
      </c>
    </row>
    <row r="987" spans="1:18" x14ac:dyDescent="0.25">
      <c r="A987" s="306" t="str">
        <f>IF(ISBLANK(INDEX('Policy Characteristics'!A:A,MATCH($C987,'Policy Characteristics'!$C:$C,0))),"",INDEX('Policy Characteristics'!A:A,MATCH($C987,'Policy Characteristics'!$C:$C,0)))</f>
        <v>Industry</v>
      </c>
      <c r="B987" s="306" t="str">
        <f>IF(ISBLANK(INDEX('Policy Characteristics'!B:B,MATCH($C987,'Policy Characteristics'!$C:$C,0))),"",INDEX('Policy Characteristics'!B:B,MATCH($C987,'Policy Characteristics'!$C:$C,0)))</f>
        <v>Reduce Fossil Fuel Exports</v>
      </c>
      <c r="C987" s="310" t="str">
        <f t="shared" si="45"/>
        <v>Percent Reduction in Fossil Fuel Exports</v>
      </c>
      <c r="D987" s="394" t="s">
        <v>55</v>
      </c>
      <c r="E987" s="414"/>
      <c r="F987" s="394" t="s">
        <v>97</v>
      </c>
      <c r="G987" s="414"/>
      <c r="H987" s="416">
        <v>454</v>
      </c>
      <c r="I987" s="414" t="s">
        <v>44</v>
      </c>
      <c r="J987" s="308" t="str">
        <f>IF(ISBLANK(INDEX('Policy Characteristics'!D:D,MATCH($C987,'Policy Characteristics'!$C:$C,0))),"",INDEX('Policy Characteristics'!D:D,MATCH($C987,'Policy Characteristics'!$C:$C,0)))</f>
        <v>Reduction in Fossil Fuel Exports</v>
      </c>
      <c r="K987" s="306" t="str">
        <f>IF(ISBLANK(INDEX('Policy Characteristics'!E:E,MATCH($C987,'Policy Characteristics'!$C:$C,0))),"",INDEX('Policy Characteristics'!E:E,MATCH($C987,'Policy Characteristics'!$C:$C,0)))</f>
        <v>indst reduce fossil fuel exports</v>
      </c>
      <c r="L987" s="317">
        <f>IF(ISBLANK(INDEX('Policy Characteristics'!F:F,MATCH($C987,'Policy Characteristics'!$C:$C,0))),"",INDEX('Policy Characteristics'!F:F,MATCH($C987,'Policy Characteristics'!$C:$C,0)))</f>
        <v>0</v>
      </c>
      <c r="M987" s="317">
        <f>IF(ISBLANK(INDEX('Policy Characteristics'!G:G,MATCH($C987,'Policy Characteristics'!$C:$C,0))),"",INDEX('Policy Characteristics'!G:G,MATCH($C987,'Policy Characteristics'!$C:$C,0)))</f>
        <v>1</v>
      </c>
      <c r="N987" s="317">
        <f>IF(ISBLANK(INDEX('Policy Characteristics'!H:H,MATCH($C987,'Policy Characteristics'!$C:$C,0))),"",INDEX('Policy Characteristics'!H:H,MATCH($C987,'Policy Characteristics'!$C:$C,0)))</f>
        <v>0.01</v>
      </c>
      <c r="O987" s="306" t="str">
        <f>IF(ISBLANK(INDEX('Policy Characteristics'!I:I,MATCH($C987,'Policy Characteristics'!$C:$C,0))),"",INDEX('Policy Characteristics'!I:I,MATCH($C987,'Policy Characteristics'!$C:$C,0)))</f>
        <v>% reduction in exports</v>
      </c>
      <c r="P987" s="306" t="str">
        <f>IF(ISBLANK(INDEX('Policy Characteristics'!J:J,MATCH($C987,'Policy Characteristics'!$C:$C,0))),"",INDEX('Policy Characteristics'!J:J,MATCH($C987,'Policy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7" s="306" t="str">
        <f>IF(ISBLANK(INDEX('Policy Characteristics'!K:K,MATCH($C987,'Policy Characteristics'!$C:$C,0))),"",INDEX('Policy Characteristics'!K:K,MATCH($C987,'Policy Characteristics'!$C:$C,0)))</f>
        <v/>
      </c>
      <c r="R987" s="306" t="str">
        <f>IF(ISBLANK(INDEX('Policy Characteristics'!L:L,MATCH($C987,'Policy Characteristics'!$C:$C,0))),"",INDEX('Policy Characteristics'!L:L,MATCH($C987,'Policy Characteristics'!$C:$C,0)))</f>
        <v>reduce-fuel-exports.html</v>
      </c>
    </row>
    <row r="988" spans="1:18" x14ac:dyDescent="0.25">
      <c r="A988" s="306" t="str">
        <f>IF(ISBLANK(INDEX('Policy Characteristics'!A:A,MATCH($C988,'Policy Characteristics'!$C:$C,0))),"",INDEX('Policy Characteristics'!A:A,MATCH($C988,'Policy Characteristics'!$C:$C,0)))</f>
        <v>Industry</v>
      </c>
      <c r="B988" s="306" t="str">
        <f>IF(ISBLANK(INDEX('Policy Characteristics'!B:B,MATCH($C988,'Policy Characteristics'!$C:$C,0))),"",INDEX('Policy Characteristics'!B:B,MATCH($C988,'Policy Characteristics'!$C:$C,0)))</f>
        <v>Reduce Fossil Fuel Exports</v>
      </c>
      <c r="C988" s="310" t="str">
        <f t="shared" si="45"/>
        <v>Percent Reduction in Fossil Fuel Exports</v>
      </c>
      <c r="D988" s="394" t="s">
        <v>2532</v>
      </c>
      <c r="E988" s="414"/>
      <c r="F988" s="394" t="s">
        <v>2533</v>
      </c>
      <c r="G988" s="414"/>
      <c r="H988" s="416">
        <v>455</v>
      </c>
      <c r="I988" s="414" t="s">
        <v>44</v>
      </c>
      <c r="J988" s="308" t="str">
        <f>IF(ISBLANK(INDEX('Policy Characteristics'!D:D,MATCH($C988,'Policy Characteristics'!$C:$C,0))),"",INDEX('Policy Characteristics'!D:D,MATCH($C988,'Policy Characteristics'!$C:$C,0)))</f>
        <v>Reduction in Fossil Fuel Exports</v>
      </c>
      <c r="K988" s="306" t="str">
        <f>IF(ISBLANK(INDEX('Policy Characteristics'!E:E,MATCH($C988,'Policy Characteristics'!$C:$C,0))),"",INDEX('Policy Characteristics'!E:E,MATCH($C988,'Policy Characteristics'!$C:$C,0)))</f>
        <v>indst reduce fossil fuel exports</v>
      </c>
      <c r="L988" s="317">
        <f>IF(ISBLANK(INDEX('Policy Characteristics'!F:F,MATCH($C988,'Policy Characteristics'!$C:$C,0))),"",INDEX('Policy Characteristics'!F:F,MATCH($C988,'Policy Characteristics'!$C:$C,0)))</f>
        <v>0</v>
      </c>
      <c r="M988" s="317">
        <f>IF(ISBLANK(INDEX('Policy Characteristics'!G:G,MATCH($C988,'Policy Characteristics'!$C:$C,0))),"",INDEX('Policy Characteristics'!G:G,MATCH($C988,'Policy Characteristics'!$C:$C,0)))</f>
        <v>1</v>
      </c>
      <c r="N988" s="317">
        <f>IF(ISBLANK(INDEX('Policy Characteristics'!H:H,MATCH($C988,'Policy Characteristics'!$C:$C,0))),"",INDEX('Policy Characteristics'!H:H,MATCH($C988,'Policy Characteristics'!$C:$C,0)))</f>
        <v>0.01</v>
      </c>
      <c r="O988" s="306" t="str">
        <f>IF(ISBLANK(INDEX('Policy Characteristics'!I:I,MATCH($C988,'Policy Characteristics'!$C:$C,0))),"",INDEX('Policy Characteristics'!I:I,MATCH($C988,'Policy Characteristics'!$C:$C,0)))</f>
        <v>% reduction in exports</v>
      </c>
      <c r="P988" s="306" t="str">
        <f>IF(ISBLANK(INDEX('Policy Characteristics'!J:J,MATCH($C988,'Policy Characteristics'!$C:$C,0))),"",INDEX('Policy Characteristics'!J:J,MATCH($C988,'Policy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8" s="306" t="str">
        <f>IF(ISBLANK(INDEX('Policy Characteristics'!K:K,MATCH($C988,'Policy Characteristics'!$C:$C,0))),"",INDEX('Policy Characteristics'!K:K,MATCH($C988,'Policy Characteristics'!$C:$C,0)))</f>
        <v/>
      </c>
      <c r="R988" s="306" t="str">
        <f>IF(ISBLANK(INDEX('Policy Characteristics'!L:L,MATCH($C988,'Policy Characteristics'!$C:$C,0))),"",INDEX('Policy Characteristics'!L:L,MATCH($C988,'Policy Characteristics'!$C:$C,0)))</f>
        <v>reduce-fuel-exports.html</v>
      </c>
    </row>
    <row r="989" spans="1:18" x14ac:dyDescent="0.25">
      <c r="A989" s="306" t="str">
        <f>IF(ISBLANK(INDEX('Policy Characteristics'!A:A,MATCH($C989,'Policy Characteristics'!$C:$C,0))),"",INDEX('Policy Characteristics'!A:A,MATCH($C989,'Policy Characteristics'!$C:$C,0)))</f>
        <v>Industry</v>
      </c>
      <c r="B989" s="306" t="str">
        <f>IF(ISBLANK(INDEX('Policy Characteristics'!B:B,MATCH($C989,'Policy Characteristics'!$C:$C,0))),"",INDEX('Policy Characteristics'!B:B,MATCH($C989,'Policy Characteristics'!$C:$C,0)))</f>
        <v>Reduce Fossil Fuel Exports</v>
      </c>
      <c r="C989" s="310" t="str">
        <f t="shared" si="45"/>
        <v>Percent Reduction in Fossil Fuel Exports</v>
      </c>
      <c r="D989" s="394" t="s">
        <v>467</v>
      </c>
      <c r="E989" s="414"/>
      <c r="F989" s="394" t="s">
        <v>468</v>
      </c>
      <c r="G989" s="414"/>
      <c r="H989" s="416">
        <v>456</v>
      </c>
      <c r="I989" s="394" t="s">
        <v>45</v>
      </c>
      <c r="J989" s="308" t="str">
        <f>IF(ISBLANK(INDEX('Policy Characteristics'!D:D,MATCH($C989,'Policy Characteristics'!$C:$C,0))),"",INDEX('Policy Characteristics'!D:D,MATCH($C989,'Policy Characteristics'!$C:$C,0)))</f>
        <v>Reduction in Fossil Fuel Exports</v>
      </c>
      <c r="K989" s="306" t="str">
        <f>IF(ISBLANK(INDEX('Policy Characteristics'!E:E,MATCH($C989,'Policy Characteristics'!$C:$C,0))),"",INDEX('Policy Characteristics'!E:E,MATCH($C989,'Policy Characteristics'!$C:$C,0)))</f>
        <v>indst reduce fossil fuel exports</v>
      </c>
      <c r="L989" s="317">
        <f>IF(ISBLANK(INDEX('Policy Characteristics'!F:F,MATCH($C989,'Policy Characteristics'!$C:$C,0))),"",INDEX('Policy Characteristics'!F:F,MATCH($C989,'Policy Characteristics'!$C:$C,0)))</f>
        <v>0</v>
      </c>
      <c r="M989" s="317">
        <f>IF(ISBLANK(INDEX('Policy Characteristics'!G:G,MATCH($C989,'Policy Characteristics'!$C:$C,0))),"",INDEX('Policy Characteristics'!G:G,MATCH($C989,'Policy Characteristics'!$C:$C,0)))</f>
        <v>1</v>
      </c>
      <c r="N989" s="317">
        <f>IF(ISBLANK(INDEX('Policy Characteristics'!H:H,MATCH($C989,'Policy Characteristics'!$C:$C,0))),"",INDEX('Policy Characteristics'!H:H,MATCH($C989,'Policy Characteristics'!$C:$C,0)))</f>
        <v>0.01</v>
      </c>
      <c r="O989" s="306" t="str">
        <f>IF(ISBLANK(INDEX('Policy Characteristics'!I:I,MATCH($C989,'Policy Characteristics'!$C:$C,0))),"",INDEX('Policy Characteristics'!I:I,MATCH($C989,'Policy Characteristics'!$C:$C,0)))</f>
        <v>% reduction in exports</v>
      </c>
      <c r="P989" s="306" t="str">
        <f>IF(ISBLANK(INDEX('Policy Characteristics'!J:J,MATCH($C989,'Policy Characteristics'!$C:$C,0))),"",INDEX('Policy Characteristics'!J:J,MATCH($C989,'Policy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89" s="306" t="str">
        <f>IF(ISBLANK(INDEX('Policy Characteristics'!K:K,MATCH($C989,'Policy Characteristics'!$C:$C,0))),"",INDEX('Policy Characteristics'!K:K,MATCH($C989,'Policy Characteristics'!$C:$C,0)))</f>
        <v/>
      </c>
      <c r="R989" s="306" t="str">
        <f>IF(ISBLANK(INDEX('Policy Characteristics'!L:L,MATCH($C989,'Policy Characteristics'!$C:$C,0))),"",INDEX('Policy Characteristics'!L:L,MATCH($C989,'Policy Characteristics'!$C:$C,0)))</f>
        <v>reduce-fuel-exports.html</v>
      </c>
    </row>
    <row r="990" spans="1:18" x14ac:dyDescent="0.25">
      <c r="A990" s="306" t="str">
        <f>IF(ISBLANK(INDEX('Policy Characteristics'!A:A,MATCH($C990,'Policy Characteristics'!$C:$C,0))),"",INDEX('Policy Characteristics'!A:A,MATCH($C990,'Policy Characteristics'!$C:$C,0)))</f>
        <v>Industry</v>
      </c>
      <c r="B990" s="306" t="str">
        <f>IF(ISBLANK(INDEX('Policy Characteristics'!B:B,MATCH($C990,'Policy Characteristics'!$C:$C,0))),"",INDEX('Policy Characteristics'!B:B,MATCH($C990,'Policy Characteristics'!$C:$C,0)))</f>
        <v>Reduce Fossil Fuel Exports</v>
      </c>
      <c r="C990" s="310" t="str">
        <f t="shared" si="45"/>
        <v>Percent Reduction in Fossil Fuel Exports</v>
      </c>
      <c r="D990" s="394" t="s">
        <v>2524</v>
      </c>
      <c r="E990" s="414"/>
      <c r="F990" s="394" t="s">
        <v>2528</v>
      </c>
      <c r="G990" s="414"/>
      <c r="H990" s="416">
        <v>457</v>
      </c>
      <c r="I990" s="414" t="s">
        <v>44</v>
      </c>
      <c r="J990" s="308" t="str">
        <f>IF(ISBLANK(INDEX('Policy Characteristics'!D:D,MATCH($C990,'Policy Characteristics'!$C:$C,0))),"",INDEX('Policy Characteristics'!D:D,MATCH($C990,'Policy Characteristics'!$C:$C,0)))</f>
        <v>Reduction in Fossil Fuel Exports</v>
      </c>
      <c r="K990" s="306" t="str">
        <f>IF(ISBLANK(INDEX('Policy Characteristics'!E:E,MATCH($C990,'Policy Characteristics'!$C:$C,0))),"",INDEX('Policy Characteristics'!E:E,MATCH($C990,'Policy Characteristics'!$C:$C,0)))</f>
        <v>indst reduce fossil fuel exports</v>
      </c>
      <c r="L990" s="317">
        <f>IF(ISBLANK(INDEX('Policy Characteristics'!F:F,MATCH($C990,'Policy Characteristics'!$C:$C,0))),"",INDEX('Policy Characteristics'!F:F,MATCH($C990,'Policy Characteristics'!$C:$C,0)))</f>
        <v>0</v>
      </c>
      <c r="M990" s="317">
        <f>IF(ISBLANK(INDEX('Policy Characteristics'!G:G,MATCH($C990,'Policy Characteristics'!$C:$C,0))),"",INDEX('Policy Characteristics'!G:G,MATCH($C990,'Policy Characteristics'!$C:$C,0)))</f>
        <v>1</v>
      </c>
      <c r="N990" s="317">
        <f>IF(ISBLANK(INDEX('Policy Characteristics'!H:H,MATCH($C990,'Policy Characteristics'!$C:$C,0))),"",INDEX('Policy Characteristics'!H:H,MATCH($C990,'Policy Characteristics'!$C:$C,0)))</f>
        <v>0.01</v>
      </c>
      <c r="O990" s="306" t="str">
        <f>IF(ISBLANK(INDEX('Policy Characteristics'!I:I,MATCH($C990,'Policy Characteristics'!$C:$C,0))),"",INDEX('Policy Characteristics'!I:I,MATCH($C990,'Policy Characteristics'!$C:$C,0)))</f>
        <v>% reduction in exports</v>
      </c>
      <c r="P990" s="306" t="str">
        <f>IF(ISBLANK(INDEX('Policy Characteristics'!J:J,MATCH($C990,'Policy Characteristics'!$C:$C,0))),"",INDEX('Policy Characteristics'!J:J,MATCH($C990,'Policy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0" s="306" t="str">
        <f>IF(ISBLANK(INDEX('Policy Characteristics'!K:K,MATCH($C990,'Policy Characteristics'!$C:$C,0))),"",INDEX('Policy Characteristics'!K:K,MATCH($C990,'Policy Characteristics'!$C:$C,0)))</f>
        <v/>
      </c>
      <c r="R990" s="306" t="str">
        <f>IF(ISBLANK(INDEX('Policy Characteristics'!L:L,MATCH($C990,'Policy Characteristics'!$C:$C,0))),"",INDEX('Policy Characteristics'!L:L,MATCH($C990,'Policy Characteristics'!$C:$C,0)))</f>
        <v>reduce-fuel-exports.html</v>
      </c>
    </row>
    <row r="991" spans="1:18" x14ac:dyDescent="0.25">
      <c r="A991" s="306" t="str">
        <f>IF(ISBLANK(INDEX('Policy Characteristics'!A:A,MATCH($C991,'Policy Characteristics'!$C:$C,0))),"",INDEX('Policy Characteristics'!A:A,MATCH($C991,'Policy Characteristics'!$C:$C,0)))</f>
        <v>Industry</v>
      </c>
      <c r="B991" s="306" t="str">
        <f>IF(ISBLANK(INDEX('Policy Characteristics'!B:B,MATCH($C991,'Policy Characteristics'!$C:$C,0))),"",INDEX('Policy Characteristics'!B:B,MATCH($C991,'Policy Characteristics'!$C:$C,0)))</f>
        <v>Reduce Fossil Fuel Exports</v>
      </c>
      <c r="C991" s="310" t="str">
        <f t="shared" si="45"/>
        <v>Percent Reduction in Fossil Fuel Exports</v>
      </c>
      <c r="D991" s="394" t="s">
        <v>2534</v>
      </c>
      <c r="E991" s="414"/>
      <c r="F991" s="394" t="s">
        <v>2535</v>
      </c>
      <c r="G991" s="414"/>
      <c r="H991" s="416">
        <v>458</v>
      </c>
      <c r="I991" s="414" t="s">
        <v>44</v>
      </c>
      <c r="J991" s="308" t="str">
        <f>IF(ISBLANK(INDEX('Policy Characteristics'!D:D,MATCH($C991,'Policy Characteristics'!$C:$C,0))),"",INDEX('Policy Characteristics'!D:D,MATCH($C991,'Policy Characteristics'!$C:$C,0)))</f>
        <v>Reduction in Fossil Fuel Exports</v>
      </c>
      <c r="K991" s="306" t="str">
        <f>IF(ISBLANK(INDEX('Policy Characteristics'!E:E,MATCH($C991,'Policy Characteristics'!$C:$C,0))),"",INDEX('Policy Characteristics'!E:E,MATCH($C991,'Policy Characteristics'!$C:$C,0)))</f>
        <v>indst reduce fossil fuel exports</v>
      </c>
      <c r="L991" s="317">
        <f>IF(ISBLANK(INDEX('Policy Characteristics'!F:F,MATCH($C991,'Policy Characteristics'!$C:$C,0))),"",INDEX('Policy Characteristics'!F:F,MATCH($C991,'Policy Characteristics'!$C:$C,0)))</f>
        <v>0</v>
      </c>
      <c r="M991" s="317">
        <f>IF(ISBLANK(INDEX('Policy Characteristics'!G:G,MATCH($C991,'Policy Characteristics'!$C:$C,0))),"",INDEX('Policy Characteristics'!G:G,MATCH($C991,'Policy Characteristics'!$C:$C,0)))</f>
        <v>1</v>
      </c>
      <c r="N991" s="317">
        <f>IF(ISBLANK(INDEX('Policy Characteristics'!H:H,MATCH($C991,'Policy Characteristics'!$C:$C,0))),"",INDEX('Policy Characteristics'!H:H,MATCH($C991,'Policy Characteristics'!$C:$C,0)))</f>
        <v>0.01</v>
      </c>
      <c r="O991" s="306" t="str">
        <f>IF(ISBLANK(INDEX('Policy Characteristics'!I:I,MATCH($C991,'Policy Characteristics'!$C:$C,0))),"",INDEX('Policy Characteristics'!I:I,MATCH($C991,'Policy Characteristics'!$C:$C,0)))</f>
        <v>% reduction in exports</v>
      </c>
      <c r="P991" s="306" t="str">
        <f>IF(ISBLANK(INDEX('Policy Characteristics'!J:J,MATCH($C991,'Policy Characteristics'!$C:$C,0))),"",INDEX('Policy Characteristics'!J:J,MATCH($C991,'Policy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1" s="306" t="str">
        <f>IF(ISBLANK(INDEX('Policy Characteristics'!K:K,MATCH($C991,'Policy Characteristics'!$C:$C,0))),"",INDEX('Policy Characteristics'!K:K,MATCH($C991,'Policy Characteristics'!$C:$C,0)))</f>
        <v/>
      </c>
      <c r="R991" s="306" t="str">
        <f>IF(ISBLANK(INDEX('Policy Characteristics'!L:L,MATCH($C991,'Policy Characteristics'!$C:$C,0))),"",INDEX('Policy Characteristics'!L:L,MATCH($C991,'Policy Characteristics'!$C:$C,0)))</f>
        <v>reduce-fuel-exports.html</v>
      </c>
    </row>
    <row r="992" spans="1:18" x14ac:dyDescent="0.25">
      <c r="A992" s="306" t="str">
        <f>IF(ISBLANK(INDEX('Policy Characteristics'!A:A,MATCH($C992,'Policy Characteristics'!$C:$C,0))),"",INDEX('Policy Characteristics'!A:A,MATCH($C992,'Policy Characteristics'!$C:$C,0)))</f>
        <v>Industry</v>
      </c>
      <c r="B992" s="306" t="str">
        <f>IF(ISBLANK(INDEX('Policy Characteristics'!B:B,MATCH($C992,'Policy Characteristics'!$C:$C,0))),"",INDEX('Policy Characteristics'!B:B,MATCH($C992,'Policy Characteristics'!$C:$C,0)))</f>
        <v>Reduce Fossil Fuel Exports</v>
      </c>
      <c r="C992" s="310" t="str">
        <f t="shared" si="45"/>
        <v>Percent Reduction in Fossil Fuel Exports</v>
      </c>
      <c r="D992" s="394" t="s">
        <v>2525</v>
      </c>
      <c r="E992" s="414"/>
      <c r="F992" s="394" t="s">
        <v>2529</v>
      </c>
      <c r="G992" s="414"/>
      <c r="H992" s="416">
        <v>459</v>
      </c>
      <c r="I992" s="414" t="s">
        <v>44</v>
      </c>
      <c r="J992" s="308" t="str">
        <f>IF(ISBLANK(INDEX('Policy Characteristics'!D:D,MATCH($C992,'Policy Characteristics'!$C:$C,0))),"",INDEX('Policy Characteristics'!D:D,MATCH($C992,'Policy Characteristics'!$C:$C,0)))</f>
        <v>Reduction in Fossil Fuel Exports</v>
      </c>
      <c r="K992" s="306" t="str">
        <f>IF(ISBLANK(INDEX('Policy Characteristics'!E:E,MATCH($C992,'Policy Characteristics'!$C:$C,0))),"",INDEX('Policy Characteristics'!E:E,MATCH($C992,'Policy Characteristics'!$C:$C,0)))</f>
        <v>indst reduce fossil fuel exports</v>
      </c>
      <c r="L992" s="317">
        <f>IF(ISBLANK(INDEX('Policy Characteristics'!F:F,MATCH($C992,'Policy Characteristics'!$C:$C,0))),"",INDEX('Policy Characteristics'!F:F,MATCH($C992,'Policy Characteristics'!$C:$C,0)))</f>
        <v>0</v>
      </c>
      <c r="M992" s="317">
        <f>IF(ISBLANK(INDEX('Policy Characteristics'!G:G,MATCH($C992,'Policy Characteristics'!$C:$C,0))),"",INDEX('Policy Characteristics'!G:G,MATCH($C992,'Policy Characteristics'!$C:$C,0)))</f>
        <v>1</v>
      </c>
      <c r="N992" s="317">
        <f>IF(ISBLANK(INDEX('Policy Characteristics'!H:H,MATCH($C992,'Policy Characteristics'!$C:$C,0))),"",INDEX('Policy Characteristics'!H:H,MATCH($C992,'Policy Characteristics'!$C:$C,0)))</f>
        <v>0.01</v>
      </c>
      <c r="O992" s="306" t="str">
        <f>IF(ISBLANK(INDEX('Policy Characteristics'!I:I,MATCH($C992,'Policy Characteristics'!$C:$C,0))),"",INDEX('Policy Characteristics'!I:I,MATCH($C992,'Policy Characteristics'!$C:$C,0)))</f>
        <v>% reduction in exports</v>
      </c>
      <c r="P992" s="306" t="str">
        <f>IF(ISBLANK(INDEX('Policy Characteristics'!J:J,MATCH($C992,'Policy Characteristics'!$C:$C,0))),"",INDEX('Policy Characteristics'!J:J,MATCH($C992,'Policy Characteristics'!$C:$C,0)))</f>
        <v>**Description:** This policy reduces production of the selected fuel type(s) for export. This lever may represent a reduction in fuel demand by actors outside the modeled region (i.e., not caused by domestic policy) or a conscious policy within the modeled region to transition its economy away from dependence on fossil fuel exports. // **Guidance for setting values:** Today, exports represent 82% of California natural gas production, 13% of petroleum gasoline production, 76% of petroleum diesel production, and 16% of jet fuel and kerosene production.</v>
      </c>
      <c r="Q992" s="306" t="str">
        <f>IF(ISBLANK(INDEX('Policy Characteristics'!K:K,MATCH($C992,'Policy Characteristics'!$C:$C,0))),"",INDEX('Policy Characteristics'!K:K,MATCH($C992,'Policy Characteristics'!$C:$C,0)))</f>
        <v/>
      </c>
      <c r="R992" s="306" t="str">
        <f>IF(ISBLANK(INDEX('Policy Characteristics'!L:L,MATCH($C992,'Policy Characteristics'!$C:$C,0))),"",INDEX('Policy Characteristics'!L:L,MATCH($C992,'Policy Characteristics'!$C:$C,0)))</f>
        <v>reduce-fuel-exports.html</v>
      </c>
    </row>
    <row r="993" spans="1:18" x14ac:dyDescent="0.25">
      <c r="A993" s="306" t="str">
        <f>IF(ISBLANK(INDEX('Policy Characteristics'!A:A,MATCH($C993,'Policy Characteristics'!$C:$C,0))),"",INDEX('Policy Characteristics'!A:A,MATCH($C993,'Policy Characteristics'!$C:$C,0)))</f>
        <v>Agriculture, Land Use, and Forestry</v>
      </c>
      <c r="B993" s="306" t="str">
        <f>IF(ISBLANK(INDEX('Policy Characteristics'!B:B,MATCH($C993,'Policy Characteristics'!$C:$C,0))),"",INDEX('Policy Characteristics'!B:B,MATCH($C993,'Policy Characteristics'!$C:$C,0)))</f>
        <v>Afforestation and Reforestation</v>
      </c>
      <c r="C993" s="311" t="s">
        <v>453</v>
      </c>
      <c r="D993" s="414"/>
      <c r="E993" s="414"/>
      <c r="F993" s="414"/>
      <c r="G993" s="414"/>
      <c r="H993" s="416">
        <v>60</v>
      </c>
      <c r="I993" s="414" t="s">
        <v>44</v>
      </c>
      <c r="J993" s="308" t="str">
        <f>IF(ISBLANK(INDEX('Policy Characteristics'!D:D,MATCH($C993,'Policy Characteristics'!$C:$C,0))),"",INDEX('Policy Characteristics'!D:D,MATCH($C993,'Policy Characteristics'!$C:$C,0)))</f>
        <v>Afforestation and Reforestation</v>
      </c>
      <c r="K993" s="306" t="str">
        <f>IF(ISBLANK(INDEX('Policy Characteristics'!E:E,MATCH($C993,'Policy Characteristics'!$C:$C,0))),"",INDEX('Policy Characteristics'!E:E,MATCH($C993,'Policy Characteristics'!$C:$C,0)))</f>
        <v>land afforestation and reforestation</v>
      </c>
      <c r="L993" s="317">
        <f>IF(ISBLANK(INDEX('Policy Characteristics'!F:F,MATCH($C993,'Policy Characteristics'!$C:$C,0))),"",INDEX('Policy Characteristics'!F:F,MATCH($C993,'Policy Characteristics'!$C:$C,0)))</f>
        <v>0</v>
      </c>
      <c r="M993" s="317">
        <f>IF(ISBLANK(INDEX('Policy Characteristics'!G:G,MATCH($C993,'Policy Characteristics'!$C:$C,0))),"",INDEX('Policy Characteristics'!G:G,MATCH($C993,'Policy Characteristics'!$C:$C,0)))</f>
        <v>1</v>
      </c>
      <c r="N993" s="317">
        <f>IF(ISBLANK(INDEX('Policy Characteristics'!H:H,MATCH($C993,'Policy Characteristics'!$C:$C,0))),"",INDEX('Policy Characteristics'!H:H,MATCH($C993,'Policy Characteristics'!$C:$C,0)))</f>
        <v>0.01</v>
      </c>
      <c r="O993" s="306" t="str">
        <f>IF(ISBLANK(INDEX('Policy Characteristics'!I:I,MATCH($C993,'Policy Characteristics'!$C:$C,0))),"",INDEX('Policy Characteristics'!I:I,MATCH($C993,'Policy Characteristics'!$C:$C,0)))</f>
        <v>% of potential achieved</v>
      </c>
      <c r="P993" s="306" t="str">
        <f>IF(ISBLANK(INDEX('Policy Characteristics'!J:J,MATCH($C993,'Policy Characteristics'!$C:$C,0))),"",INDEX('Policy Characteristics'!J:J,MATCH($C993,'Policy Characteristics'!$C:$C,0)))</f>
        <v>**Description:** This policy increases the sequestration of CO2 by planting forests.  Planted forests are assumed to be managed with best practices and are not used for timber harvesting. // **Guidance for setting values: **If this policy is fully implemented, the afforestation/reforestation rate in California reaches 226 thousand acres per year in 2050.</v>
      </c>
      <c r="Q993" s="306" t="str">
        <f>IF(ISBLANK(INDEX('Policy Characteristics'!K:K,MATCH($C993,'Policy Characteristics'!$C:$C,0))),"",INDEX('Policy Characteristics'!K:K,MATCH($C993,'Policy Characteristics'!$C:$C,0)))</f>
        <v>lulucf.html#aff-ref</v>
      </c>
      <c r="R993" s="306" t="str">
        <f>IF(ISBLANK(INDEX('Policy Characteristics'!L:L,MATCH($C993,'Policy Characteristics'!$C:$C,0))),"",INDEX('Policy Characteristics'!L:L,MATCH($C993,'Policy Characteristics'!$C:$C,0)))</f>
        <v>afforestation-and-reforestation.html</v>
      </c>
    </row>
    <row r="994" spans="1:18" x14ac:dyDescent="0.25">
      <c r="A994" s="306" t="str">
        <f>IF(ISBLANK(INDEX('Policy Characteristics'!A:A,MATCH($C994,'Policy Characteristics'!$C:$C,0))),"",INDEX('Policy Characteristics'!A:A,MATCH($C994,'Policy Characteristics'!$C:$C,0)))</f>
        <v>Agriculture, Land Use, and Forestry</v>
      </c>
      <c r="B994" s="306" t="str">
        <f>IF(ISBLANK(INDEX('Policy Characteristics'!B:B,MATCH($C994,'Policy Characteristics'!$C:$C,0))),"",INDEX('Policy Characteristics'!B:B,MATCH($C994,'Policy Characteristics'!$C:$C,0)))</f>
        <v>Avoid Deforestation</v>
      </c>
      <c r="C994" s="311" t="s">
        <v>462</v>
      </c>
      <c r="D994" s="414"/>
      <c r="E994" s="414"/>
      <c r="F994" s="414"/>
      <c r="G994" s="414"/>
      <c r="H994" s="416">
        <v>705</v>
      </c>
      <c r="I994" s="394" t="s">
        <v>44</v>
      </c>
      <c r="J994" s="308" t="str">
        <f>IF(ISBLANK(INDEX('Policy Characteristics'!D:D,MATCH($C994,'Policy Characteristics'!$C:$C,0))),"",INDEX('Policy Characteristics'!D:D,MATCH($C994,'Policy Characteristics'!$C:$C,0)))</f>
        <v>Avoid Deforestation</v>
      </c>
      <c r="K994" s="306" t="str">
        <f>IF(ISBLANK(INDEX('Policy Characteristics'!E:E,MATCH($C994,'Policy Characteristics'!$C:$C,0))),"",INDEX('Policy Characteristics'!E:E,MATCH($C994,'Policy Characteristics'!$C:$C,0)))</f>
        <v>land avoid deforestation</v>
      </c>
      <c r="L994" s="317">
        <f>IF(ISBLANK(INDEX('Policy Characteristics'!F:F,MATCH($C994,'Policy Characteristics'!$C:$C,0))),"",INDEX('Policy Characteristics'!F:F,MATCH($C994,'Policy Characteristics'!$C:$C,0)))</f>
        <v>0</v>
      </c>
      <c r="M994" s="317">
        <f>IF(ISBLANK(INDEX('Policy Characteristics'!G:G,MATCH($C994,'Policy Characteristics'!$C:$C,0))),"",INDEX('Policy Characteristics'!G:G,MATCH($C994,'Policy Characteristics'!$C:$C,0)))</f>
        <v>1</v>
      </c>
      <c r="N994" s="317">
        <f>IF(ISBLANK(INDEX('Policy Characteristics'!H:H,MATCH($C994,'Policy Characteristics'!$C:$C,0))),"",INDEX('Policy Characteristics'!H:H,MATCH($C994,'Policy Characteristics'!$C:$C,0)))</f>
        <v>0.01</v>
      </c>
      <c r="O994" s="306" t="str">
        <f>IF(ISBLANK(INDEX('Policy Characteristics'!I:I,MATCH($C994,'Policy Characteristics'!$C:$C,0))),"",INDEX('Policy Characteristics'!I:I,MATCH($C994,'Policy Characteristics'!$C:$C,0)))</f>
        <v>% of potential achieved</v>
      </c>
      <c r="P994" s="306" t="str">
        <f>IF(ISBLANK(INDEX('Policy Characteristics'!J:J,MATCH($C994,'Policy Characteristics'!$C:$C,0))),"",INDEX('Policy Characteristics'!J:J,MATCH($C994,'Policy Characteristics'!$C:$C,0)))</f>
        <v>**Description:** This policy prevents clear cutting of forests that would otherwise be cleared.  Preserved forests are assumed to be managed with best practices. // **Guidance for setting values:** If this policy is fully implemented, the avoided deforestation rate reaches almost 7 thousand acres per year in 2050.</v>
      </c>
      <c r="Q994" s="306" t="str">
        <f>IF(ISBLANK(INDEX('Policy Characteristics'!K:K,MATCH($C994,'Policy Characteristics'!$C:$C,0))),"",INDEX('Policy Characteristics'!K:K,MATCH($C994,'Policy Characteristics'!$C:$C,0)))</f>
        <v>lulucf.html#avoid-def</v>
      </c>
      <c r="R994" s="306" t="str">
        <f>IF(ISBLANK(INDEX('Policy Characteristics'!L:L,MATCH($C994,'Policy Characteristics'!$C:$C,0))),"",INDEX('Policy Characteristics'!L:L,MATCH($C994,'Policy Characteristics'!$C:$C,0)))</f>
        <v>avoid-deforestation.html</v>
      </c>
    </row>
    <row r="995" spans="1:18" x14ac:dyDescent="0.25">
      <c r="A995" s="306" t="str">
        <f>IF(ISBLANK(INDEX('Policy Characteristics'!A:A,MATCH($C995,'Policy Characteristics'!$C:$C,0))),"",INDEX('Policy Characteristics'!A:A,MATCH($C995,'Policy Characteristics'!$C:$C,0)))</f>
        <v>Agriculture, Land Use, and Forestry</v>
      </c>
      <c r="B995" s="306" t="str">
        <f>IF(ISBLANK(INDEX('Policy Characteristics'!B:B,MATCH($C995,'Policy Characteristics'!$C:$C,0))),"",INDEX('Policy Characteristics'!B:B,MATCH($C995,'Policy Characteristics'!$C:$C,0)))</f>
        <v>Forest Restoration</v>
      </c>
      <c r="C995" s="311" t="s">
        <v>459</v>
      </c>
      <c r="D995" s="414"/>
      <c r="E995" s="414"/>
      <c r="F995" s="414"/>
      <c r="G995" s="414"/>
      <c r="H995" s="416">
        <v>177</v>
      </c>
      <c r="I995" s="394" t="s">
        <v>45</v>
      </c>
      <c r="J995" s="308" t="str">
        <f>IF(ISBLANK(INDEX('Policy Characteristics'!D:D,MATCH($C995,'Policy Characteristics'!$C:$C,0))),"",INDEX('Policy Characteristics'!D:D,MATCH($C995,'Policy Characteristics'!$C:$C,0)))</f>
        <v>Forest Restoration</v>
      </c>
      <c r="K995" s="306" t="str">
        <f>IF(ISBLANK(INDEX('Policy Characteristics'!E:E,MATCH($C995,'Policy Characteristics'!$C:$C,0))),"",INDEX('Policy Characteristics'!E:E,MATCH($C995,'Policy Characteristics'!$C:$C,0)))</f>
        <v>land forest restoration</v>
      </c>
      <c r="L995" s="317">
        <f>IF(ISBLANK(INDEX('Policy Characteristics'!F:F,MATCH($C995,'Policy Characteristics'!$C:$C,0))),"",INDEX('Policy Characteristics'!F:F,MATCH($C995,'Policy Characteristics'!$C:$C,0)))</f>
        <v>0</v>
      </c>
      <c r="M995" s="317">
        <f>IF(ISBLANK(INDEX('Policy Characteristics'!G:G,MATCH($C995,'Policy Characteristics'!$C:$C,0))),"",INDEX('Policy Characteristics'!G:G,MATCH($C995,'Policy Characteristics'!$C:$C,0)))</f>
        <v>1</v>
      </c>
      <c r="N995" s="317">
        <f>IF(ISBLANK(INDEX('Policy Characteristics'!H:H,MATCH($C995,'Policy Characteristics'!$C:$C,0))),"",INDEX('Policy Characteristics'!H:H,MATCH($C995,'Policy Characteristics'!$C:$C,0)))</f>
        <v>0.01</v>
      </c>
      <c r="O995" s="306" t="str">
        <f>IF(ISBLANK(INDEX('Policy Characteristics'!I:I,MATCH($C995,'Policy Characteristics'!$C:$C,0))),"",INDEX('Policy Characteristics'!I:I,MATCH($C995,'Policy Characteristics'!$C:$C,0)))</f>
        <v>% of potential achieved</v>
      </c>
      <c r="P995" s="306" t="str">
        <f>IF(ISBLANK(INDEX('Policy Characteristics'!J:J,MATCH($C995,'Policy Characteristics'!$C:$C,0))),"",INDEX('Policy Characteristics'!J:J,MATCH($C995,'Policy Characteristics'!$C:$C,0)))</f>
        <v/>
      </c>
      <c r="Q995" s="306" t="str">
        <f>IF(ISBLANK(INDEX('Policy Characteristics'!K:K,MATCH($C995,'Policy Characteristics'!$C:$C,0))),"",INDEX('Policy Characteristics'!K:K,MATCH($C995,'Policy Characteristics'!$C:$C,0)))</f>
        <v/>
      </c>
      <c r="R995" s="306" t="str">
        <f>IF(ISBLANK(INDEX('Policy Characteristics'!L:L,MATCH($C995,'Policy Characteristics'!$C:$C,0))),"",INDEX('Policy Characteristics'!L:L,MATCH($C995,'Policy Characteristics'!$C:$C,0)))</f>
        <v>forest-restoration.html</v>
      </c>
    </row>
    <row r="996" spans="1:18" x14ac:dyDescent="0.25">
      <c r="A996" s="306" t="str">
        <f>IF(ISBLANK(INDEX('Policy Characteristics'!A:A,MATCH($C996,'Policy Characteristics'!$C:$C,0))),"",INDEX('Policy Characteristics'!A:A,MATCH($C996,'Policy Characteristics'!$C:$C,0)))</f>
        <v>Agriculture, Land Use, and Forestry</v>
      </c>
      <c r="B996" s="306" t="str">
        <f>IF(ISBLANK(INDEX('Policy Characteristics'!B:B,MATCH($C996,'Policy Characteristics'!$C:$C,0))),"",INDEX('Policy Characteristics'!B:B,MATCH($C996,'Policy Characteristics'!$C:$C,0)))</f>
        <v>Forest Set-Asides</v>
      </c>
      <c r="C996" s="311" t="s">
        <v>454</v>
      </c>
      <c r="D996" s="414"/>
      <c r="E996" s="414"/>
      <c r="F996" s="414"/>
      <c r="G996" s="414"/>
      <c r="H996" s="416">
        <v>61</v>
      </c>
      <c r="I996" s="414" t="s">
        <v>44</v>
      </c>
      <c r="J996" s="308" t="str">
        <f>IF(ISBLANK(INDEX('Policy Characteristics'!D:D,MATCH($C996,'Policy Characteristics'!$C:$C,0))),"",INDEX('Policy Characteristics'!D:D,MATCH($C996,'Policy Characteristics'!$C:$C,0)))</f>
        <v>Forest Set-Asides</v>
      </c>
      <c r="K996" s="306" t="str">
        <f>IF(ISBLANK(INDEX('Policy Characteristics'!E:E,MATCH($C996,'Policy Characteristics'!$C:$C,0))),"",INDEX('Policy Characteristics'!E:E,MATCH($C996,'Policy Characteristics'!$C:$C,0)))</f>
        <v>land forest set asides</v>
      </c>
      <c r="L996" s="317">
        <f>IF(ISBLANK(INDEX('Policy Characteristics'!F:F,MATCH($C996,'Policy Characteristics'!$C:$C,0))),"",INDEX('Policy Characteristics'!F:F,MATCH($C996,'Policy Characteristics'!$C:$C,0)))</f>
        <v>0</v>
      </c>
      <c r="M996" s="317">
        <f>IF(ISBLANK(INDEX('Policy Characteristics'!G:G,MATCH($C996,'Policy Characteristics'!$C:$C,0))),"",INDEX('Policy Characteristics'!G:G,MATCH($C996,'Policy Characteristics'!$C:$C,0)))</f>
        <v>1</v>
      </c>
      <c r="N996" s="317">
        <f>IF(ISBLANK(INDEX('Policy Characteristics'!H:H,MATCH($C996,'Policy Characteristics'!$C:$C,0))),"",INDEX('Policy Characteristics'!H:H,MATCH($C996,'Policy Characteristics'!$C:$C,0)))</f>
        <v>0.01</v>
      </c>
      <c r="O996" s="306" t="str">
        <f>IF(ISBLANK(INDEX('Policy Characteristics'!I:I,MATCH($C996,'Policy Characteristics'!$C:$C,0))),"",INDEX('Policy Characteristics'!I:I,MATCH($C996,'Policy Characteristics'!$C:$C,0)))</f>
        <v>% of potential achieved</v>
      </c>
      <c r="P996" s="306" t="str">
        <f>IF(ISBLANK(INDEX('Policy Characteristics'!J:J,MATCH($C996,'Policy Characteristics'!$C:$C,0))),"",INDEX('Policy Characteristics'!J:J,MATCH($C996,'Policy Characteristics'!$C:$C,0)))</f>
        <v>**Description:** This policy avoids the release of CO2 from forests by reducing timber harvesting. // **Guidance for setting values:** A 100% setting of this lever reduces timber harvesting by 2% of the BAU amount per year, reaching a roughly 70% reduction in timber harvesting by 2050.</v>
      </c>
      <c r="Q996" s="306" t="str">
        <f>IF(ISBLANK(INDEX('Policy Characteristics'!K:K,MATCH($C996,'Policy Characteristics'!$C:$C,0))),"",INDEX('Policy Characteristics'!K:K,MATCH($C996,'Policy Characteristics'!$C:$C,0)))</f>
        <v>lulucf.html#set-asides</v>
      </c>
      <c r="R996" s="306" t="str">
        <f>IF(ISBLANK(INDEX('Policy Characteristics'!L:L,MATCH($C996,'Policy Characteristics'!$C:$C,0))),"",INDEX('Policy Characteristics'!L:L,MATCH($C996,'Policy Characteristics'!$C:$C,0)))</f>
        <v>forest-set-asides.html</v>
      </c>
    </row>
    <row r="997" spans="1:18" x14ac:dyDescent="0.25">
      <c r="A997" s="306" t="str">
        <f>IF(ISBLANK(INDEX('Policy Characteristics'!A:A,MATCH($C997,'Policy Characteristics'!$C:$C,0))),"",INDEX('Policy Characteristics'!A:A,MATCH($C997,'Policy Characteristics'!$C:$C,0)))</f>
        <v>Agriculture, Land Use, and Forestry</v>
      </c>
      <c r="B997" s="306" t="str">
        <f>IF(ISBLANK(INDEX('Policy Characteristics'!B:B,MATCH($C997,'Policy Characteristics'!$C:$C,0))),"",INDEX('Policy Characteristics'!B:B,MATCH($C997,'Policy Characteristics'!$C:$C,0)))</f>
        <v>Cropland and Rice Measures</v>
      </c>
      <c r="C997" s="311" t="s">
        <v>2871</v>
      </c>
      <c r="D997" s="414"/>
      <c r="E997" s="414"/>
      <c r="F997" s="414"/>
      <c r="G997" s="414"/>
      <c r="H997" s="416">
        <v>62</v>
      </c>
      <c r="I997" s="414" t="s">
        <v>44</v>
      </c>
      <c r="J997" s="308" t="str">
        <f>IF(ISBLANK(INDEX('Policy Characteristics'!D:D,MATCH($C997,'Policy Characteristics'!$C:$C,0))),"",INDEX('Policy Characteristics'!D:D,MATCH($C997,'Policy Characteristics'!$C:$C,0)))</f>
        <v>Cropland and Rice Measures</v>
      </c>
      <c r="K997" s="306" t="str">
        <f>IF(ISBLANK(INDEX('Policy Characteristics'!E:E,MATCH($C997,'Policy Characteristics'!$C:$C,0))),"",INDEX('Policy Characteristics'!E:E,MATCH($C997,'Policy Characteristics'!$C:$C,0)))</f>
        <v>indst cropland and rice measures</v>
      </c>
      <c r="L997" s="317">
        <f>IF(ISBLANK(INDEX('Policy Characteristics'!F:F,MATCH($C997,'Policy Characteristics'!$C:$C,0))),"",INDEX('Policy Characteristics'!F:F,MATCH($C997,'Policy Characteristics'!$C:$C,0)))</f>
        <v>0</v>
      </c>
      <c r="M997" s="317">
        <f>IF(ISBLANK(INDEX('Policy Characteristics'!G:G,MATCH($C997,'Policy Characteristics'!$C:$C,0))),"",INDEX('Policy Characteristics'!G:G,MATCH($C997,'Policy Characteristics'!$C:$C,0)))</f>
        <v>1</v>
      </c>
      <c r="N997" s="317">
        <f>IF(ISBLANK(INDEX('Policy Characteristics'!H:H,MATCH($C997,'Policy Characteristics'!$C:$C,0))),"",INDEX('Policy Characteristics'!H:H,MATCH($C997,'Policy Characteristics'!$C:$C,0)))</f>
        <v>0.01</v>
      </c>
      <c r="O997" s="306" t="str">
        <f>IF(ISBLANK(INDEX('Policy Characteristics'!I:I,MATCH($C997,'Policy Characteristics'!$C:$C,0))),"",INDEX('Policy Characteristics'!I:I,MATCH($C997,'Policy Characteristics'!$C:$C,0)))</f>
        <v>% of potential achieved</v>
      </c>
      <c r="P997" s="306" t="str">
        <f>IF(ISBLANK(INDEX('Policy Characteristics'!J:J,MATCH($C997,'Policy Characteristics'!$C:$C,0))),"",INDEX('Policy Characteristics'!J:J,MATCH($C997,'Policy Characteristics'!$C:$C,0)))</f>
        <v>**Description:** This policy reduces greenhouse gas emissions from agriculture through cropland management practices, such as improved crop rotations, reduced soil tillage, and improvements in fertilizer composition and application.  Measures particular to rice cultivation include improved flooding practices that avoid anaerobic, methane-forming conditions.. // **Guidance for setting values:** If this policy is fully implemented, agricultural process emissions in 2050 are reduced by less than 1%.</v>
      </c>
      <c r="Q997" s="306" t="str">
        <f>IF(ISBLANK(INDEX('Policy Characteristics'!K:K,MATCH($C997,'Policy Characteristics'!$C:$C,0))),"",INDEX('Policy Characteristics'!K:K,MATCH($C997,'Policy Characteristics'!$C:$C,0)))</f>
        <v>industry-ag-main.html#cropland</v>
      </c>
      <c r="R997" s="306" t="str">
        <f>IF(ISBLANK(INDEX('Policy Characteristics'!L:L,MATCH($C997,'Policy Characteristics'!$C:$C,0))),"",INDEX('Policy Characteristics'!L:L,MATCH($C997,'Policy Characteristics'!$C:$C,0)))</f>
        <v>cropland-management.html</v>
      </c>
    </row>
    <row r="998" spans="1:18" x14ac:dyDescent="0.25">
      <c r="A998" s="306" t="str">
        <f>IF(ISBLANK(INDEX('Policy Characteristics'!A:A,MATCH($C998,'Policy Characteristics'!$C:$C,0))),"",INDEX('Policy Characteristics'!A:A,MATCH($C998,'Policy Characteristics'!$C:$C,0)))</f>
        <v>Agriculture, Land Use, and Forestry</v>
      </c>
      <c r="B998" s="306" t="str">
        <f>IF(ISBLANK(INDEX('Policy Characteristics'!B:B,MATCH($C998,'Policy Characteristics'!$C:$C,0))),"",INDEX('Policy Characteristics'!B:B,MATCH($C998,'Policy Characteristics'!$C:$C,0)))</f>
        <v>Improved Forest Management</v>
      </c>
      <c r="C998" s="311" t="s">
        <v>455</v>
      </c>
      <c r="D998" s="414"/>
      <c r="E998" s="414"/>
      <c r="F998" s="414"/>
      <c r="G998" s="414"/>
      <c r="H998" s="416">
        <v>63</v>
      </c>
      <c r="I998" s="414" t="s">
        <v>44</v>
      </c>
      <c r="J998" s="308" t="str">
        <f>IF(ISBLANK(INDEX('Policy Characteristics'!D:D,MATCH($C998,'Policy Characteristics'!$C:$C,0))),"",INDEX('Policy Characteristics'!D:D,MATCH($C998,'Policy Characteristics'!$C:$C,0)))</f>
        <v>Improved Forest Management</v>
      </c>
      <c r="K998" s="306" t="str">
        <f>IF(ISBLANK(INDEX('Policy Characteristics'!E:E,MATCH($C998,'Policy Characteristics'!$C:$C,0))),"",INDEX('Policy Characteristics'!E:E,MATCH($C998,'Policy Characteristics'!$C:$C,0)))</f>
        <v>land forest management</v>
      </c>
      <c r="L998" s="317">
        <f>IF(ISBLANK(INDEX('Policy Characteristics'!F:F,MATCH($C998,'Policy Characteristics'!$C:$C,0))),"",INDEX('Policy Characteristics'!F:F,MATCH($C998,'Policy Characteristics'!$C:$C,0)))</f>
        <v>0</v>
      </c>
      <c r="M998" s="317">
        <f>IF(ISBLANK(INDEX('Policy Characteristics'!G:G,MATCH($C998,'Policy Characteristics'!$C:$C,0))),"",INDEX('Policy Characteristics'!G:G,MATCH($C998,'Policy Characteristics'!$C:$C,0)))</f>
        <v>1</v>
      </c>
      <c r="N998" s="317">
        <f>IF(ISBLANK(INDEX('Policy Characteristics'!H:H,MATCH($C998,'Policy Characteristics'!$C:$C,0))),"",INDEX('Policy Characteristics'!H:H,MATCH($C998,'Policy Characteristics'!$C:$C,0)))</f>
        <v>0.01</v>
      </c>
      <c r="O998" s="306" t="str">
        <f>IF(ISBLANK(INDEX('Policy Characteristics'!I:I,MATCH($C998,'Policy Characteristics'!$C:$C,0))),"",INDEX('Policy Characteristics'!I:I,MATCH($C998,'Policy Characteristics'!$C:$C,0)))</f>
        <v>% of potential achieved</v>
      </c>
      <c r="P998" s="306" t="str">
        <f>IF(ISBLANK(INDEX('Policy Characteristics'!J:J,MATCH($C998,'Policy Characteristics'!$C:$C,0))),"",INDEX('Policy Characteristics'!J:J,MATCH($C998,'Policy Characteristics'!$C:$C,0)))</f>
        <v>**Description:** This policy increases CO2 sequestration by forests through improved forest management practices.  // **Guidance for setting values:** If this policy is fully implemented, 50% of the 1.6 million acres of forest not currently under best management practices will instead be managed with best practices by 2050.</v>
      </c>
      <c r="Q998" s="306" t="str">
        <f>IF(ISBLANK(INDEX('Policy Characteristics'!K:K,MATCH($C998,'Policy Characteristics'!$C:$C,0))),"",INDEX('Policy Characteristics'!K:K,MATCH($C998,'Policy Characteristics'!$C:$C,0)))</f>
        <v>lulucf.html#forest-mgmt</v>
      </c>
      <c r="R998" s="306" t="str">
        <f>IF(ISBLANK(INDEX('Policy Characteristics'!L:L,MATCH($C998,'Policy Characteristics'!$C:$C,0))),"",INDEX('Policy Characteristics'!L:L,MATCH($C998,'Policy Characteristics'!$C:$C,0)))</f>
        <v>improved-forest-management.html</v>
      </c>
    </row>
    <row r="999" spans="1:18" x14ac:dyDescent="0.25">
      <c r="A999" s="306" t="str">
        <f>IF(ISBLANK(INDEX('Policy Characteristics'!A:A,MATCH($C999,'Policy Characteristics'!$C:$C,0))),"",INDEX('Policy Characteristics'!A:A,MATCH($C999,'Policy Characteristics'!$C:$C,0)))</f>
        <v>Agriculture, Land Use, and Forestry</v>
      </c>
      <c r="B999" s="306" t="str">
        <f>IF(ISBLANK(INDEX('Policy Characteristics'!B:B,MATCH($C999,'Policy Characteristics'!$C:$C,0))),"",INDEX('Policy Characteristics'!B:B,MATCH($C999,'Policy Characteristics'!$C:$C,0)))</f>
        <v>Livestock Measures</v>
      </c>
      <c r="C999" s="311" t="s">
        <v>2903</v>
      </c>
      <c r="D999" s="414"/>
      <c r="E999" s="414"/>
      <c r="F999" s="414"/>
      <c r="G999" s="414"/>
      <c r="H999" s="416">
        <v>64</v>
      </c>
      <c r="I999" s="414" t="s">
        <v>44</v>
      </c>
      <c r="J999" s="308" t="str">
        <f>IF(ISBLANK(INDEX('Policy Characteristics'!D:D,MATCH($C999,'Policy Characteristics'!$C:$C,0))),"",INDEX('Policy Characteristics'!D:D,MATCH($C999,'Policy Characteristics'!$C:$C,0)))</f>
        <v>Livestock Measures</v>
      </c>
      <c r="K999" s="306" t="str">
        <f>IF(ISBLANK(INDEX('Policy Characteristics'!E:E,MATCH($C999,'Policy Characteristics'!$C:$C,0))),"",INDEX('Policy Characteristics'!E:E,MATCH($C999,'Policy Characteristics'!$C:$C,0)))</f>
        <v>indst livestock measures</v>
      </c>
      <c r="L999" s="317">
        <f>IF(ISBLANK(INDEX('Policy Characteristics'!F:F,MATCH($C999,'Policy Characteristics'!$C:$C,0))),"",INDEX('Policy Characteristics'!F:F,MATCH($C999,'Policy Characteristics'!$C:$C,0)))</f>
        <v>0</v>
      </c>
      <c r="M999" s="317">
        <f>IF(ISBLANK(INDEX('Policy Characteristics'!G:G,MATCH($C999,'Policy Characteristics'!$C:$C,0))),"",INDEX('Policy Characteristics'!G:G,MATCH($C999,'Policy Characteristics'!$C:$C,0)))</f>
        <v>1</v>
      </c>
      <c r="N999" s="317">
        <f>IF(ISBLANK(INDEX('Policy Characteristics'!H:H,MATCH($C999,'Policy Characteristics'!$C:$C,0))),"",INDEX('Policy Characteristics'!H:H,MATCH($C999,'Policy Characteristics'!$C:$C,0)))</f>
        <v>0.01</v>
      </c>
      <c r="O999" s="306" t="str">
        <f>IF(ISBLANK(INDEX('Policy Characteristics'!I:I,MATCH($C999,'Policy Characteristics'!$C:$C,0))),"",INDEX('Policy Characteristics'!I:I,MATCH($C999,'Policy Characteristics'!$C:$C,0)))</f>
        <v>% of potential achieved</v>
      </c>
      <c r="P999" s="306" t="str">
        <f>IF(ISBLANK(INDEX('Policy Characteristics'!J:J,MATCH($C999,'Policy Characteristics'!$C:$C,0))),"",INDEX('Policy Characteristics'!J:J,MATCH($C999,'Policy Characteristics'!$C:$C,0)))</f>
        <v>**Description:** This policy reduces greenhouse gas emissions from agriculture through livestock-related measures, such as feed supplements or drugs to prevent enteric methane formation. // **Guidance for setting values:** If this policy is fully implemented, agricultural emissions in 2050 are reduced by over 20%.</v>
      </c>
      <c r="Q999" s="306" t="str">
        <f>IF(ISBLANK(INDEX('Policy Characteristics'!K:K,MATCH($C999,'Policy Characteristics'!$C:$C,0))),"",INDEX('Policy Characteristics'!K:K,MATCH($C999,'Policy Characteristics'!$C:$C,0)))</f>
        <v>industry-ag-main.html#livestock</v>
      </c>
      <c r="R999" s="306" t="str">
        <f>IF(ISBLANK(INDEX('Policy Characteristics'!L:L,MATCH($C999,'Policy Characteristics'!$C:$C,0))),"",INDEX('Policy Characteristics'!L:L,MATCH($C999,'Policy Characteristics'!$C:$C,0)))</f>
        <v>livestock-measures.html</v>
      </c>
    </row>
    <row r="1000" spans="1:18" x14ac:dyDescent="0.25">
      <c r="A1000" s="306" t="str">
        <f>IF(ISBLANK(INDEX('Policy Characteristics'!A:A,MATCH($C1000,'Policy Characteristics'!$C:$C,0))),"",INDEX('Policy Characteristics'!A:A,MATCH($C1000,'Policy Characteristics'!$C:$C,0)))</f>
        <v>Agriculture, Land Use, and Forestry</v>
      </c>
      <c r="B1000" s="306" t="str">
        <f>IF(ISBLANK(INDEX('Policy Characteristics'!B:B,MATCH($C1000,'Policy Characteristics'!$C:$C,0))),"",INDEX('Policy Characteristics'!B:B,MATCH($C1000,'Policy Characteristics'!$C:$C,0)))</f>
        <v>Peatland Restoration</v>
      </c>
      <c r="C1000" s="311" t="s">
        <v>457</v>
      </c>
      <c r="D1000" s="414"/>
      <c r="E1000" s="414"/>
      <c r="F1000" s="414"/>
      <c r="G1000" s="414"/>
      <c r="H1000" s="416">
        <v>178</v>
      </c>
      <c r="I1000" s="414" t="s">
        <v>45</v>
      </c>
      <c r="J1000" s="308" t="str">
        <f>IF(ISBLANK(INDEX('Policy Characteristics'!D:D,MATCH($C1000,'Policy Characteristics'!$C:$C,0))),"",INDEX('Policy Characteristics'!D:D,MATCH($C1000,'Policy Characteristics'!$C:$C,0)))</f>
        <v>Peatland Restoration</v>
      </c>
      <c r="K1000" s="306" t="str">
        <f>IF(ISBLANK(INDEX('Policy Characteristics'!E:E,MATCH($C1000,'Policy Characteristics'!$C:$C,0))),"",INDEX('Policy Characteristics'!E:E,MATCH($C1000,'Policy Characteristics'!$C:$C,0)))</f>
        <v>land peatland restoration</v>
      </c>
      <c r="L1000" s="317">
        <f>IF(ISBLANK(INDEX('Policy Characteristics'!F:F,MATCH($C1000,'Policy Characteristics'!$C:$C,0))),"",INDEX('Policy Characteristics'!F:F,MATCH($C1000,'Policy Characteristics'!$C:$C,0)))</f>
        <v>0</v>
      </c>
      <c r="M1000" s="317">
        <f>IF(ISBLANK(INDEX('Policy Characteristics'!G:G,MATCH($C1000,'Policy Characteristics'!$C:$C,0))),"",INDEX('Policy Characteristics'!G:G,MATCH($C1000,'Policy Characteristics'!$C:$C,0)))</f>
        <v>1</v>
      </c>
      <c r="N1000" s="317">
        <f>IF(ISBLANK(INDEX('Policy Characteristics'!H:H,MATCH($C1000,'Policy Characteristics'!$C:$C,0))),"",INDEX('Policy Characteristics'!H:H,MATCH($C1000,'Policy Characteristics'!$C:$C,0)))</f>
        <v>0.01</v>
      </c>
      <c r="O1000" s="306" t="str">
        <f>IF(ISBLANK(INDEX('Policy Characteristics'!I:I,MATCH($C1000,'Policy Characteristics'!$C:$C,0))),"",INDEX('Policy Characteristics'!I:I,MATCH($C1000,'Policy Characteristics'!$C:$C,0)))</f>
        <v>% of potential achieved</v>
      </c>
      <c r="P1000" s="306" t="str">
        <f>IF(ISBLANK(INDEX('Policy Characteristics'!J:J,MATCH($C1000,'Policy Characteristics'!$C:$C,0))),"",INDEX('Policy Characteristics'!J:J,MATCH($C1000,'Policy Characteristics'!$C:$C,0)))</f>
        <v/>
      </c>
      <c r="Q1000" s="306" t="str">
        <f>IF(ISBLANK(INDEX('Policy Characteristics'!K:K,MATCH($C1000,'Policy Characteristics'!$C:$C,0))),"",INDEX('Policy Characteristics'!K:K,MATCH($C1000,'Policy Characteristics'!$C:$C,0)))</f>
        <v/>
      </c>
      <c r="R1000" s="306" t="str">
        <f>IF(ISBLANK(INDEX('Policy Characteristics'!L:L,MATCH($C1000,'Policy Characteristics'!$C:$C,0))),"",INDEX('Policy Characteristics'!L:L,MATCH($C1000,'Policy Characteristics'!$C:$C,0)))</f>
        <v>peatland-restoration.html</v>
      </c>
    </row>
    <row r="1001" spans="1:18" x14ac:dyDescent="0.25">
      <c r="A1001" s="306" t="str">
        <f>IF(ISBLANK(INDEX('Policy Characteristics'!A:A,MATCH($C1001,'Policy Characteristics'!$C:$C,0))),"",INDEX('Policy Characteristics'!A:A,MATCH($C1001,'Policy Characteristics'!$C:$C,0)))</f>
        <v>Agriculture, Land Use, and Forestry</v>
      </c>
      <c r="B1001" s="306" t="str">
        <f>IF(ISBLANK(INDEX('Policy Characteristics'!B:B,MATCH($C1001,'Policy Characteristics'!$C:$C,0))),"",INDEX('Policy Characteristics'!B:B,MATCH($C1001,'Policy Characteristics'!$C:$C,0)))</f>
        <v>Shift to Non-Animal Products</v>
      </c>
      <c r="C1001" s="311" t="s">
        <v>2494</v>
      </c>
      <c r="D1001" s="414"/>
      <c r="E1001" s="414"/>
      <c r="F1001" s="414"/>
      <c r="G1001" s="414"/>
      <c r="H1001" s="416">
        <v>434</v>
      </c>
      <c r="I1001" s="414" t="s">
        <v>44</v>
      </c>
      <c r="J1001" s="308" t="str">
        <f>IF(ISBLANK(INDEX('Policy Characteristics'!D:D,MATCH($C1001,'Policy Characteristics'!$C:$C,0))),"",INDEX('Policy Characteristics'!D:D,MATCH($C1001,'Policy Characteristics'!$C:$C,0)))</f>
        <v>Shift to Non-Animal Products</v>
      </c>
      <c r="K1001" s="306" t="str">
        <f>IF(ISBLANK(INDEX('Policy Characteristics'!E:E,MATCH($C1001,'Policy Characteristics'!$C:$C,0))),"",INDEX('Policy Characteristics'!E:E,MATCH($C1001,'Policy Characteristics'!$C:$C,0)))</f>
        <v>indst shift to nonanimal products</v>
      </c>
      <c r="L1001" s="317">
        <f>IF(ISBLANK(INDEX('Policy Characteristics'!F:F,MATCH($C1001,'Policy Characteristics'!$C:$C,0))),"",INDEX('Policy Characteristics'!F:F,MATCH($C1001,'Policy Characteristics'!$C:$C,0)))</f>
        <v>0</v>
      </c>
      <c r="M1001" s="317">
        <f>IF(ISBLANK(INDEX('Policy Characteristics'!G:G,MATCH($C1001,'Policy Characteristics'!$C:$C,0))),"",INDEX('Policy Characteristics'!G:G,MATCH($C1001,'Policy Characteristics'!$C:$C,0)))</f>
        <v>1</v>
      </c>
      <c r="N1001" s="317">
        <f>IF(ISBLANK(INDEX('Policy Characteristics'!H:H,MATCH($C1001,'Policy Characteristics'!$C:$C,0))),"",INDEX('Policy Characteristics'!H:H,MATCH($C1001,'Policy Characteristics'!$C:$C,0)))</f>
        <v>0.01</v>
      </c>
      <c r="O1001" s="306" t="str">
        <f>IF(ISBLANK(INDEX('Policy Characteristics'!I:I,MATCH($C1001,'Policy Characteristics'!$C:$C,0))),"",INDEX('Policy Characteristics'!I:I,MATCH($C1001,'Policy Characteristics'!$C:$C,0)))</f>
        <v>% reduction in animal products</v>
      </c>
      <c r="P1001" s="306" t="str">
        <f>IF(ISBLANK(INDEX('Policy Characteristics'!J:J,MATCH($C1001,'Policy Characteristics'!$C:$C,0))),"",INDEX('Policy Characteristics'!J:J,MATCH($C1001,'Policy Characteristics'!$C:$C,0)))</f>
        <v>**Description:** This policy causes animal products to be substituted for non-animal products, which might be achieved by changes in consumer preferences or by changes in costs of agricultural products (such as by redirecting subsidies currently paid to farmers who raise animals or feed crops to farmers growing fruits, vegetables, and other plant-based foods for human consumption).  Moderate settings of this policy lever do not imply a vegan diet: for instance, a 50% setting could represent each individual consuming half as many animal products, rather than half of the population consuming no animal products. // **Guidance for setting values:** According to OECD statistics, the U.S. has the highest per-capita meat consumption in the world, at 99 kg/person/year.  If California were to achieve a rate similar to that in Europe (70 kg/person/yr), Japan (36 kg/person/yr), or India (3 kg/person/yr), this would be a reduction of 29% (Europe), 64% (Japan), or 97% (India) respectively.</v>
      </c>
      <c r="Q1001" s="306" t="str">
        <f>IF(ISBLANK(INDEX('Policy Characteristics'!K:K,MATCH($C1001,'Policy Characteristics'!$C:$C,0))),"",INDEX('Policy Characteristics'!K:K,MATCH($C1001,'Policy Characteristics'!$C:$C,0)))</f>
        <v/>
      </c>
      <c r="R1001" s="306" t="str">
        <f>IF(ISBLANK(INDEX('Policy Characteristics'!L:L,MATCH($C1001,'Policy Characteristics'!$C:$C,0))),"",INDEX('Policy Characteristics'!L:L,MATCH($C1001,'Policy Characteristics'!$C:$C,0)))</f>
        <v>shift-to-non-animal-products.html</v>
      </c>
    </row>
    <row r="1002" spans="1:18" s="405" customFormat="1" x14ac:dyDescent="0.25">
      <c r="A1002" s="306" t="str">
        <f>IF(ISBLANK(INDEX('Policy Characteristics'!A:A,MATCH($C1002,'Policy Characteristics'!$C:$C,0))),"",INDEX('Policy Characteristics'!A:A,MATCH($C1002,'Policy Characteristics'!$C:$C,0)))</f>
        <v>District Heat and Hydrogen</v>
      </c>
      <c r="B1002" s="306" t="str">
        <f>IF(ISBLANK(INDEX('Policy Characteristics'!B:B,MATCH($C1002,'Policy Characteristics'!$C:$C,0))),"",INDEX('Policy Characteristics'!B:B,MATCH($C1002,'Policy Characteristics'!$C:$C,0)))</f>
        <v>Use CHP for District Heat</v>
      </c>
      <c r="C1002" s="309" t="s">
        <v>304</v>
      </c>
      <c r="D1002" s="394"/>
      <c r="E1002" s="394"/>
      <c r="F1002" s="394"/>
      <c r="G1002" s="394"/>
      <c r="H1002" s="416">
        <v>68</v>
      </c>
      <c r="I1002" s="394" t="s">
        <v>44</v>
      </c>
      <c r="J1002" s="308" t="str">
        <f>IF(ISBLANK(INDEX('Policy Characteristics'!D:D,MATCH($C1002,'Policy Characteristics'!$C:$C,0))),"",INDEX('Policy Characteristics'!D:D,MATCH($C1002,'Policy Characteristics'!$C:$C,0)))</f>
        <v>District Heat CHP</v>
      </c>
      <c r="K1002" s="306" t="str">
        <f>IF(ISBLANK(INDEX('Policy Characteristics'!E:E,MATCH($C1002,'Policy Characteristics'!$C:$C,0))),"",INDEX('Policy Characteristics'!E:E,MATCH($C1002,'Policy Characteristics'!$C:$C,0)))</f>
        <v>heat convert heat to CHP</v>
      </c>
      <c r="L1002" s="317">
        <f>IF(ISBLANK(INDEX('Policy Characteristics'!F:F,MATCH($C1002,'Policy Characteristics'!$C:$C,0))),"",INDEX('Policy Characteristics'!F:F,MATCH($C1002,'Policy Characteristics'!$C:$C,0)))</f>
        <v>0</v>
      </c>
      <c r="M1002" s="317">
        <f>IF(ISBLANK(INDEX('Policy Characteristics'!G:G,MATCH($C1002,'Policy Characteristics'!$C:$C,0))),"",INDEX('Policy Characteristics'!G:G,MATCH($C1002,'Policy Characteristics'!$C:$C,0)))</f>
        <v>1</v>
      </c>
      <c r="N1002" s="317">
        <f>IF(ISBLANK(INDEX('Policy Characteristics'!H:H,MATCH($C1002,'Policy Characteristics'!$C:$C,0))),"",INDEX('Policy Characteristics'!H:H,MATCH($C1002,'Policy Characteristics'!$C:$C,0)))</f>
        <v>0.01</v>
      </c>
      <c r="O1002" s="306" t="str">
        <f>IF(ISBLANK(INDEX('Policy Characteristics'!I:I,MATCH($C1002,'Policy Characteristics'!$C:$C,0))),"",INDEX('Policy Characteristics'!I:I,MATCH($C1002,'Policy Characteristics'!$C:$C,0)))</f>
        <v>% non-CHP heat converted</v>
      </c>
      <c r="P1002" s="306" t="str">
        <f>IF(ISBLANK(INDEX('Policy Characteristics'!J:J,MATCH($C1002,'Policy Characteristics'!$C:$C,0))),"",INDEX('Policy Characteristics'!J:J,MATCH($C1002,'Policy Characteristics'!$C:$C,0)))</f>
        <v>**Description:** This policy causes a percentage of the district heat that would be generated by dedicated heat plants to instead be generated via CHP plants.  In this model, this causes them to consume no additional fuel, since it is assumed CHP plants would be run anyway in order to produce electricity. // **Guidance for setting values:** This policy currently has no effect in California.</v>
      </c>
      <c r="Q1002" s="306" t="str">
        <f>IF(ISBLANK(INDEX('Policy Characteristics'!K:K,MATCH($C1002,'Policy Characteristics'!$C:$C,0))),"",INDEX('Policy Characteristics'!K:K,MATCH($C1002,'Policy Characteristics'!$C:$C,0)))</f>
        <v>district-heating.html#chp</v>
      </c>
      <c r="R1002" s="306" t="str">
        <f>IF(ISBLANK(INDEX('Policy Characteristics'!L:L,MATCH($C1002,'Policy Characteristics'!$C:$C,0))),"",INDEX('Policy Characteristics'!L:L,MATCH($C1002,'Policy Characteristics'!$C:$C,0)))</f>
        <v>convert-non-chp-heat-production.html</v>
      </c>
    </row>
    <row r="1003" spans="1:18" s="405" customFormat="1" x14ac:dyDescent="0.25">
      <c r="A1003" s="306" t="str">
        <f>IF(ISBLANK(INDEX('Policy Characteristics'!A:A,MATCH($C1003,'Policy Characteristics'!$C:$C,0))),"",INDEX('Policy Characteristics'!A:A,MATCH($C1003,'Policy Characteristics'!$C:$C,0)))</f>
        <v>District Heat and Hydrogen</v>
      </c>
      <c r="B1003" s="306" t="str">
        <f>IF(ISBLANK(INDEX('Policy Characteristics'!B:B,MATCH($C1003,'Policy Characteristics'!$C:$C,0))),"",INDEX('Policy Characteristics'!B:B,MATCH($C1003,'Policy Characteristics'!$C:$C,0)))</f>
        <v>Produce District Heat with Hydrogen</v>
      </c>
      <c r="C1003" s="309" t="s">
        <v>2833</v>
      </c>
      <c r="D1003" s="394"/>
      <c r="E1003" s="394"/>
      <c r="F1003" s="394"/>
      <c r="G1003" s="394"/>
      <c r="H1003" s="416">
        <v>176</v>
      </c>
      <c r="I1003" s="394" t="s">
        <v>44</v>
      </c>
      <c r="J1003" s="308" t="str">
        <f>IF(ISBLANK(INDEX('Policy Characteristics'!D:D,MATCH($C1003,'Policy Characteristics'!$C:$C,0))),"",INDEX('Policy Characteristics'!D:D,MATCH($C1003,'Policy Characteristics'!$C:$C,0)))</f>
        <v>District Heat Fuel Switching</v>
      </c>
      <c r="K1003" s="306" t="str">
        <f>IF(ISBLANK(INDEX('Policy Characteristics'!E:E,MATCH($C1003,'Policy Characteristics'!$C:$C,0))),"",INDEX('Policy Characteristics'!E:E,MATCH($C1003,'Policy Characteristics'!$C:$C,0)))</f>
        <v>heat fuel type shifting</v>
      </c>
      <c r="L1003" s="317">
        <f>IF(ISBLANK(INDEX('Policy Characteristics'!F:F,MATCH($C1003,'Policy Characteristics'!$C:$C,0))),"",INDEX('Policy Characteristics'!F:F,MATCH($C1003,'Policy Characteristics'!$C:$C,0)))</f>
        <v>0</v>
      </c>
      <c r="M1003" s="317">
        <f>IF(ISBLANK(INDEX('Policy Characteristics'!G:G,MATCH($C1003,'Policy Characteristics'!$C:$C,0))),"",INDEX('Policy Characteristics'!G:G,MATCH($C1003,'Policy Characteristics'!$C:$C,0)))</f>
        <v>1</v>
      </c>
      <c r="N1003" s="317">
        <f>IF(ISBLANK(INDEX('Policy Characteristics'!H:H,MATCH($C1003,'Policy Characteristics'!$C:$C,0))),"",INDEX('Policy Characteristics'!H:H,MATCH($C1003,'Policy Characteristics'!$C:$C,0)))</f>
        <v>0.01</v>
      </c>
      <c r="O1003" s="306" t="str">
        <f>IF(ISBLANK(INDEX('Policy Characteristics'!I:I,MATCH($C1003,'Policy Characteristics'!$C:$C,0))),"",INDEX('Policy Characteristics'!I:I,MATCH($C1003,'Policy Characteristics'!$C:$C,0)))</f>
        <v>% of fuel use</v>
      </c>
      <c r="P1003" s="306" t="str">
        <f>IF(ISBLANK(INDEX('Policy Characteristics'!J:J,MATCH($C1003,'Policy Characteristics'!$C:$C,0))),"",INDEX('Policy Characteristics'!J:J,MATCH($C1003,'Policy Characteristics'!$C:$C,0)))</f>
        <v>**Description:** This policy causes a percentage of the district heat to be generated by burning hydrogen instead of the fuels used in the BAU case. // **Guidance for setting values:** In the United States, 64% of district heat is made by burning natural gas, 17% from coal, 16% from biomass, and 3% from petroleum.  Hydrogen technologies are still emerging, and it is not yet clear if it will be more economical to electrify end uses of heat (ceasing to use district heat), or if decarbonizing district heat facilities will be an economical pathway. This policy currently has no effect in California.</v>
      </c>
      <c r="Q1003" s="306" t="str">
        <f>IF(ISBLANK(INDEX('Policy Characteristics'!K:K,MATCH($C1003,'Policy Characteristics'!$C:$C,0))),"",INDEX('Policy Characteristics'!K:K,MATCH($C1003,'Policy Characteristics'!$C:$C,0)))</f>
        <v>district-heating.html#convert-coal</v>
      </c>
      <c r="R1003" s="306" t="str">
        <f>IF(ISBLANK(INDEX('Policy Characteristics'!L:L,MATCH($C1003,'Policy Characteristics'!$C:$C,0))),"",INDEX('Policy Characteristics'!L:L,MATCH($C1003,'Policy Characteristics'!$C:$C,0)))</f>
        <v>district-heat-fuel-switching.html</v>
      </c>
    </row>
    <row r="1004" spans="1:18" s="405" customFormat="1" x14ac:dyDescent="0.25">
      <c r="A1004" s="306" t="str">
        <f>IF(ISBLANK(INDEX('Policy Characteristics'!A:A,MATCH($C1004,'Policy Characteristics'!$C:$C,0))),"",INDEX('Policy Characteristics'!A:A,MATCH($C1004,'Policy Characteristics'!$C:$C,0)))</f>
        <v>District Heat and Hydrogen</v>
      </c>
      <c r="B1004" s="306" t="str">
        <f>IF(ISBLANK(INDEX('Policy Characteristics'!B:B,MATCH($C1004,'Policy Characteristics'!$C:$C,0))),"",INDEX('Policy Characteristics'!B:B,MATCH($C1004,'Policy Characteristics'!$C:$C,0)))</f>
        <v>Shift Hydrogen Production to Electrolysis</v>
      </c>
      <c r="C1004" s="309" t="s">
        <v>2538</v>
      </c>
      <c r="D1004" s="394"/>
      <c r="E1004" s="394"/>
      <c r="F1004" s="394"/>
      <c r="G1004" s="394"/>
      <c r="H1004" s="416">
        <v>450</v>
      </c>
      <c r="I1004" s="394" t="s">
        <v>44</v>
      </c>
      <c r="J1004" s="308" t="str">
        <f>IF(ISBLANK(INDEX('Policy Characteristics'!D:D,MATCH($C1004,'Policy Characteristics'!$C:$C,0))),"",INDEX('Policy Characteristics'!D:D,MATCH($C1004,'Policy Characteristics'!$C:$C,0)))</f>
        <v>Hydrogen Electrolysis</v>
      </c>
      <c r="K1004" s="306" t="str">
        <f>IF(ISBLANK(INDEX('Policy Characteristics'!E:E,MATCH($C1004,'Policy Characteristics'!$C:$C,0))),"",INDEX('Policy Characteristics'!E:E,MATCH($C1004,'Policy Characteristics'!$C:$C,0)))</f>
        <v>hydgn shift production pathways</v>
      </c>
      <c r="L1004" s="317">
        <f>IF(ISBLANK(INDEX('Policy Characteristics'!F:F,MATCH($C1004,'Policy Characteristics'!$C:$C,0))),"",INDEX('Policy Characteristics'!F:F,MATCH($C1004,'Policy Characteristics'!$C:$C,0)))</f>
        <v>0</v>
      </c>
      <c r="M1004" s="317">
        <f>IF(ISBLANK(INDEX('Policy Characteristics'!G:G,MATCH($C1004,'Policy Characteristics'!$C:$C,0))),"",INDEX('Policy Characteristics'!G:G,MATCH($C1004,'Policy Characteristics'!$C:$C,0)))</f>
        <v>1</v>
      </c>
      <c r="N1004" s="317">
        <f>IF(ISBLANK(INDEX('Policy Characteristics'!H:H,MATCH($C1004,'Policy Characteristics'!$C:$C,0))),"",INDEX('Policy Characteristics'!H:H,MATCH($C1004,'Policy Characteristics'!$C:$C,0)))</f>
        <v>0.01</v>
      </c>
      <c r="O1004" s="306" t="str">
        <f>IF(ISBLANK(INDEX('Policy Characteristics'!I:I,MATCH($C1004,'Policy Characteristics'!$C:$C,0))),"",INDEX('Policy Characteristics'!I:I,MATCH($C1004,'Policy Characteristics'!$C:$C,0)))</f>
        <v>% of hydrogen production</v>
      </c>
      <c r="P1004" s="306" t="str">
        <f>IF(ISBLANK(INDEX('Policy Characteristics'!J:J,MATCH($C1004,'Policy Characteristics'!$C:$C,0))),"",INDEX('Policy Characteristics'!J:J,MATCH($C1004,'Policy Characteristics'!$C:$C,0)))</f>
        <v>**Description:** This policy causes a percentage of merchant hydrogen (i.e. hydrogen produced for sale, not hydrogen produced and consumed on-site within a facility) to be produced via electrolysis rather than via other production pathways. // **Guidance for setting values:** Today, in the United States, roughly 95% of hydrogen is produced via steam reforming of natural gas and 5% is produced via electrolysis.  These shares are not projected to change in the BAU case.</v>
      </c>
      <c r="Q1004" s="306" t="str">
        <f>IF(ISBLANK(INDEX('Policy Characteristics'!K:K,MATCH($C1004,'Policy Characteristics'!$C:$C,0))),"",INDEX('Policy Characteristics'!K:K,MATCH($C1004,'Policy Characteristics'!$C:$C,0)))</f>
        <v/>
      </c>
      <c r="R1004" s="306" t="str">
        <f>IF(ISBLANK(INDEX('Policy Characteristics'!L:L,MATCH($C1004,'Policy Characteristics'!$C:$C,0))),"",INDEX('Policy Characteristics'!L:L,MATCH($C1004,'Policy Characteristics'!$C:$C,0)))</f>
        <v>switch-hydrogen-production-pathway.html</v>
      </c>
    </row>
    <row r="1005" spans="1:18" s="435" customFormat="1" x14ac:dyDescent="0.25">
      <c r="A1005" s="306" t="str">
        <f>IF(ISBLANK(INDEX('Policy Characteristics'!A:A,MATCH($C1005,'Policy Characteristics'!$C:$C,0))),"",INDEX('Policy Characteristics'!A:A,MATCH($C1005,'Policy Characteristics'!$C:$C,0)))</f>
        <v>Cross-Sector</v>
      </c>
      <c r="B1005" s="306" t="str">
        <f>IF(ISBLANK(INDEX('Policy Characteristics'!B:B,MATCH($C1005,'Policy Characteristics'!$C:$C,0))),"",INDEX('Policy Characteristics'!B:B,MATCH($C1005,'Policy Characteristics'!$C:$C,0)))</f>
        <v>Carbon Price</v>
      </c>
      <c r="C1005" s="311" t="s">
        <v>2463</v>
      </c>
      <c r="D1005" s="414" t="s">
        <v>354</v>
      </c>
      <c r="E1005" s="414"/>
      <c r="F1005" s="414" t="s">
        <v>358</v>
      </c>
      <c r="G1005" s="414"/>
      <c r="H1005" s="416">
        <v>171</v>
      </c>
      <c r="I1005" s="414" t="s">
        <v>44</v>
      </c>
      <c r="J1005" s="308" t="str">
        <f>IF(ISBLANK(INDEX('Policy Characteristics'!D:D,MATCH($C1005,'Policy Characteristics'!$C:$C,0))),"",INDEX('Policy Characteristics'!D:D,MATCH($C1005,'Policy Characteristics'!$C:$C,0)))</f>
        <v>Carbon Price</v>
      </c>
      <c r="K1005" s="306" t="str">
        <f>IF(ISBLANK(INDEX('Policy Characteristics'!E:E,MATCH($C1005,'Policy Characteristics'!$C:$C,0))),"",INDEX('Policy Characteristics'!E:E,MATCH($C1005,'Policy Characteristics'!$C:$C,0)))</f>
        <v>cross carbon tax</v>
      </c>
      <c r="L1005" s="306">
        <f>IF(ISBLANK(INDEX('Policy Characteristics'!F:F,MATCH($C1005,'Policy Characteristics'!$C:$C,0))),"",INDEX('Policy Characteristics'!F:F,MATCH($C1005,'Policy Characteristics'!$C:$C,0)))</f>
        <v>0</v>
      </c>
      <c r="M1005" s="306">
        <f>IF(ISBLANK(INDEX('Policy Characteristics'!G:G,MATCH($C1005,'Policy Characteristics'!$C:$C,0))),"",INDEX('Policy Characteristics'!G:G,MATCH($C1005,'Policy Characteristics'!$C:$C,0)))</f>
        <v>300</v>
      </c>
      <c r="N1005" s="306">
        <f>IF(ISBLANK(INDEX('Policy Characteristics'!H:H,MATCH($C1005,'Policy Characteristics'!$C:$C,0))),"",INDEX('Policy Characteristics'!H:H,MATCH($C1005,'Policy Characteristics'!$C:$C,0)))</f>
        <v>5</v>
      </c>
      <c r="O1005" s="306" t="str">
        <f>IF(ISBLANK(INDEX('Policy Characteristics'!I:I,MATCH($C1005,'Policy Characteristics'!$C:$C,0))),"",INDEX('Policy Characteristics'!I:I,MATCH($C1005,'Policy Characteristics'!$C:$C,0)))</f>
        <v>$/metric ton CO2e</v>
      </c>
      <c r="P1005" s="306" t="str">
        <f>IF(ISBLANK(INDEX('Policy Characteristics'!J:J,MATCH($C1005,'Policy Characteristics'!$C:$C,0))),"",INDEX('Policy Characteristics'!J:J,MATCH($C1005,'Policy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5" s="306" t="str">
        <f>IF(ISBLANK(INDEX('Policy Characteristics'!K:K,MATCH($C1005,'Policy Characteristics'!$C:$C,0))),"",INDEX('Policy Characteristics'!K:K,MATCH($C1005,'Policy Characteristics'!$C:$C,0)))</f>
        <v>fuels.html#carbon-tax</v>
      </c>
      <c r="R1005" s="306" t="str">
        <f>IF(ISBLANK(INDEX('Policy Characteristics'!L:L,MATCH($C1005,'Policy Characteristics'!$C:$C,0))),"",INDEX('Policy Characteristics'!L:L,MATCH($C1005,'Policy Characteristics'!$C:$C,0)))</f>
        <v>carbon-tax.html</v>
      </c>
    </row>
    <row r="1006" spans="1:18" s="435" customFormat="1" x14ac:dyDescent="0.25">
      <c r="A1006" s="306" t="str">
        <f>IF(ISBLANK(INDEX('Policy Characteristics'!A:A,MATCH($C1006,'Policy Characteristics'!$C:$C,0))),"",INDEX('Policy Characteristics'!A:A,MATCH($C1006,'Policy Characteristics'!$C:$C,0)))</f>
        <v>Cross-Sector</v>
      </c>
      <c r="B1006" s="306" t="str">
        <f>IF(ISBLANK(INDEX('Policy Characteristics'!B:B,MATCH($C1006,'Policy Characteristics'!$C:$C,0))),"",INDEX('Policy Characteristics'!B:B,MATCH($C1006,'Policy Characteristics'!$C:$C,0)))</f>
        <v>Carbon Price</v>
      </c>
      <c r="C1006" s="310" t="str">
        <f t="shared" ref="C1006" si="46">C$1005</f>
        <v>Additional Carbon Tax Rate</v>
      </c>
      <c r="D1006" s="414" t="s">
        <v>362</v>
      </c>
      <c r="E1006" s="414"/>
      <c r="F1006" s="414" t="s">
        <v>363</v>
      </c>
      <c r="G1006" s="414"/>
      <c r="H1006" s="416">
        <v>172</v>
      </c>
      <c r="I1006" s="414" t="s">
        <v>44</v>
      </c>
      <c r="J1006" s="308" t="str">
        <f>IF(ISBLANK(INDEX('Policy Characteristics'!D:D,MATCH($C1006,'Policy Characteristics'!$C:$C,0))),"",INDEX('Policy Characteristics'!D:D,MATCH($C1006,'Policy Characteristics'!$C:$C,0)))</f>
        <v>Carbon Price</v>
      </c>
      <c r="K1006" s="306" t="str">
        <f>IF(ISBLANK(INDEX('Policy Characteristics'!E:E,MATCH($C1006,'Policy Characteristics'!$C:$C,0))),"",INDEX('Policy Characteristics'!E:E,MATCH($C1006,'Policy Characteristics'!$C:$C,0)))</f>
        <v>cross carbon tax</v>
      </c>
      <c r="L1006" s="306">
        <f>IF(ISBLANK(INDEX('Policy Characteristics'!F:F,MATCH($C1006,'Policy Characteristics'!$C:$C,0))),"",INDEX('Policy Characteristics'!F:F,MATCH($C1006,'Policy Characteristics'!$C:$C,0)))</f>
        <v>0</v>
      </c>
      <c r="M1006" s="306">
        <f>IF(ISBLANK(INDEX('Policy Characteristics'!G:G,MATCH($C1006,'Policy Characteristics'!$C:$C,0))),"",INDEX('Policy Characteristics'!G:G,MATCH($C1006,'Policy Characteristics'!$C:$C,0)))</f>
        <v>300</v>
      </c>
      <c r="N1006" s="306">
        <f>IF(ISBLANK(INDEX('Policy Characteristics'!H:H,MATCH($C1006,'Policy Characteristics'!$C:$C,0))),"",INDEX('Policy Characteristics'!H:H,MATCH($C1006,'Policy Characteristics'!$C:$C,0)))</f>
        <v>5</v>
      </c>
      <c r="O1006" s="306" t="str">
        <f>IF(ISBLANK(INDEX('Policy Characteristics'!I:I,MATCH($C1006,'Policy Characteristics'!$C:$C,0))),"",INDEX('Policy Characteristics'!I:I,MATCH($C1006,'Policy Characteristics'!$C:$C,0)))</f>
        <v>$/metric ton CO2e</v>
      </c>
      <c r="P1006" s="306" t="str">
        <f>IF(ISBLANK(INDEX('Policy Characteristics'!J:J,MATCH($C1006,'Policy Characteristics'!$C:$C,0))),"",INDEX('Policy Characteristics'!J:J,MATCH($C1006,'Policy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6" s="306" t="str">
        <f>IF(ISBLANK(INDEX('Policy Characteristics'!K:K,MATCH($C1006,'Policy Characteristics'!$C:$C,0))),"",INDEX('Policy Characteristics'!K:K,MATCH($C1006,'Policy Characteristics'!$C:$C,0)))</f>
        <v>fuels.html#carbon-tax</v>
      </c>
      <c r="R1006" s="306" t="str">
        <f>IF(ISBLANK(INDEX('Policy Characteristics'!L:L,MATCH($C1006,'Policy Characteristics'!$C:$C,0))),"",INDEX('Policy Characteristics'!L:L,MATCH($C1006,'Policy Characteristics'!$C:$C,0)))</f>
        <v>carbon-tax.html</v>
      </c>
    </row>
    <row r="1007" spans="1:18" s="435" customFormat="1" x14ac:dyDescent="0.25">
      <c r="A1007" s="306" t="str">
        <f>IF(ISBLANK(INDEX('Policy Characteristics'!A:A,MATCH($C1007,'Policy Characteristics'!$C:$C,0))),"",INDEX('Policy Characteristics'!A:A,MATCH($C1007,'Policy Characteristics'!$C:$C,0)))</f>
        <v>Cross-Sector</v>
      </c>
      <c r="B1007" s="306" t="str">
        <f>IF(ISBLANK(INDEX('Policy Characteristics'!B:B,MATCH($C1007,'Policy Characteristics'!$C:$C,0))),"",INDEX('Policy Characteristics'!B:B,MATCH($C1007,'Policy Characteristics'!$C:$C,0)))</f>
        <v>Carbon Price</v>
      </c>
      <c r="C1007" s="310" t="str">
        <f t="shared" ref="C1007:C1010" si="47">C$1005</f>
        <v>Additional Carbon Tax Rate</v>
      </c>
      <c r="D1007" s="414" t="s">
        <v>356</v>
      </c>
      <c r="E1007" s="414"/>
      <c r="F1007" s="414" t="s">
        <v>360</v>
      </c>
      <c r="G1007" s="414"/>
      <c r="H1007" s="416">
        <v>173</v>
      </c>
      <c r="I1007" s="414" t="s">
        <v>44</v>
      </c>
      <c r="J1007" s="308" t="str">
        <f>IF(ISBLANK(INDEX('Policy Characteristics'!D:D,MATCH($C1007,'Policy Characteristics'!$C:$C,0))),"",INDEX('Policy Characteristics'!D:D,MATCH($C1007,'Policy Characteristics'!$C:$C,0)))</f>
        <v>Carbon Price</v>
      </c>
      <c r="K1007" s="306" t="str">
        <f>IF(ISBLANK(INDEX('Policy Characteristics'!E:E,MATCH($C1007,'Policy Characteristics'!$C:$C,0))),"",INDEX('Policy Characteristics'!E:E,MATCH($C1007,'Policy Characteristics'!$C:$C,0)))</f>
        <v>cross carbon tax</v>
      </c>
      <c r="L1007" s="306">
        <f>IF(ISBLANK(INDEX('Policy Characteristics'!F:F,MATCH($C1007,'Policy Characteristics'!$C:$C,0))),"",INDEX('Policy Characteristics'!F:F,MATCH($C1007,'Policy Characteristics'!$C:$C,0)))</f>
        <v>0</v>
      </c>
      <c r="M1007" s="306">
        <f>IF(ISBLANK(INDEX('Policy Characteristics'!G:G,MATCH($C1007,'Policy Characteristics'!$C:$C,0))),"",INDEX('Policy Characteristics'!G:G,MATCH($C1007,'Policy Characteristics'!$C:$C,0)))</f>
        <v>300</v>
      </c>
      <c r="N1007" s="306">
        <f>IF(ISBLANK(INDEX('Policy Characteristics'!H:H,MATCH($C1007,'Policy Characteristics'!$C:$C,0))),"",INDEX('Policy Characteristics'!H:H,MATCH($C1007,'Policy Characteristics'!$C:$C,0)))</f>
        <v>5</v>
      </c>
      <c r="O1007" s="306" t="str">
        <f>IF(ISBLANK(INDEX('Policy Characteristics'!I:I,MATCH($C1007,'Policy Characteristics'!$C:$C,0))),"",INDEX('Policy Characteristics'!I:I,MATCH($C1007,'Policy Characteristics'!$C:$C,0)))</f>
        <v>$/metric ton CO2e</v>
      </c>
      <c r="P1007" s="306" t="str">
        <f>IF(ISBLANK(INDEX('Policy Characteristics'!J:J,MATCH($C1007,'Policy Characteristics'!$C:$C,0))),"",INDEX('Policy Characteristics'!J:J,MATCH($C1007,'Policy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7" s="306" t="str">
        <f>IF(ISBLANK(INDEX('Policy Characteristics'!K:K,MATCH($C1007,'Policy Characteristics'!$C:$C,0))),"",INDEX('Policy Characteristics'!K:K,MATCH($C1007,'Policy Characteristics'!$C:$C,0)))</f>
        <v>fuels.html#carbon-tax</v>
      </c>
      <c r="R1007" s="306" t="str">
        <f>IF(ISBLANK(INDEX('Policy Characteristics'!L:L,MATCH($C1007,'Policy Characteristics'!$C:$C,0))),"",INDEX('Policy Characteristics'!L:L,MATCH($C1007,'Policy Characteristics'!$C:$C,0)))</f>
        <v>carbon-tax.html</v>
      </c>
    </row>
    <row r="1008" spans="1:18" s="435" customFormat="1" x14ac:dyDescent="0.25">
      <c r="A1008" s="306" t="str">
        <f>IF(ISBLANK(INDEX('Policy Characteristics'!A:A,MATCH($C1008,'Policy Characteristics'!$C:$C,0))),"",INDEX('Policy Characteristics'!A:A,MATCH($C1008,'Policy Characteristics'!$C:$C,0)))</f>
        <v>Cross-Sector</v>
      </c>
      <c r="B1008" s="306" t="str">
        <f>IF(ISBLANK(INDEX('Policy Characteristics'!B:B,MATCH($C1008,'Policy Characteristics'!$C:$C,0))),"",INDEX('Policy Characteristics'!B:B,MATCH($C1008,'Policy Characteristics'!$C:$C,0)))</f>
        <v>Carbon Price</v>
      </c>
      <c r="C1008" s="310" t="str">
        <f t="shared" si="47"/>
        <v>Additional Carbon Tax Rate</v>
      </c>
      <c r="D1008" s="414" t="s">
        <v>357</v>
      </c>
      <c r="E1008" s="414"/>
      <c r="F1008" s="414" t="s">
        <v>361</v>
      </c>
      <c r="G1008" s="414"/>
      <c r="H1008" s="416">
        <v>174</v>
      </c>
      <c r="I1008" s="414" t="s">
        <v>44</v>
      </c>
      <c r="J1008" s="308" t="str">
        <f>IF(ISBLANK(INDEX('Policy Characteristics'!D:D,MATCH($C1008,'Policy Characteristics'!$C:$C,0))),"",INDEX('Policy Characteristics'!D:D,MATCH($C1008,'Policy Characteristics'!$C:$C,0)))</f>
        <v>Carbon Price</v>
      </c>
      <c r="K1008" s="306" t="str">
        <f>IF(ISBLANK(INDEX('Policy Characteristics'!E:E,MATCH($C1008,'Policy Characteristics'!$C:$C,0))),"",INDEX('Policy Characteristics'!E:E,MATCH($C1008,'Policy Characteristics'!$C:$C,0)))</f>
        <v>cross carbon tax</v>
      </c>
      <c r="L1008" s="306">
        <f>IF(ISBLANK(INDEX('Policy Characteristics'!F:F,MATCH($C1008,'Policy Characteristics'!$C:$C,0))),"",INDEX('Policy Characteristics'!F:F,MATCH($C1008,'Policy Characteristics'!$C:$C,0)))</f>
        <v>0</v>
      </c>
      <c r="M1008" s="306">
        <f>IF(ISBLANK(INDEX('Policy Characteristics'!G:G,MATCH($C1008,'Policy Characteristics'!$C:$C,0))),"",INDEX('Policy Characteristics'!G:G,MATCH($C1008,'Policy Characteristics'!$C:$C,0)))</f>
        <v>300</v>
      </c>
      <c r="N1008" s="306">
        <f>IF(ISBLANK(INDEX('Policy Characteristics'!H:H,MATCH($C1008,'Policy Characteristics'!$C:$C,0))),"",INDEX('Policy Characteristics'!H:H,MATCH($C1008,'Policy Characteristics'!$C:$C,0)))</f>
        <v>5</v>
      </c>
      <c r="O1008" s="306" t="str">
        <f>IF(ISBLANK(INDEX('Policy Characteristics'!I:I,MATCH($C1008,'Policy Characteristics'!$C:$C,0))),"",INDEX('Policy Characteristics'!I:I,MATCH($C1008,'Policy Characteristics'!$C:$C,0)))</f>
        <v>$/metric ton CO2e</v>
      </c>
      <c r="P1008" s="306" t="str">
        <f>IF(ISBLANK(INDEX('Policy Characteristics'!J:J,MATCH($C1008,'Policy Characteristics'!$C:$C,0))),"",INDEX('Policy Characteristics'!J:J,MATCH($C1008,'Policy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8" s="306" t="str">
        <f>IF(ISBLANK(INDEX('Policy Characteristics'!K:K,MATCH($C1008,'Policy Characteristics'!$C:$C,0))),"",INDEX('Policy Characteristics'!K:K,MATCH($C1008,'Policy Characteristics'!$C:$C,0)))</f>
        <v>fuels.html#carbon-tax</v>
      </c>
      <c r="R1008" s="306" t="str">
        <f>IF(ISBLANK(INDEX('Policy Characteristics'!L:L,MATCH($C1008,'Policy Characteristics'!$C:$C,0))),"",INDEX('Policy Characteristics'!L:L,MATCH($C1008,'Policy Characteristics'!$C:$C,0)))</f>
        <v>carbon-tax.html</v>
      </c>
    </row>
    <row r="1009" spans="1:18" s="435" customFormat="1" x14ac:dyDescent="0.25">
      <c r="A1009" s="306" t="str">
        <f>IF(ISBLANK(INDEX('Policy Characteristics'!A:A,MATCH($C1009,'Policy Characteristics'!$C:$C,0))),"",INDEX('Policy Characteristics'!A:A,MATCH($C1009,'Policy Characteristics'!$C:$C,0)))</f>
        <v>Cross-Sector</v>
      </c>
      <c r="B1009" s="306" t="str">
        <f>IF(ISBLANK(INDEX('Policy Characteristics'!B:B,MATCH($C1009,'Policy Characteristics'!$C:$C,0))),"",INDEX('Policy Characteristics'!B:B,MATCH($C1009,'Policy Characteristics'!$C:$C,0)))</f>
        <v>Carbon Price</v>
      </c>
      <c r="C1009" s="310" t="str">
        <f t="shared" si="47"/>
        <v>Additional Carbon Tax Rate</v>
      </c>
      <c r="D1009" s="414" t="s">
        <v>355</v>
      </c>
      <c r="E1009" s="414"/>
      <c r="F1009" s="414" t="s">
        <v>359</v>
      </c>
      <c r="G1009" s="414"/>
      <c r="H1009" s="416">
        <v>175</v>
      </c>
      <c r="I1009" s="414" t="s">
        <v>44</v>
      </c>
      <c r="J1009" s="308" t="str">
        <f>IF(ISBLANK(INDEX('Policy Characteristics'!D:D,MATCH($C1009,'Policy Characteristics'!$C:$C,0))),"",INDEX('Policy Characteristics'!D:D,MATCH($C1009,'Policy Characteristics'!$C:$C,0)))</f>
        <v>Carbon Price</v>
      </c>
      <c r="K1009" s="306" t="str">
        <f>IF(ISBLANK(INDEX('Policy Characteristics'!E:E,MATCH($C1009,'Policy Characteristics'!$C:$C,0))),"",INDEX('Policy Characteristics'!E:E,MATCH($C1009,'Policy Characteristics'!$C:$C,0)))</f>
        <v>cross carbon tax</v>
      </c>
      <c r="L1009" s="306">
        <f>IF(ISBLANK(INDEX('Policy Characteristics'!F:F,MATCH($C1009,'Policy Characteristics'!$C:$C,0))),"",INDEX('Policy Characteristics'!F:F,MATCH($C1009,'Policy Characteristics'!$C:$C,0)))</f>
        <v>0</v>
      </c>
      <c r="M1009" s="306">
        <f>IF(ISBLANK(INDEX('Policy Characteristics'!G:G,MATCH($C1009,'Policy Characteristics'!$C:$C,0))),"",INDEX('Policy Characteristics'!G:G,MATCH($C1009,'Policy Characteristics'!$C:$C,0)))</f>
        <v>300</v>
      </c>
      <c r="N1009" s="306">
        <f>IF(ISBLANK(INDEX('Policy Characteristics'!H:H,MATCH($C1009,'Policy Characteristics'!$C:$C,0))),"",INDEX('Policy Characteristics'!H:H,MATCH($C1009,'Policy Characteristics'!$C:$C,0)))</f>
        <v>5</v>
      </c>
      <c r="O1009" s="306" t="str">
        <f>IF(ISBLANK(INDEX('Policy Characteristics'!I:I,MATCH($C1009,'Policy Characteristics'!$C:$C,0))),"",INDEX('Policy Characteristics'!I:I,MATCH($C1009,'Policy Characteristics'!$C:$C,0)))</f>
        <v>$/metric ton CO2e</v>
      </c>
      <c r="P1009" s="306" t="str">
        <f>IF(ISBLANK(INDEX('Policy Characteristics'!J:J,MATCH($C1009,'Policy Characteristics'!$C:$C,0))),"",INDEX('Policy Characteristics'!J:J,MATCH($C1009,'Policy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09" s="306" t="str">
        <f>IF(ISBLANK(INDEX('Policy Characteristics'!K:K,MATCH($C1009,'Policy Characteristics'!$C:$C,0))),"",INDEX('Policy Characteristics'!K:K,MATCH($C1009,'Policy Characteristics'!$C:$C,0)))</f>
        <v>fuels.html#carbon-tax</v>
      </c>
      <c r="R1009" s="306" t="str">
        <f>IF(ISBLANK(INDEX('Policy Characteristics'!L:L,MATCH($C1009,'Policy Characteristics'!$C:$C,0))),"",INDEX('Policy Characteristics'!L:L,MATCH($C1009,'Policy Characteristics'!$C:$C,0)))</f>
        <v>carbon-tax.html</v>
      </c>
    </row>
    <row r="1010" spans="1:18" s="435" customFormat="1" x14ac:dyDescent="0.25">
      <c r="A1010" s="306" t="str">
        <f>IF(ISBLANK(INDEX('Policy Characteristics'!A:A,MATCH($C1010,'Policy Characteristics'!$C:$C,0))),"",INDEX('Policy Characteristics'!A:A,MATCH($C1010,'Policy Characteristics'!$C:$C,0)))</f>
        <v>Cross-Sector</v>
      </c>
      <c r="B1010" s="306" t="str">
        <f>IF(ISBLANK(INDEX('Policy Characteristics'!B:B,MATCH($C1010,'Policy Characteristics'!$C:$C,0))),"",INDEX('Policy Characteristics'!B:B,MATCH($C1010,'Policy Characteristics'!$C:$C,0)))</f>
        <v>Carbon Price</v>
      </c>
      <c r="C1010" s="310" t="str">
        <f t="shared" si="47"/>
        <v>Additional Carbon Tax Rate</v>
      </c>
      <c r="D1010" s="414" t="s">
        <v>2557</v>
      </c>
      <c r="E1010" s="414"/>
      <c r="F1010" s="414" t="s">
        <v>2984</v>
      </c>
      <c r="G1010" s="414"/>
      <c r="H1010" s="416">
        <v>544</v>
      </c>
      <c r="I1010" s="414" t="s">
        <v>44</v>
      </c>
      <c r="J1010" s="308" t="str">
        <f>IF(ISBLANK(INDEX('Policy Characteristics'!D:D,MATCH($C1010,'Policy Characteristics'!$C:$C,0))),"",INDEX('Policy Characteristics'!D:D,MATCH($C1010,'Policy Characteristics'!$C:$C,0)))</f>
        <v>Carbon Price</v>
      </c>
      <c r="K1010" s="306" t="str">
        <f>IF(ISBLANK(INDEX('Policy Characteristics'!E:E,MATCH($C1010,'Policy Characteristics'!$C:$C,0))),"",INDEX('Policy Characteristics'!E:E,MATCH($C1010,'Policy Characteristics'!$C:$C,0)))</f>
        <v>cross carbon tax</v>
      </c>
      <c r="L1010" s="306">
        <f>IF(ISBLANK(INDEX('Policy Characteristics'!F:F,MATCH($C1010,'Policy Characteristics'!$C:$C,0))),"",INDEX('Policy Characteristics'!F:F,MATCH($C1010,'Policy Characteristics'!$C:$C,0)))</f>
        <v>0</v>
      </c>
      <c r="M1010" s="306">
        <f>IF(ISBLANK(INDEX('Policy Characteristics'!G:G,MATCH($C1010,'Policy Characteristics'!$C:$C,0))),"",INDEX('Policy Characteristics'!G:G,MATCH($C1010,'Policy Characteristics'!$C:$C,0)))</f>
        <v>300</v>
      </c>
      <c r="N1010" s="306">
        <f>IF(ISBLANK(INDEX('Policy Characteristics'!H:H,MATCH($C1010,'Policy Characteristics'!$C:$C,0))),"",INDEX('Policy Characteristics'!H:H,MATCH($C1010,'Policy Characteristics'!$C:$C,0)))</f>
        <v>5</v>
      </c>
      <c r="O1010" s="306" t="str">
        <f>IF(ISBLANK(INDEX('Policy Characteristics'!I:I,MATCH($C1010,'Policy Characteristics'!$C:$C,0))),"",INDEX('Policy Characteristics'!I:I,MATCH($C1010,'Policy Characteristics'!$C:$C,0)))</f>
        <v>$/metric ton CO2e</v>
      </c>
      <c r="P1010" s="306" t="str">
        <f>IF(ISBLANK(INDEX('Policy Characteristics'!J:J,MATCH($C1010,'Policy Characteristics'!$C:$C,0))),"",INDEX('Policy Characteristics'!J:J,MATCH($C1010,'Policy Characteristics'!$C:$C,0)))</f>
        <v>**Description:** This policy applies a price on fuels used in the selected sector(s) based on their greenhouse gas emissions.  It also increases the base cost of capital equipment (e.g., vehicles, power plants, building components) according to their embedded carbon content. When applied to the Industry Sector, the tax **is** levied on greenhouse gas emissions from non-energy industrial and agricultural processes by default, but these emissions sources can be exempted from the tax by enabling the policy lever "Exempt Process Emissions from C Tax." // **Guidance for setting values:** California's cap-and-trade program creates a price on carbon dioxide emissions. California's cap-and-trade policy design implicitly sets minimum and maximum prices that increase over time. In 2030, these minimum and maximum levels are $26 per metric ton and $101 per metric ton respectively (2017 dollars). The BAU scenario does not include a carbon price for reasons explained in model documentation.</v>
      </c>
      <c r="Q1010" s="306" t="str">
        <f>IF(ISBLANK(INDEX('Policy Characteristics'!K:K,MATCH($C1010,'Policy Characteristics'!$C:$C,0))),"",INDEX('Policy Characteristics'!K:K,MATCH($C1010,'Policy Characteristics'!$C:$C,0)))</f>
        <v>fuels.html#carbon-tax</v>
      </c>
      <c r="R1010" s="306" t="str">
        <f>IF(ISBLANK(INDEX('Policy Characteristics'!L:L,MATCH($C1010,'Policy Characteristics'!$C:$C,0))),"",INDEX('Policy Characteristics'!L:L,MATCH($C1010,'Policy Characteristics'!$C:$C,0)))</f>
        <v>carbon-tax.html</v>
      </c>
    </row>
    <row r="1011" spans="1:18" s="435" customFormat="1" x14ac:dyDescent="0.25">
      <c r="A1011" s="306" t="str">
        <f>IF(ISBLANK(INDEX('Policy Characteristics'!A:A,MATCH($C1011,'Policy Characteristics'!$C:$C,0))),"",INDEX('Policy Characteristics'!A:A,MATCH($C1011,'Policy Characteristics'!$C:$C,0)))</f>
        <v>Cross-Sector</v>
      </c>
      <c r="B1011" s="306" t="str">
        <f>IF(ISBLANK(INDEX('Policy Characteristics'!B:B,MATCH($C1011,'Policy Characteristics'!$C:$C,0))),"",INDEX('Policy Characteristics'!B:B,MATCH($C1011,'Policy Characteristics'!$C:$C,0)))</f>
        <v>End Existing Subsidies</v>
      </c>
      <c r="C1011" s="311" t="s">
        <v>144</v>
      </c>
      <c r="D1011" s="414" t="s">
        <v>53</v>
      </c>
      <c r="E1011" s="414"/>
      <c r="F1011" s="414" t="s">
        <v>94</v>
      </c>
      <c r="G1011" s="414"/>
      <c r="H1011" s="416">
        <v>706</v>
      </c>
      <c r="I1011" s="394" t="s">
        <v>45</v>
      </c>
      <c r="J1011" s="308" t="str">
        <f>IF(ISBLANK(INDEX('Policy Characteristics'!D:D,MATCH($C1011,'Policy Characteristics'!$C:$C,0))),"",INDEX('Policy Characteristics'!D:D,MATCH($C1011,'Policy Characteristics'!$C:$C,0)))</f>
        <v>End Existing Subsidies</v>
      </c>
      <c r="K1011" s="306" t="str">
        <f>IF(ISBLANK(INDEX('Policy Characteristics'!E:E,MATCH($C1011,'Policy Characteristics'!$C:$C,0))),"",INDEX('Policy Characteristics'!E:E,MATCH($C1011,'Policy Characteristics'!$C:$C,0)))</f>
        <v>cross reduce BAU subsidies</v>
      </c>
      <c r="L1011" s="317">
        <f>IF(ISBLANK(INDEX('Policy Characteristics'!F:F,MATCH($C1011,'Policy Characteristics'!$C:$C,0))),"",INDEX('Policy Characteristics'!F:F,MATCH($C1011,'Policy Characteristics'!$C:$C,0)))</f>
        <v>0</v>
      </c>
      <c r="M1011" s="317">
        <f>IF(ISBLANK(INDEX('Policy Characteristics'!G:G,MATCH($C1011,'Policy Characteristics'!$C:$C,0))),"",INDEX('Policy Characteristics'!G:G,MATCH($C1011,'Policy Characteristics'!$C:$C,0)))</f>
        <v>1</v>
      </c>
      <c r="N1011" s="317">
        <f>IF(ISBLANK(INDEX('Policy Characteristics'!H:H,MATCH($C1011,'Policy Characteristics'!$C:$C,0))),"",INDEX('Policy Characteristics'!H:H,MATCH($C1011,'Policy Characteristics'!$C:$C,0)))</f>
        <v>0.01</v>
      </c>
      <c r="O1011" s="306" t="str">
        <f>IF(ISBLANK(INDEX('Policy Characteristics'!I:I,MATCH($C1011,'Policy Characteristics'!$C:$C,0))),"",INDEX('Policy Characteristics'!I:I,MATCH($C1011,'Policy Characteristics'!$C:$C,0)))</f>
        <v>% reduction in BAU subsidies</v>
      </c>
      <c r="P1011" s="306" t="str">
        <f>IF(ISBLANK(INDEX('Policy Characteristics'!J:J,MATCH($C1011,'Policy Characteristics'!$C:$C,0))),"",INDEX('Policy Characteristics'!J:J,MATCH($C1011,'Policy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1" s="306" t="str">
        <f>IF(ISBLANK(INDEX('Policy Characteristics'!K:K,MATCH($C1011,'Policy Characteristics'!$C:$C,0))),"",INDEX('Policy Characteristics'!K:K,MATCH($C1011,'Policy Characteristics'!$C:$C,0)))</f>
        <v>fuels.html#end-subsidies</v>
      </c>
      <c r="R1011" s="306" t="str">
        <f>IF(ISBLANK(INDEX('Policy Characteristics'!L:L,MATCH($C1011,'Policy Characteristics'!$C:$C,0))),"",INDEX('Policy Characteristics'!L:L,MATCH($C1011,'Policy Characteristics'!$C:$C,0)))</f>
        <v>end-existing-subsidies.html</v>
      </c>
    </row>
    <row r="1012" spans="1:18" s="435" customFormat="1" x14ac:dyDescent="0.25">
      <c r="A1012" s="306" t="str">
        <f>IF(ISBLANK(INDEX('Policy Characteristics'!A:A,MATCH($C1012,'Policy Characteristics'!$C:$C,0))),"",INDEX('Policy Characteristics'!A:A,MATCH($C1012,'Policy Characteristics'!$C:$C,0)))</f>
        <v>Cross-Sector</v>
      </c>
      <c r="B1012" s="306" t="str">
        <f>IF(ISBLANK(INDEX('Policy Characteristics'!B:B,MATCH($C1012,'Policy Characteristics'!$C:$C,0))),"",INDEX('Policy Characteristics'!B:B,MATCH($C1012,'Policy Characteristics'!$C:$C,0)))</f>
        <v>End Existing Subsidies</v>
      </c>
      <c r="C1012" s="310" t="str">
        <f t="shared" ref="C1012:C1027" si="48">C$1011</f>
        <v>Percent Reduction in BAU Subsidies</v>
      </c>
      <c r="D1012" s="394" t="s">
        <v>474</v>
      </c>
      <c r="E1012" s="414"/>
      <c r="F1012" s="394" t="s">
        <v>471</v>
      </c>
      <c r="G1012" s="414"/>
      <c r="H1012" s="416">
        <v>69</v>
      </c>
      <c r="I1012" s="394" t="s">
        <v>44</v>
      </c>
      <c r="J1012" s="308" t="str">
        <f>IF(ISBLANK(INDEX('Policy Characteristics'!D:D,MATCH($C1012,'Policy Characteristics'!$C:$C,0))),"",INDEX('Policy Characteristics'!D:D,MATCH($C1012,'Policy Characteristics'!$C:$C,0)))</f>
        <v>End Existing Subsidies</v>
      </c>
      <c r="K1012" s="306" t="str">
        <f>IF(ISBLANK(INDEX('Policy Characteristics'!E:E,MATCH($C1012,'Policy Characteristics'!$C:$C,0))),"",INDEX('Policy Characteristics'!E:E,MATCH($C1012,'Policy Characteristics'!$C:$C,0)))</f>
        <v>cross reduce BAU subsidies</v>
      </c>
      <c r="L1012" s="317">
        <f>IF(ISBLANK(INDEX('Policy Characteristics'!F:F,MATCH($C1012,'Policy Characteristics'!$C:$C,0))),"",INDEX('Policy Characteristics'!F:F,MATCH($C1012,'Policy Characteristics'!$C:$C,0)))</f>
        <v>0</v>
      </c>
      <c r="M1012" s="317">
        <f>IF(ISBLANK(INDEX('Policy Characteristics'!G:G,MATCH($C1012,'Policy Characteristics'!$C:$C,0))),"",INDEX('Policy Characteristics'!G:G,MATCH($C1012,'Policy Characteristics'!$C:$C,0)))</f>
        <v>1</v>
      </c>
      <c r="N1012" s="317">
        <f>IF(ISBLANK(INDEX('Policy Characteristics'!H:H,MATCH($C1012,'Policy Characteristics'!$C:$C,0))),"",INDEX('Policy Characteristics'!H:H,MATCH($C1012,'Policy Characteristics'!$C:$C,0)))</f>
        <v>0.01</v>
      </c>
      <c r="O1012" s="306" t="str">
        <f>IF(ISBLANK(INDEX('Policy Characteristics'!I:I,MATCH($C1012,'Policy Characteristics'!$C:$C,0))),"",INDEX('Policy Characteristics'!I:I,MATCH($C1012,'Policy Characteristics'!$C:$C,0)))</f>
        <v>% reduction in BAU subsidies</v>
      </c>
      <c r="P1012" s="306" t="str">
        <f>IF(ISBLANK(INDEX('Policy Characteristics'!J:J,MATCH($C1012,'Policy Characteristics'!$C:$C,0))),"",INDEX('Policy Characteristics'!J:J,MATCH($C1012,'Policy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2" s="306" t="str">
        <f>IF(ISBLANK(INDEX('Policy Characteristics'!K:K,MATCH($C1012,'Policy Characteristics'!$C:$C,0))),"",INDEX('Policy Characteristics'!K:K,MATCH($C1012,'Policy Characteristics'!$C:$C,0)))</f>
        <v>fuels.html#end-subsidies</v>
      </c>
      <c r="R1012" s="306" t="str">
        <f>IF(ISBLANK(INDEX('Policy Characteristics'!L:L,MATCH($C1012,'Policy Characteristics'!$C:$C,0))),"",INDEX('Policy Characteristics'!L:L,MATCH($C1012,'Policy Characteristics'!$C:$C,0)))</f>
        <v>end-existing-subsidies.html</v>
      </c>
    </row>
    <row r="1013" spans="1:18" s="435" customFormat="1" x14ac:dyDescent="0.25">
      <c r="A1013" s="306" t="str">
        <f>IF(ISBLANK(INDEX('Policy Characteristics'!A:A,MATCH($C1013,'Policy Characteristics'!$C:$C,0))),"",INDEX('Policy Characteristics'!A:A,MATCH($C1013,'Policy Characteristics'!$C:$C,0)))</f>
        <v>Cross-Sector</v>
      </c>
      <c r="B1013" s="306" t="str">
        <f>IF(ISBLANK(INDEX('Policy Characteristics'!B:B,MATCH($C1013,'Policy Characteristics'!$C:$C,0))),"",INDEX('Policy Characteristics'!B:B,MATCH($C1013,'Policy Characteristics'!$C:$C,0)))</f>
        <v>End Existing Subsidies</v>
      </c>
      <c r="C1013" s="310" t="str">
        <f t="shared" si="48"/>
        <v>Percent Reduction in BAU Subsidies</v>
      </c>
      <c r="D1013" s="394" t="s">
        <v>47</v>
      </c>
      <c r="E1013" s="414"/>
      <c r="F1013" s="394" t="s">
        <v>88</v>
      </c>
      <c r="G1013" s="414"/>
      <c r="H1013" s="416">
        <v>70</v>
      </c>
      <c r="I1013" s="394" t="s">
        <v>44</v>
      </c>
      <c r="J1013" s="308" t="str">
        <f>IF(ISBLANK(INDEX('Policy Characteristics'!D:D,MATCH($C1013,'Policy Characteristics'!$C:$C,0))),"",INDEX('Policy Characteristics'!D:D,MATCH($C1013,'Policy Characteristics'!$C:$C,0)))</f>
        <v>End Existing Subsidies</v>
      </c>
      <c r="K1013" s="306" t="str">
        <f>IF(ISBLANK(INDEX('Policy Characteristics'!E:E,MATCH($C1013,'Policy Characteristics'!$C:$C,0))),"",INDEX('Policy Characteristics'!E:E,MATCH($C1013,'Policy Characteristics'!$C:$C,0)))</f>
        <v>cross reduce BAU subsidies</v>
      </c>
      <c r="L1013" s="317">
        <f>IF(ISBLANK(INDEX('Policy Characteristics'!F:F,MATCH($C1013,'Policy Characteristics'!$C:$C,0))),"",INDEX('Policy Characteristics'!F:F,MATCH($C1013,'Policy Characteristics'!$C:$C,0)))</f>
        <v>0</v>
      </c>
      <c r="M1013" s="317">
        <f>IF(ISBLANK(INDEX('Policy Characteristics'!G:G,MATCH($C1013,'Policy Characteristics'!$C:$C,0))),"",INDEX('Policy Characteristics'!G:G,MATCH($C1013,'Policy Characteristics'!$C:$C,0)))</f>
        <v>1</v>
      </c>
      <c r="N1013" s="317">
        <f>IF(ISBLANK(INDEX('Policy Characteristics'!H:H,MATCH($C1013,'Policy Characteristics'!$C:$C,0))),"",INDEX('Policy Characteristics'!H:H,MATCH($C1013,'Policy Characteristics'!$C:$C,0)))</f>
        <v>0.01</v>
      </c>
      <c r="O1013" s="306" t="str">
        <f>IF(ISBLANK(INDEX('Policy Characteristics'!I:I,MATCH($C1013,'Policy Characteristics'!$C:$C,0))),"",INDEX('Policy Characteristics'!I:I,MATCH($C1013,'Policy Characteristics'!$C:$C,0)))</f>
        <v>% reduction in BAU subsidies</v>
      </c>
      <c r="P1013" s="306" t="str">
        <f>IF(ISBLANK(INDEX('Policy Characteristics'!J:J,MATCH($C1013,'Policy Characteristics'!$C:$C,0))),"",INDEX('Policy Characteristics'!J:J,MATCH($C1013,'Policy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3" s="306" t="str">
        <f>IF(ISBLANK(INDEX('Policy Characteristics'!K:K,MATCH($C1013,'Policy Characteristics'!$C:$C,0))),"",INDEX('Policy Characteristics'!K:K,MATCH($C1013,'Policy Characteristics'!$C:$C,0)))</f>
        <v>fuels.html#end-subsidies</v>
      </c>
      <c r="R1013" s="306" t="str">
        <f>IF(ISBLANK(INDEX('Policy Characteristics'!L:L,MATCH($C1013,'Policy Characteristics'!$C:$C,0))),"",INDEX('Policy Characteristics'!L:L,MATCH($C1013,'Policy Characteristics'!$C:$C,0)))</f>
        <v>end-existing-subsidies.html</v>
      </c>
    </row>
    <row r="1014" spans="1:18" s="435" customFormat="1" x14ac:dyDescent="0.25">
      <c r="A1014" s="306" t="str">
        <f>IF(ISBLANK(INDEX('Policy Characteristics'!A:A,MATCH($C1014,'Policy Characteristics'!$C:$C,0))),"",INDEX('Policy Characteristics'!A:A,MATCH($C1014,'Policy Characteristics'!$C:$C,0)))</f>
        <v>Cross-Sector</v>
      </c>
      <c r="B1014" s="306" t="str">
        <f>IF(ISBLANK(INDEX('Policy Characteristics'!B:B,MATCH($C1014,'Policy Characteristics'!$C:$C,0))),"",INDEX('Policy Characteristics'!B:B,MATCH($C1014,'Policy Characteristics'!$C:$C,0)))</f>
        <v>End Existing Subsidies</v>
      </c>
      <c r="C1014" s="310" t="str">
        <f t="shared" si="48"/>
        <v>Percent Reduction in BAU Subsidies</v>
      </c>
      <c r="D1014" s="394" t="s">
        <v>48</v>
      </c>
      <c r="E1014" s="414"/>
      <c r="F1014" s="394" t="s">
        <v>89</v>
      </c>
      <c r="G1014" s="414"/>
      <c r="H1014" s="416">
        <v>71</v>
      </c>
      <c r="I1014" s="394" t="s">
        <v>44</v>
      </c>
      <c r="J1014" s="308" t="str">
        <f>IF(ISBLANK(INDEX('Policy Characteristics'!D:D,MATCH($C1014,'Policy Characteristics'!$C:$C,0))),"",INDEX('Policy Characteristics'!D:D,MATCH($C1014,'Policy Characteristics'!$C:$C,0)))</f>
        <v>End Existing Subsidies</v>
      </c>
      <c r="K1014" s="306" t="str">
        <f>IF(ISBLANK(INDEX('Policy Characteristics'!E:E,MATCH($C1014,'Policy Characteristics'!$C:$C,0))),"",INDEX('Policy Characteristics'!E:E,MATCH($C1014,'Policy Characteristics'!$C:$C,0)))</f>
        <v>cross reduce BAU subsidies</v>
      </c>
      <c r="L1014" s="317">
        <f>IF(ISBLANK(INDEX('Policy Characteristics'!F:F,MATCH($C1014,'Policy Characteristics'!$C:$C,0))),"",INDEX('Policy Characteristics'!F:F,MATCH($C1014,'Policy Characteristics'!$C:$C,0)))</f>
        <v>0</v>
      </c>
      <c r="M1014" s="317">
        <f>IF(ISBLANK(INDEX('Policy Characteristics'!G:G,MATCH($C1014,'Policy Characteristics'!$C:$C,0))),"",INDEX('Policy Characteristics'!G:G,MATCH($C1014,'Policy Characteristics'!$C:$C,0)))</f>
        <v>1</v>
      </c>
      <c r="N1014" s="317">
        <f>IF(ISBLANK(INDEX('Policy Characteristics'!H:H,MATCH($C1014,'Policy Characteristics'!$C:$C,0))),"",INDEX('Policy Characteristics'!H:H,MATCH($C1014,'Policy Characteristics'!$C:$C,0)))</f>
        <v>0.01</v>
      </c>
      <c r="O1014" s="306" t="str">
        <f>IF(ISBLANK(INDEX('Policy Characteristics'!I:I,MATCH($C1014,'Policy Characteristics'!$C:$C,0))),"",INDEX('Policy Characteristics'!I:I,MATCH($C1014,'Policy Characteristics'!$C:$C,0)))</f>
        <v>% reduction in BAU subsidies</v>
      </c>
      <c r="P1014" s="306" t="str">
        <f>IF(ISBLANK(INDEX('Policy Characteristics'!J:J,MATCH($C1014,'Policy Characteristics'!$C:$C,0))),"",INDEX('Policy Characteristics'!J:J,MATCH($C1014,'Policy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4" s="306" t="str">
        <f>IF(ISBLANK(INDEX('Policy Characteristics'!K:K,MATCH($C1014,'Policy Characteristics'!$C:$C,0))),"",INDEX('Policy Characteristics'!K:K,MATCH($C1014,'Policy Characteristics'!$C:$C,0)))</f>
        <v>fuels.html#end-subsidies</v>
      </c>
      <c r="R1014" s="306" t="str">
        <f>IF(ISBLANK(INDEX('Policy Characteristics'!L:L,MATCH($C1014,'Policy Characteristics'!$C:$C,0))),"",INDEX('Policy Characteristics'!L:L,MATCH($C1014,'Policy Characteristics'!$C:$C,0)))</f>
        <v>end-existing-subsidies.html</v>
      </c>
    </row>
    <row r="1015" spans="1:18" s="435" customFormat="1" x14ac:dyDescent="0.25">
      <c r="A1015" s="306" t="str">
        <f>IF(ISBLANK(INDEX('Policy Characteristics'!A:A,MATCH($C1015,'Policy Characteristics'!$C:$C,0))),"",INDEX('Policy Characteristics'!A:A,MATCH($C1015,'Policy Characteristics'!$C:$C,0)))</f>
        <v>Cross-Sector</v>
      </c>
      <c r="B1015" s="306" t="str">
        <f>IF(ISBLANK(INDEX('Policy Characteristics'!B:B,MATCH($C1015,'Policy Characteristics'!$C:$C,0))),"",INDEX('Policy Characteristics'!B:B,MATCH($C1015,'Policy Characteristics'!$C:$C,0)))</f>
        <v>End Existing Subsidies</v>
      </c>
      <c r="C1015" s="310" t="str">
        <f t="shared" si="48"/>
        <v>Percent Reduction in BAU Subsidies</v>
      </c>
      <c r="D1015" s="394" t="s">
        <v>49</v>
      </c>
      <c r="E1015" s="414"/>
      <c r="F1015" s="394" t="s">
        <v>90</v>
      </c>
      <c r="G1015" s="414"/>
      <c r="H1015" s="416">
        <v>72</v>
      </c>
      <c r="I1015" s="394" t="s">
        <v>45</v>
      </c>
      <c r="J1015" s="308" t="str">
        <f>IF(ISBLANK(INDEX('Policy Characteristics'!D:D,MATCH($C1015,'Policy Characteristics'!$C:$C,0))),"",INDEX('Policy Characteristics'!D:D,MATCH($C1015,'Policy Characteristics'!$C:$C,0)))</f>
        <v>End Existing Subsidies</v>
      </c>
      <c r="K1015" s="306" t="str">
        <f>IF(ISBLANK(INDEX('Policy Characteristics'!E:E,MATCH($C1015,'Policy Characteristics'!$C:$C,0))),"",INDEX('Policy Characteristics'!E:E,MATCH($C1015,'Policy Characteristics'!$C:$C,0)))</f>
        <v>cross reduce BAU subsidies</v>
      </c>
      <c r="L1015" s="317">
        <f>IF(ISBLANK(INDEX('Policy Characteristics'!F:F,MATCH($C1015,'Policy Characteristics'!$C:$C,0))),"",INDEX('Policy Characteristics'!F:F,MATCH($C1015,'Policy Characteristics'!$C:$C,0)))</f>
        <v>0</v>
      </c>
      <c r="M1015" s="317">
        <f>IF(ISBLANK(INDEX('Policy Characteristics'!G:G,MATCH($C1015,'Policy Characteristics'!$C:$C,0))),"",INDEX('Policy Characteristics'!G:G,MATCH($C1015,'Policy Characteristics'!$C:$C,0)))</f>
        <v>1</v>
      </c>
      <c r="N1015" s="317">
        <f>IF(ISBLANK(INDEX('Policy Characteristics'!H:H,MATCH($C1015,'Policy Characteristics'!$C:$C,0))),"",INDEX('Policy Characteristics'!H:H,MATCH($C1015,'Policy Characteristics'!$C:$C,0)))</f>
        <v>0.01</v>
      </c>
      <c r="O1015" s="306" t="str">
        <f>IF(ISBLANK(INDEX('Policy Characteristics'!I:I,MATCH($C1015,'Policy Characteristics'!$C:$C,0))),"",INDEX('Policy Characteristics'!I:I,MATCH($C1015,'Policy Characteristics'!$C:$C,0)))</f>
        <v>% reduction in BAU subsidies</v>
      </c>
      <c r="P1015" s="306" t="str">
        <f>IF(ISBLANK(INDEX('Policy Characteristics'!J:J,MATCH($C1015,'Policy Characteristics'!$C:$C,0))),"",INDEX('Policy Characteristics'!J:J,MATCH($C1015,'Policy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5" s="306" t="str">
        <f>IF(ISBLANK(INDEX('Policy Characteristics'!K:K,MATCH($C1015,'Policy Characteristics'!$C:$C,0))),"",INDEX('Policy Characteristics'!K:K,MATCH($C1015,'Policy Characteristics'!$C:$C,0)))</f>
        <v>fuels.html#end-subsidies</v>
      </c>
      <c r="R1015" s="306" t="str">
        <f>IF(ISBLANK(INDEX('Policy Characteristics'!L:L,MATCH($C1015,'Policy Characteristics'!$C:$C,0))),"",INDEX('Policy Characteristics'!L:L,MATCH($C1015,'Policy Characteristics'!$C:$C,0)))</f>
        <v>end-existing-subsidies.html</v>
      </c>
    </row>
    <row r="1016" spans="1:18" s="435" customFormat="1" x14ac:dyDescent="0.25">
      <c r="A1016" s="306" t="str">
        <f>IF(ISBLANK(INDEX('Policy Characteristics'!A:A,MATCH($C1016,'Policy Characteristics'!$C:$C,0))),"",INDEX('Policy Characteristics'!A:A,MATCH($C1016,'Policy Characteristics'!$C:$C,0)))</f>
        <v>Cross-Sector</v>
      </c>
      <c r="B1016" s="306" t="str">
        <f>IF(ISBLANK(INDEX('Policy Characteristics'!B:B,MATCH($C1016,'Policy Characteristics'!$C:$C,0))),"",INDEX('Policy Characteristics'!B:B,MATCH($C1016,'Policy Characteristics'!$C:$C,0)))</f>
        <v>End Existing Subsidies</v>
      </c>
      <c r="C1016" s="310" t="str">
        <f t="shared" si="48"/>
        <v>Percent Reduction in BAU Subsidies</v>
      </c>
      <c r="D1016" s="394" t="s">
        <v>50</v>
      </c>
      <c r="E1016" s="414"/>
      <c r="F1016" s="394" t="s">
        <v>476</v>
      </c>
      <c r="G1016" s="414"/>
      <c r="H1016" s="416">
        <v>73</v>
      </c>
      <c r="I1016" s="394" t="s">
        <v>45</v>
      </c>
      <c r="J1016" s="308" t="str">
        <f>IF(ISBLANK(INDEX('Policy Characteristics'!D:D,MATCH($C1016,'Policy Characteristics'!$C:$C,0))),"",INDEX('Policy Characteristics'!D:D,MATCH($C1016,'Policy Characteristics'!$C:$C,0)))</f>
        <v>End Existing Subsidies</v>
      </c>
      <c r="K1016" s="306" t="str">
        <f>IF(ISBLANK(INDEX('Policy Characteristics'!E:E,MATCH($C1016,'Policy Characteristics'!$C:$C,0))),"",INDEX('Policy Characteristics'!E:E,MATCH($C1016,'Policy Characteristics'!$C:$C,0)))</f>
        <v>cross reduce BAU subsidies</v>
      </c>
      <c r="L1016" s="317">
        <f>IF(ISBLANK(INDEX('Policy Characteristics'!F:F,MATCH($C1016,'Policy Characteristics'!$C:$C,0))),"",INDEX('Policy Characteristics'!F:F,MATCH($C1016,'Policy Characteristics'!$C:$C,0)))</f>
        <v>0</v>
      </c>
      <c r="M1016" s="317">
        <f>IF(ISBLANK(INDEX('Policy Characteristics'!G:G,MATCH($C1016,'Policy Characteristics'!$C:$C,0))),"",INDEX('Policy Characteristics'!G:G,MATCH($C1016,'Policy Characteristics'!$C:$C,0)))</f>
        <v>1</v>
      </c>
      <c r="N1016" s="317">
        <f>IF(ISBLANK(INDEX('Policy Characteristics'!H:H,MATCH($C1016,'Policy Characteristics'!$C:$C,0))),"",INDEX('Policy Characteristics'!H:H,MATCH($C1016,'Policy Characteristics'!$C:$C,0)))</f>
        <v>0.01</v>
      </c>
      <c r="O1016" s="306" t="str">
        <f>IF(ISBLANK(INDEX('Policy Characteristics'!I:I,MATCH($C1016,'Policy Characteristics'!$C:$C,0))),"",INDEX('Policy Characteristics'!I:I,MATCH($C1016,'Policy Characteristics'!$C:$C,0)))</f>
        <v>% reduction in BAU subsidies</v>
      </c>
      <c r="P1016" s="306" t="str">
        <f>IF(ISBLANK(INDEX('Policy Characteristics'!J:J,MATCH($C1016,'Policy Characteristics'!$C:$C,0))),"",INDEX('Policy Characteristics'!J:J,MATCH($C1016,'Policy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6" s="306" t="str">
        <f>IF(ISBLANK(INDEX('Policy Characteristics'!K:K,MATCH($C1016,'Policy Characteristics'!$C:$C,0))),"",INDEX('Policy Characteristics'!K:K,MATCH($C1016,'Policy Characteristics'!$C:$C,0)))</f>
        <v>fuels.html#end-subsidies</v>
      </c>
      <c r="R1016" s="306" t="str">
        <f>IF(ISBLANK(INDEX('Policy Characteristics'!L:L,MATCH($C1016,'Policy Characteristics'!$C:$C,0))),"",INDEX('Policy Characteristics'!L:L,MATCH($C1016,'Policy Characteristics'!$C:$C,0)))</f>
        <v>end-existing-subsidies.html</v>
      </c>
    </row>
    <row r="1017" spans="1:18" s="435" customFormat="1" x14ac:dyDescent="0.25">
      <c r="A1017" s="306" t="str">
        <f>IF(ISBLANK(INDEX('Policy Characteristics'!A:A,MATCH($C1017,'Policy Characteristics'!$C:$C,0))),"",INDEX('Policy Characteristics'!A:A,MATCH($C1017,'Policy Characteristics'!$C:$C,0)))</f>
        <v>Cross-Sector</v>
      </c>
      <c r="B1017" s="306" t="str">
        <f>IF(ISBLANK(INDEX('Policy Characteristics'!B:B,MATCH($C1017,'Policy Characteristics'!$C:$C,0))),"",INDEX('Policy Characteristics'!B:B,MATCH($C1017,'Policy Characteristics'!$C:$C,0)))</f>
        <v>End Existing Subsidies</v>
      </c>
      <c r="C1017" s="310" t="str">
        <f t="shared" si="48"/>
        <v>Percent Reduction in BAU Subsidies</v>
      </c>
      <c r="D1017" s="394" t="s">
        <v>51</v>
      </c>
      <c r="E1017" s="414"/>
      <c r="F1017" s="394" t="s">
        <v>95</v>
      </c>
      <c r="G1017" s="414"/>
      <c r="H1017" s="416">
        <v>74</v>
      </c>
      <c r="I1017" s="394" t="s">
        <v>44</v>
      </c>
      <c r="J1017" s="308" t="str">
        <f>IF(ISBLANK(INDEX('Policy Characteristics'!D:D,MATCH($C1017,'Policy Characteristics'!$C:$C,0))),"",INDEX('Policy Characteristics'!D:D,MATCH($C1017,'Policy Characteristics'!$C:$C,0)))</f>
        <v>End Existing Subsidies</v>
      </c>
      <c r="K1017" s="306" t="str">
        <f>IF(ISBLANK(INDEX('Policy Characteristics'!E:E,MATCH($C1017,'Policy Characteristics'!$C:$C,0))),"",INDEX('Policy Characteristics'!E:E,MATCH($C1017,'Policy Characteristics'!$C:$C,0)))</f>
        <v>cross reduce BAU subsidies</v>
      </c>
      <c r="L1017" s="317">
        <f>IF(ISBLANK(INDEX('Policy Characteristics'!F:F,MATCH($C1017,'Policy Characteristics'!$C:$C,0))),"",INDEX('Policy Characteristics'!F:F,MATCH($C1017,'Policy Characteristics'!$C:$C,0)))</f>
        <v>0</v>
      </c>
      <c r="M1017" s="317">
        <f>IF(ISBLANK(INDEX('Policy Characteristics'!G:G,MATCH($C1017,'Policy Characteristics'!$C:$C,0))),"",INDEX('Policy Characteristics'!G:G,MATCH($C1017,'Policy Characteristics'!$C:$C,0)))</f>
        <v>1</v>
      </c>
      <c r="N1017" s="317">
        <f>IF(ISBLANK(INDEX('Policy Characteristics'!H:H,MATCH($C1017,'Policy Characteristics'!$C:$C,0))),"",INDEX('Policy Characteristics'!H:H,MATCH($C1017,'Policy Characteristics'!$C:$C,0)))</f>
        <v>0.01</v>
      </c>
      <c r="O1017" s="306" t="str">
        <f>IF(ISBLANK(INDEX('Policy Characteristics'!I:I,MATCH($C1017,'Policy Characteristics'!$C:$C,0))),"",INDEX('Policy Characteristics'!I:I,MATCH($C1017,'Policy Characteristics'!$C:$C,0)))</f>
        <v>% reduction in BAU subsidies</v>
      </c>
      <c r="P1017" s="306" t="str">
        <f>IF(ISBLANK(INDEX('Policy Characteristics'!J:J,MATCH($C1017,'Policy Characteristics'!$C:$C,0))),"",INDEX('Policy Characteristics'!J:J,MATCH($C1017,'Policy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7" s="306" t="str">
        <f>IF(ISBLANK(INDEX('Policy Characteristics'!K:K,MATCH($C1017,'Policy Characteristics'!$C:$C,0))),"",INDEX('Policy Characteristics'!K:K,MATCH($C1017,'Policy Characteristics'!$C:$C,0)))</f>
        <v>fuels.html#end-subsidies</v>
      </c>
      <c r="R1017" s="306" t="str">
        <f>IF(ISBLANK(INDEX('Policy Characteristics'!L:L,MATCH($C1017,'Policy Characteristics'!$C:$C,0))),"",INDEX('Policy Characteristics'!L:L,MATCH($C1017,'Policy Characteristics'!$C:$C,0)))</f>
        <v>end-existing-subsidies.html</v>
      </c>
    </row>
    <row r="1018" spans="1:18" s="435" customFormat="1" x14ac:dyDescent="0.25">
      <c r="A1018" s="306" t="str">
        <f>IF(ISBLANK(INDEX('Policy Characteristics'!A:A,MATCH($C1018,'Policy Characteristics'!$C:$C,0))),"",INDEX('Policy Characteristics'!A:A,MATCH($C1018,'Policy Characteristics'!$C:$C,0)))</f>
        <v>Cross-Sector</v>
      </c>
      <c r="B1018" s="306" t="str">
        <f>IF(ISBLANK(INDEX('Policy Characteristics'!B:B,MATCH($C1018,'Policy Characteristics'!$C:$C,0))),"",INDEX('Policy Characteristics'!B:B,MATCH($C1018,'Policy Characteristics'!$C:$C,0)))</f>
        <v>End Existing Subsidies</v>
      </c>
      <c r="C1018" s="310" t="str">
        <f t="shared" si="48"/>
        <v>Percent Reduction in BAU Subsidies</v>
      </c>
      <c r="D1018" s="394" t="s">
        <v>52</v>
      </c>
      <c r="E1018" s="414"/>
      <c r="F1018" s="394" t="s">
        <v>93</v>
      </c>
      <c r="G1018" s="414"/>
      <c r="H1018" s="416">
        <v>707</v>
      </c>
      <c r="I1018" s="394" t="s">
        <v>45</v>
      </c>
      <c r="J1018" s="308" t="str">
        <f>IF(ISBLANK(INDEX('Policy Characteristics'!D:D,MATCH($C1018,'Policy Characteristics'!$C:$C,0))),"",INDEX('Policy Characteristics'!D:D,MATCH($C1018,'Policy Characteristics'!$C:$C,0)))</f>
        <v>End Existing Subsidies</v>
      </c>
      <c r="K1018" s="306" t="str">
        <f>IF(ISBLANK(INDEX('Policy Characteristics'!E:E,MATCH($C1018,'Policy Characteristics'!$C:$C,0))),"",INDEX('Policy Characteristics'!E:E,MATCH($C1018,'Policy Characteristics'!$C:$C,0)))</f>
        <v>cross reduce BAU subsidies</v>
      </c>
      <c r="L1018" s="317">
        <f>IF(ISBLANK(INDEX('Policy Characteristics'!F:F,MATCH($C1018,'Policy Characteristics'!$C:$C,0))),"",INDEX('Policy Characteristics'!F:F,MATCH($C1018,'Policy Characteristics'!$C:$C,0)))</f>
        <v>0</v>
      </c>
      <c r="M1018" s="317">
        <f>IF(ISBLANK(INDEX('Policy Characteristics'!G:G,MATCH($C1018,'Policy Characteristics'!$C:$C,0))),"",INDEX('Policy Characteristics'!G:G,MATCH($C1018,'Policy Characteristics'!$C:$C,0)))</f>
        <v>1</v>
      </c>
      <c r="N1018" s="317">
        <f>IF(ISBLANK(INDEX('Policy Characteristics'!H:H,MATCH($C1018,'Policy Characteristics'!$C:$C,0))),"",INDEX('Policy Characteristics'!H:H,MATCH($C1018,'Policy Characteristics'!$C:$C,0)))</f>
        <v>0.01</v>
      </c>
      <c r="O1018" s="306" t="str">
        <f>IF(ISBLANK(INDEX('Policy Characteristics'!I:I,MATCH($C1018,'Policy Characteristics'!$C:$C,0))),"",INDEX('Policy Characteristics'!I:I,MATCH($C1018,'Policy Characteristics'!$C:$C,0)))</f>
        <v>% reduction in BAU subsidies</v>
      </c>
      <c r="P1018" s="306" t="str">
        <f>IF(ISBLANK(INDEX('Policy Characteristics'!J:J,MATCH($C1018,'Policy Characteristics'!$C:$C,0))),"",INDEX('Policy Characteristics'!J:J,MATCH($C1018,'Policy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8" s="306" t="str">
        <f>IF(ISBLANK(INDEX('Policy Characteristics'!K:K,MATCH($C1018,'Policy Characteristics'!$C:$C,0))),"",INDEX('Policy Characteristics'!K:K,MATCH($C1018,'Policy Characteristics'!$C:$C,0)))</f>
        <v>fuels.html#end-subsidies</v>
      </c>
      <c r="R1018" s="306" t="str">
        <f>IF(ISBLANK(INDEX('Policy Characteristics'!L:L,MATCH($C1018,'Policy Characteristics'!$C:$C,0))),"",INDEX('Policy Characteristics'!L:L,MATCH($C1018,'Policy Characteristics'!$C:$C,0)))</f>
        <v>end-existing-subsidies.html</v>
      </c>
    </row>
    <row r="1019" spans="1:18" s="435" customFormat="1" x14ac:dyDescent="0.25">
      <c r="A1019" s="306" t="str">
        <f>IF(ISBLANK(INDEX('Policy Characteristics'!A:A,MATCH($C1019,'Policy Characteristics'!$C:$C,0))),"",INDEX('Policy Characteristics'!A:A,MATCH($C1019,'Policy Characteristics'!$C:$C,0)))</f>
        <v>Cross-Sector</v>
      </c>
      <c r="B1019" s="306" t="str">
        <f>IF(ISBLANK(INDEX('Policy Characteristics'!B:B,MATCH($C1019,'Policy Characteristics'!$C:$C,0))),"",INDEX('Policy Characteristics'!B:B,MATCH($C1019,'Policy Characteristics'!$C:$C,0)))</f>
        <v>End Existing Subsidies</v>
      </c>
      <c r="C1019" s="310" t="str">
        <f t="shared" si="48"/>
        <v>Percent Reduction in BAU Subsidies</v>
      </c>
      <c r="D1019" s="394" t="s">
        <v>54</v>
      </c>
      <c r="E1019" s="414"/>
      <c r="F1019" s="394" t="s">
        <v>96</v>
      </c>
      <c r="G1019" s="414"/>
      <c r="H1019" s="416">
        <v>75</v>
      </c>
      <c r="I1019" s="394" t="s">
        <v>44</v>
      </c>
      <c r="J1019" s="308" t="str">
        <f>IF(ISBLANK(INDEX('Policy Characteristics'!D:D,MATCH($C1019,'Policy Characteristics'!$C:$C,0))),"",INDEX('Policy Characteristics'!D:D,MATCH($C1019,'Policy Characteristics'!$C:$C,0)))</f>
        <v>End Existing Subsidies</v>
      </c>
      <c r="K1019" s="306" t="str">
        <f>IF(ISBLANK(INDEX('Policy Characteristics'!E:E,MATCH($C1019,'Policy Characteristics'!$C:$C,0))),"",INDEX('Policy Characteristics'!E:E,MATCH($C1019,'Policy Characteristics'!$C:$C,0)))</f>
        <v>cross reduce BAU subsidies</v>
      </c>
      <c r="L1019" s="317">
        <f>IF(ISBLANK(INDEX('Policy Characteristics'!F:F,MATCH($C1019,'Policy Characteristics'!$C:$C,0))),"",INDEX('Policy Characteristics'!F:F,MATCH($C1019,'Policy Characteristics'!$C:$C,0)))</f>
        <v>0</v>
      </c>
      <c r="M1019" s="317">
        <f>IF(ISBLANK(INDEX('Policy Characteristics'!G:G,MATCH($C1019,'Policy Characteristics'!$C:$C,0))),"",INDEX('Policy Characteristics'!G:G,MATCH($C1019,'Policy Characteristics'!$C:$C,0)))</f>
        <v>1</v>
      </c>
      <c r="N1019" s="317">
        <f>IF(ISBLANK(INDEX('Policy Characteristics'!H:H,MATCH($C1019,'Policy Characteristics'!$C:$C,0))),"",INDEX('Policy Characteristics'!H:H,MATCH($C1019,'Policy Characteristics'!$C:$C,0)))</f>
        <v>0.01</v>
      </c>
      <c r="O1019" s="306" t="str">
        <f>IF(ISBLANK(INDEX('Policy Characteristics'!I:I,MATCH($C1019,'Policy Characteristics'!$C:$C,0))),"",INDEX('Policy Characteristics'!I:I,MATCH($C1019,'Policy Characteristics'!$C:$C,0)))</f>
        <v>% reduction in BAU subsidies</v>
      </c>
      <c r="P1019" s="306" t="str">
        <f>IF(ISBLANK(INDEX('Policy Characteristics'!J:J,MATCH($C1019,'Policy Characteristics'!$C:$C,0))),"",INDEX('Policy Characteristics'!J:J,MATCH($C1019,'Policy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19" s="306" t="str">
        <f>IF(ISBLANK(INDEX('Policy Characteristics'!K:K,MATCH($C1019,'Policy Characteristics'!$C:$C,0))),"",INDEX('Policy Characteristics'!K:K,MATCH($C1019,'Policy Characteristics'!$C:$C,0)))</f>
        <v>fuels.html#end-subsidies</v>
      </c>
      <c r="R1019" s="306" t="str">
        <f>IF(ISBLANK(INDEX('Policy Characteristics'!L:L,MATCH($C1019,'Policy Characteristics'!$C:$C,0))),"",INDEX('Policy Characteristics'!L:L,MATCH($C1019,'Policy Characteristics'!$C:$C,0)))</f>
        <v>end-existing-subsidies.html</v>
      </c>
    </row>
    <row r="1020" spans="1:18" s="435" customFormat="1" x14ac:dyDescent="0.25">
      <c r="A1020" s="306" t="str">
        <f>IF(ISBLANK(INDEX('Policy Characteristics'!A:A,MATCH($C1020,'Policy Characteristics'!$C:$C,0))),"",INDEX('Policy Characteristics'!A:A,MATCH($C1020,'Policy Characteristics'!$C:$C,0)))</f>
        <v>Cross-Sector</v>
      </c>
      <c r="B1020" s="306" t="str">
        <f>IF(ISBLANK(INDEX('Policy Characteristics'!B:B,MATCH($C1020,'Policy Characteristics'!$C:$C,0))),"",INDEX('Policy Characteristics'!B:B,MATCH($C1020,'Policy Characteristics'!$C:$C,0)))</f>
        <v>End Existing Subsidies</v>
      </c>
      <c r="C1020" s="310" t="str">
        <f t="shared" si="48"/>
        <v>Percent Reduction in BAU Subsidies</v>
      </c>
      <c r="D1020" s="394" t="s">
        <v>55</v>
      </c>
      <c r="E1020" s="414"/>
      <c r="F1020" s="394" t="s">
        <v>97</v>
      </c>
      <c r="G1020" s="414"/>
      <c r="H1020" s="416">
        <v>76</v>
      </c>
      <c r="I1020" s="394" t="s">
        <v>44</v>
      </c>
      <c r="J1020" s="308" t="str">
        <f>IF(ISBLANK(INDEX('Policy Characteristics'!D:D,MATCH($C1020,'Policy Characteristics'!$C:$C,0))),"",INDEX('Policy Characteristics'!D:D,MATCH($C1020,'Policy Characteristics'!$C:$C,0)))</f>
        <v>End Existing Subsidies</v>
      </c>
      <c r="K1020" s="306" t="str">
        <f>IF(ISBLANK(INDEX('Policy Characteristics'!E:E,MATCH($C1020,'Policy Characteristics'!$C:$C,0))),"",INDEX('Policy Characteristics'!E:E,MATCH($C1020,'Policy Characteristics'!$C:$C,0)))</f>
        <v>cross reduce BAU subsidies</v>
      </c>
      <c r="L1020" s="317">
        <f>IF(ISBLANK(INDEX('Policy Characteristics'!F:F,MATCH($C1020,'Policy Characteristics'!$C:$C,0))),"",INDEX('Policy Characteristics'!F:F,MATCH($C1020,'Policy Characteristics'!$C:$C,0)))</f>
        <v>0</v>
      </c>
      <c r="M1020" s="317">
        <f>IF(ISBLANK(INDEX('Policy Characteristics'!G:G,MATCH($C1020,'Policy Characteristics'!$C:$C,0))),"",INDEX('Policy Characteristics'!G:G,MATCH($C1020,'Policy Characteristics'!$C:$C,0)))</f>
        <v>1</v>
      </c>
      <c r="N1020" s="317">
        <f>IF(ISBLANK(INDEX('Policy Characteristics'!H:H,MATCH($C1020,'Policy Characteristics'!$C:$C,0))),"",INDEX('Policy Characteristics'!H:H,MATCH($C1020,'Policy Characteristics'!$C:$C,0)))</f>
        <v>0.01</v>
      </c>
      <c r="O1020" s="306" t="str">
        <f>IF(ISBLANK(INDEX('Policy Characteristics'!I:I,MATCH($C1020,'Policy Characteristics'!$C:$C,0))),"",INDEX('Policy Characteristics'!I:I,MATCH($C1020,'Policy Characteristics'!$C:$C,0)))</f>
        <v>% reduction in BAU subsidies</v>
      </c>
      <c r="P1020" s="306" t="str">
        <f>IF(ISBLANK(INDEX('Policy Characteristics'!J:J,MATCH($C1020,'Policy Characteristics'!$C:$C,0))),"",INDEX('Policy Characteristics'!J:J,MATCH($C1020,'Policy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0" s="306" t="str">
        <f>IF(ISBLANK(INDEX('Policy Characteristics'!K:K,MATCH($C1020,'Policy Characteristics'!$C:$C,0))),"",INDEX('Policy Characteristics'!K:K,MATCH($C1020,'Policy Characteristics'!$C:$C,0)))</f>
        <v>fuels.html#end-subsidies</v>
      </c>
      <c r="R1020" s="306" t="str">
        <f>IF(ISBLANK(INDEX('Policy Characteristics'!L:L,MATCH($C1020,'Policy Characteristics'!$C:$C,0))),"",INDEX('Policy Characteristics'!L:L,MATCH($C1020,'Policy Characteristics'!$C:$C,0)))</f>
        <v>end-existing-subsidies.html</v>
      </c>
    </row>
    <row r="1021" spans="1:18" s="435" customFormat="1" x14ac:dyDescent="0.25">
      <c r="A1021" s="306" t="str">
        <f>IF(ISBLANK(INDEX('Policy Characteristics'!A:A,MATCH($C1021,'Policy Characteristics'!$C:$C,0))),"",INDEX('Policy Characteristics'!A:A,MATCH($C1021,'Policy Characteristics'!$C:$C,0)))</f>
        <v>Cross-Sector</v>
      </c>
      <c r="B1021" s="306" t="str">
        <f>IF(ISBLANK(INDEX('Policy Characteristics'!B:B,MATCH($C1021,'Policy Characteristics'!$C:$C,0))),"",INDEX('Policy Characteristics'!B:B,MATCH($C1021,'Policy Characteristics'!$C:$C,0)))</f>
        <v>End Existing Subsidies</v>
      </c>
      <c r="C1021" s="310" t="str">
        <f t="shared" si="48"/>
        <v>Percent Reduction in BAU Subsidies</v>
      </c>
      <c r="D1021" s="394" t="s">
        <v>56</v>
      </c>
      <c r="E1021" s="414"/>
      <c r="F1021" s="394" t="s">
        <v>98</v>
      </c>
      <c r="G1021" s="414"/>
      <c r="H1021" s="416">
        <v>708</v>
      </c>
      <c r="I1021" s="394" t="s">
        <v>45</v>
      </c>
      <c r="J1021" s="308" t="str">
        <f>IF(ISBLANK(INDEX('Policy Characteristics'!D:D,MATCH($C1021,'Policy Characteristics'!$C:$C,0))),"",INDEX('Policy Characteristics'!D:D,MATCH($C1021,'Policy Characteristics'!$C:$C,0)))</f>
        <v>End Existing Subsidies</v>
      </c>
      <c r="K1021" s="306" t="str">
        <f>IF(ISBLANK(INDEX('Policy Characteristics'!E:E,MATCH($C1021,'Policy Characteristics'!$C:$C,0))),"",INDEX('Policy Characteristics'!E:E,MATCH($C1021,'Policy Characteristics'!$C:$C,0)))</f>
        <v>cross reduce BAU subsidies</v>
      </c>
      <c r="L1021" s="317">
        <f>IF(ISBLANK(INDEX('Policy Characteristics'!F:F,MATCH($C1021,'Policy Characteristics'!$C:$C,0))),"",INDEX('Policy Characteristics'!F:F,MATCH($C1021,'Policy Characteristics'!$C:$C,0)))</f>
        <v>0</v>
      </c>
      <c r="M1021" s="317">
        <f>IF(ISBLANK(INDEX('Policy Characteristics'!G:G,MATCH($C1021,'Policy Characteristics'!$C:$C,0))),"",INDEX('Policy Characteristics'!G:G,MATCH($C1021,'Policy Characteristics'!$C:$C,0)))</f>
        <v>1</v>
      </c>
      <c r="N1021" s="317">
        <f>IF(ISBLANK(INDEX('Policy Characteristics'!H:H,MATCH($C1021,'Policy Characteristics'!$C:$C,0))),"",INDEX('Policy Characteristics'!H:H,MATCH($C1021,'Policy Characteristics'!$C:$C,0)))</f>
        <v>0.01</v>
      </c>
      <c r="O1021" s="306" t="str">
        <f>IF(ISBLANK(INDEX('Policy Characteristics'!I:I,MATCH($C1021,'Policy Characteristics'!$C:$C,0))),"",INDEX('Policy Characteristics'!I:I,MATCH($C1021,'Policy Characteristics'!$C:$C,0)))</f>
        <v>% reduction in BAU subsidies</v>
      </c>
      <c r="P1021" s="306" t="str">
        <f>IF(ISBLANK(INDEX('Policy Characteristics'!J:J,MATCH($C1021,'Policy Characteristics'!$C:$C,0))),"",INDEX('Policy Characteristics'!J:J,MATCH($C1021,'Policy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1" s="306" t="str">
        <f>IF(ISBLANK(INDEX('Policy Characteristics'!K:K,MATCH($C1021,'Policy Characteristics'!$C:$C,0))),"",INDEX('Policy Characteristics'!K:K,MATCH($C1021,'Policy Characteristics'!$C:$C,0)))</f>
        <v>fuels.html#end-subsidies</v>
      </c>
      <c r="R1021" s="306" t="str">
        <f>IF(ISBLANK(INDEX('Policy Characteristics'!L:L,MATCH($C1021,'Policy Characteristics'!$C:$C,0))),"",INDEX('Policy Characteristics'!L:L,MATCH($C1021,'Policy Characteristics'!$C:$C,0)))</f>
        <v>end-existing-subsidies.html</v>
      </c>
    </row>
    <row r="1022" spans="1:18" s="435" customFormat="1" x14ac:dyDescent="0.25">
      <c r="A1022" s="306" t="str">
        <f>IF(ISBLANK(INDEX('Policy Characteristics'!A:A,MATCH($C1022,'Policy Characteristics'!$C:$C,0))),"",INDEX('Policy Characteristics'!A:A,MATCH($C1022,'Policy Characteristics'!$C:$C,0)))</f>
        <v>Cross-Sector</v>
      </c>
      <c r="B1022" s="306" t="str">
        <f>IF(ISBLANK(INDEX('Policy Characteristics'!B:B,MATCH($C1022,'Policy Characteristics'!$C:$C,0))),"",INDEX('Policy Characteristics'!B:B,MATCH($C1022,'Policy Characteristics'!$C:$C,0)))</f>
        <v>End Existing Subsidies</v>
      </c>
      <c r="C1022" s="310" t="str">
        <f t="shared" si="48"/>
        <v>Percent Reduction in BAU Subsidies</v>
      </c>
      <c r="D1022" s="394" t="s">
        <v>57</v>
      </c>
      <c r="E1022" s="414"/>
      <c r="F1022" s="394" t="s">
        <v>99</v>
      </c>
      <c r="G1022" s="414"/>
      <c r="H1022" s="416">
        <v>709</v>
      </c>
      <c r="I1022" s="394" t="s">
        <v>45</v>
      </c>
      <c r="J1022" s="308" t="str">
        <f>IF(ISBLANK(INDEX('Policy Characteristics'!D:D,MATCH($C1022,'Policy Characteristics'!$C:$C,0))),"",INDEX('Policy Characteristics'!D:D,MATCH($C1022,'Policy Characteristics'!$C:$C,0)))</f>
        <v>End Existing Subsidies</v>
      </c>
      <c r="K1022" s="306" t="str">
        <f>IF(ISBLANK(INDEX('Policy Characteristics'!E:E,MATCH($C1022,'Policy Characteristics'!$C:$C,0))),"",INDEX('Policy Characteristics'!E:E,MATCH($C1022,'Policy Characteristics'!$C:$C,0)))</f>
        <v>cross reduce BAU subsidies</v>
      </c>
      <c r="L1022" s="317">
        <f>IF(ISBLANK(INDEX('Policy Characteristics'!F:F,MATCH($C1022,'Policy Characteristics'!$C:$C,0))),"",INDEX('Policy Characteristics'!F:F,MATCH($C1022,'Policy Characteristics'!$C:$C,0)))</f>
        <v>0</v>
      </c>
      <c r="M1022" s="317">
        <f>IF(ISBLANK(INDEX('Policy Characteristics'!G:G,MATCH($C1022,'Policy Characteristics'!$C:$C,0))),"",INDEX('Policy Characteristics'!G:G,MATCH($C1022,'Policy Characteristics'!$C:$C,0)))</f>
        <v>1</v>
      </c>
      <c r="N1022" s="317">
        <f>IF(ISBLANK(INDEX('Policy Characteristics'!H:H,MATCH($C1022,'Policy Characteristics'!$C:$C,0))),"",INDEX('Policy Characteristics'!H:H,MATCH($C1022,'Policy Characteristics'!$C:$C,0)))</f>
        <v>0.01</v>
      </c>
      <c r="O1022" s="306" t="str">
        <f>IF(ISBLANK(INDEX('Policy Characteristics'!I:I,MATCH($C1022,'Policy Characteristics'!$C:$C,0))),"",INDEX('Policy Characteristics'!I:I,MATCH($C1022,'Policy Characteristics'!$C:$C,0)))</f>
        <v>% reduction in BAU subsidies</v>
      </c>
      <c r="P1022" s="306" t="str">
        <f>IF(ISBLANK(INDEX('Policy Characteristics'!J:J,MATCH($C1022,'Policy Characteristics'!$C:$C,0))),"",INDEX('Policy Characteristics'!J:J,MATCH($C1022,'Policy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2" s="306" t="str">
        <f>IF(ISBLANK(INDEX('Policy Characteristics'!K:K,MATCH($C1022,'Policy Characteristics'!$C:$C,0))),"",INDEX('Policy Characteristics'!K:K,MATCH($C1022,'Policy Characteristics'!$C:$C,0)))</f>
        <v>fuels.html#end-subsidies</v>
      </c>
      <c r="R1022" s="306" t="str">
        <f>IF(ISBLANK(INDEX('Policy Characteristics'!L:L,MATCH($C1022,'Policy Characteristics'!$C:$C,0))),"",INDEX('Policy Characteristics'!L:L,MATCH($C1022,'Policy Characteristics'!$C:$C,0)))</f>
        <v>end-existing-subsidies.html</v>
      </c>
    </row>
    <row r="1023" spans="1:18" s="435" customFormat="1" x14ac:dyDescent="0.25">
      <c r="A1023" s="306" t="str">
        <f>IF(ISBLANK(INDEX('Policy Characteristics'!A:A,MATCH($C1023,'Policy Characteristics'!$C:$C,0))),"",INDEX('Policy Characteristics'!A:A,MATCH($C1023,'Policy Characteristics'!$C:$C,0)))</f>
        <v>Cross-Sector</v>
      </c>
      <c r="B1023" s="306" t="str">
        <f>IF(ISBLANK(INDEX('Policy Characteristics'!B:B,MATCH($C1023,'Policy Characteristics'!$C:$C,0))),"",INDEX('Policy Characteristics'!B:B,MATCH($C1023,'Policy Characteristics'!$C:$C,0)))</f>
        <v>End Existing Subsidies</v>
      </c>
      <c r="C1023" s="310" t="str">
        <f t="shared" si="48"/>
        <v>Percent Reduction in BAU Subsidies</v>
      </c>
      <c r="D1023" s="394" t="s">
        <v>2532</v>
      </c>
      <c r="E1023" s="414"/>
      <c r="F1023" s="394" t="s">
        <v>2533</v>
      </c>
      <c r="G1023" s="414"/>
      <c r="H1023" s="416">
        <v>710</v>
      </c>
      <c r="I1023" s="394" t="s">
        <v>45</v>
      </c>
      <c r="J1023" s="308" t="str">
        <f>IF(ISBLANK(INDEX('Policy Characteristics'!D:D,MATCH($C1023,'Policy Characteristics'!$C:$C,0))),"",INDEX('Policy Characteristics'!D:D,MATCH($C1023,'Policy Characteristics'!$C:$C,0)))</f>
        <v>End Existing Subsidies</v>
      </c>
      <c r="K1023" s="306" t="str">
        <f>IF(ISBLANK(INDEX('Policy Characteristics'!E:E,MATCH($C1023,'Policy Characteristics'!$C:$C,0))),"",INDEX('Policy Characteristics'!E:E,MATCH($C1023,'Policy Characteristics'!$C:$C,0)))</f>
        <v>cross reduce BAU subsidies</v>
      </c>
      <c r="L1023" s="317">
        <f>IF(ISBLANK(INDEX('Policy Characteristics'!F:F,MATCH($C1023,'Policy Characteristics'!$C:$C,0))),"",INDEX('Policy Characteristics'!F:F,MATCH($C1023,'Policy Characteristics'!$C:$C,0)))</f>
        <v>0</v>
      </c>
      <c r="M1023" s="317">
        <f>IF(ISBLANK(INDEX('Policy Characteristics'!G:G,MATCH($C1023,'Policy Characteristics'!$C:$C,0))),"",INDEX('Policy Characteristics'!G:G,MATCH($C1023,'Policy Characteristics'!$C:$C,0)))</f>
        <v>1</v>
      </c>
      <c r="N1023" s="317">
        <f>IF(ISBLANK(INDEX('Policy Characteristics'!H:H,MATCH($C1023,'Policy Characteristics'!$C:$C,0))),"",INDEX('Policy Characteristics'!H:H,MATCH($C1023,'Policy Characteristics'!$C:$C,0)))</f>
        <v>0.01</v>
      </c>
      <c r="O1023" s="306" t="str">
        <f>IF(ISBLANK(INDEX('Policy Characteristics'!I:I,MATCH($C1023,'Policy Characteristics'!$C:$C,0))),"",INDEX('Policy Characteristics'!I:I,MATCH($C1023,'Policy Characteristics'!$C:$C,0)))</f>
        <v>% reduction in BAU subsidies</v>
      </c>
      <c r="P1023" s="306" t="str">
        <f>IF(ISBLANK(INDEX('Policy Characteristics'!J:J,MATCH($C1023,'Policy Characteristics'!$C:$C,0))),"",INDEX('Policy Characteristics'!J:J,MATCH($C1023,'Policy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3" s="306" t="str">
        <f>IF(ISBLANK(INDEX('Policy Characteristics'!K:K,MATCH($C1023,'Policy Characteristics'!$C:$C,0))),"",INDEX('Policy Characteristics'!K:K,MATCH($C1023,'Policy Characteristics'!$C:$C,0)))</f>
        <v>fuels.html#end-subsidies</v>
      </c>
      <c r="R1023" s="306" t="str">
        <f>IF(ISBLANK(INDEX('Policy Characteristics'!L:L,MATCH($C1023,'Policy Characteristics'!$C:$C,0))),"",INDEX('Policy Characteristics'!L:L,MATCH($C1023,'Policy Characteristics'!$C:$C,0)))</f>
        <v>end-existing-subsidies.html</v>
      </c>
    </row>
    <row r="1024" spans="1:18" s="435" customFormat="1" x14ac:dyDescent="0.25">
      <c r="A1024" s="306" t="str">
        <f>IF(ISBLANK(INDEX('Policy Characteristics'!A:A,MATCH($C1024,'Policy Characteristics'!$C:$C,0))),"",INDEX('Policy Characteristics'!A:A,MATCH($C1024,'Policy Characteristics'!$C:$C,0)))</f>
        <v>Cross-Sector</v>
      </c>
      <c r="B1024" s="306" t="str">
        <f>IF(ISBLANK(INDEX('Policy Characteristics'!B:B,MATCH($C1024,'Policy Characteristics'!$C:$C,0))),"",INDEX('Policy Characteristics'!B:B,MATCH($C1024,'Policy Characteristics'!$C:$C,0)))</f>
        <v>End Existing Subsidies</v>
      </c>
      <c r="C1024" s="310" t="str">
        <f t="shared" si="48"/>
        <v>Percent Reduction in BAU Subsidies</v>
      </c>
      <c r="D1024" s="394" t="s">
        <v>76</v>
      </c>
      <c r="E1024" s="414"/>
      <c r="F1024" s="394" t="s">
        <v>100</v>
      </c>
      <c r="G1024" s="414"/>
      <c r="H1024" s="416">
        <v>711</v>
      </c>
      <c r="I1024" s="394" t="s">
        <v>45</v>
      </c>
      <c r="J1024" s="308" t="str">
        <f>IF(ISBLANK(INDEX('Policy Characteristics'!D:D,MATCH($C1024,'Policy Characteristics'!$C:$C,0))),"",INDEX('Policy Characteristics'!D:D,MATCH($C1024,'Policy Characteristics'!$C:$C,0)))</f>
        <v>End Existing Subsidies</v>
      </c>
      <c r="K1024" s="306" t="str">
        <f>IF(ISBLANK(INDEX('Policy Characteristics'!E:E,MATCH($C1024,'Policy Characteristics'!$C:$C,0))),"",INDEX('Policy Characteristics'!E:E,MATCH($C1024,'Policy Characteristics'!$C:$C,0)))</f>
        <v>cross reduce BAU subsidies</v>
      </c>
      <c r="L1024" s="317">
        <f>IF(ISBLANK(INDEX('Policy Characteristics'!F:F,MATCH($C1024,'Policy Characteristics'!$C:$C,0))),"",INDEX('Policy Characteristics'!F:F,MATCH($C1024,'Policy Characteristics'!$C:$C,0)))</f>
        <v>0</v>
      </c>
      <c r="M1024" s="317">
        <f>IF(ISBLANK(INDEX('Policy Characteristics'!G:G,MATCH($C1024,'Policy Characteristics'!$C:$C,0))),"",INDEX('Policy Characteristics'!G:G,MATCH($C1024,'Policy Characteristics'!$C:$C,0)))</f>
        <v>1</v>
      </c>
      <c r="N1024" s="317">
        <f>IF(ISBLANK(INDEX('Policy Characteristics'!H:H,MATCH($C1024,'Policy Characteristics'!$C:$C,0))),"",INDEX('Policy Characteristics'!H:H,MATCH($C1024,'Policy Characteristics'!$C:$C,0)))</f>
        <v>0.01</v>
      </c>
      <c r="O1024" s="306" t="str">
        <f>IF(ISBLANK(INDEX('Policy Characteristics'!I:I,MATCH($C1024,'Policy Characteristics'!$C:$C,0))),"",INDEX('Policy Characteristics'!I:I,MATCH($C1024,'Policy Characteristics'!$C:$C,0)))</f>
        <v>% reduction in BAU subsidies</v>
      </c>
      <c r="P1024" s="306" t="str">
        <f>IF(ISBLANK(INDEX('Policy Characteristics'!J:J,MATCH($C1024,'Policy Characteristics'!$C:$C,0))),"",INDEX('Policy Characteristics'!J:J,MATCH($C1024,'Policy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4" s="306" t="str">
        <f>IF(ISBLANK(INDEX('Policy Characteristics'!K:K,MATCH($C1024,'Policy Characteristics'!$C:$C,0))),"",INDEX('Policy Characteristics'!K:K,MATCH($C1024,'Policy Characteristics'!$C:$C,0)))</f>
        <v>fuels.html#end-subsidies</v>
      </c>
      <c r="R1024" s="306" t="str">
        <f>IF(ISBLANK(INDEX('Policy Characteristics'!L:L,MATCH($C1024,'Policy Characteristics'!$C:$C,0))),"",INDEX('Policy Characteristics'!L:L,MATCH($C1024,'Policy Characteristics'!$C:$C,0)))</f>
        <v>end-existing-subsidies.html</v>
      </c>
    </row>
    <row r="1025" spans="1:18" s="435" customFormat="1" x14ac:dyDescent="0.25">
      <c r="A1025" s="306" t="str">
        <f>IF(ISBLANK(INDEX('Policy Characteristics'!A:A,MATCH($C1025,'Policy Characteristics'!$C:$C,0))),"",INDEX('Policy Characteristics'!A:A,MATCH($C1025,'Policy Characteristics'!$C:$C,0)))</f>
        <v>Cross-Sector</v>
      </c>
      <c r="B1025" s="306" t="str">
        <f>IF(ISBLANK(INDEX('Policy Characteristics'!B:B,MATCH($C1025,'Policy Characteristics'!$C:$C,0))),"",INDEX('Policy Characteristics'!B:B,MATCH($C1025,'Policy Characteristics'!$C:$C,0)))</f>
        <v>End Existing Subsidies</v>
      </c>
      <c r="C1025" s="310" t="str">
        <f t="shared" si="48"/>
        <v>Percent Reduction in BAU Subsidies</v>
      </c>
      <c r="D1025" s="394" t="s">
        <v>460</v>
      </c>
      <c r="E1025" s="414"/>
      <c r="F1025" s="394" t="s">
        <v>461</v>
      </c>
      <c r="G1025" s="414"/>
      <c r="H1025" s="416">
        <v>712</v>
      </c>
      <c r="I1025" s="394" t="s">
        <v>45</v>
      </c>
      <c r="J1025" s="308" t="str">
        <f>IF(ISBLANK(INDEX('Policy Characteristics'!D:D,MATCH($C1025,'Policy Characteristics'!$C:$C,0))),"",INDEX('Policy Characteristics'!D:D,MATCH($C1025,'Policy Characteristics'!$C:$C,0)))</f>
        <v>End Existing Subsidies</v>
      </c>
      <c r="K1025" s="306" t="str">
        <f>IF(ISBLANK(INDEX('Policy Characteristics'!E:E,MATCH($C1025,'Policy Characteristics'!$C:$C,0))),"",INDEX('Policy Characteristics'!E:E,MATCH($C1025,'Policy Characteristics'!$C:$C,0)))</f>
        <v>cross reduce BAU subsidies</v>
      </c>
      <c r="L1025" s="317">
        <f>IF(ISBLANK(INDEX('Policy Characteristics'!F:F,MATCH($C1025,'Policy Characteristics'!$C:$C,0))),"",INDEX('Policy Characteristics'!F:F,MATCH($C1025,'Policy Characteristics'!$C:$C,0)))</f>
        <v>0</v>
      </c>
      <c r="M1025" s="317">
        <f>IF(ISBLANK(INDEX('Policy Characteristics'!G:G,MATCH($C1025,'Policy Characteristics'!$C:$C,0))),"",INDEX('Policy Characteristics'!G:G,MATCH($C1025,'Policy Characteristics'!$C:$C,0)))</f>
        <v>1</v>
      </c>
      <c r="N1025" s="317">
        <f>IF(ISBLANK(INDEX('Policy Characteristics'!H:H,MATCH($C1025,'Policy Characteristics'!$C:$C,0))),"",INDEX('Policy Characteristics'!H:H,MATCH($C1025,'Policy Characteristics'!$C:$C,0)))</f>
        <v>0.01</v>
      </c>
      <c r="O1025" s="306" t="str">
        <f>IF(ISBLANK(INDEX('Policy Characteristics'!I:I,MATCH($C1025,'Policy Characteristics'!$C:$C,0))),"",INDEX('Policy Characteristics'!I:I,MATCH($C1025,'Policy Characteristics'!$C:$C,0)))</f>
        <v>% reduction in BAU subsidies</v>
      </c>
      <c r="P1025" s="306" t="str">
        <f>IF(ISBLANK(INDEX('Policy Characteristics'!J:J,MATCH($C1025,'Policy Characteristics'!$C:$C,0))),"",INDEX('Policy Characteristics'!J:J,MATCH($C1025,'Policy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5" s="306" t="str">
        <f>IF(ISBLANK(INDEX('Policy Characteristics'!K:K,MATCH($C1025,'Policy Characteristics'!$C:$C,0))),"",INDEX('Policy Characteristics'!K:K,MATCH($C1025,'Policy Characteristics'!$C:$C,0)))</f>
        <v>fuels.html#end-subsidies</v>
      </c>
      <c r="R1025" s="306" t="str">
        <f>IF(ISBLANK(INDEX('Policy Characteristics'!L:L,MATCH($C1025,'Policy Characteristics'!$C:$C,0))),"",INDEX('Policy Characteristics'!L:L,MATCH($C1025,'Policy Characteristics'!$C:$C,0)))</f>
        <v>end-existing-subsidies.html</v>
      </c>
    </row>
    <row r="1026" spans="1:18" s="435" customFormat="1" x14ac:dyDescent="0.25">
      <c r="A1026" s="306" t="str">
        <f>IF(ISBLANK(INDEX('Policy Characteristics'!A:A,MATCH($C1026,'Policy Characteristics'!$C:$C,0))),"",INDEX('Policy Characteristics'!A:A,MATCH($C1026,'Policy Characteristics'!$C:$C,0)))</f>
        <v>Cross-Sector</v>
      </c>
      <c r="B1026" s="306" t="str">
        <f>IF(ISBLANK(INDEX('Policy Characteristics'!B:B,MATCH($C1026,'Policy Characteristics'!$C:$C,0))),"",INDEX('Policy Characteristics'!B:B,MATCH($C1026,'Policy Characteristics'!$C:$C,0)))</f>
        <v>End Existing Subsidies</v>
      </c>
      <c r="C1026" s="310" t="str">
        <f t="shared" si="48"/>
        <v>Percent Reduction in BAU Subsidies</v>
      </c>
      <c r="D1026" s="394" t="s">
        <v>467</v>
      </c>
      <c r="E1026" s="414"/>
      <c r="F1026" s="394" t="s">
        <v>468</v>
      </c>
      <c r="G1026" s="414"/>
      <c r="H1026" s="416">
        <v>713</v>
      </c>
      <c r="I1026" s="394" t="s">
        <v>45</v>
      </c>
      <c r="J1026" s="308" t="str">
        <f>IF(ISBLANK(INDEX('Policy Characteristics'!D:D,MATCH($C1026,'Policy Characteristics'!$C:$C,0))),"",INDEX('Policy Characteristics'!D:D,MATCH($C1026,'Policy Characteristics'!$C:$C,0)))</f>
        <v>End Existing Subsidies</v>
      </c>
      <c r="K1026" s="306" t="str">
        <f>IF(ISBLANK(INDEX('Policy Characteristics'!E:E,MATCH($C1026,'Policy Characteristics'!$C:$C,0))),"",INDEX('Policy Characteristics'!E:E,MATCH($C1026,'Policy Characteristics'!$C:$C,0)))</f>
        <v>cross reduce BAU subsidies</v>
      </c>
      <c r="L1026" s="317">
        <f>IF(ISBLANK(INDEX('Policy Characteristics'!F:F,MATCH($C1026,'Policy Characteristics'!$C:$C,0))),"",INDEX('Policy Characteristics'!F:F,MATCH($C1026,'Policy Characteristics'!$C:$C,0)))</f>
        <v>0</v>
      </c>
      <c r="M1026" s="317">
        <f>IF(ISBLANK(INDEX('Policy Characteristics'!G:G,MATCH($C1026,'Policy Characteristics'!$C:$C,0))),"",INDEX('Policy Characteristics'!G:G,MATCH($C1026,'Policy Characteristics'!$C:$C,0)))</f>
        <v>1</v>
      </c>
      <c r="N1026" s="317">
        <f>IF(ISBLANK(INDEX('Policy Characteristics'!H:H,MATCH($C1026,'Policy Characteristics'!$C:$C,0))),"",INDEX('Policy Characteristics'!H:H,MATCH($C1026,'Policy Characteristics'!$C:$C,0)))</f>
        <v>0.01</v>
      </c>
      <c r="O1026" s="306" t="str">
        <f>IF(ISBLANK(INDEX('Policy Characteristics'!I:I,MATCH($C1026,'Policy Characteristics'!$C:$C,0))),"",INDEX('Policy Characteristics'!I:I,MATCH($C1026,'Policy Characteristics'!$C:$C,0)))</f>
        <v>% reduction in BAU subsidies</v>
      </c>
      <c r="P1026" s="306" t="str">
        <f>IF(ISBLANK(INDEX('Policy Characteristics'!J:J,MATCH($C1026,'Policy Characteristics'!$C:$C,0))),"",INDEX('Policy Characteristics'!J:J,MATCH($C1026,'Policy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6" s="306" t="str">
        <f>IF(ISBLANK(INDEX('Policy Characteristics'!K:K,MATCH($C1026,'Policy Characteristics'!$C:$C,0))),"",INDEX('Policy Characteristics'!K:K,MATCH($C1026,'Policy Characteristics'!$C:$C,0)))</f>
        <v>fuels.html#end-subsidies</v>
      </c>
      <c r="R1026" s="306" t="str">
        <f>IF(ISBLANK(INDEX('Policy Characteristics'!L:L,MATCH($C1026,'Policy Characteristics'!$C:$C,0))),"",INDEX('Policy Characteristics'!L:L,MATCH($C1026,'Policy Characteristics'!$C:$C,0)))</f>
        <v>end-existing-subsidies.html</v>
      </c>
    </row>
    <row r="1027" spans="1:18" s="435" customFormat="1" x14ac:dyDescent="0.25">
      <c r="A1027" s="306" t="str">
        <f>IF(ISBLANK(INDEX('Policy Characteristics'!A:A,MATCH($C1027,'Policy Characteristics'!$C:$C,0))),"",INDEX('Policy Characteristics'!A:A,MATCH($C1027,'Policy Characteristics'!$C:$C,0)))</f>
        <v>Cross-Sector</v>
      </c>
      <c r="B1027" s="306" t="str">
        <f>IF(ISBLANK(INDEX('Policy Characteristics'!B:B,MATCH($C1027,'Policy Characteristics'!$C:$C,0))),"",INDEX('Policy Characteristics'!B:B,MATCH($C1027,'Policy Characteristics'!$C:$C,0)))</f>
        <v>End Existing Subsidies</v>
      </c>
      <c r="C1027" s="310" t="str">
        <f t="shared" si="48"/>
        <v>Percent Reduction in BAU Subsidies</v>
      </c>
      <c r="D1027" s="394" t="s">
        <v>2524</v>
      </c>
      <c r="E1027" s="414"/>
      <c r="F1027" s="394" t="s">
        <v>2528</v>
      </c>
      <c r="G1027" s="414"/>
      <c r="H1027" s="416">
        <v>714</v>
      </c>
      <c r="I1027" s="394" t="s">
        <v>45</v>
      </c>
      <c r="J1027" s="308" t="str">
        <f>IF(ISBLANK(INDEX('Policy Characteristics'!D:D,MATCH($C1027,'Policy Characteristics'!$C:$C,0))),"",INDEX('Policy Characteristics'!D:D,MATCH($C1027,'Policy Characteristics'!$C:$C,0)))</f>
        <v>End Existing Subsidies</v>
      </c>
      <c r="K1027" s="306" t="str">
        <f>IF(ISBLANK(INDEX('Policy Characteristics'!E:E,MATCH($C1027,'Policy Characteristics'!$C:$C,0))),"",INDEX('Policy Characteristics'!E:E,MATCH($C1027,'Policy Characteristics'!$C:$C,0)))</f>
        <v>cross reduce BAU subsidies</v>
      </c>
      <c r="L1027" s="317">
        <f>IF(ISBLANK(INDEX('Policy Characteristics'!F:F,MATCH($C1027,'Policy Characteristics'!$C:$C,0))),"",INDEX('Policy Characteristics'!F:F,MATCH($C1027,'Policy Characteristics'!$C:$C,0)))</f>
        <v>0</v>
      </c>
      <c r="M1027" s="317">
        <f>IF(ISBLANK(INDEX('Policy Characteristics'!G:G,MATCH($C1027,'Policy Characteristics'!$C:$C,0))),"",INDEX('Policy Characteristics'!G:G,MATCH($C1027,'Policy Characteristics'!$C:$C,0)))</f>
        <v>1</v>
      </c>
      <c r="N1027" s="317">
        <f>IF(ISBLANK(INDEX('Policy Characteristics'!H:H,MATCH($C1027,'Policy Characteristics'!$C:$C,0))),"",INDEX('Policy Characteristics'!H:H,MATCH($C1027,'Policy Characteristics'!$C:$C,0)))</f>
        <v>0.01</v>
      </c>
      <c r="O1027" s="306" t="str">
        <f>IF(ISBLANK(INDEX('Policy Characteristics'!I:I,MATCH($C1027,'Policy Characteristics'!$C:$C,0))),"",INDEX('Policy Characteristics'!I:I,MATCH($C1027,'Policy Characteristics'!$C:$C,0)))</f>
        <v>% reduction in BAU subsidies</v>
      </c>
      <c r="P1027" s="306" t="str">
        <f>IF(ISBLANK(INDEX('Policy Characteristics'!J:J,MATCH($C1027,'Policy Characteristics'!$C:$C,0))),"",INDEX('Policy Characteristics'!J:J,MATCH($C1027,'Policy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7" s="306" t="str">
        <f>IF(ISBLANK(INDEX('Policy Characteristics'!K:K,MATCH($C1027,'Policy Characteristics'!$C:$C,0))),"",INDEX('Policy Characteristics'!K:K,MATCH($C1027,'Policy Characteristics'!$C:$C,0)))</f>
        <v>fuels.html#end-subsidies</v>
      </c>
      <c r="R1027" s="306" t="str">
        <f>IF(ISBLANK(INDEX('Policy Characteristics'!L:L,MATCH($C1027,'Policy Characteristics'!$C:$C,0))),"",INDEX('Policy Characteristics'!L:L,MATCH($C1027,'Policy Characteristics'!$C:$C,0)))</f>
        <v>end-existing-subsidies.html</v>
      </c>
    </row>
    <row r="1028" spans="1:18" s="435" customFormat="1" x14ac:dyDescent="0.25">
      <c r="A1028" s="306" t="str">
        <f>IF(ISBLANK(INDEX('Policy Characteristics'!A:A,MATCH($C1028,'Policy Characteristics'!$C:$C,0))),"",INDEX('Policy Characteristics'!A:A,MATCH($C1028,'Policy Characteristics'!$C:$C,0)))</f>
        <v>Cross-Sector</v>
      </c>
      <c r="B1028" s="306" t="str">
        <f>IF(ISBLANK(INDEX('Policy Characteristics'!B:B,MATCH($C1028,'Policy Characteristics'!$C:$C,0))),"",INDEX('Policy Characteristics'!B:B,MATCH($C1028,'Policy Characteristics'!$C:$C,0)))</f>
        <v>End Existing Subsidies</v>
      </c>
      <c r="C1028" s="310" t="str">
        <f t="shared" ref="C1028" si="49">C$1011</f>
        <v>Percent Reduction in BAU Subsidies</v>
      </c>
      <c r="D1028" s="394" t="s">
        <v>2534</v>
      </c>
      <c r="E1028" s="414"/>
      <c r="F1028" s="394" t="s">
        <v>2535</v>
      </c>
      <c r="G1028" s="414"/>
      <c r="H1028" s="416">
        <v>715</v>
      </c>
      <c r="I1028" s="394" t="s">
        <v>45</v>
      </c>
      <c r="J1028" s="308" t="str">
        <f>IF(ISBLANK(INDEX('Policy Characteristics'!D:D,MATCH($C1028,'Policy Characteristics'!$C:$C,0))),"",INDEX('Policy Characteristics'!D:D,MATCH($C1028,'Policy Characteristics'!$C:$C,0)))</f>
        <v>End Existing Subsidies</v>
      </c>
      <c r="K1028" s="306" t="str">
        <f>IF(ISBLANK(INDEX('Policy Characteristics'!E:E,MATCH($C1028,'Policy Characteristics'!$C:$C,0))),"",INDEX('Policy Characteristics'!E:E,MATCH($C1028,'Policy Characteristics'!$C:$C,0)))</f>
        <v>cross reduce BAU subsidies</v>
      </c>
      <c r="L1028" s="317">
        <f>IF(ISBLANK(INDEX('Policy Characteristics'!F:F,MATCH($C1028,'Policy Characteristics'!$C:$C,0))),"",INDEX('Policy Characteristics'!F:F,MATCH($C1028,'Policy Characteristics'!$C:$C,0)))</f>
        <v>0</v>
      </c>
      <c r="M1028" s="317">
        <f>IF(ISBLANK(INDEX('Policy Characteristics'!G:G,MATCH($C1028,'Policy Characteristics'!$C:$C,0))),"",INDEX('Policy Characteristics'!G:G,MATCH($C1028,'Policy Characteristics'!$C:$C,0)))</f>
        <v>1</v>
      </c>
      <c r="N1028" s="317">
        <f>IF(ISBLANK(INDEX('Policy Characteristics'!H:H,MATCH($C1028,'Policy Characteristics'!$C:$C,0))),"",INDEX('Policy Characteristics'!H:H,MATCH($C1028,'Policy Characteristics'!$C:$C,0)))</f>
        <v>0.01</v>
      </c>
      <c r="O1028" s="306" t="str">
        <f>IF(ISBLANK(INDEX('Policy Characteristics'!I:I,MATCH($C1028,'Policy Characteristics'!$C:$C,0))),"",INDEX('Policy Characteristics'!I:I,MATCH($C1028,'Policy Characteristics'!$C:$C,0)))</f>
        <v>% reduction in BAU subsidies</v>
      </c>
      <c r="P1028" s="306" t="str">
        <f>IF(ISBLANK(INDEX('Policy Characteristics'!J:J,MATCH($C1028,'Policy Characteristics'!$C:$C,0))),"",INDEX('Policy Characteristics'!J:J,MATCH($C1028,'Policy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8" s="306" t="str">
        <f>IF(ISBLANK(INDEX('Policy Characteristics'!K:K,MATCH($C1028,'Policy Characteristics'!$C:$C,0))),"",INDEX('Policy Characteristics'!K:K,MATCH($C1028,'Policy Characteristics'!$C:$C,0)))</f>
        <v>fuels.html#end-subsidies</v>
      </c>
      <c r="R1028" s="306" t="str">
        <f>IF(ISBLANK(INDEX('Policy Characteristics'!L:L,MATCH($C1028,'Policy Characteristics'!$C:$C,0))),"",INDEX('Policy Characteristics'!L:L,MATCH($C1028,'Policy Characteristics'!$C:$C,0)))</f>
        <v>end-existing-subsidies.html</v>
      </c>
    </row>
    <row r="1029" spans="1:18" s="435" customFormat="1" x14ac:dyDescent="0.25">
      <c r="A1029" s="306" t="str">
        <f>IF(ISBLANK(INDEX('Policy Characteristics'!A:A,MATCH($C1029,'Policy Characteristics'!$C:$C,0))),"",INDEX('Policy Characteristics'!A:A,MATCH($C1029,'Policy Characteristics'!$C:$C,0)))</f>
        <v>Cross-Sector</v>
      </c>
      <c r="B1029" s="306" t="str">
        <f>IF(ISBLANK(INDEX('Policy Characteristics'!B:B,MATCH($C1029,'Policy Characteristics'!$C:$C,0))),"",INDEX('Policy Characteristics'!B:B,MATCH($C1029,'Policy Characteristics'!$C:$C,0)))</f>
        <v>End Existing Subsidies</v>
      </c>
      <c r="C1029" s="310" t="str">
        <f t="shared" ref="C1029:C1031" si="50">C$1011</f>
        <v>Percent Reduction in BAU Subsidies</v>
      </c>
      <c r="D1029" s="394" t="s">
        <v>2525</v>
      </c>
      <c r="E1029" s="414"/>
      <c r="F1029" s="394" t="s">
        <v>2529</v>
      </c>
      <c r="G1029" s="414"/>
      <c r="H1029" s="416">
        <v>716</v>
      </c>
      <c r="I1029" s="394" t="s">
        <v>45</v>
      </c>
      <c r="J1029" s="308" t="str">
        <f>IF(ISBLANK(INDEX('Policy Characteristics'!D:D,MATCH($C1029,'Policy Characteristics'!$C:$C,0))),"",INDEX('Policy Characteristics'!D:D,MATCH($C1029,'Policy Characteristics'!$C:$C,0)))</f>
        <v>End Existing Subsidies</v>
      </c>
      <c r="K1029" s="306" t="str">
        <f>IF(ISBLANK(INDEX('Policy Characteristics'!E:E,MATCH($C1029,'Policy Characteristics'!$C:$C,0))),"",INDEX('Policy Characteristics'!E:E,MATCH($C1029,'Policy Characteristics'!$C:$C,0)))</f>
        <v>cross reduce BAU subsidies</v>
      </c>
      <c r="L1029" s="317">
        <f>IF(ISBLANK(INDEX('Policy Characteristics'!F:F,MATCH($C1029,'Policy Characteristics'!$C:$C,0))),"",INDEX('Policy Characteristics'!F:F,MATCH($C1029,'Policy Characteristics'!$C:$C,0)))</f>
        <v>0</v>
      </c>
      <c r="M1029" s="317">
        <f>IF(ISBLANK(INDEX('Policy Characteristics'!G:G,MATCH($C1029,'Policy Characteristics'!$C:$C,0))),"",INDEX('Policy Characteristics'!G:G,MATCH($C1029,'Policy Characteristics'!$C:$C,0)))</f>
        <v>1</v>
      </c>
      <c r="N1029" s="317">
        <f>IF(ISBLANK(INDEX('Policy Characteristics'!H:H,MATCH($C1029,'Policy Characteristics'!$C:$C,0))),"",INDEX('Policy Characteristics'!H:H,MATCH($C1029,'Policy Characteristics'!$C:$C,0)))</f>
        <v>0.01</v>
      </c>
      <c r="O1029" s="306" t="str">
        <f>IF(ISBLANK(INDEX('Policy Characteristics'!I:I,MATCH($C1029,'Policy Characteristics'!$C:$C,0))),"",INDEX('Policy Characteristics'!I:I,MATCH($C1029,'Policy Characteristics'!$C:$C,0)))</f>
        <v>% reduction in BAU subsidies</v>
      </c>
      <c r="P1029" s="306" t="str">
        <f>IF(ISBLANK(INDEX('Policy Characteristics'!J:J,MATCH($C1029,'Policy Characteristics'!$C:$C,0))),"",INDEX('Policy Characteristics'!J:J,MATCH($C1029,'Policy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29" s="306" t="str">
        <f>IF(ISBLANK(INDEX('Policy Characteristics'!K:K,MATCH($C1029,'Policy Characteristics'!$C:$C,0))),"",INDEX('Policy Characteristics'!K:K,MATCH($C1029,'Policy Characteristics'!$C:$C,0)))</f>
        <v>fuels.html#end-subsidies</v>
      </c>
      <c r="R1029" s="306" t="str">
        <f>IF(ISBLANK(INDEX('Policy Characteristics'!L:L,MATCH($C1029,'Policy Characteristics'!$C:$C,0))),"",INDEX('Policy Characteristics'!L:L,MATCH($C1029,'Policy Characteristics'!$C:$C,0)))</f>
        <v>end-existing-subsidies.html</v>
      </c>
    </row>
    <row r="1030" spans="1:18" s="435" customFormat="1" x14ac:dyDescent="0.25">
      <c r="A1030" s="306" t="str">
        <f>IF(ISBLANK(INDEX('Policy Characteristics'!A:A,MATCH($C1030,'Policy Characteristics'!$C:$C,0))),"",INDEX('Policy Characteristics'!A:A,MATCH($C1030,'Policy Characteristics'!$C:$C,0)))</f>
        <v>Cross-Sector</v>
      </c>
      <c r="B1030" s="306" t="str">
        <f>IF(ISBLANK(INDEX('Policy Characteristics'!B:B,MATCH($C1030,'Policy Characteristics'!$C:$C,0))),"",INDEX('Policy Characteristics'!B:B,MATCH($C1030,'Policy Characteristics'!$C:$C,0)))</f>
        <v>End Existing Subsidies</v>
      </c>
      <c r="C1030" s="310" t="str">
        <f t="shared" si="50"/>
        <v>Percent Reduction in BAU Subsidies</v>
      </c>
      <c r="D1030" s="394" t="s">
        <v>2526</v>
      </c>
      <c r="E1030" s="414"/>
      <c r="F1030" s="394" t="s">
        <v>2530</v>
      </c>
      <c r="G1030" s="414"/>
      <c r="H1030" s="416">
        <v>717</v>
      </c>
      <c r="I1030" s="394" t="s">
        <v>45</v>
      </c>
      <c r="J1030" s="308" t="str">
        <f>IF(ISBLANK(INDEX('Policy Characteristics'!D:D,MATCH($C1030,'Policy Characteristics'!$C:$C,0))),"",INDEX('Policy Characteristics'!D:D,MATCH($C1030,'Policy Characteristics'!$C:$C,0)))</f>
        <v>End Existing Subsidies</v>
      </c>
      <c r="K1030" s="306" t="str">
        <f>IF(ISBLANK(INDEX('Policy Characteristics'!E:E,MATCH($C1030,'Policy Characteristics'!$C:$C,0))),"",INDEX('Policy Characteristics'!E:E,MATCH($C1030,'Policy Characteristics'!$C:$C,0)))</f>
        <v>cross reduce BAU subsidies</v>
      </c>
      <c r="L1030" s="317">
        <f>IF(ISBLANK(INDEX('Policy Characteristics'!F:F,MATCH($C1030,'Policy Characteristics'!$C:$C,0))),"",INDEX('Policy Characteristics'!F:F,MATCH($C1030,'Policy Characteristics'!$C:$C,0)))</f>
        <v>0</v>
      </c>
      <c r="M1030" s="317">
        <f>IF(ISBLANK(INDEX('Policy Characteristics'!G:G,MATCH($C1030,'Policy Characteristics'!$C:$C,0))),"",INDEX('Policy Characteristics'!G:G,MATCH($C1030,'Policy Characteristics'!$C:$C,0)))</f>
        <v>1</v>
      </c>
      <c r="N1030" s="317">
        <f>IF(ISBLANK(INDEX('Policy Characteristics'!H:H,MATCH($C1030,'Policy Characteristics'!$C:$C,0))),"",INDEX('Policy Characteristics'!H:H,MATCH($C1030,'Policy Characteristics'!$C:$C,0)))</f>
        <v>0.01</v>
      </c>
      <c r="O1030" s="306" t="str">
        <f>IF(ISBLANK(INDEX('Policy Characteristics'!I:I,MATCH($C1030,'Policy Characteristics'!$C:$C,0))),"",INDEX('Policy Characteristics'!I:I,MATCH($C1030,'Policy Characteristics'!$C:$C,0)))</f>
        <v>% reduction in BAU subsidies</v>
      </c>
      <c r="P1030" s="306" t="str">
        <f>IF(ISBLANK(INDEX('Policy Characteristics'!J:J,MATCH($C1030,'Policy Characteristics'!$C:$C,0))),"",INDEX('Policy Characteristics'!J:J,MATCH($C1030,'Policy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0" s="306" t="str">
        <f>IF(ISBLANK(INDEX('Policy Characteristics'!K:K,MATCH($C1030,'Policy Characteristics'!$C:$C,0))),"",INDEX('Policy Characteristics'!K:K,MATCH($C1030,'Policy Characteristics'!$C:$C,0)))</f>
        <v>fuels.html#end-subsidies</v>
      </c>
      <c r="R1030" s="306" t="str">
        <f>IF(ISBLANK(INDEX('Policy Characteristics'!L:L,MATCH($C1030,'Policy Characteristics'!$C:$C,0))),"",INDEX('Policy Characteristics'!L:L,MATCH($C1030,'Policy Characteristics'!$C:$C,0)))</f>
        <v>end-existing-subsidies.html</v>
      </c>
    </row>
    <row r="1031" spans="1:18" s="435" customFormat="1" x14ac:dyDescent="0.25">
      <c r="A1031" s="306" t="str">
        <f>IF(ISBLANK(INDEX('Policy Characteristics'!A:A,MATCH($C1031,'Policy Characteristics'!$C:$C,0))),"",INDEX('Policy Characteristics'!A:A,MATCH($C1031,'Policy Characteristics'!$C:$C,0)))</f>
        <v>Cross-Sector</v>
      </c>
      <c r="B1031" s="306" t="str">
        <f>IF(ISBLANK(INDEX('Policy Characteristics'!B:B,MATCH($C1031,'Policy Characteristics'!$C:$C,0))),"",INDEX('Policy Characteristics'!B:B,MATCH($C1031,'Policy Characteristics'!$C:$C,0)))</f>
        <v>End Existing Subsidies</v>
      </c>
      <c r="C1031" s="310" t="str">
        <f t="shared" si="50"/>
        <v>Percent Reduction in BAU Subsidies</v>
      </c>
      <c r="D1031" s="394" t="s">
        <v>2527</v>
      </c>
      <c r="E1031" s="414"/>
      <c r="F1031" s="394" t="s">
        <v>2531</v>
      </c>
      <c r="G1031" s="414"/>
      <c r="H1031" s="416">
        <v>718</v>
      </c>
      <c r="I1031" s="394" t="s">
        <v>45</v>
      </c>
      <c r="J1031" s="308" t="str">
        <f>IF(ISBLANK(INDEX('Policy Characteristics'!D:D,MATCH($C1031,'Policy Characteristics'!$C:$C,0))),"",INDEX('Policy Characteristics'!D:D,MATCH($C1031,'Policy Characteristics'!$C:$C,0)))</f>
        <v>End Existing Subsidies</v>
      </c>
      <c r="K1031" s="306" t="str">
        <f>IF(ISBLANK(INDEX('Policy Characteristics'!E:E,MATCH($C1031,'Policy Characteristics'!$C:$C,0))),"",INDEX('Policy Characteristics'!E:E,MATCH($C1031,'Policy Characteristics'!$C:$C,0)))</f>
        <v>cross reduce BAU subsidies</v>
      </c>
      <c r="L1031" s="317">
        <f>IF(ISBLANK(INDEX('Policy Characteristics'!F:F,MATCH($C1031,'Policy Characteristics'!$C:$C,0))),"",INDEX('Policy Characteristics'!F:F,MATCH($C1031,'Policy Characteristics'!$C:$C,0)))</f>
        <v>0</v>
      </c>
      <c r="M1031" s="317">
        <f>IF(ISBLANK(INDEX('Policy Characteristics'!G:G,MATCH($C1031,'Policy Characteristics'!$C:$C,0))),"",INDEX('Policy Characteristics'!G:G,MATCH($C1031,'Policy Characteristics'!$C:$C,0)))</f>
        <v>1</v>
      </c>
      <c r="N1031" s="317">
        <f>IF(ISBLANK(INDEX('Policy Characteristics'!H:H,MATCH($C1031,'Policy Characteristics'!$C:$C,0))),"",INDEX('Policy Characteristics'!H:H,MATCH($C1031,'Policy Characteristics'!$C:$C,0)))</f>
        <v>0.01</v>
      </c>
      <c r="O1031" s="306" t="str">
        <f>IF(ISBLANK(INDEX('Policy Characteristics'!I:I,MATCH($C1031,'Policy Characteristics'!$C:$C,0))),"",INDEX('Policy Characteristics'!I:I,MATCH($C1031,'Policy Characteristics'!$C:$C,0)))</f>
        <v>% reduction in BAU subsidies</v>
      </c>
      <c r="P1031" s="306" t="str">
        <f>IF(ISBLANK(INDEX('Policy Characteristics'!J:J,MATCH($C1031,'Policy Characteristics'!$C:$C,0))),"",INDEX('Policy Characteristics'!J:J,MATCH($C1031,'Policy Characteristics'!$C:$C,0)))</f>
        <v>**Description:** This policy reduces the subsidies paid for the production of the selected energy source(s) in the BAU case. // **Guidance for setting values:** A value of 100% eliminates subsidies, increasing the price of coal by 0.3% - 0.5% (varying by sector), natural gas by 0.4% - 0.7% (varying by sector), electricity from nuclear plants by 1.2%, electricity from solar PV plants by 2%, petroleum gasoline by 0.2%, and petroleum diesel by 0.2% - 0.3% (varying by sector) in 2050.</v>
      </c>
      <c r="Q1031" s="306" t="str">
        <f>IF(ISBLANK(INDEX('Policy Characteristics'!K:K,MATCH($C1031,'Policy Characteristics'!$C:$C,0))),"",INDEX('Policy Characteristics'!K:K,MATCH($C1031,'Policy Characteristics'!$C:$C,0)))</f>
        <v>fuels.html#end-subsidies</v>
      </c>
      <c r="R1031" s="306" t="str">
        <f>IF(ISBLANK(INDEX('Policy Characteristics'!L:L,MATCH($C1031,'Policy Characteristics'!$C:$C,0))),"",INDEX('Policy Characteristics'!L:L,MATCH($C1031,'Policy Characteristics'!$C:$C,0)))</f>
        <v>end-existing-subsidies.html</v>
      </c>
    </row>
    <row r="1032" spans="1:18" s="405" customFormat="1" x14ac:dyDescent="0.25">
      <c r="A1032" s="306" t="str">
        <f>IF(ISBLANK(INDEX('Policy Characteristics'!A:A,MATCH($C1032,'Policy Characteristics'!$C:$C,0))),"",INDEX('Policy Characteristics'!A:A,MATCH($C1032,'Policy Characteristics'!$C:$C,0)))</f>
        <v>Cross-Sector</v>
      </c>
      <c r="B1032" s="306" t="str">
        <f>IF(ISBLANK(INDEX('Policy Characteristics'!B:B,MATCH($C1032,'Policy Characteristics'!$C:$C,0))),"",INDEX('Policy Characteristics'!B:B,MATCH($C1032,'Policy Characteristics'!$C:$C,0)))</f>
        <v>Exempt Non-CO2 Emissions from C Tax</v>
      </c>
      <c r="C1032" s="309" t="s">
        <v>2500</v>
      </c>
      <c r="D1032" s="394"/>
      <c r="E1032" s="394"/>
      <c r="F1032" s="394"/>
      <c r="G1032" s="394"/>
      <c r="H1032" s="416">
        <v>719</v>
      </c>
      <c r="I1032" s="394" t="s">
        <v>45</v>
      </c>
      <c r="J1032" s="308" t="str">
        <f>IF(ISBLANK(INDEX('Policy Characteristics'!D:D,MATCH($C1032,'Policy Characteristics'!$C:$C,0))),"",INDEX('Policy Characteristics'!D:D,MATCH($C1032,'Policy Characteristics'!$C:$C,0)))</f>
        <v>Carbon Tax Exemptions</v>
      </c>
      <c r="K1032" s="306" t="str">
        <f>IF(ISBLANK(INDEX('Policy Characteristics'!E:E,MATCH($C1032,'Policy Characteristics'!$C:$C,0))),"",INDEX('Policy Characteristics'!E:E,MATCH($C1032,'Policy Characteristics'!$C:$C,0)))</f>
        <v>cross toggle whether carbon tax affects non CO2 emissions</v>
      </c>
      <c r="L1032" s="306">
        <f>IF(ISBLANK(INDEX('Policy Characteristics'!F:F,MATCH($C1032,'Policy Characteristics'!$C:$C,0))),"",INDEX('Policy Characteristics'!F:F,MATCH($C1032,'Policy Characteristics'!$C:$C,0)))</f>
        <v>0</v>
      </c>
      <c r="M1032" s="306">
        <f>IF(ISBLANK(INDEX('Policy Characteristics'!G:G,MATCH($C1032,'Policy Characteristics'!$C:$C,0))),"",INDEX('Policy Characteristics'!G:G,MATCH($C1032,'Policy Characteristics'!$C:$C,0)))</f>
        <v>1</v>
      </c>
      <c r="N1032" s="306">
        <f>IF(ISBLANK(INDEX('Policy Characteristics'!H:H,MATCH($C1032,'Policy Characteristics'!$C:$C,0))),"",INDEX('Policy Characteristics'!H:H,MATCH($C1032,'Policy Characteristics'!$C:$C,0)))</f>
        <v>1</v>
      </c>
      <c r="O1032" s="306" t="str">
        <f>IF(ISBLANK(INDEX('Policy Characteristics'!I:I,MATCH($C1032,'Policy Characteristics'!$C:$C,0))),"",INDEX('Policy Characteristics'!I:I,MATCH($C1032,'Policy Characteristics'!$C:$C,0)))</f>
        <v>on/off</v>
      </c>
      <c r="P1032" s="306" t="str">
        <f>IF(ISBLANK(INDEX('Policy Characteristics'!J:J,MATCH($C1032,'Policy Characteristics'!$C:$C,0))),"",INDEX('Policy Characteristics'!J:J,MATCH($C1032,'Policy Characteristics'!$C:$C,0)))</f>
        <v/>
      </c>
      <c r="Q1032" s="306" t="str">
        <f>IF(ISBLANK(INDEX('Policy Characteristics'!K:K,MATCH($C1032,'Policy Characteristics'!$C:$C,0))),"",INDEX('Policy Characteristics'!K:K,MATCH($C1032,'Policy Characteristics'!$C:$C,0)))</f>
        <v/>
      </c>
      <c r="R1032" s="306" t="str">
        <f>IF(ISBLANK(INDEX('Policy Characteristics'!L:L,MATCH($C1032,'Policy Characteristics'!$C:$C,0))),"",INDEX('Policy Characteristics'!L:L,MATCH($C1032,'Policy Characteristics'!$C:$C,0)))</f>
        <v/>
      </c>
    </row>
    <row r="1033" spans="1:18" s="405" customFormat="1" x14ac:dyDescent="0.25">
      <c r="A1033" s="306" t="str">
        <f>IF(ISBLANK(INDEX('Policy Characteristics'!A:A,MATCH($C1033,'Policy Characteristics'!$C:$C,0))),"",INDEX('Policy Characteristics'!A:A,MATCH($C1033,'Policy Characteristics'!$C:$C,0)))</f>
        <v>Cross-Sector</v>
      </c>
      <c r="B1033" s="306" t="str">
        <f>IF(ISBLANK(INDEX('Policy Characteristics'!B:B,MATCH($C1033,'Policy Characteristics'!$C:$C,0))),"",INDEX('Policy Characteristics'!B:B,MATCH($C1033,'Policy Characteristics'!$C:$C,0)))</f>
        <v>Include Process Emissions in C Tax</v>
      </c>
      <c r="C1033" s="309" t="s">
        <v>2499</v>
      </c>
      <c r="D1033" s="394"/>
      <c r="E1033" s="394"/>
      <c r="F1033" s="394"/>
      <c r="G1033" s="394"/>
      <c r="H1033" s="430">
        <v>509</v>
      </c>
      <c r="I1033" s="394" t="s">
        <v>44</v>
      </c>
      <c r="J1033" s="308" t="str">
        <f>IF(ISBLANK(INDEX('Policy Characteristics'!D:D,MATCH($C1033,'Policy Characteristics'!$C:$C,0))),"",INDEX('Policy Characteristics'!D:D,MATCH($C1033,'Policy Characteristics'!$C:$C,0)))</f>
        <v>Carbon Tax on Process Emissions</v>
      </c>
      <c r="K1033" s="306" t="str">
        <f>IF(ISBLANK(INDEX('Policy Characteristics'!E:E,MATCH($C1033,'Policy Characteristics'!$C:$C,0))),"",INDEX('Policy Characteristics'!E:E,MATCH($C1033,'Policy Characteristics'!$C:$C,0)))</f>
        <v>cross toggle whether carbon tax affects process emissions</v>
      </c>
      <c r="L1033" s="306">
        <f>IF(ISBLANK(INDEX('Policy Characteristics'!F:F,MATCH($C1033,'Policy Characteristics'!$C:$C,0))),"",INDEX('Policy Characteristics'!F:F,MATCH($C1033,'Policy Characteristics'!$C:$C,0)))</f>
        <v>0</v>
      </c>
      <c r="M1033" s="306">
        <f>IF(ISBLANK(INDEX('Policy Characteristics'!G:G,MATCH($C1033,'Policy Characteristics'!$C:$C,0))),"",INDEX('Policy Characteristics'!G:G,MATCH($C1033,'Policy Characteristics'!$C:$C,0)))</f>
        <v>1</v>
      </c>
      <c r="N1033" s="306">
        <f>IF(ISBLANK(INDEX('Policy Characteristics'!H:H,MATCH($C1033,'Policy Characteristics'!$C:$C,0))),"",INDEX('Policy Characteristics'!H:H,MATCH($C1033,'Policy Characteristics'!$C:$C,0)))</f>
        <v>1</v>
      </c>
      <c r="O1033" s="306" t="str">
        <f>IF(ISBLANK(INDEX('Policy Characteristics'!I:I,MATCH($C1033,'Policy Characteristics'!$C:$C,0))),"",INDEX('Policy Characteristics'!I:I,MATCH($C1033,'Policy Characteristics'!$C:$C,0)))</f>
        <v>on/off</v>
      </c>
      <c r="P1033" s="306" t="str">
        <f>IF(ISBLANK(INDEX('Policy Characteristics'!J:J,MATCH($C1033,'Policy Characteristics'!$C:$C,0))),"",INDEX('Policy Characteristics'!J:J,MATCH($C1033,'Policy Characteristics'!$C:$C,0)))</f>
        <v>**Description:** This policy prevents the carbon tax from being levied on process emissions (non-energy greenhouse gas emissions from industrial and agricultural operations).</v>
      </c>
      <c r="Q1033" s="306" t="str">
        <f>IF(ISBLANK(INDEX('Policy Characteristics'!K:K,MATCH($C1033,'Policy Characteristics'!$C:$C,0))),"",INDEX('Policy Characteristics'!K:K,MATCH($C1033,'Policy Characteristics'!$C:$C,0)))</f>
        <v>fuels.html#carbon-tax</v>
      </c>
      <c r="R1033" s="306" t="str">
        <f>IF(ISBLANK(INDEX('Policy Characteristics'!L:L,MATCH($C1033,'Policy Characteristics'!$C:$C,0))),"",INDEX('Policy Characteristics'!L:L,MATCH($C1033,'Policy Characteristics'!$C:$C,0)))</f>
        <v>carbon-tax.html</v>
      </c>
    </row>
    <row r="1034" spans="1:18" s="405" customFormat="1" x14ac:dyDescent="0.25">
      <c r="A1034" s="306" t="str">
        <f>IF(ISBLANK(INDEX('Policy Characteristics'!A:A,MATCH($C1034,'Policy Characteristics'!$C:$C,0))),"",INDEX('Policy Characteristics'!A:A,MATCH($C1034,'Policy Characteristics'!$C:$C,0)))</f>
        <v>Cross-Sector</v>
      </c>
      <c r="B1034" s="306" t="str">
        <f>IF(ISBLANK(INDEX('Policy Characteristics'!B:B,MATCH($C1034,'Policy Characteristics'!$C:$C,0))),"",INDEX('Policy Characteristics'!B:B,MATCH($C1034,'Policy Characteristics'!$C:$C,0)))</f>
        <v>Fixed Energy Prices</v>
      </c>
      <c r="C1034" s="309" t="s">
        <v>2807</v>
      </c>
      <c r="D1034" s="394" t="s">
        <v>53</v>
      </c>
      <c r="E1034" s="394"/>
      <c r="F1034" s="394" t="s">
        <v>94</v>
      </c>
      <c r="G1034" s="394"/>
      <c r="H1034" s="416">
        <v>720</v>
      </c>
      <c r="I1034" s="394" t="s">
        <v>45</v>
      </c>
      <c r="J1034" s="308" t="str">
        <f>IF(ISBLANK(INDEX('Policy Characteristics'!D:D,MATCH($C1034,'Policy Characteristics'!$C:$C,0))),"",INDEX('Policy Characteristics'!D:D,MATCH($C1034,'Policy Characteristics'!$C:$C,0)))</f>
        <v>Fixed Energy Prices</v>
      </c>
      <c r="K1034" s="306" t="str">
        <f>IF(ISBLANK(INDEX('Policy Characteristics'!E:E,MATCH($C1034,'Policy Characteristics'!$C:$C,0))),"",INDEX('Policy Characteristics'!E:E,MATCH($C1034,'Policy Characteristics'!$C:$C,0)))</f>
        <v>cross toggle whether policies affect energy prices</v>
      </c>
      <c r="L1034" s="306">
        <f>IF(ISBLANK(INDEX('Policy Characteristics'!F:F,MATCH($C1034,'Policy Characteristics'!$C:$C,0))),"",INDEX('Policy Characteristics'!F:F,MATCH($C1034,'Policy Characteristics'!$C:$C,0)))</f>
        <v>0</v>
      </c>
      <c r="M1034" s="306">
        <f>IF(ISBLANK(INDEX('Policy Characteristics'!G:G,MATCH($C1034,'Policy Characteristics'!$C:$C,0))),"",INDEX('Policy Characteristics'!G:G,MATCH($C1034,'Policy Characteristics'!$C:$C,0)))</f>
        <v>1</v>
      </c>
      <c r="N1034" s="306">
        <f>IF(ISBLANK(INDEX('Policy Characteristics'!H:H,MATCH($C1034,'Policy Characteristics'!$C:$C,0))),"",INDEX('Policy Characteristics'!H:H,MATCH($C1034,'Policy Characteristics'!$C:$C,0)))</f>
        <v>1</v>
      </c>
      <c r="O1034" s="306" t="str">
        <f>IF(ISBLANK(INDEX('Policy Characteristics'!I:I,MATCH($C1034,'Policy Characteristics'!$C:$C,0))),"",INDEX('Policy Characteristics'!I:I,MATCH($C1034,'Policy Characteristics'!$C:$C,0)))</f>
        <v>on/off</v>
      </c>
      <c r="P1034" s="306" t="str">
        <f>IF(ISBLANK(INDEX('Policy Characteristics'!J:J,MATCH($C1034,'Policy Characteristics'!$C:$C,0))),"",INDEX('Policy Characteristics'!J:J,MATCH($C1034,'Policy Characteristics'!$C:$C,0)))</f>
        <v/>
      </c>
      <c r="Q1034" s="306" t="str">
        <f>IF(ISBLANK(INDEX('Policy Characteristics'!K:K,MATCH($C1034,'Policy Characteristics'!$C:$C,0))),"",INDEX('Policy Characteristics'!K:K,MATCH($C1034,'Policy Characteristics'!$C:$C,0)))</f>
        <v/>
      </c>
      <c r="R1034" s="306" t="str">
        <f>IF(ISBLANK(INDEX('Policy Characteristics'!L:L,MATCH($C1034,'Policy Characteristics'!$C:$C,0))),"",INDEX('Policy Characteristics'!L:L,MATCH($C1034,'Policy Characteristics'!$C:$C,0)))</f>
        <v/>
      </c>
    </row>
    <row r="1035" spans="1:18" s="405" customFormat="1" x14ac:dyDescent="0.25">
      <c r="A1035" s="306" t="str">
        <f>IF(ISBLANK(INDEX('Policy Characteristics'!A:A,MATCH($C1035,'Policy Characteristics'!$C:$C,0))),"",INDEX('Policy Characteristics'!A:A,MATCH($C1035,'Policy Characteristics'!$C:$C,0)))</f>
        <v>Cross-Sector</v>
      </c>
      <c r="B1035" s="306" t="str">
        <f>IF(ISBLANK(INDEX('Policy Characteristics'!B:B,MATCH($C1035,'Policy Characteristics'!$C:$C,0))),"",INDEX('Policy Characteristics'!B:B,MATCH($C1035,'Policy Characteristics'!$C:$C,0)))</f>
        <v>Fixed Energy Prices</v>
      </c>
      <c r="C1035" s="310" t="str">
        <f t="shared" ref="C1035:C1036" si="51">C$1034</f>
        <v>Toggle Whether Policies Affect Energy Prices</v>
      </c>
      <c r="D1035" s="394" t="s">
        <v>76</v>
      </c>
      <c r="E1035" s="394"/>
      <c r="F1035" s="394" t="s">
        <v>100</v>
      </c>
      <c r="G1035" s="394"/>
      <c r="H1035" s="416">
        <v>721</v>
      </c>
      <c r="I1035" s="394" t="s">
        <v>45</v>
      </c>
      <c r="J1035" s="308" t="str">
        <f>IF(ISBLANK(INDEX('Policy Characteristics'!D:D,MATCH($C1035,'Policy Characteristics'!$C:$C,0))),"",INDEX('Policy Characteristics'!D:D,MATCH($C1035,'Policy Characteristics'!$C:$C,0)))</f>
        <v>Fixed Energy Prices</v>
      </c>
      <c r="K1035" s="306" t="str">
        <f>IF(ISBLANK(INDEX('Policy Characteristics'!E:E,MATCH($C1035,'Policy Characteristics'!$C:$C,0))),"",INDEX('Policy Characteristics'!E:E,MATCH($C1035,'Policy Characteristics'!$C:$C,0)))</f>
        <v>cross toggle whether policies affect energy prices</v>
      </c>
      <c r="L1035" s="306">
        <f>IF(ISBLANK(INDEX('Policy Characteristics'!F:F,MATCH($C1035,'Policy Characteristics'!$C:$C,0))),"",INDEX('Policy Characteristics'!F:F,MATCH($C1035,'Policy Characteristics'!$C:$C,0)))</f>
        <v>0</v>
      </c>
      <c r="M1035" s="306">
        <f>IF(ISBLANK(INDEX('Policy Characteristics'!G:G,MATCH($C1035,'Policy Characteristics'!$C:$C,0))),"",INDEX('Policy Characteristics'!G:G,MATCH($C1035,'Policy Characteristics'!$C:$C,0)))</f>
        <v>1</v>
      </c>
      <c r="N1035" s="306">
        <f>IF(ISBLANK(INDEX('Policy Characteristics'!H:H,MATCH($C1035,'Policy Characteristics'!$C:$C,0))),"",INDEX('Policy Characteristics'!H:H,MATCH($C1035,'Policy Characteristics'!$C:$C,0)))</f>
        <v>1</v>
      </c>
      <c r="O1035" s="306" t="str">
        <f>IF(ISBLANK(INDEX('Policy Characteristics'!I:I,MATCH($C1035,'Policy Characteristics'!$C:$C,0))),"",INDEX('Policy Characteristics'!I:I,MATCH($C1035,'Policy Characteristics'!$C:$C,0)))</f>
        <v>on/off</v>
      </c>
      <c r="P1035" s="306" t="str">
        <f>IF(ISBLANK(INDEX('Policy Characteristics'!J:J,MATCH($C1035,'Policy Characteristics'!$C:$C,0))),"",INDEX('Policy Characteristics'!J:J,MATCH($C1035,'Policy Characteristics'!$C:$C,0)))</f>
        <v/>
      </c>
      <c r="Q1035" s="306" t="str">
        <f>IF(ISBLANK(INDEX('Policy Characteristics'!K:K,MATCH($C1035,'Policy Characteristics'!$C:$C,0))),"",INDEX('Policy Characteristics'!K:K,MATCH($C1035,'Policy Characteristics'!$C:$C,0)))</f>
        <v/>
      </c>
      <c r="R1035" s="306" t="str">
        <f>IF(ISBLANK(INDEX('Policy Characteristics'!L:L,MATCH($C1035,'Policy Characteristics'!$C:$C,0))),"",INDEX('Policy Characteristics'!L:L,MATCH($C1035,'Policy Characteristics'!$C:$C,0)))</f>
        <v/>
      </c>
    </row>
    <row r="1036" spans="1:18" s="405" customFormat="1" x14ac:dyDescent="0.25">
      <c r="A1036" s="306" t="str">
        <f>IF(ISBLANK(INDEX('Policy Characteristics'!A:A,MATCH($C1036,'Policy Characteristics'!$C:$C,0))),"",INDEX('Policy Characteristics'!A:A,MATCH($C1036,'Policy Characteristics'!$C:$C,0)))</f>
        <v>Cross-Sector</v>
      </c>
      <c r="B1036" s="306" t="str">
        <f>IF(ISBLANK(INDEX('Policy Characteristics'!B:B,MATCH($C1036,'Policy Characteristics'!$C:$C,0))),"",INDEX('Policy Characteristics'!B:B,MATCH($C1036,'Policy Characteristics'!$C:$C,0)))</f>
        <v>Fixed Energy Prices</v>
      </c>
      <c r="C1036" s="310" t="str">
        <f t="shared" si="51"/>
        <v>Toggle Whether Policies Affect Energy Prices</v>
      </c>
      <c r="D1036" s="394" t="s">
        <v>2527</v>
      </c>
      <c r="E1036" s="394"/>
      <c r="F1036" s="394" t="s">
        <v>2531</v>
      </c>
      <c r="G1036" s="394"/>
      <c r="H1036" s="416">
        <v>722</v>
      </c>
      <c r="I1036" s="394" t="s">
        <v>45</v>
      </c>
      <c r="J1036" s="308" t="str">
        <f>IF(ISBLANK(INDEX('Policy Characteristics'!D:D,MATCH($C1036,'Policy Characteristics'!$C:$C,0))),"",INDEX('Policy Characteristics'!D:D,MATCH($C1036,'Policy Characteristics'!$C:$C,0)))</f>
        <v>Fixed Energy Prices</v>
      </c>
      <c r="K1036" s="306" t="str">
        <f>IF(ISBLANK(INDEX('Policy Characteristics'!E:E,MATCH($C1036,'Policy Characteristics'!$C:$C,0))),"",INDEX('Policy Characteristics'!E:E,MATCH($C1036,'Policy Characteristics'!$C:$C,0)))</f>
        <v>cross toggle whether policies affect energy prices</v>
      </c>
      <c r="L1036" s="306">
        <f>IF(ISBLANK(INDEX('Policy Characteristics'!F:F,MATCH($C1036,'Policy Characteristics'!$C:$C,0))),"",INDEX('Policy Characteristics'!F:F,MATCH($C1036,'Policy Characteristics'!$C:$C,0)))</f>
        <v>0</v>
      </c>
      <c r="M1036" s="306">
        <f>IF(ISBLANK(INDEX('Policy Characteristics'!G:G,MATCH($C1036,'Policy Characteristics'!$C:$C,0))),"",INDEX('Policy Characteristics'!G:G,MATCH($C1036,'Policy Characteristics'!$C:$C,0)))</f>
        <v>1</v>
      </c>
      <c r="N1036" s="306">
        <f>IF(ISBLANK(INDEX('Policy Characteristics'!H:H,MATCH($C1036,'Policy Characteristics'!$C:$C,0))),"",INDEX('Policy Characteristics'!H:H,MATCH($C1036,'Policy Characteristics'!$C:$C,0)))</f>
        <v>1</v>
      </c>
      <c r="O1036" s="306" t="str">
        <f>IF(ISBLANK(INDEX('Policy Characteristics'!I:I,MATCH($C1036,'Policy Characteristics'!$C:$C,0))),"",INDEX('Policy Characteristics'!I:I,MATCH($C1036,'Policy Characteristics'!$C:$C,0)))</f>
        <v>on/off</v>
      </c>
      <c r="P1036" s="306" t="str">
        <f>IF(ISBLANK(INDEX('Policy Characteristics'!J:J,MATCH($C1036,'Policy Characteristics'!$C:$C,0))),"",INDEX('Policy Characteristics'!J:J,MATCH($C1036,'Policy Characteristics'!$C:$C,0)))</f>
        <v/>
      </c>
      <c r="Q1036" s="306" t="str">
        <f>IF(ISBLANK(INDEX('Policy Characteristics'!K:K,MATCH($C1036,'Policy Characteristics'!$C:$C,0))),"",INDEX('Policy Characteristics'!K:K,MATCH($C1036,'Policy Characteristics'!$C:$C,0)))</f>
        <v/>
      </c>
      <c r="R1036" s="306" t="str">
        <f>IF(ISBLANK(INDEX('Policy Characteristics'!L:L,MATCH($C1036,'Policy Characteristics'!$C:$C,0))),"",INDEX('Policy Characteristics'!L:L,MATCH($C1036,'Policy Characteristics'!$C:$C,0)))</f>
        <v/>
      </c>
    </row>
    <row r="1037" spans="1:18" s="405" customFormat="1" x14ac:dyDescent="0.25">
      <c r="A1037" s="306" t="str">
        <f>IF(ISBLANK(INDEX('Policy Characteristics'!A:A,MATCH($C1037,'Policy Characteristics'!$C:$C,0))),"",INDEX('Policy Characteristics'!A:A,MATCH($C1037,'Policy Characteristics'!$C:$C,0)))</f>
        <v>Cross-Sector</v>
      </c>
      <c r="B1037" s="306" t="str">
        <f>IF(ISBLANK(INDEX('Policy Characteristics'!B:B,MATCH($C1037,'Policy Characteristics'!$C:$C,0))),"",INDEX('Policy Characteristics'!B:B,MATCH($C1037,'Policy Characteristics'!$C:$C,0)))</f>
        <v>Fixed Energy Prices</v>
      </c>
      <c r="C1037" s="309" t="s">
        <v>2807</v>
      </c>
      <c r="D1037" s="394" t="s">
        <v>474</v>
      </c>
      <c r="E1037" s="414"/>
      <c r="F1037" s="394" t="s">
        <v>471</v>
      </c>
      <c r="G1037" s="394"/>
      <c r="H1037" s="430">
        <v>836</v>
      </c>
      <c r="I1037" s="394" t="s">
        <v>45</v>
      </c>
      <c r="J1037" s="308" t="str">
        <f>IF(ISBLANK(INDEX('Policy Characteristics'!D:D,MATCH($C1037,'Policy Characteristics'!$C:$C,0))),"",INDEX('Policy Characteristics'!D:D,MATCH($C1037,'Policy Characteristics'!$C:$C,0)))</f>
        <v>Fixed Energy Prices</v>
      </c>
      <c r="K1037" s="306" t="str">
        <f>IF(ISBLANK(INDEX('Policy Characteristics'!E:E,MATCH($C1037,'Policy Characteristics'!$C:$C,0))),"",INDEX('Policy Characteristics'!E:E,MATCH($C1037,'Policy Characteristics'!$C:$C,0)))</f>
        <v>cross toggle whether policies affect energy prices</v>
      </c>
      <c r="L1037" s="306">
        <f>IF(ISBLANK(INDEX('Policy Characteristics'!F:F,MATCH($C1037,'Policy Characteristics'!$C:$C,0))),"",INDEX('Policy Characteristics'!F:F,MATCH($C1037,'Policy Characteristics'!$C:$C,0)))</f>
        <v>0</v>
      </c>
      <c r="M1037" s="306">
        <f>IF(ISBLANK(INDEX('Policy Characteristics'!G:G,MATCH($C1037,'Policy Characteristics'!$C:$C,0))),"",INDEX('Policy Characteristics'!G:G,MATCH($C1037,'Policy Characteristics'!$C:$C,0)))</f>
        <v>1</v>
      </c>
      <c r="N1037" s="306">
        <f>IF(ISBLANK(INDEX('Policy Characteristics'!H:H,MATCH($C1037,'Policy Characteristics'!$C:$C,0))),"",INDEX('Policy Characteristics'!H:H,MATCH($C1037,'Policy Characteristics'!$C:$C,0)))</f>
        <v>1</v>
      </c>
      <c r="O1037" s="306" t="str">
        <f>IF(ISBLANK(INDEX('Policy Characteristics'!I:I,MATCH($C1037,'Policy Characteristics'!$C:$C,0))),"",INDEX('Policy Characteristics'!I:I,MATCH($C1037,'Policy Characteristics'!$C:$C,0)))</f>
        <v>on/off</v>
      </c>
      <c r="P1037" s="306" t="str">
        <f>IF(ISBLANK(INDEX('Policy Characteristics'!J:J,MATCH($C1037,'Policy Characteristics'!$C:$C,0))),"",INDEX('Policy Characteristics'!J:J,MATCH($C1037,'Policy Characteristics'!$C:$C,0)))</f>
        <v/>
      </c>
      <c r="Q1037" s="306" t="str">
        <f>IF(ISBLANK(INDEX('Policy Characteristics'!K:K,MATCH($C1037,'Policy Characteristics'!$C:$C,0))),"",INDEX('Policy Characteristics'!K:K,MATCH($C1037,'Policy Characteristics'!$C:$C,0)))</f>
        <v/>
      </c>
      <c r="R1037" s="306" t="str">
        <f>IF(ISBLANK(INDEX('Policy Characteristics'!L:L,MATCH($C1037,'Policy Characteristics'!$C:$C,0))),"",INDEX('Policy Characteristics'!L:L,MATCH($C1037,'Policy Characteristics'!$C:$C,0)))</f>
        <v/>
      </c>
    </row>
    <row r="1038" spans="1:18" s="405" customFormat="1" x14ac:dyDescent="0.25">
      <c r="A1038" s="306" t="str">
        <f>IF(ISBLANK(INDEX('Policy Characteristics'!A:A,MATCH($C1038,'Policy Characteristics'!$C:$C,0))),"",INDEX('Policy Characteristics'!A:A,MATCH($C1038,'Policy Characteristics'!$C:$C,0)))</f>
        <v>Cross-Sector</v>
      </c>
      <c r="B1038" s="306" t="str">
        <f>IF(ISBLANK(INDEX('Policy Characteristics'!B:B,MATCH($C1038,'Policy Characteristics'!$C:$C,0))),"",INDEX('Policy Characteristics'!B:B,MATCH($C1038,'Policy Characteristics'!$C:$C,0)))</f>
        <v>Fixed Energy Prices</v>
      </c>
      <c r="C1038" s="310" t="str">
        <f t="shared" ref="C1038:C1048" si="52">C$1037</f>
        <v>Toggle Whether Policies Affect Energy Prices</v>
      </c>
      <c r="D1038" s="394" t="s">
        <v>47</v>
      </c>
      <c r="E1038" s="414"/>
      <c r="F1038" s="394" t="s">
        <v>88</v>
      </c>
      <c r="G1038" s="394"/>
      <c r="H1038" s="416">
        <v>837</v>
      </c>
      <c r="I1038" s="394" t="s">
        <v>45</v>
      </c>
      <c r="J1038" s="308" t="str">
        <f>IF(ISBLANK(INDEX('Policy Characteristics'!D:D,MATCH($C1038,'Policy Characteristics'!$C:$C,0))),"",INDEX('Policy Characteristics'!D:D,MATCH($C1038,'Policy Characteristics'!$C:$C,0)))</f>
        <v>Fixed Energy Prices</v>
      </c>
      <c r="K1038" s="306" t="str">
        <f>IF(ISBLANK(INDEX('Policy Characteristics'!E:E,MATCH($C1038,'Policy Characteristics'!$C:$C,0))),"",INDEX('Policy Characteristics'!E:E,MATCH($C1038,'Policy Characteristics'!$C:$C,0)))</f>
        <v>cross toggle whether policies affect energy prices</v>
      </c>
      <c r="L1038" s="306">
        <f>IF(ISBLANK(INDEX('Policy Characteristics'!F:F,MATCH($C1038,'Policy Characteristics'!$C:$C,0))),"",INDEX('Policy Characteristics'!F:F,MATCH($C1038,'Policy Characteristics'!$C:$C,0)))</f>
        <v>0</v>
      </c>
      <c r="M1038" s="306">
        <f>IF(ISBLANK(INDEX('Policy Characteristics'!G:G,MATCH($C1038,'Policy Characteristics'!$C:$C,0))),"",INDEX('Policy Characteristics'!G:G,MATCH($C1038,'Policy Characteristics'!$C:$C,0)))</f>
        <v>1</v>
      </c>
      <c r="N1038" s="306">
        <f>IF(ISBLANK(INDEX('Policy Characteristics'!H:H,MATCH($C1038,'Policy Characteristics'!$C:$C,0))),"",INDEX('Policy Characteristics'!H:H,MATCH($C1038,'Policy Characteristics'!$C:$C,0)))</f>
        <v>1</v>
      </c>
      <c r="O1038" s="306" t="str">
        <f>IF(ISBLANK(INDEX('Policy Characteristics'!I:I,MATCH($C1038,'Policy Characteristics'!$C:$C,0))),"",INDEX('Policy Characteristics'!I:I,MATCH($C1038,'Policy Characteristics'!$C:$C,0)))</f>
        <v>on/off</v>
      </c>
      <c r="P1038" s="306" t="str">
        <f>IF(ISBLANK(INDEX('Policy Characteristics'!J:J,MATCH($C1038,'Policy Characteristics'!$C:$C,0))),"",INDEX('Policy Characteristics'!J:J,MATCH($C1038,'Policy Characteristics'!$C:$C,0)))</f>
        <v/>
      </c>
      <c r="Q1038" s="306" t="str">
        <f>IF(ISBLANK(INDEX('Policy Characteristics'!K:K,MATCH($C1038,'Policy Characteristics'!$C:$C,0))),"",INDEX('Policy Characteristics'!K:K,MATCH($C1038,'Policy Characteristics'!$C:$C,0)))</f>
        <v/>
      </c>
      <c r="R1038" s="306" t="str">
        <f>IF(ISBLANK(INDEX('Policy Characteristics'!L:L,MATCH($C1038,'Policy Characteristics'!$C:$C,0))),"",INDEX('Policy Characteristics'!L:L,MATCH($C1038,'Policy Characteristics'!$C:$C,0)))</f>
        <v/>
      </c>
    </row>
    <row r="1039" spans="1:18" s="405" customFormat="1" x14ac:dyDescent="0.25">
      <c r="A1039" s="306" t="str">
        <f>IF(ISBLANK(INDEX('Policy Characteristics'!A:A,MATCH($C1039,'Policy Characteristics'!$C:$C,0))),"",INDEX('Policy Characteristics'!A:A,MATCH($C1039,'Policy Characteristics'!$C:$C,0)))</f>
        <v>Cross-Sector</v>
      </c>
      <c r="B1039" s="306" t="str">
        <f>IF(ISBLANK(INDEX('Policy Characteristics'!B:B,MATCH($C1039,'Policy Characteristics'!$C:$C,0))),"",INDEX('Policy Characteristics'!B:B,MATCH($C1039,'Policy Characteristics'!$C:$C,0)))</f>
        <v>Fixed Energy Prices</v>
      </c>
      <c r="C1039" s="310" t="str">
        <f t="shared" si="52"/>
        <v>Toggle Whether Policies Affect Energy Prices</v>
      </c>
      <c r="D1039" s="394" t="s">
        <v>52</v>
      </c>
      <c r="E1039" s="414"/>
      <c r="F1039" s="394" t="s">
        <v>93</v>
      </c>
      <c r="G1039" s="394"/>
      <c r="H1039" s="430">
        <v>838</v>
      </c>
      <c r="I1039" s="394" t="s">
        <v>45</v>
      </c>
      <c r="J1039" s="308" t="str">
        <f>IF(ISBLANK(INDEX('Policy Characteristics'!D:D,MATCH($C1039,'Policy Characteristics'!$C:$C,0))),"",INDEX('Policy Characteristics'!D:D,MATCH($C1039,'Policy Characteristics'!$C:$C,0)))</f>
        <v>Fixed Energy Prices</v>
      </c>
      <c r="K1039" s="306" t="str">
        <f>IF(ISBLANK(INDEX('Policy Characteristics'!E:E,MATCH($C1039,'Policy Characteristics'!$C:$C,0))),"",INDEX('Policy Characteristics'!E:E,MATCH($C1039,'Policy Characteristics'!$C:$C,0)))</f>
        <v>cross toggle whether policies affect energy prices</v>
      </c>
      <c r="L1039" s="306">
        <f>IF(ISBLANK(INDEX('Policy Characteristics'!F:F,MATCH($C1039,'Policy Characteristics'!$C:$C,0))),"",INDEX('Policy Characteristics'!F:F,MATCH($C1039,'Policy Characteristics'!$C:$C,0)))</f>
        <v>0</v>
      </c>
      <c r="M1039" s="306">
        <f>IF(ISBLANK(INDEX('Policy Characteristics'!G:G,MATCH($C1039,'Policy Characteristics'!$C:$C,0))),"",INDEX('Policy Characteristics'!G:G,MATCH($C1039,'Policy Characteristics'!$C:$C,0)))</f>
        <v>1</v>
      </c>
      <c r="N1039" s="306">
        <f>IF(ISBLANK(INDEX('Policy Characteristics'!H:H,MATCH($C1039,'Policy Characteristics'!$C:$C,0))),"",INDEX('Policy Characteristics'!H:H,MATCH($C1039,'Policy Characteristics'!$C:$C,0)))</f>
        <v>1</v>
      </c>
      <c r="O1039" s="306" t="str">
        <f>IF(ISBLANK(INDEX('Policy Characteristics'!I:I,MATCH($C1039,'Policy Characteristics'!$C:$C,0))),"",INDEX('Policy Characteristics'!I:I,MATCH($C1039,'Policy Characteristics'!$C:$C,0)))</f>
        <v>on/off</v>
      </c>
      <c r="P1039" s="306" t="str">
        <f>IF(ISBLANK(INDEX('Policy Characteristics'!J:J,MATCH($C1039,'Policy Characteristics'!$C:$C,0))),"",INDEX('Policy Characteristics'!J:J,MATCH($C1039,'Policy Characteristics'!$C:$C,0)))</f>
        <v/>
      </c>
      <c r="Q1039" s="306" t="str">
        <f>IF(ISBLANK(INDEX('Policy Characteristics'!K:K,MATCH($C1039,'Policy Characteristics'!$C:$C,0))),"",INDEX('Policy Characteristics'!K:K,MATCH($C1039,'Policy Characteristics'!$C:$C,0)))</f>
        <v/>
      </c>
      <c r="R1039" s="306" t="str">
        <f>IF(ISBLANK(INDEX('Policy Characteristics'!L:L,MATCH($C1039,'Policy Characteristics'!$C:$C,0))),"",INDEX('Policy Characteristics'!L:L,MATCH($C1039,'Policy Characteristics'!$C:$C,0)))</f>
        <v/>
      </c>
    </row>
    <row r="1040" spans="1:18" s="405" customFormat="1" x14ac:dyDescent="0.25">
      <c r="A1040" s="306" t="str">
        <f>IF(ISBLANK(INDEX('Policy Characteristics'!A:A,MATCH($C1040,'Policy Characteristics'!$C:$C,0))),"",INDEX('Policy Characteristics'!A:A,MATCH($C1040,'Policy Characteristics'!$C:$C,0)))</f>
        <v>Cross-Sector</v>
      </c>
      <c r="B1040" s="306" t="str">
        <f>IF(ISBLANK(INDEX('Policy Characteristics'!B:B,MATCH($C1040,'Policy Characteristics'!$C:$C,0))),"",INDEX('Policy Characteristics'!B:B,MATCH($C1040,'Policy Characteristics'!$C:$C,0)))</f>
        <v>Fixed Energy Prices</v>
      </c>
      <c r="C1040" s="310" t="str">
        <f t="shared" si="52"/>
        <v>Toggle Whether Policies Affect Energy Prices</v>
      </c>
      <c r="D1040" s="394" t="s">
        <v>54</v>
      </c>
      <c r="E1040" s="414"/>
      <c r="F1040" s="394" t="s">
        <v>96</v>
      </c>
      <c r="G1040" s="394"/>
      <c r="H1040" s="416">
        <v>839</v>
      </c>
      <c r="I1040" s="394" t="s">
        <v>45</v>
      </c>
      <c r="J1040" s="308" t="str">
        <f>IF(ISBLANK(INDEX('Policy Characteristics'!D:D,MATCH($C1040,'Policy Characteristics'!$C:$C,0))),"",INDEX('Policy Characteristics'!D:D,MATCH($C1040,'Policy Characteristics'!$C:$C,0)))</f>
        <v>Fixed Energy Prices</v>
      </c>
      <c r="K1040" s="306" t="str">
        <f>IF(ISBLANK(INDEX('Policy Characteristics'!E:E,MATCH($C1040,'Policy Characteristics'!$C:$C,0))),"",INDEX('Policy Characteristics'!E:E,MATCH($C1040,'Policy Characteristics'!$C:$C,0)))</f>
        <v>cross toggle whether policies affect energy prices</v>
      </c>
      <c r="L1040" s="306">
        <f>IF(ISBLANK(INDEX('Policy Characteristics'!F:F,MATCH($C1040,'Policy Characteristics'!$C:$C,0))),"",INDEX('Policy Characteristics'!F:F,MATCH($C1040,'Policy Characteristics'!$C:$C,0)))</f>
        <v>0</v>
      </c>
      <c r="M1040" s="306">
        <f>IF(ISBLANK(INDEX('Policy Characteristics'!G:G,MATCH($C1040,'Policy Characteristics'!$C:$C,0))),"",INDEX('Policy Characteristics'!G:G,MATCH($C1040,'Policy Characteristics'!$C:$C,0)))</f>
        <v>1</v>
      </c>
      <c r="N1040" s="306">
        <f>IF(ISBLANK(INDEX('Policy Characteristics'!H:H,MATCH($C1040,'Policy Characteristics'!$C:$C,0))),"",INDEX('Policy Characteristics'!H:H,MATCH($C1040,'Policy Characteristics'!$C:$C,0)))</f>
        <v>1</v>
      </c>
      <c r="O1040" s="306" t="str">
        <f>IF(ISBLANK(INDEX('Policy Characteristics'!I:I,MATCH($C1040,'Policy Characteristics'!$C:$C,0))),"",INDEX('Policy Characteristics'!I:I,MATCH($C1040,'Policy Characteristics'!$C:$C,0)))</f>
        <v>on/off</v>
      </c>
      <c r="P1040" s="306" t="str">
        <f>IF(ISBLANK(INDEX('Policy Characteristics'!J:J,MATCH($C1040,'Policy Characteristics'!$C:$C,0))),"",INDEX('Policy Characteristics'!J:J,MATCH($C1040,'Policy Characteristics'!$C:$C,0)))</f>
        <v/>
      </c>
      <c r="Q1040" s="306" t="str">
        <f>IF(ISBLANK(INDEX('Policy Characteristics'!K:K,MATCH($C1040,'Policy Characteristics'!$C:$C,0))),"",INDEX('Policy Characteristics'!K:K,MATCH($C1040,'Policy Characteristics'!$C:$C,0)))</f>
        <v/>
      </c>
      <c r="R1040" s="306" t="str">
        <f>IF(ISBLANK(INDEX('Policy Characteristics'!L:L,MATCH($C1040,'Policy Characteristics'!$C:$C,0))),"",INDEX('Policy Characteristics'!L:L,MATCH($C1040,'Policy Characteristics'!$C:$C,0)))</f>
        <v/>
      </c>
    </row>
    <row r="1041" spans="1:18" s="405" customFormat="1" x14ac:dyDescent="0.25">
      <c r="A1041" s="306" t="str">
        <f>IF(ISBLANK(INDEX('Policy Characteristics'!A:A,MATCH($C1041,'Policy Characteristics'!$C:$C,0))),"",INDEX('Policy Characteristics'!A:A,MATCH($C1041,'Policy Characteristics'!$C:$C,0)))</f>
        <v>Cross-Sector</v>
      </c>
      <c r="B1041" s="306" t="str">
        <f>IF(ISBLANK(INDEX('Policy Characteristics'!B:B,MATCH($C1041,'Policy Characteristics'!$C:$C,0))),"",INDEX('Policy Characteristics'!B:B,MATCH($C1041,'Policy Characteristics'!$C:$C,0)))</f>
        <v>Fixed Energy Prices</v>
      </c>
      <c r="C1041" s="310" t="str">
        <f t="shared" si="52"/>
        <v>Toggle Whether Policies Affect Energy Prices</v>
      </c>
      <c r="D1041" s="394" t="s">
        <v>55</v>
      </c>
      <c r="E1041" s="414"/>
      <c r="F1041" s="394" t="s">
        <v>97</v>
      </c>
      <c r="G1041" s="394"/>
      <c r="H1041" s="430">
        <v>840</v>
      </c>
      <c r="I1041" s="394" t="s">
        <v>45</v>
      </c>
      <c r="J1041" s="308" t="str">
        <f>IF(ISBLANK(INDEX('Policy Characteristics'!D:D,MATCH($C1041,'Policy Characteristics'!$C:$C,0))),"",INDEX('Policy Characteristics'!D:D,MATCH($C1041,'Policy Characteristics'!$C:$C,0)))</f>
        <v>Fixed Energy Prices</v>
      </c>
      <c r="K1041" s="306" t="str">
        <f>IF(ISBLANK(INDEX('Policy Characteristics'!E:E,MATCH($C1041,'Policy Characteristics'!$C:$C,0))),"",INDEX('Policy Characteristics'!E:E,MATCH($C1041,'Policy Characteristics'!$C:$C,0)))</f>
        <v>cross toggle whether policies affect energy prices</v>
      </c>
      <c r="L1041" s="306">
        <f>IF(ISBLANK(INDEX('Policy Characteristics'!F:F,MATCH($C1041,'Policy Characteristics'!$C:$C,0))),"",INDEX('Policy Characteristics'!F:F,MATCH($C1041,'Policy Characteristics'!$C:$C,0)))</f>
        <v>0</v>
      </c>
      <c r="M1041" s="306">
        <f>IF(ISBLANK(INDEX('Policy Characteristics'!G:G,MATCH($C1041,'Policy Characteristics'!$C:$C,0))),"",INDEX('Policy Characteristics'!G:G,MATCH($C1041,'Policy Characteristics'!$C:$C,0)))</f>
        <v>1</v>
      </c>
      <c r="N1041" s="306">
        <f>IF(ISBLANK(INDEX('Policy Characteristics'!H:H,MATCH($C1041,'Policy Characteristics'!$C:$C,0))),"",INDEX('Policy Characteristics'!H:H,MATCH($C1041,'Policy Characteristics'!$C:$C,0)))</f>
        <v>1</v>
      </c>
      <c r="O1041" s="306" t="str">
        <f>IF(ISBLANK(INDEX('Policy Characteristics'!I:I,MATCH($C1041,'Policy Characteristics'!$C:$C,0))),"",INDEX('Policy Characteristics'!I:I,MATCH($C1041,'Policy Characteristics'!$C:$C,0)))</f>
        <v>on/off</v>
      </c>
      <c r="P1041" s="306" t="str">
        <f>IF(ISBLANK(INDEX('Policy Characteristics'!J:J,MATCH($C1041,'Policy Characteristics'!$C:$C,0))),"",INDEX('Policy Characteristics'!J:J,MATCH($C1041,'Policy Characteristics'!$C:$C,0)))</f>
        <v/>
      </c>
      <c r="Q1041" s="306" t="str">
        <f>IF(ISBLANK(INDEX('Policy Characteristics'!K:K,MATCH($C1041,'Policy Characteristics'!$C:$C,0))),"",INDEX('Policy Characteristics'!K:K,MATCH($C1041,'Policy Characteristics'!$C:$C,0)))</f>
        <v/>
      </c>
      <c r="R1041" s="306" t="str">
        <f>IF(ISBLANK(INDEX('Policy Characteristics'!L:L,MATCH($C1041,'Policy Characteristics'!$C:$C,0))),"",INDEX('Policy Characteristics'!L:L,MATCH($C1041,'Policy Characteristics'!$C:$C,0)))</f>
        <v/>
      </c>
    </row>
    <row r="1042" spans="1:18" s="405" customFormat="1" x14ac:dyDescent="0.25">
      <c r="A1042" s="306" t="str">
        <f>IF(ISBLANK(INDEX('Policy Characteristics'!A:A,MATCH($C1042,'Policy Characteristics'!$C:$C,0))),"",INDEX('Policy Characteristics'!A:A,MATCH($C1042,'Policy Characteristics'!$C:$C,0)))</f>
        <v>Cross-Sector</v>
      </c>
      <c r="B1042" s="306" t="str">
        <f>IF(ISBLANK(INDEX('Policy Characteristics'!B:B,MATCH($C1042,'Policy Characteristics'!$C:$C,0))),"",INDEX('Policy Characteristics'!B:B,MATCH($C1042,'Policy Characteristics'!$C:$C,0)))</f>
        <v>Fixed Energy Prices</v>
      </c>
      <c r="C1042" s="310" t="str">
        <f t="shared" si="52"/>
        <v>Toggle Whether Policies Affect Energy Prices</v>
      </c>
      <c r="D1042" s="394" t="s">
        <v>56</v>
      </c>
      <c r="E1042" s="414"/>
      <c r="F1042" s="394" t="s">
        <v>98</v>
      </c>
      <c r="G1042" s="394"/>
      <c r="H1042" s="416">
        <v>841</v>
      </c>
      <c r="I1042" s="394" t="s">
        <v>45</v>
      </c>
      <c r="J1042" s="308" t="str">
        <f>IF(ISBLANK(INDEX('Policy Characteristics'!D:D,MATCH($C1042,'Policy Characteristics'!$C:$C,0))),"",INDEX('Policy Characteristics'!D:D,MATCH($C1042,'Policy Characteristics'!$C:$C,0)))</f>
        <v>Fixed Energy Prices</v>
      </c>
      <c r="K1042" s="306" t="str">
        <f>IF(ISBLANK(INDEX('Policy Characteristics'!E:E,MATCH($C1042,'Policy Characteristics'!$C:$C,0))),"",INDEX('Policy Characteristics'!E:E,MATCH($C1042,'Policy Characteristics'!$C:$C,0)))</f>
        <v>cross toggle whether policies affect energy prices</v>
      </c>
      <c r="L1042" s="306">
        <f>IF(ISBLANK(INDEX('Policy Characteristics'!F:F,MATCH($C1042,'Policy Characteristics'!$C:$C,0))),"",INDEX('Policy Characteristics'!F:F,MATCH($C1042,'Policy Characteristics'!$C:$C,0)))</f>
        <v>0</v>
      </c>
      <c r="M1042" s="306">
        <f>IF(ISBLANK(INDEX('Policy Characteristics'!G:G,MATCH($C1042,'Policy Characteristics'!$C:$C,0))),"",INDEX('Policy Characteristics'!G:G,MATCH($C1042,'Policy Characteristics'!$C:$C,0)))</f>
        <v>1</v>
      </c>
      <c r="N1042" s="306">
        <f>IF(ISBLANK(INDEX('Policy Characteristics'!H:H,MATCH($C1042,'Policy Characteristics'!$C:$C,0))),"",INDEX('Policy Characteristics'!H:H,MATCH($C1042,'Policy Characteristics'!$C:$C,0)))</f>
        <v>1</v>
      </c>
      <c r="O1042" s="306" t="str">
        <f>IF(ISBLANK(INDEX('Policy Characteristics'!I:I,MATCH($C1042,'Policy Characteristics'!$C:$C,0))),"",INDEX('Policy Characteristics'!I:I,MATCH($C1042,'Policy Characteristics'!$C:$C,0)))</f>
        <v>on/off</v>
      </c>
      <c r="P1042" s="306" t="str">
        <f>IF(ISBLANK(INDEX('Policy Characteristics'!J:J,MATCH($C1042,'Policy Characteristics'!$C:$C,0))),"",INDEX('Policy Characteristics'!J:J,MATCH($C1042,'Policy Characteristics'!$C:$C,0)))</f>
        <v/>
      </c>
      <c r="Q1042" s="306" t="str">
        <f>IF(ISBLANK(INDEX('Policy Characteristics'!K:K,MATCH($C1042,'Policy Characteristics'!$C:$C,0))),"",INDEX('Policy Characteristics'!K:K,MATCH($C1042,'Policy Characteristics'!$C:$C,0)))</f>
        <v/>
      </c>
      <c r="R1042" s="306" t="str">
        <f>IF(ISBLANK(INDEX('Policy Characteristics'!L:L,MATCH($C1042,'Policy Characteristics'!$C:$C,0))),"",INDEX('Policy Characteristics'!L:L,MATCH($C1042,'Policy Characteristics'!$C:$C,0)))</f>
        <v/>
      </c>
    </row>
    <row r="1043" spans="1:18" s="405" customFormat="1" x14ac:dyDescent="0.25">
      <c r="A1043" s="306" t="str">
        <f>IF(ISBLANK(INDEX('Policy Characteristics'!A:A,MATCH($C1043,'Policy Characteristics'!$C:$C,0))),"",INDEX('Policy Characteristics'!A:A,MATCH($C1043,'Policy Characteristics'!$C:$C,0)))</f>
        <v>Cross-Sector</v>
      </c>
      <c r="B1043" s="306" t="str">
        <f>IF(ISBLANK(INDEX('Policy Characteristics'!B:B,MATCH($C1043,'Policy Characteristics'!$C:$C,0))),"",INDEX('Policy Characteristics'!B:B,MATCH($C1043,'Policy Characteristics'!$C:$C,0)))</f>
        <v>Fixed Energy Prices</v>
      </c>
      <c r="C1043" s="310" t="str">
        <f t="shared" si="52"/>
        <v>Toggle Whether Policies Affect Energy Prices</v>
      </c>
      <c r="D1043" s="394" t="s">
        <v>57</v>
      </c>
      <c r="E1043" s="414"/>
      <c r="F1043" s="394" t="s">
        <v>99</v>
      </c>
      <c r="G1043" s="394"/>
      <c r="H1043" s="430">
        <v>842</v>
      </c>
      <c r="I1043" s="394" t="s">
        <v>45</v>
      </c>
      <c r="J1043" s="308" t="str">
        <f>IF(ISBLANK(INDEX('Policy Characteristics'!D:D,MATCH($C1043,'Policy Characteristics'!$C:$C,0))),"",INDEX('Policy Characteristics'!D:D,MATCH($C1043,'Policy Characteristics'!$C:$C,0)))</f>
        <v>Fixed Energy Prices</v>
      </c>
      <c r="K1043" s="306" t="str">
        <f>IF(ISBLANK(INDEX('Policy Characteristics'!E:E,MATCH($C1043,'Policy Characteristics'!$C:$C,0))),"",INDEX('Policy Characteristics'!E:E,MATCH($C1043,'Policy Characteristics'!$C:$C,0)))</f>
        <v>cross toggle whether policies affect energy prices</v>
      </c>
      <c r="L1043" s="306">
        <f>IF(ISBLANK(INDEX('Policy Characteristics'!F:F,MATCH($C1043,'Policy Characteristics'!$C:$C,0))),"",INDEX('Policy Characteristics'!F:F,MATCH($C1043,'Policy Characteristics'!$C:$C,0)))</f>
        <v>0</v>
      </c>
      <c r="M1043" s="306">
        <f>IF(ISBLANK(INDEX('Policy Characteristics'!G:G,MATCH($C1043,'Policy Characteristics'!$C:$C,0))),"",INDEX('Policy Characteristics'!G:G,MATCH($C1043,'Policy Characteristics'!$C:$C,0)))</f>
        <v>1</v>
      </c>
      <c r="N1043" s="306">
        <f>IF(ISBLANK(INDEX('Policy Characteristics'!H:H,MATCH($C1043,'Policy Characteristics'!$C:$C,0))),"",INDEX('Policy Characteristics'!H:H,MATCH($C1043,'Policy Characteristics'!$C:$C,0)))</f>
        <v>1</v>
      </c>
      <c r="O1043" s="306" t="str">
        <f>IF(ISBLANK(INDEX('Policy Characteristics'!I:I,MATCH($C1043,'Policy Characteristics'!$C:$C,0))),"",INDEX('Policy Characteristics'!I:I,MATCH($C1043,'Policy Characteristics'!$C:$C,0)))</f>
        <v>on/off</v>
      </c>
      <c r="P1043" s="306" t="str">
        <f>IF(ISBLANK(INDEX('Policy Characteristics'!J:J,MATCH($C1043,'Policy Characteristics'!$C:$C,0))),"",INDEX('Policy Characteristics'!J:J,MATCH($C1043,'Policy Characteristics'!$C:$C,0)))</f>
        <v/>
      </c>
      <c r="Q1043" s="306" t="str">
        <f>IF(ISBLANK(INDEX('Policy Characteristics'!K:K,MATCH($C1043,'Policy Characteristics'!$C:$C,0))),"",INDEX('Policy Characteristics'!K:K,MATCH($C1043,'Policy Characteristics'!$C:$C,0)))</f>
        <v/>
      </c>
      <c r="R1043" s="306" t="str">
        <f>IF(ISBLANK(INDEX('Policy Characteristics'!L:L,MATCH($C1043,'Policy Characteristics'!$C:$C,0))),"",INDEX('Policy Characteristics'!L:L,MATCH($C1043,'Policy Characteristics'!$C:$C,0)))</f>
        <v/>
      </c>
    </row>
    <row r="1044" spans="1:18" s="405" customFormat="1" x14ac:dyDescent="0.25">
      <c r="A1044" s="306" t="str">
        <f>IF(ISBLANK(INDEX('Policy Characteristics'!A:A,MATCH($C1044,'Policy Characteristics'!$C:$C,0))),"",INDEX('Policy Characteristics'!A:A,MATCH($C1044,'Policy Characteristics'!$C:$C,0)))</f>
        <v>Cross-Sector</v>
      </c>
      <c r="B1044" s="306" t="str">
        <f>IF(ISBLANK(INDEX('Policy Characteristics'!B:B,MATCH($C1044,'Policy Characteristics'!$C:$C,0))),"",INDEX('Policy Characteristics'!B:B,MATCH($C1044,'Policy Characteristics'!$C:$C,0)))</f>
        <v>Fixed Energy Prices</v>
      </c>
      <c r="C1044" s="310" t="str">
        <f t="shared" si="52"/>
        <v>Toggle Whether Policies Affect Energy Prices</v>
      </c>
      <c r="D1044" s="394" t="s">
        <v>2532</v>
      </c>
      <c r="E1044" s="414"/>
      <c r="F1044" s="394" t="s">
        <v>2533</v>
      </c>
      <c r="G1044" s="394"/>
      <c r="H1044" s="416">
        <v>843</v>
      </c>
      <c r="I1044" s="394" t="s">
        <v>45</v>
      </c>
      <c r="J1044" s="308" t="str">
        <f>IF(ISBLANK(INDEX('Policy Characteristics'!D:D,MATCH($C1044,'Policy Characteristics'!$C:$C,0))),"",INDEX('Policy Characteristics'!D:D,MATCH($C1044,'Policy Characteristics'!$C:$C,0)))</f>
        <v>Fixed Energy Prices</v>
      </c>
      <c r="K1044" s="306" t="str">
        <f>IF(ISBLANK(INDEX('Policy Characteristics'!E:E,MATCH($C1044,'Policy Characteristics'!$C:$C,0))),"",INDEX('Policy Characteristics'!E:E,MATCH($C1044,'Policy Characteristics'!$C:$C,0)))</f>
        <v>cross toggle whether policies affect energy prices</v>
      </c>
      <c r="L1044" s="306">
        <f>IF(ISBLANK(INDEX('Policy Characteristics'!F:F,MATCH($C1044,'Policy Characteristics'!$C:$C,0))),"",INDEX('Policy Characteristics'!F:F,MATCH($C1044,'Policy Characteristics'!$C:$C,0)))</f>
        <v>0</v>
      </c>
      <c r="M1044" s="306">
        <f>IF(ISBLANK(INDEX('Policy Characteristics'!G:G,MATCH($C1044,'Policy Characteristics'!$C:$C,0))),"",INDEX('Policy Characteristics'!G:G,MATCH($C1044,'Policy Characteristics'!$C:$C,0)))</f>
        <v>1</v>
      </c>
      <c r="N1044" s="306">
        <f>IF(ISBLANK(INDEX('Policy Characteristics'!H:H,MATCH($C1044,'Policy Characteristics'!$C:$C,0))),"",INDEX('Policy Characteristics'!H:H,MATCH($C1044,'Policy Characteristics'!$C:$C,0)))</f>
        <v>1</v>
      </c>
      <c r="O1044" s="306" t="str">
        <f>IF(ISBLANK(INDEX('Policy Characteristics'!I:I,MATCH($C1044,'Policy Characteristics'!$C:$C,0))),"",INDEX('Policy Characteristics'!I:I,MATCH($C1044,'Policy Characteristics'!$C:$C,0)))</f>
        <v>on/off</v>
      </c>
      <c r="P1044" s="306" t="str">
        <f>IF(ISBLANK(INDEX('Policy Characteristics'!J:J,MATCH($C1044,'Policy Characteristics'!$C:$C,0))),"",INDEX('Policy Characteristics'!J:J,MATCH($C1044,'Policy Characteristics'!$C:$C,0)))</f>
        <v/>
      </c>
      <c r="Q1044" s="306" t="str">
        <f>IF(ISBLANK(INDEX('Policy Characteristics'!K:K,MATCH($C1044,'Policy Characteristics'!$C:$C,0))),"",INDEX('Policy Characteristics'!K:K,MATCH($C1044,'Policy Characteristics'!$C:$C,0)))</f>
        <v/>
      </c>
      <c r="R1044" s="306" t="str">
        <f>IF(ISBLANK(INDEX('Policy Characteristics'!L:L,MATCH($C1044,'Policy Characteristics'!$C:$C,0))),"",INDEX('Policy Characteristics'!L:L,MATCH($C1044,'Policy Characteristics'!$C:$C,0)))</f>
        <v/>
      </c>
    </row>
    <row r="1045" spans="1:18" s="405" customFormat="1" x14ac:dyDescent="0.25">
      <c r="A1045" s="306" t="str">
        <f>IF(ISBLANK(INDEX('Policy Characteristics'!A:A,MATCH($C1045,'Policy Characteristics'!$C:$C,0))),"",INDEX('Policy Characteristics'!A:A,MATCH($C1045,'Policy Characteristics'!$C:$C,0)))</f>
        <v>Cross-Sector</v>
      </c>
      <c r="B1045" s="306" t="str">
        <f>IF(ISBLANK(INDEX('Policy Characteristics'!B:B,MATCH($C1045,'Policy Characteristics'!$C:$C,0))),"",INDEX('Policy Characteristics'!B:B,MATCH($C1045,'Policy Characteristics'!$C:$C,0)))</f>
        <v>Fixed Energy Prices</v>
      </c>
      <c r="C1045" s="310" t="str">
        <f t="shared" si="52"/>
        <v>Toggle Whether Policies Affect Energy Prices</v>
      </c>
      <c r="D1045" s="394" t="s">
        <v>467</v>
      </c>
      <c r="E1045" s="414"/>
      <c r="F1045" s="394" t="s">
        <v>468</v>
      </c>
      <c r="G1045" s="394"/>
      <c r="H1045" s="430">
        <v>844</v>
      </c>
      <c r="I1045" s="394" t="s">
        <v>45</v>
      </c>
      <c r="J1045" s="308" t="str">
        <f>IF(ISBLANK(INDEX('Policy Characteristics'!D:D,MATCH($C1045,'Policy Characteristics'!$C:$C,0))),"",INDEX('Policy Characteristics'!D:D,MATCH($C1045,'Policy Characteristics'!$C:$C,0)))</f>
        <v>Fixed Energy Prices</v>
      </c>
      <c r="K1045" s="306" t="str">
        <f>IF(ISBLANK(INDEX('Policy Characteristics'!E:E,MATCH($C1045,'Policy Characteristics'!$C:$C,0))),"",INDEX('Policy Characteristics'!E:E,MATCH($C1045,'Policy Characteristics'!$C:$C,0)))</f>
        <v>cross toggle whether policies affect energy prices</v>
      </c>
      <c r="L1045" s="306">
        <f>IF(ISBLANK(INDEX('Policy Characteristics'!F:F,MATCH($C1045,'Policy Characteristics'!$C:$C,0))),"",INDEX('Policy Characteristics'!F:F,MATCH($C1045,'Policy Characteristics'!$C:$C,0)))</f>
        <v>0</v>
      </c>
      <c r="M1045" s="306">
        <f>IF(ISBLANK(INDEX('Policy Characteristics'!G:G,MATCH($C1045,'Policy Characteristics'!$C:$C,0))),"",INDEX('Policy Characteristics'!G:G,MATCH($C1045,'Policy Characteristics'!$C:$C,0)))</f>
        <v>1</v>
      </c>
      <c r="N1045" s="306">
        <f>IF(ISBLANK(INDEX('Policy Characteristics'!H:H,MATCH($C1045,'Policy Characteristics'!$C:$C,0))),"",INDEX('Policy Characteristics'!H:H,MATCH($C1045,'Policy Characteristics'!$C:$C,0)))</f>
        <v>1</v>
      </c>
      <c r="O1045" s="306" t="str">
        <f>IF(ISBLANK(INDEX('Policy Characteristics'!I:I,MATCH($C1045,'Policy Characteristics'!$C:$C,0))),"",INDEX('Policy Characteristics'!I:I,MATCH($C1045,'Policy Characteristics'!$C:$C,0)))</f>
        <v>on/off</v>
      </c>
      <c r="P1045" s="306" t="str">
        <f>IF(ISBLANK(INDEX('Policy Characteristics'!J:J,MATCH($C1045,'Policy Characteristics'!$C:$C,0))),"",INDEX('Policy Characteristics'!J:J,MATCH($C1045,'Policy Characteristics'!$C:$C,0)))</f>
        <v/>
      </c>
      <c r="Q1045" s="306" t="str">
        <f>IF(ISBLANK(INDEX('Policy Characteristics'!K:K,MATCH($C1045,'Policy Characteristics'!$C:$C,0))),"",INDEX('Policy Characteristics'!K:K,MATCH($C1045,'Policy Characteristics'!$C:$C,0)))</f>
        <v/>
      </c>
      <c r="R1045" s="306" t="str">
        <f>IF(ISBLANK(INDEX('Policy Characteristics'!L:L,MATCH($C1045,'Policy Characteristics'!$C:$C,0))),"",INDEX('Policy Characteristics'!L:L,MATCH($C1045,'Policy Characteristics'!$C:$C,0)))</f>
        <v/>
      </c>
    </row>
    <row r="1046" spans="1:18" s="405" customFormat="1" x14ac:dyDescent="0.25">
      <c r="A1046" s="306" t="str">
        <f>IF(ISBLANK(INDEX('Policy Characteristics'!A:A,MATCH($C1046,'Policy Characteristics'!$C:$C,0))),"",INDEX('Policy Characteristics'!A:A,MATCH($C1046,'Policy Characteristics'!$C:$C,0)))</f>
        <v>Cross-Sector</v>
      </c>
      <c r="B1046" s="306" t="str">
        <f>IF(ISBLANK(INDEX('Policy Characteristics'!B:B,MATCH($C1046,'Policy Characteristics'!$C:$C,0))),"",INDEX('Policy Characteristics'!B:B,MATCH($C1046,'Policy Characteristics'!$C:$C,0)))</f>
        <v>Fixed Energy Prices</v>
      </c>
      <c r="C1046" s="310" t="str">
        <f t="shared" si="52"/>
        <v>Toggle Whether Policies Affect Energy Prices</v>
      </c>
      <c r="D1046" s="394" t="s">
        <v>2524</v>
      </c>
      <c r="E1046" s="414"/>
      <c r="F1046" s="394" t="s">
        <v>2528</v>
      </c>
      <c r="G1046" s="394"/>
      <c r="H1046" s="416">
        <v>845</v>
      </c>
      <c r="I1046" s="394" t="s">
        <v>45</v>
      </c>
      <c r="J1046" s="308" t="str">
        <f>IF(ISBLANK(INDEX('Policy Characteristics'!D:D,MATCH($C1046,'Policy Characteristics'!$C:$C,0))),"",INDEX('Policy Characteristics'!D:D,MATCH($C1046,'Policy Characteristics'!$C:$C,0)))</f>
        <v>Fixed Energy Prices</v>
      </c>
      <c r="K1046" s="306" t="str">
        <f>IF(ISBLANK(INDEX('Policy Characteristics'!E:E,MATCH($C1046,'Policy Characteristics'!$C:$C,0))),"",INDEX('Policy Characteristics'!E:E,MATCH($C1046,'Policy Characteristics'!$C:$C,0)))</f>
        <v>cross toggle whether policies affect energy prices</v>
      </c>
      <c r="L1046" s="306">
        <f>IF(ISBLANK(INDEX('Policy Characteristics'!F:F,MATCH($C1046,'Policy Characteristics'!$C:$C,0))),"",INDEX('Policy Characteristics'!F:F,MATCH($C1046,'Policy Characteristics'!$C:$C,0)))</f>
        <v>0</v>
      </c>
      <c r="M1046" s="306">
        <f>IF(ISBLANK(INDEX('Policy Characteristics'!G:G,MATCH($C1046,'Policy Characteristics'!$C:$C,0))),"",INDEX('Policy Characteristics'!G:G,MATCH($C1046,'Policy Characteristics'!$C:$C,0)))</f>
        <v>1</v>
      </c>
      <c r="N1046" s="306">
        <f>IF(ISBLANK(INDEX('Policy Characteristics'!H:H,MATCH($C1046,'Policy Characteristics'!$C:$C,0))),"",INDEX('Policy Characteristics'!H:H,MATCH($C1046,'Policy Characteristics'!$C:$C,0)))</f>
        <v>1</v>
      </c>
      <c r="O1046" s="306" t="str">
        <f>IF(ISBLANK(INDEX('Policy Characteristics'!I:I,MATCH($C1046,'Policy Characteristics'!$C:$C,0))),"",INDEX('Policy Characteristics'!I:I,MATCH($C1046,'Policy Characteristics'!$C:$C,0)))</f>
        <v>on/off</v>
      </c>
      <c r="P1046" s="306" t="str">
        <f>IF(ISBLANK(INDEX('Policy Characteristics'!J:J,MATCH($C1046,'Policy Characteristics'!$C:$C,0))),"",INDEX('Policy Characteristics'!J:J,MATCH($C1046,'Policy Characteristics'!$C:$C,0)))</f>
        <v/>
      </c>
      <c r="Q1046" s="306" t="str">
        <f>IF(ISBLANK(INDEX('Policy Characteristics'!K:K,MATCH($C1046,'Policy Characteristics'!$C:$C,0))),"",INDEX('Policy Characteristics'!K:K,MATCH($C1046,'Policy Characteristics'!$C:$C,0)))</f>
        <v/>
      </c>
      <c r="R1046" s="306" t="str">
        <f>IF(ISBLANK(INDEX('Policy Characteristics'!L:L,MATCH($C1046,'Policy Characteristics'!$C:$C,0))),"",INDEX('Policy Characteristics'!L:L,MATCH($C1046,'Policy Characteristics'!$C:$C,0)))</f>
        <v/>
      </c>
    </row>
    <row r="1047" spans="1:18" s="405" customFormat="1" x14ac:dyDescent="0.25">
      <c r="A1047" s="306" t="str">
        <f>IF(ISBLANK(INDEX('Policy Characteristics'!A:A,MATCH($C1047,'Policy Characteristics'!$C:$C,0))),"",INDEX('Policy Characteristics'!A:A,MATCH($C1047,'Policy Characteristics'!$C:$C,0)))</f>
        <v>Cross-Sector</v>
      </c>
      <c r="B1047" s="306" t="str">
        <f>IF(ISBLANK(INDEX('Policy Characteristics'!B:B,MATCH($C1047,'Policy Characteristics'!$C:$C,0))),"",INDEX('Policy Characteristics'!B:B,MATCH($C1047,'Policy Characteristics'!$C:$C,0)))</f>
        <v>Fixed Energy Prices</v>
      </c>
      <c r="C1047" s="310" t="str">
        <f t="shared" si="52"/>
        <v>Toggle Whether Policies Affect Energy Prices</v>
      </c>
      <c r="D1047" s="394" t="s">
        <v>2534</v>
      </c>
      <c r="E1047" s="414"/>
      <c r="F1047" s="394" t="s">
        <v>2535</v>
      </c>
      <c r="G1047" s="394"/>
      <c r="H1047" s="430">
        <v>846</v>
      </c>
      <c r="I1047" s="394" t="s">
        <v>45</v>
      </c>
      <c r="J1047" s="308" t="str">
        <f>IF(ISBLANK(INDEX('Policy Characteristics'!D:D,MATCH($C1047,'Policy Characteristics'!$C:$C,0))),"",INDEX('Policy Characteristics'!D:D,MATCH($C1047,'Policy Characteristics'!$C:$C,0)))</f>
        <v>Fixed Energy Prices</v>
      </c>
      <c r="K1047" s="306" t="str">
        <f>IF(ISBLANK(INDEX('Policy Characteristics'!E:E,MATCH($C1047,'Policy Characteristics'!$C:$C,0))),"",INDEX('Policy Characteristics'!E:E,MATCH($C1047,'Policy Characteristics'!$C:$C,0)))</f>
        <v>cross toggle whether policies affect energy prices</v>
      </c>
      <c r="L1047" s="306">
        <f>IF(ISBLANK(INDEX('Policy Characteristics'!F:F,MATCH($C1047,'Policy Characteristics'!$C:$C,0))),"",INDEX('Policy Characteristics'!F:F,MATCH($C1047,'Policy Characteristics'!$C:$C,0)))</f>
        <v>0</v>
      </c>
      <c r="M1047" s="306">
        <f>IF(ISBLANK(INDEX('Policy Characteristics'!G:G,MATCH($C1047,'Policy Characteristics'!$C:$C,0))),"",INDEX('Policy Characteristics'!G:G,MATCH($C1047,'Policy Characteristics'!$C:$C,0)))</f>
        <v>1</v>
      </c>
      <c r="N1047" s="306">
        <f>IF(ISBLANK(INDEX('Policy Characteristics'!H:H,MATCH($C1047,'Policy Characteristics'!$C:$C,0))),"",INDEX('Policy Characteristics'!H:H,MATCH($C1047,'Policy Characteristics'!$C:$C,0)))</f>
        <v>1</v>
      </c>
      <c r="O1047" s="306" t="str">
        <f>IF(ISBLANK(INDEX('Policy Characteristics'!I:I,MATCH($C1047,'Policy Characteristics'!$C:$C,0))),"",INDEX('Policy Characteristics'!I:I,MATCH($C1047,'Policy Characteristics'!$C:$C,0)))</f>
        <v>on/off</v>
      </c>
      <c r="P1047" s="306" t="str">
        <f>IF(ISBLANK(INDEX('Policy Characteristics'!J:J,MATCH($C1047,'Policy Characteristics'!$C:$C,0))),"",INDEX('Policy Characteristics'!J:J,MATCH($C1047,'Policy Characteristics'!$C:$C,0)))</f>
        <v/>
      </c>
      <c r="Q1047" s="306" t="str">
        <f>IF(ISBLANK(INDEX('Policy Characteristics'!K:K,MATCH($C1047,'Policy Characteristics'!$C:$C,0))),"",INDEX('Policy Characteristics'!K:K,MATCH($C1047,'Policy Characteristics'!$C:$C,0)))</f>
        <v/>
      </c>
      <c r="R1047" s="306" t="str">
        <f>IF(ISBLANK(INDEX('Policy Characteristics'!L:L,MATCH($C1047,'Policy Characteristics'!$C:$C,0))),"",INDEX('Policy Characteristics'!L:L,MATCH($C1047,'Policy Characteristics'!$C:$C,0)))</f>
        <v/>
      </c>
    </row>
    <row r="1048" spans="1:18" s="405" customFormat="1" x14ac:dyDescent="0.25">
      <c r="A1048" s="306" t="str">
        <f>IF(ISBLANK(INDEX('Policy Characteristics'!A:A,MATCH($C1048,'Policy Characteristics'!$C:$C,0))),"",INDEX('Policy Characteristics'!A:A,MATCH($C1048,'Policy Characteristics'!$C:$C,0)))</f>
        <v>Cross-Sector</v>
      </c>
      <c r="B1048" s="306" t="str">
        <f>IF(ISBLANK(INDEX('Policy Characteristics'!B:B,MATCH($C1048,'Policy Characteristics'!$C:$C,0))),"",INDEX('Policy Characteristics'!B:B,MATCH($C1048,'Policy Characteristics'!$C:$C,0)))</f>
        <v>Fixed Energy Prices</v>
      </c>
      <c r="C1048" s="310" t="str">
        <f t="shared" si="52"/>
        <v>Toggle Whether Policies Affect Energy Prices</v>
      </c>
      <c r="D1048" s="394" t="s">
        <v>2525</v>
      </c>
      <c r="E1048" s="414"/>
      <c r="F1048" s="394" t="s">
        <v>2529</v>
      </c>
      <c r="G1048" s="394"/>
      <c r="H1048" s="416">
        <v>847</v>
      </c>
      <c r="I1048" s="394" t="s">
        <v>45</v>
      </c>
      <c r="J1048" s="308" t="str">
        <f>IF(ISBLANK(INDEX('Policy Characteristics'!D:D,MATCH($C1048,'Policy Characteristics'!$C:$C,0))),"",INDEX('Policy Characteristics'!D:D,MATCH($C1048,'Policy Characteristics'!$C:$C,0)))</f>
        <v>Fixed Energy Prices</v>
      </c>
      <c r="K1048" s="306" t="str">
        <f>IF(ISBLANK(INDEX('Policy Characteristics'!E:E,MATCH($C1048,'Policy Characteristics'!$C:$C,0))),"",INDEX('Policy Characteristics'!E:E,MATCH($C1048,'Policy Characteristics'!$C:$C,0)))</f>
        <v>cross toggle whether policies affect energy prices</v>
      </c>
      <c r="L1048" s="306">
        <f>IF(ISBLANK(INDEX('Policy Characteristics'!F:F,MATCH($C1048,'Policy Characteristics'!$C:$C,0))),"",INDEX('Policy Characteristics'!F:F,MATCH($C1048,'Policy Characteristics'!$C:$C,0)))</f>
        <v>0</v>
      </c>
      <c r="M1048" s="306">
        <f>IF(ISBLANK(INDEX('Policy Characteristics'!G:G,MATCH($C1048,'Policy Characteristics'!$C:$C,0))),"",INDEX('Policy Characteristics'!G:G,MATCH($C1048,'Policy Characteristics'!$C:$C,0)))</f>
        <v>1</v>
      </c>
      <c r="N1048" s="306">
        <f>IF(ISBLANK(INDEX('Policy Characteristics'!H:H,MATCH($C1048,'Policy Characteristics'!$C:$C,0))),"",INDEX('Policy Characteristics'!H:H,MATCH($C1048,'Policy Characteristics'!$C:$C,0)))</f>
        <v>1</v>
      </c>
      <c r="O1048" s="306" t="str">
        <f>IF(ISBLANK(INDEX('Policy Characteristics'!I:I,MATCH($C1048,'Policy Characteristics'!$C:$C,0))),"",INDEX('Policy Characteristics'!I:I,MATCH($C1048,'Policy Characteristics'!$C:$C,0)))</f>
        <v>on/off</v>
      </c>
      <c r="P1048" s="306" t="str">
        <f>IF(ISBLANK(INDEX('Policy Characteristics'!J:J,MATCH($C1048,'Policy Characteristics'!$C:$C,0))),"",INDEX('Policy Characteristics'!J:J,MATCH($C1048,'Policy Characteristics'!$C:$C,0)))</f>
        <v/>
      </c>
      <c r="Q1048" s="306" t="str">
        <f>IF(ISBLANK(INDEX('Policy Characteristics'!K:K,MATCH($C1048,'Policy Characteristics'!$C:$C,0))),"",INDEX('Policy Characteristics'!K:K,MATCH($C1048,'Policy Characteristics'!$C:$C,0)))</f>
        <v/>
      </c>
      <c r="R1048" s="306" t="str">
        <f>IF(ISBLANK(INDEX('Policy Characteristics'!L:L,MATCH($C1048,'Policy Characteristics'!$C:$C,0))),"",INDEX('Policy Characteristics'!L:L,MATCH($C1048,'Policy Characteristics'!$C:$C,0)))</f>
        <v/>
      </c>
    </row>
    <row r="1049" spans="1:18" s="405" customFormat="1" x14ac:dyDescent="0.25">
      <c r="A1049" s="306" t="str">
        <f>IF(ISBLANK(INDEX('Policy Characteristics'!A:A,MATCH($C1049,'Policy Characteristics'!$C:$C,0))),"",INDEX('Policy Characteristics'!A:A,MATCH($C1049,'Policy Characteristics'!$C:$C,0)))</f>
        <v>Cross-Sector</v>
      </c>
      <c r="B1049" s="306" t="str">
        <f>IF(ISBLANK(INDEX('Policy Characteristics'!B:B,MATCH($C1049,'Policy Characteristics'!$C:$C,0))),"",INDEX('Policy Characteristics'!B:B,MATCH($C1049,'Policy Characteristics'!$C:$C,0)))</f>
        <v>Fuel Price Deregulation</v>
      </c>
      <c r="C1049" s="309" t="s">
        <v>2856</v>
      </c>
      <c r="D1049" s="394" t="s">
        <v>474</v>
      </c>
      <c r="E1049" s="414"/>
      <c r="F1049" s="394" t="s">
        <v>471</v>
      </c>
      <c r="G1049" s="394"/>
      <c r="H1049" s="416">
        <v>723</v>
      </c>
      <c r="I1049" s="394" t="s">
        <v>45</v>
      </c>
      <c r="J1049" s="308" t="str">
        <f>IF(ISBLANK(INDEX('Policy Characteristics'!D:D,MATCH($C1049,'Policy Characteristics'!$C:$C,0))),"",INDEX('Policy Characteristics'!D:D,MATCH($C1049,'Policy Characteristics'!$C:$C,0)))</f>
        <v>Fuel Price Deregulation</v>
      </c>
      <c r="K1049" s="306" t="str">
        <f>IF(ISBLANK(INDEX('Policy Characteristics'!E:E,MATCH($C1049,'Policy Characteristics'!$C:$C,0))),"",INDEX('Policy Characteristics'!E:E,MATCH($C1049,'Policy Characteristics'!$C:$C,0)))</f>
        <v>cross fuel price deregulation</v>
      </c>
      <c r="L1049" s="317">
        <f>IF(ISBLANK(INDEX('Policy Characteristics'!F:F,MATCH($C1049,'Policy Characteristics'!$C:$C,0))),"",INDEX('Policy Characteristics'!F:F,MATCH($C1049,'Policy Characteristics'!$C:$C,0)))</f>
        <v>0</v>
      </c>
      <c r="M1049" s="317">
        <f>IF(ISBLANK(INDEX('Policy Characteristics'!G:G,MATCH($C1049,'Policy Characteristics'!$C:$C,0))),"",INDEX('Policy Characteristics'!G:G,MATCH($C1049,'Policy Characteristics'!$C:$C,0)))</f>
        <v>1</v>
      </c>
      <c r="N1049" s="317">
        <f>IF(ISBLANK(INDEX('Policy Characteristics'!H:H,MATCH($C1049,'Policy Characteristics'!$C:$C,0))),"",INDEX('Policy Characteristics'!H:H,MATCH($C1049,'Policy Characteristics'!$C:$C,0)))</f>
        <v>0.01</v>
      </c>
      <c r="O1049" s="306" t="str">
        <f>IF(ISBLANK(INDEX('Policy Characteristics'!I:I,MATCH($C1049,'Policy Characteristics'!$C:$C,0))),"",INDEX('Policy Characteristics'!I:I,MATCH($C1049,'Policy Characteristics'!$C:$C,0)))</f>
        <v>% of price deregulated</v>
      </c>
      <c r="P1049" s="306" t="str">
        <f>IF(ISBLANK(INDEX('Policy Characteristics'!J:J,MATCH($C1049,'Policy Characteristics'!$C:$C,0))),"",INDEX('Policy Characteristics'!J:J,MATCH($C1049,'Policy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49" s="306" t="str">
        <f>IF(ISBLANK(INDEX('Policy Characteristics'!K:K,MATCH($C1049,'Policy Characteristics'!$C:$C,0))),"",INDEX('Policy Characteristics'!K:K,MATCH($C1049,'Policy Characteristics'!$C:$C,0)))</f>
        <v>fuels.html#fuel-price-deregulation</v>
      </c>
      <c r="R1049" s="306" t="str">
        <f>IF(ISBLANK(INDEX('Policy Characteristics'!L:L,MATCH($C1049,'Policy Characteristics'!$C:$C,0))),"",INDEX('Policy Characteristics'!L:L,MATCH($C1049,'Policy Characteristics'!$C:$C,0)))</f>
        <v/>
      </c>
    </row>
    <row r="1050" spans="1:18" s="405" customFormat="1" x14ac:dyDescent="0.25">
      <c r="A1050" s="306" t="str">
        <f>IF(ISBLANK(INDEX('Policy Characteristics'!A:A,MATCH($C1050,'Policy Characteristics'!$C:$C,0))),"",INDEX('Policy Characteristics'!A:A,MATCH($C1050,'Policy Characteristics'!$C:$C,0)))</f>
        <v>Cross-Sector</v>
      </c>
      <c r="B1050" s="306" t="str">
        <f>IF(ISBLANK(INDEX('Policy Characteristics'!B:B,MATCH($C1050,'Policy Characteristics'!$C:$C,0))),"",INDEX('Policy Characteristics'!B:B,MATCH($C1050,'Policy Characteristics'!$C:$C,0)))</f>
        <v>Fuel Price Deregulation</v>
      </c>
      <c r="C1050" s="310" t="str">
        <f t="shared" ref="C1050:C1063" si="53">C$1049</f>
        <v>Fuel Price Deregulation</v>
      </c>
      <c r="D1050" s="394" t="s">
        <v>47</v>
      </c>
      <c r="E1050" s="414"/>
      <c r="F1050" s="394" t="s">
        <v>88</v>
      </c>
      <c r="G1050" s="394"/>
      <c r="H1050" s="416">
        <v>724</v>
      </c>
      <c r="I1050" s="394" t="s">
        <v>45</v>
      </c>
      <c r="J1050" s="308" t="str">
        <f>IF(ISBLANK(INDEX('Policy Characteristics'!D:D,MATCH($C1050,'Policy Characteristics'!$C:$C,0))),"",INDEX('Policy Characteristics'!D:D,MATCH($C1050,'Policy Characteristics'!$C:$C,0)))</f>
        <v>Fuel Price Deregulation</v>
      </c>
      <c r="K1050" s="306" t="str">
        <f>IF(ISBLANK(INDEX('Policy Characteristics'!E:E,MATCH($C1050,'Policy Characteristics'!$C:$C,0))),"",INDEX('Policy Characteristics'!E:E,MATCH($C1050,'Policy Characteristics'!$C:$C,0)))</f>
        <v>cross fuel price deregulation</v>
      </c>
      <c r="L1050" s="317">
        <f>IF(ISBLANK(INDEX('Policy Characteristics'!F:F,MATCH($C1050,'Policy Characteristics'!$C:$C,0))),"",INDEX('Policy Characteristics'!F:F,MATCH($C1050,'Policy Characteristics'!$C:$C,0)))</f>
        <v>0</v>
      </c>
      <c r="M1050" s="317">
        <f>IF(ISBLANK(INDEX('Policy Characteristics'!G:G,MATCH($C1050,'Policy Characteristics'!$C:$C,0))),"",INDEX('Policy Characteristics'!G:G,MATCH($C1050,'Policy Characteristics'!$C:$C,0)))</f>
        <v>1</v>
      </c>
      <c r="N1050" s="317">
        <f>IF(ISBLANK(INDEX('Policy Characteristics'!H:H,MATCH($C1050,'Policy Characteristics'!$C:$C,0))),"",INDEX('Policy Characteristics'!H:H,MATCH($C1050,'Policy Characteristics'!$C:$C,0)))</f>
        <v>0.01</v>
      </c>
      <c r="O1050" s="306" t="str">
        <f>IF(ISBLANK(INDEX('Policy Characteristics'!I:I,MATCH($C1050,'Policy Characteristics'!$C:$C,0))),"",INDEX('Policy Characteristics'!I:I,MATCH($C1050,'Policy Characteristics'!$C:$C,0)))</f>
        <v>% of price deregulated</v>
      </c>
      <c r="P1050" s="306" t="str">
        <f>IF(ISBLANK(INDEX('Policy Characteristics'!J:J,MATCH($C1050,'Policy Characteristics'!$C:$C,0))),"",INDEX('Policy Characteristics'!J:J,MATCH($C1050,'Policy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0" s="306" t="str">
        <f>IF(ISBLANK(INDEX('Policy Characteristics'!K:K,MATCH($C1050,'Policy Characteristics'!$C:$C,0))),"",INDEX('Policy Characteristics'!K:K,MATCH($C1050,'Policy Characteristics'!$C:$C,0)))</f>
        <v>fuels.html#fuel-price-deregulation</v>
      </c>
      <c r="R1050" s="306" t="str">
        <f>IF(ISBLANK(INDEX('Policy Characteristics'!L:L,MATCH($C1050,'Policy Characteristics'!$C:$C,0))),"",INDEX('Policy Characteristics'!L:L,MATCH($C1050,'Policy Characteristics'!$C:$C,0)))</f>
        <v/>
      </c>
    </row>
    <row r="1051" spans="1:18" s="405" customFormat="1" x14ac:dyDescent="0.25">
      <c r="A1051" s="306" t="str">
        <f>IF(ISBLANK(INDEX('Policy Characteristics'!A:A,MATCH($C1051,'Policy Characteristics'!$C:$C,0))),"",INDEX('Policy Characteristics'!A:A,MATCH($C1051,'Policy Characteristics'!$C:$C,0)))</f>
        <v>Cross-Sector</v>
      </c>
      <c r="B1051" s="306" t="str">
        <f>IF(ISBLANK(INDEX('Policy Characteristics'!B:B,MATCH($C1051,'Policy Characteristics'!$C:$C,0))),"",INDEX('Policy Characteristics'!B:B,MATCH($C1051,'Policy Characteristics'!$C:$C,0)))</f>
        <v>Fuel Price Deregulation</v>
      </c>
      <c r="C1051" s="310" t="str">
        <f t="shared" si="53"/>
        <v>Fuel Price Deregulation</v>
      </c>
      <c r="D1051" s="394" t="s">
        <v>48</v>
      </c>
      <c r="E1051" s="414"/>
      <c r="F1051" s="394" t="s">
        <v>89</v>
      </c>
      <c r="G1051" s="394"/>
      <c r="H1051" s="416">
        <v>725</v>
      </c>
      <c r="I1051" s="394" t="s">
        <v>45</v>
      </c>
      <c r="J1051" s="308" t="str">
        <f>IF(ISBLANK(INDEX('Policy Characteristics'!D:D,MATCH($C1051,'Policy Characteristics'!$C:$C,0))),"",INDEX('Policy Characteristics'!D:D,MATCH($C1051,'Policy Characteristics'!$C:$C,0)))</f>
        <v>Fuel Price Deregulation</v>
      </c>
      <c r="K1051" s="306" t="str">
        <f>IF(ISBLANK(INDEX('Policy Characteristics'!E:E,MATCH($C1051,'Policy Characteristics'!$C:$C,0))),"",INDEX('Policy Characteristics'!E:E,MATCH($C1051,'Policy Characteristics'!$C:$C,0)))</f>
        <v>cross fuel price deregulation</v>
      </c>
      <c r="L1051" s="317">
        <f>IF(ISBLANK(INDEX('Policy Characteristics'!F:F,MATCH($C1051,'Policy Characteristics'!$C:$C,0))),"",INDEX('Policy Characteristics'!F:F,MATCH($C1051,'Policy Characteristics'!$C:$C,0)))</f>
        <v>0</v>
      </c>
      <c r="M1051" s="317">
        <f>IF(ISBLANK(INDEX('Policy Characteristics'!G:G,MATCH($C1051,'Policy Characteristics'!$C:$C,0))),"",INDEX('Policy Characteristics'!G:G,MATCH($C1051,'Policy Characteristics'!$C:$C,0)))</f>
        <v>1</v>
      </c>
      <c r="N1051" s="317">
        <f>IF(ISBLANK(INDEX('Policy Characteristics'!H:H,MATCH($C1051,'Policy Characteristics'!$C:$C,0))),"",INDEX('Policy Characteristics'!H:H,MATCH($C1051,'Policy Characteristics'!$C:$C,0)))</f>
        <v>0.01</v>
      </c>
      <c r="O1051" s="306" t="str">
        <f>IF(ISBLANK(INDEX('Policy Characteristics'!I:I,MATCH($C1051,'Policy Characteristics'!$C:$C,0))),"",INDEX('Policy Characteristics'!I:I,MATCH($C1051,'Policy Characteristics'!$C:$C,0)))</f>
        <v>% of price deregulated</v>
      </c>
      <c r="P1051" s="306" t="str">
        <f>IF(ISBLANK(INDEX('Policy Characteristics'!J:J,MATCH($C1051,'Policy Characteristics'!$C:$C,0))),"",INDEX('Policy Characteristics'!J:J,MATCH($C1051,'Policy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1" s="306" t="str">
        <f>IF(ISBLANK(INDEX('Policy Characteristics'!K:K,MATCH($C1051,'Policy Characteristics'!$C:$C,0))),"",INDEX('Policy Characteristics'!K:K,MATCH($C1051,'Policy Characteristics'!$C:$C,0)))</f>
        <v>fuels.html#fuel-price-deregulation</v>
      </c>
      <c r="R1051" s="306" t="str">
        <f>IF(ISBLANK(INDEX('Policy Characteristics'!L:L,MATCH($C1051,'Policy Characteristics'!$C:$C,0))),"",INDEX('Policy Characteristics'!L:L,MATCH($C1051,'Policy Characteristics'!$C:$C,0)))</f>
        <v/>
      </c>
    </row>
    <row r="1052" spans="1:18" s="405" customFormat="1" x14ac:dyDescent="0.25">
      <c r="A1052" s="306" t="str">
        <f>IF(ISBLANK(INDEX('Policy Characteristics'!A:A,MATCH($C1052,'Policy Characteristics'!$C:$C,0))),"",INDEX('Policy Characteristics'!A:A,MATCH($C1052,'Policy Characteristics'!$C:$C,0)))</f>
        <v>Cross-Sector</v>
      </c>
      <c r="B1052" s="306" t="str">
        <f>IF(ISBLANK(INDEX('Policy Characteristics'!B:B,MATCH($C1052,'Policy Characteristics'!$C:$C,0))),"",INDEX('Policy Characteristics'!B:B,MATCH($C1052,'Policy Characteristics'!$C:$C,0)))</f>
        <v>Fuel Price Deregulation</v>
      </c>
      <c r="C1052" s="310" t="str">
        <f t="shared" si="53"/>
        <v>Fuel Price Deregulation</v>
      </c>
      <c r="D1052" s="394" t="s">
        <v>52</v>
      </c>
      <c r="E1052" s="414"/>
      <c r="F1052" s="394" t="s">
        <v>93</v>
      </c>
      <c r="G1052" s="394"/>
      <c r="H1052" s="416">
        <v>726</v>
      </c>
      <c r="I1052" s="394" t="s">
        <v>45</v>
      </c>
      <c r="J1052" s="308" t="str">
        <f>IF(ISBLANK(INDEX('Policy Characteristics'!D:D,MATCH($C1052,'Policy Characteristics'!$C:$C,0))),"",INDEX('Policy Characteristics'!D:D,MATCH($C1052,'Policy Characteristics'!$C:$C,0)))</f>
        <v>Fuel Price Deregulation</v>
      </c>
      <c r="K1052" s="306" t="str">
        <f>IF(ISBLANK(INDEX('Policy Characteristics'!E:E,MATCH($C1052,'Policy Characteristics'!$C:$C,0))),"",INDEX('Policy Characteristics'!E:E,MATCH($C1052,'Policy Characteristics'!$C:$C,0)))</f>
        <v>cross fuel price deregulation</v>
      </c>
      <c r="L1052" s="317">
        <f>IF(ISBLANK(INDEX('Policy Characteristics'!F:F,MATCH($C1052,'Policy Characteristics'!$C:$C,0))),"",INDEX('Policy Characteristics'!F:F,MATCH($C1052,'Policy Characteristics'!$C:$C,0)))</f>
        <v>0</v>
      </c>
      <c r="M1052" s="317">
        <f>IF(ISBLANK(INDEX('Policy Characteristics'!G:G,MATCH($C1052,'Policy Characteristics'!$C:$C,0))),"",INDEX('Policy Characteristics'!G:G,MATCH($C1052,'Policy Characteristics'!$C:$C,0)))</f>
        <v>1</v>
      </c>
      <c r="N1052" s="317">
        <f>IF(ISBLANK(INDEX('Policy Characteristics'!H:H,MATCH($C1052,'Policy Characteristics'!$C:$C,0))),"",INDEX('Policy Characteristics'!H:H,MATCH($C1052,'Policy Characteristics'!$C:$C,0)))</f>
        <v>0.01</v>
      </c>
      <c r="O1052" s="306" t="str">
        <f>IF(ISBLANK(INDEX('Policy Characteristics'!I:I,MATCH($C1052,'Policy Characteristics'!$C:$C,0))),"",INDEX('Policy Characteristics'!I:I,MATCH($C1052,'Policy Characteristics'!$C:$C,0)))</f>
        <v>% of price deregulated</v>
      </c>
      <c r="P1052" s="306" t="str">
        <f>IF(ISBLANK(INDEX('Policy Characteristics'!J:J,MATCH($C1052,'Policy Characteristics'!$C:$C,0))),"",INDEX('Policy Characteristics'!J:J,MATCH($C1052,'Policy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2" s="306" t="str">
        <f>IF(ISBLANK(INDEX('Policy Characteristics'!K:K,MATCH($C1052,'Policy Characteristics'!$C:$C,0))),"",INDEX('Policy Characteristics'!K:K,MATCH($C1052,'Policy Characteristics'!$C:$C,0)))</f>
        <v>fuels.html#fuel-price-deregulation</v>
      </c>
      <c r="R1052" s="306" t="str">
        <f>IF(ISBLANK(INDEX('Policy Characteristics'!L:L,MATCH($C1052,'Policy Characteristics'!$C:$C,0))),"",INDEX('Policy Characteristics'!L:L,MATCH($C1052,'Policy Characteristics'!$C:$C,0)))</f>
        <v/>
      </c>
    </row>
    <row r="1053" spans="1:18" s="405" customFormat="1" x14ac:dyDescent="0.25">
      <c r="A1053" s="306" t="str">
        <f>IF(ISBLANK(INDEX('Policy Characteristics'!A:A,MATCH($C1053,'Policy Characteristics'!$C:$C,0))),"",INDEX('Policy Characteristics'!A:A,MATCH($C1053,'Policy Characteristics'!$C:$C,0)))</f>
        <v>Cross-Sector</v>
      </c>
      <c r="B1053" s="306" t="str">
        <f>IF(ISBLANK(INDEX('Policy Characteristics'!B:B,MATCH($C1053,'Policy Characteristics'!$C:$C,0))),"",INDEX('Policy Characteristics'!B:B,MATCH($C1053,'Policy Characteristics'!$C:$C,0)))</f>
        <v>Fuel Price Deregulation</v>
      </c>
      <c r="C1053" s="310" t="str">
        <f t="shared" si="53"/>
        <v>Fuel Price Deregulation</v>
      </c>
      <c r="D1053" s="394" t="s">
        <v>54</v>
      </c>
      <c r="E1053" s="414"/>
      <c r="F1053" s="394" t="s">
        <v>96</v>
      </c>
      <c r="G1053" s="394"/>
      <c r="H1053" s="416">
        <v>727</v>
      </c>
      <c r="I1053" s="394" t="s">
        <v>45</v>
      </c>
      <c r="J1053" s="308" t="str">
        <f>IF(ISBLANK(INDEX('Policy Characteristics'!D:D,MATCH($C1053,'Policy Characteristics'!$C:$C,0))),"",INDEX('Policy Characteristics'!D:D,MATCH($C1053,'Policy Characteristics'!$C:$C,0)))</f>
        <v>Fuel Price Deregulation</v>
      </c>
      <c r="K1053" s="306" t="str">
        <f>IF(ISBLANK(INDEX('Policy Characteristics'!E:E,MATCH($C1053,'Policy Characteristics'!$C:$C,0))),"",INDEX('Policy Characteristics'!E:E,MATCH($C1053,'Policy Characteristics'!$C:$C,0)))</f>
        <v>cross fuel price deregulation</v>
      </c>
      <c r="L1053" s="317">
        <f>IF(ISBLANK(INDEX('Policy Characteristics'!F:F,MATCH($C1053,'Policy Characteristics'!$C:$C,0))),"",INDEX('Policy Characteristics'!F:F,MATCH($C1053,'Policy Characteristics'!$C:$C,0)))</f>
        <v>0</v>
      </c>
      <c r="M1053" s="317">
        <f>IF(ISBLANK(INDEX('Policy Characteristics'!G:G,MATCH($C1053,'Policy Characteristics'!$C:$C,0))),"",INDEX('Policy Characteristics'!G:G,MATCH($C1053,'Policy Characteristics'!$C:$C,0)))</f>
        <v>1</v>
      </c>
      <c r="N1053" s="317">
        <f>IF(ISBLANK(INDEX('Policy Characteristics'!H:H,MATCH($C1053,'Policy Characteristics'!$C:$C,0))),"",INDEX('Policy Characteristics'!H:H,MATCH($C1053,'Policy Characteristics'!$C:$C,0)))</f>
        <v>0.01</v>
      </c>
      <c r="O1053" s="306" t="str">
        <f>IF(ISBLANK(INDEX('Policy Characteristics'!I:I,MATCH($C1053,'Policy Characteristics'!$C:$C,0))),"",INDEX('Policy Characteristics'!I:I,MATCH($C1053,'Policy Characteristics'!$C:$C,0)))</f>
        <v>% of price deregulated</v>
      </c>
      <c r="P1053" s="306" t="str">
        <f>IF(ISBLANK(INDEX('Policy Characteristics'!J:J,MATCH($C1053,'Policy Characteristics'!$C:$C,0))),"",INDEX('Policy Characteristics'!J:J,MATCH($C1053,'Policy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3" s="306" t="str">
        <f>IF(ISBLANK(INDEX('Policy Characteristics'!K:K,MATCH($C1053,'Policy Characteristics'!$C:$C,0))),"",INDEX('Policy Characteristics'!K:K,MATCH($C1053,'Policy Characteristics'!$C:$C,0)))</f>
        <v>fuels.html#fuel-price-deregulation</v>
      </c>
      <c r="R1053" s="306" t="str">
        <f>IF(ISBLANK(INDEX('Policy Characteristics'!L:L,MATCH($C1053,'Policy Characteristics'!$C:$C,0))),"",INDEX('Policy Characteristics'!L:L,MATCH($C1053,'Policy Characteristics'!$C:$C,0)))</f>
        <v/>
      </c>
    </row>
    <row r="1054" spans="1:18" s="405" customFormat="1" x14ac:dyDescent="0.25">
      <c r="A1054" s="306" t="str">
        <f>IF(ISBLANK(INDEX('Policy Characteristics'!A:A,MATCH($C1054,'Policy Characteristics'!$C:$C,0))),"",INDEX('Policy Characteristics'!A:A,MATCH($C1054,'Policy Characteristics'!$C:$C,0)))</f>
        <v>Cross-Sector</v>
      </c>
      <c r="B1054" s="306" t="str">
        <f>IF(ISBLANK(INDEX('Policy Characteristics'!B:B,MATCH($C1054,'Policy Characteristics'!$C:$C,0))),"",INDEX('Policy Characteristics'!B:B,MATCH($C1054,'Policy Characteristics'!$C:$C,0)))</f>
        <v>Fuel Price Deregulation</v>
      </c>
      <c r="C1054" s="310" t="str">
        <f t="shared" si="53"/>
        <v>Fuel Price Deregulation</v>
      </c>
      <c r="D1054" s="394" t="s">
        <v>55</v>
      </c>
      <c r="E1054" s="414"/>
      <c r="F1054" s="394" t="s">
        <v>97</v>
      </c>
      <c r="G1054" s="394"/>
      <c r="H1054" s="416">
        <v>728</v>
      </c>
      <c r="I1054" s="394" t="s">
        <v>45</v>
      </c>
      <c r="J1054" s="308" t="str">
        <f>IF(ISBLANK(INDEX('Policy Characteristics'!D:D,MATCH($C1054,'Policy Characteristics'!$C:$C,0))),"",INDEX('Policy Characteristics'!D:D,MATCH($C1054,'Policy Characteristics'!$C:$C,0)))</f>
        <v>Fuel Price Deregulation</v>
      </c>
      <c r="K1054" s="306" t="str">
        <f>IF(ISBLANK(INDEX('Policy Characteristics'!E:E,MATCH($C1054,'Policy Characteristics'!$C:$C,0))),"",INDEX('Policy Characteristics'!E:E,MATCH($C1054,'Policy Characteristics'!$C:$C,0)))</f>
        <v>cross fuel price deregulation</v>
      </c>
      <c r="L1054" s="317">
        <f>IF(ISBLANK(INDEX('Policy Characteristics'!F:F,MATCH($C1054,'Policy Characteristics'!$C:$C,0))),"",INDEX('Policy Characteristics'!F:F,MATCH($C1054,'Policy Characteristics'!$C:$C,0)))</f>
        <v>0</v>
      </c>
      <c r="M1054" s="317">
        <f>IF(ISBLANK(INDEX('Policy Characteristics'!G:G,MATCH($C1054,'Policy Characteristics'!$C:$C,0))),"",INDEX('Policy Characteristics'!G:G,MATCH($C1054,'Policy Characteristics'!$C:$C,0)))</f>
        <v>1</v>
      </c>
      <c r="N1054" s="317">
        <f>IF(ISBLANK(INDEX('Policy Characteristics'!H:H,MATCH($C1054,'Policy Characteristics'!$C:$C,0))),"",INDEX('Policy Characteristics'!H:H,MATCH($C1054,'Policy Characteristics'!$C:$C,0)))</f>
        <v>0.01</v>
      </c>
      <c r="O1054" s="306" t="str">
        <f>IF(ISBLANK(INDEX('Policy Characteristics'!I:I,MATCH($C1054,'Policy Characteristics'!$C:$C,0))),"",INDEX('Policy Characteristics'!I:I,MATCH($C1054,'Policy Characteristics'!$C:$C,0)))</f>
        <v>% of price deregulated</v>
      </c>
      <c r="P1054" s="306" t="str">
        <f>IF(ISBLANK(INDEX('Policy Characteristics'!J:J,MATCH($C1054,'Policy Characteristics'!$C:$C,0))),"",INDEX('Policy Characteristics'!J:J,MATCH($C1054,'Policy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4" s="306" t="str">
        <f>IF(ISBLANK(INDEX('Policy Characteristics'!K:K,MATCH($C1054,'Policy Characteristics'!$C:$C,0))),"",INDEX('Policy Characteristics'!K:K,MATCH($C1054,'Policy Characteristics'!$C:$C,0)))</f>
        <v>fuels.html#fuel-price-deregulation</v>
      </c>
      <c r="R1054" s="306" t="str">
        <f>IF(ISBLANK(INDEX('Policy Characteristics'!L:L,MATCH($C1054,'Policy Characteristics'!$C:$C,0))),"",INDEX('Policy Characteristics'!L:L,MATCH($C1054,'Policy Characteristics'!$C:$C,0)))</f>
        <v/>
      </c>
    </row>
    <row r="1055" spans="1:18" s="405" customFormat="1" x14ac:dyDescent="0.25">
      <c r="A1055" s="306" t="str">
        <f>IF(ISBLANK(INDEX('Policy Characteristics'!A:A,MATCH($C1055,'Policy Characteristics'!$C:$C,0))),"",INDEX('Policy Characteristics'!A:A,MATCH($C1055,'Policy Characteristics'!$C:$C,0)))</f>
        <v>Cross-Sector</v>
      </c>
      <c r="B1055" s="306" t="str">
        <f>IF(ISBLANK(INDEX('Policy Characteristics'!B:B,MATCH($C1055,'Policy Characteristics'!$C:$C,0))),"",INDEX('Policy Characteristics'!B:B,MATCH($C1055,'Policy Characteristics'!$C:$C,0)))</f>
        <v>Fuel Price Deregulation</v>
      </c>
      <c r="C1055" s="310" t="str">
        <f t="shared" si="53"/>
        <v>Fuel Price Deregulation</v>
      </c>
      <c r="D1055" s="394" t="s">
        <v>56</v>
      </c>
      <c r="E1055" s="414"/>
      <c r="F1055" s="394" t="s">
        <v>98</v>
      </c>
      <c r="G1055" s="394"/>
      <c r="H1055" s="416">
        <v>729</v>
      </c>
      <c r="I1055" s="394" t="s">
        <v>45</v>
      </c>
      <c r="J1055" s="308" t="str">
        <f>IF(ISBLANK(INDEX('Policy Characteristics'!D:D,MATCH($C1055,'Policy Characteristics'!$C:$C,0))),"",INDEX('Policy Characteristics'!D:D,MATCH($C1055,'Policy Characteristics'!$C:$C,0)))</f>
        <v>Fuel Price Deregulation</v>
      </c>
      <c r="K1055" s="306" t="str">
        <f>IF(ISBLANK(INDEX('Policy Characteristics'!E:E,MATCH($C1055,'Policy Characteristics'!$C:$C,0))),"",INDEX('Policy Characteristics'!E:E,MATCH($C1055,'Policy Characteristics'!$C:$C,0)))</f>
        <v>cross fuel price deregulation</v>
      </c>
      <c r="L1055" s="317">
        <f>IF(ISBLANK(INDEX('Policy Characteristics'!F:F,MATCH($C1055,'Policy Characteristics'!$C:$C,0))),"",INDEX('Policy Characteristics'!F:F,MATCH($C1055,'Policy Characteristics'!$C:$C,0)))</f>
        <v>0</v>
      </c>
      <c r="M1055" s="317">
        <f>IF(ISBLANK(INDEX('Policy Characteristics'!G:G,MATCH($C1055,'Policy Characteristics'!$C:$C,0))),"",INDEX('Policy Characteristics'!G:G,MATCH($C1055,'Policy Characteristics'!$C:$C,0)))</f>
        <v>1</v>
      </c>
      <c r="N1055" s="317">
        <f>IF(ISBLANK(INDEX('Policy Characteristics'!H:H,MATCH($C1055,'Policy Characteristics'!$C:$C,0))),"",INDEX('Policy Characteristics'!H:H,MATCH($C1055,'Policy Characteristics'!$C:$C,0)))</f>
        <v>0.01</v>
      </c>
      <c r="O1055" s="306" t="str">
        <f>IF(ISBLANK(INDEX('Policy Characteristics'!I:I,MATCH($C1055,'Policy Characteristics'!$C:$C,0))),"",INDEX('Policy Characteristics'!I:I,MATCH($C1055,'Policy Characteristics'!$C:$C,0)))</f>
        <v>% of price deregulated</v>
      </c>
      <c r="P1055" s="306" t="str">
        <f>IF(ISBLANK(INDEX('Policy Characteristics'!J:J,MATCH($C1055,'Policy Characteristics'!$C:$C,0))),"",INDEX('Policy Characteristics'!J:J,MATCH($C1055,'Policy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5" s="306" t="str">
        <f>IF(ISBLANK(INDEX('Policy Characteristics'!K:K,MATCH($C1055,'Policy Characteristics'!$C:$C,0))),"",INDEX('Policy Characteristics'!K:K,MATCH($C1055,'Policy Characteristics'!$C:$C,0)))</f>
        <v>fuels.html#fuel-price-deregulation</v>
      </c>
      <c r="R1055" s="306" t="str">
        <f>IF(ISBLANK(INDEX('Policy Characteristics'!L:L,MATCH($C1055,'Policy Characteristics'!$C:$C,0))),"",INDEX('Policy Characteristics'!L:L,MATCH($C1055,'Policy Characteristics'!$C:$C,0)))</f>
        <v/>
      </c>
    </row>
    <row r="1056" spans="1:18" s="405" customFormat="1" x14ac:dyDescent="0.25">
      <c r="A1056" s="306" t="str">
        <f>IF(ISBLANK(INDEX('Policy Characteristics'!A:A,MATCH($C1056,'Policy Characteristics'!$C:$C,0))),"",INDEX('Policy Characteristics'!A:A,MATCH($C1056,'Policy Characteristics'!$C:$C,0)))</f>
        <v>Cross-Sector</v>
      </c>
      <c r="B1056" s="306" t="str">
        <f>IF(ISBLANK(INDEX('Policy Characteristics'!B:B,MATCH($C1056,'Policy Characteristics'!$C:$C,0))),"",INDEX('Policy Characteristics'!B:B,MATCH($C1056,'Policy Characteristics'!$C:$C,0)))</f>
        <v>Fuel Price Deregulation</v>
      </c>
      <c r="C1056" s="310" t="str">
        <f t="shared" si="53"/>
        <v>Fuel Price Deregulation</v>
      </c>
      <c r="D1056" s="394" t="s">
        <v>57</v>
      </c>
      <c r="E1056" s="414"/>
      <c r="F1056" s="394" t="s">
        <v>99</v>
      </c>
      <c r="G1056" s="394"/>
      <c r="H1056" s="416">
        <v>730</v>
      </c>
      <c r="I1056" s="394" t="s">
        <v>45</v>
      </c>
      <c r="J1056" s="308" t="str">
        <f>IF(ISBLANK(INDEX('Policy Characteristics'!D:D,MATCH($C1056,'Policy Characteristics'!$C:$C,0))),"",INDEX('Policy Characteristics'!D:D,MATCH($C1056,'Policy Characteristics'!$C:$C,0)))</f>
        <v>Fuel Price Deregulation</v>
      </c>
      <c r="K1056" s="306" t="str">
        <f>IF(ISBLANK(INDEX('Policy Characteristics'!E:E,MATCH($C1056,'Policy Characteristics'!$C:$C,0))),"",INDEX('Policy Characteristics'!E:E,MATCH($C1056,'Policy Characteristics'!$C:$C,0)))</f>
        <v>cross fuel price deregulation</v>
      </c>
      <c r="L1056" s="317">
        <f>IF(ISBLANK(INDEX('Policy Characteristics'!F:F,MATCH($C1056,'Policy Characteristics'!$C:$C,0))),"",INDEX('Policy Characteristics'!F:F,MATCH($C1056,'Policy Characteristics'!$C:$C,0)))</f>
        <v>0</v>
      </c>
      <c r="M1056" s="317">
        <f>IF(ISBLANK(INDEX('Policy Characteristics'!G:G,MATCH($C1056,'Policy Characteristics'!$C:$C,0))),"",INDEX('Policy Characteristics'!G:G,MATCH($C1056,'Policy Characteristics'!$C:$C,0)))</f>
        <v>1</v>
      </c>
      <c r="N1056" s="317">
        <f>IF(ISBLANK(INDEX('Policy Characteristics'!H:H,MATCH($C1056,'Policy Characteristics'!$C:$C,0))),"",INDEX('Policy Characteristics'!H:H,MATCH($C1056,'Policy Characteristics'!$C:$C,0)))</f>
        <v>0.01</v>
      </c>
      <c r="O1056" s="306" t="str">
        <f>IF(ISBLANK(INDEX('Policy Characteristics'!I:I,MATCH($C1056,'Policy Characteristics'!$C:$C,0))),"",INDEX('Policy Characteristics'!I:I,MATCH($C1056,'Policy Characteristics'!$C:$C,0)))</f>
        <v>% of price deregulated</v>
      </c>
      <c r="P1056" s="306" t="str">
        <f>IF(ISBLANK(INDEX('Policy Characteristics'!J:J,MATCH($C1056,'Policy Characteristics'!$C:$C,0))),"",INDEX('Policy Characteristics'!J:J,MATCH($C1056,'Policy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6" s="306" t="str">
        <f>IF(ISBLANK(INDEX('Policy Characteristics'!K:K,MATCH($C1056,'Policy Characteristics'!$C:$C,0))),"",INDEX('Policy Characteristics'!K:K,MATCH($C1056,'Policy Characteristics'!$C:$C,0)))</f>
        <v>fuels.html#fuel-price-deregulation</v>
      </c>
      <c r="R1056" s="306" t="str">
        <f>IF(ISBLANK(INDEX('Policy Characteristics'!L:L,MATCH($C1056,'Policy Characteristics'!$C:$C,0))),"",INDEX('Policy Characteristics'!L:L,MATCH($C1056,'Policy Characteristics'!$C:$C,0)))</f>
        <v/>
      </c>
    </row>
    <row r="1057" spans="1:18" s="405" customFormat="1" x14ac:dyDescent="0.25">
      <c r="A1057" s="306" t="str">
        <f>IF(ISBLANK(INDEX('Policy Characteristics'!A:A,MATCH($C1057,'Policy Characteristics'!$C:$C,0))),"",INDEX('Policy Characteristics'!A:A,MATCH($C1057,'Policy Characteristics'!$C:$C,0)))</f>
        <v>Cross-Sector</v>
      </c>
      <c r="B1057" s="306" t="str">
        <f>IF(ISBLANK(INDEX('Policy Characteristics'!B:B,MATCH($C1057,'Policy Characteristics'!$C:$C,0))),"",INDEX('Policy Characteristics'!B:B,MATCH($C1057,'Policy Characteristics'!$C:$C,0)))</f>
        <v>Fuel Price Deregulation</v>
      </c>
      <c r="C1057" s="310" t="str">
        <f t="shared" si="53"/>
        <v>Fuel Price Deregulation</v>
      </c>
      <c r="D1057" s="394" t="s">
        <v>2532</v>
      </c>
      <c r="E1057" s="414"/>
      <c r="F1057" s="394" t="s">
        <v>2533</v>
      </c>
      <c r="G1057" s="394"/>
      <c r="H1057" s="416">
        <v>731</v>
      </c>
      <c r="I1057" s="394" t="s">
        <v>45</v>
      </c>
      <c r="J1057" s="308" t="str">
        <f>IF(ISBLANK(INDEX('Policy Characteristics'!D:D,MATCH($C1057,'Policy Characteristics'!$C:$C,0))),"",INDEX('Policy Characteristics'!D:D,MATCH($C1057,'Policy Characteristics'!$C:$C,0)))</f>
        <v>Fuel Price Deregulation</v>
      </c>
      <c r="K1057" s="306" t="str">
        <f>IF(ISBLANK(INDEX('Policy Characteristics'!E:E,MATCH($C1057,'Policy Characteristics'!$C:$C,0))),"",INDEX('Policy Characteristics'!E:E,MATCH($C1057,'Policy Characteristics'!$C:$C,0)))</f>
        <v>cross fuel price deregulation</v>
      </c>
      <c r="L1057" s="317">
        <f>IF(ISBLANK(INDEX('Policy Characteristics'!F:F,MATCH($C1057,'Policy Characteristics'!$C:$C,0))),"",INDEX('Policy Characteristics'!F:F,MATCH($C1057,'Policy Characteristics'!$C:$C,0)))</f>
        <v>0</v>
      </c>
      <c r="M1057" s="317">
        <f>IF(ISBLANK(INDEX('Policy Characteristics'!G:G,MATCH($C1057,'Policy Characteristics'!$C:$C,0))),"",INDEX('Policy Characteristics'!G:G,MATCH($C1057,'Policy Characteristics'!$C:$C,0)))</f>
        <v>1</v>
      </c>
      <c r="N1057" s="317">
        <f>IF(ISBLANK(INDEX('Policy Characteristics'!H:H,MATCH($C1057,'Policy Characteristics'!$C:$C,0))),"",INDEX('Policy Characteristics'!H:H,MATCH($C1057,'Policy Characteristics'!$C:$C,0)))</f>
        <v>0.01</v>
      </c>
      <c r="O1057" s="306" t="str">
        <f>IF(ISBLANK(INDEX('Policy Characteristics'!I:I,MATCH($C1057,'Policy Characteristics'!$C:$C,0))),"",INDEX('Policy Characteristics'!I:I,MATCH($C1057,'Policy Characteristics'!$C:$C,0)))</f>
        <v>% of price deregulated</v>
      </c>
      <c r="P1057" s="306" t="str">
        <f>IF(ISBLANK(INDEX('Policy Characteristics'!J:J,MATCH($C1057,'Policy Characteristics'!$C:$C,0))),"",INDEX('Policy Characteristics'!J:J,MATCH($C1057,'Policy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7" s="306" t="str">
        <f>IF(ISBLANK(INDEX('Policy Characteristics'!K:K,MATCH($C1057,'Policy Characteristics'!$C:$C,0))),"",INDEX('Policy Characteristics'!K:K,MATCH($C1057,'Policy Characteristics'!$C:$C,0)))</f>
        <v>fuels.html#fuel-price-deregulation</v>
      </c>
      <c r="R1057" s="306" t="str">
        <f>IF(ISBLANK(INDEX('Policy Characteristics'!L:L,MATCH($C1057,'Policy Characteristics'!$C:$C,0))),"",INDEX('Policy Characteristics'!L:L,MATCH($C1057,'Policy Characteristics'!$C:$C,0)))</f>
        <v/>
      </c>
    </row>
    <row r="1058" spans="1:18" s="405" customFormat="1" x14ac:dyDescent="0.25">
      <c r="A1058" s="306" t="str">
        <f>IF(ISBLANK(INDEX('Policy Characteristics'!A:A,MATCH($C1058,'Policy Characteristics'!$C:$C,0))),"",INDEX('Policy Characteristics'!A:A,MATCH($C1058,'Policy Characteristics'!$C:$C,0)))</f>
        <v>Cross-Sector</v>
      </c>
      <c r="B1058" s="306" t="str">
        <f>IF(ISBLANK(INDEX('Policy Characteristics'!B:B,MATCH($C1058,'Policy Characteristics'!$C:$C,0))),"",INDEX('Policy Characteristics'!B:B,MATCH($C1058,'Policy Characteristics'!$C:$C,0)))</f>
        <v>Fuel Price Deregulation</v>
      </c>
      <c r="C1058" s="310" t="str">
        <f t="shared" si="53"/>
        <v>Fuel Price Deregulation</v>
      </c>
      <c r="D1058" s="394" t="s">
        <v>467</v>
      </c>
      <c r="E1058" s="414"/>
      <c r="F1058" s="394" t="s">
        <v>468</v>
      </c>
      <c r="G1058" s="394"/>
      <c r="H1058" s="416">
        <v>732</v>
      </c>
      <c r="I1058" s="394" t="s">
        <v>45</v>
      </c>
      <c r="J1058" s="308" t="str">
        <f>IF(ISBLANK(INDEX('Policy Characteristics'!D:D,MATCH($C1058,'Policy Characteristics'!$C:$C,0))),"",INDEX('Policy Characteristics'!D:D,MATCH($C1058,'Policy Characteristics'!$C:$C,0)))</f>
        <v>Fuel Price Deregulation</v>
      </c>
      <c r="K1058" s="306" t="str">
        <f>IF(ISBLANK(INDEX('Policy Characteristics'!E:E,MATCH($C1058,'Policy Characteristics'!$C:$C,0))),"",INDEX('Policy Characteristics'!E:E,MATCH($C1058,'Policy Characteristics'!$C:$C,0)))</f>
        <v>cross fuel price deregulation</v>
      </c>
      <c r="L1058" s="317">
        <f>IF(ISBLANK(INDEX('Policy Characteristics'!F:F,MATCH($C1058,'Policy Characteristics'!$C:$C,0))),"",INDEX('Policy Characteristics'!F:F,MATCH($C1058,'Policy Characteristics'!$C:$C,0)))</f>
        <v>0</v>
      </c>
      <c r="M1058" s="317">
        <f>IF(ISBLANK(INDEX('Policy Characteristics'!G:G,MATCH($C1058,'Policy Characteristics'!$C:$C,0))),"",INDEX('Policy Characteristics'!G:G,MATCH($C1058,'Policy Characteristics'!$C:$C,0)))</f>
        <v>1</v>
      </c>
      <c r="N1058" s="317">
        <f>IF(ISBLANK(INDEX('Policy Characteristics'!H:H,MATCH($C1058,'Policy Characteristics'!$C:$C,0))),"",INDEX('Policy Characteristics'!H:H,MATCH($C1058,'Policy Characteristics'!$C:$C,0)))</f>
        <v>0.01</v>
      </c>
      <c r="O1058" s="306" t="str">
        <f>IF(ISBLANK(INDEX('Policy Characteristics'!I:I,MATCH($C1058,'Policy Characteristics'!$C:$C,0))),"",INDEX('Policy Characteristics'!I:I,MATCH($C1058,'Policy Characteristics'!$C:$C,0)))</f>
        <v>% of price deregulated</v>
      </c>
      <c r="P1058" s="306" t="str">
        <f>IF(ISBLANK(INDEX('Policy Characteristics'!J:J,MATCH($C1058,'Policy Characteristics'!$C:$C,0))),"",INDEX('Policy Characteristics'!J:J,MATCH($C1058,'Policy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8" s="306" t="str">
        <f>IF(ISBLANK(INDEX('Policy Characteristics'!K:K,MATCH($C1058,'Policy Characteristics'!$C:$C,0))),"",INDEX('Policy Characteristics'!K:K,MATCH($C1058,'Policy Characteristics'!$C:$C,0)))</f>
        <v>fuels.html#fuel-price-deregulation</v>
      </c>
      <c r="R1058" s="306" t="str">
        <f>IF(ISBLANK(INDEX('Policy Characteristics'!L:L,MATCH($C1058,'Policy Characteristics'!$C:$C,0))),"",INDEX('Policy Characteristics'!L:L,MATCH($C1058,'Policy Characteristics'!$C:$C,0)))</f>
        <v/>
      </c>
    </row>
    <row r="1059" spans="1:18" s="405" customFormat="1" x14ac:dyDescent="0.25">
      <c r="A1059" s="306" t="str">
        <f>IF(ISBLANK(INDEX('Policy Characteristics'!A:A,MATCH($C1059,'Policy Characteristics'!$C:$C,0))),"",INDEX('Policy Characteristics'!A:A,MATCH($C1059,'Policy Characteristics'!$C:$C,0)))</f>
        <v>Cross-Sector</v>
      </c>
      <c r="B1059" s="306" t="str">
        <f>IF(ISBLANK(INDEX('Policy Characteristics'!B:B,MATCH($C1059,'Policy Characteristics'!$C:$C,0))),"",INDEX('Policy Characteristics'!B:B,MATCH($C1059,'Policy Characteristics'!$C:$C,0)))</f>
        <v>Fuel Price Deregulation</v>
      </c>
      <c r="C1059" s="310" t="str">
        <f t="shared" si="53"/>
        <v>Fuel Price Deregulation</v>
      </c>
      <c r="D1059" s="394" t="s">
        <v>2524</v>
      </c>
      <c r="E1059" s="414"/>
      <c r="F1059" s="394" t="s">
        <v>2528</v>
      </c>
      <c r="G1059" s="394"/>
      <c r="H1059" s="416">
        <v>733</v>
      </c>
      <c r="I1059" s="394" t="s">
        <v>45</v>
      </c>
      <c r="J1059" s="308" t="str">
        <f>IF(ISBLANK(INDEX('Policy Characteristics'!D:D,MATCH($C1059,'Policy Characteristics'!$C:$C,0))),"",INDEX('Policy Characteristics'!D:D,MATCH($C1059,'Policy Characteristics'!$C:$C,0)))</f>
        <v>Fuel Price Deregulation</v>
      </c>
      <c r="K1059" s="306" t="str">
        <f>IF(ISBLANK(INDEX('Policy Characteristics'!E:E,MATCH($C1059,'Policy Characteristics'!$C:$C,0))),"",INDEX('Policy Characteristics'!E:E,MATCH($C1059,'Policy Characteristics'!$C:$C,0)))</f>
        <v>cross fuel price deregulation</v>
      </c>
      <c r="L1059" s="317">
        <f>IF(ISBLANK(INDEX('Policy Characteristics'!F:F,MATCH($C1059,'Policy Characteristics'!$C:$C,0))),"",INDEX('Policy Characteristics'!F:F,MATCH($C1059,'Policy Characteristics'!$C:$C,0)))</f>
        <v>0</v>
      </c>
      <c r="M1059" s="317">
        <f>IF(ISBLANK(INDEX('Policy Characteristics'!G:G,MATCH($C1059,'Policy Characteristics'!$C:$C,0))),"",INDEX('Policy Characteristics'!G:G,MATCH($C1059,'Policy Characteristics'!$C:$C,0)))</f>
        <v>1</v>
      </c>
      <c r="N1059" s="317">
        <f>IF(ISBLANK(INDEX('Policy Characteristics'!H:H,MATCH($C1059,'Policy Characteristics'!$C:$C,0))),"",INDEX('Policy Characteristics'!H:H,MATCH($C1059,'Policy Characteristics'!$C:$C,0)))</f>
        <v>0.01</v>
      </c>
      <c r="O1059" s="306" t="str">
        <f>IF(ISBLANK(INDEX('Policy Characteristics'!I:I,MATCH($C1059,'Policy Characteristics'!$C:$C,0))),"",INDEX('Policy Characteristics'!I:I,MATCH($C1059,'Policy Characteristics'!$C:$C,0)))</f>
        <v>% of price deregulated</v>
      </c>
      <c r="P1059" s="306" t="str">
        <f>IF(ISBLANK(INDEX('Policy Characteristics'!J:J,MATCH($C1059,'Policy Characteristics'!$C:$C,0))),"",INDEX('Policy Characteristics'!J:J,MATCH($C1059,'Policy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59" s="306" t="str">
        <f>IF(ISBLANK(INDEX('Policy Characteristics'!K:K,MATCH($C1059,'Policy Characteristics'!$C:$C,0))),"",INDEX('Policy Characteristics'!K:K,MATCH($C1059,'Policy Characteristics'!$C:$C,0)))</f>
        <v>fuels.html#fuel-price-deregulation</v>
      </c>
      <c r="R1059" s="306" t="str">
        <f>IF(ISBLANK(INDEX('Policy Characteristics'!L:L,MATCH($C1059,'Policy Characteristics'!$C:$C,0))),"",INDEX('Policy Characteristics'!L:L,MATCH($C1059,'Policy Characteristics'!$C:$C,0)))</f>
        <v/>
      </c>
    </row>
    <row r="1060" spans="1:18" s="405" customFormat="1" x14ac:dyDescent="0.25">
      <c r="A1060" s="306" t="str">
        <f>IF(ISBLANK(INDEX('Policy Characteristics'!A:A,MATCH($C1060,'Policy Characteristics'!$C:$C,0))),"",INDEX('Policy Characteristics'!A:A,MATCH($C1060,'Policy Characteristics'!$C:$C,0)))</f>
        <v>Cross-Sector</v>
      </c>
      <c r="B1060" s="306" t="str">
        <f>IF(ISBLANK(INDEX('Policy Characteristics'!B:B,MATCH($C1060,'Policy Characteristics'!$C:$C,0))),"",INDEX('Policy Characteristics'!B:B,MATCH($C1060,'Policy Characteristics'!$C:$C,0)))</f>
        <v>Fuel Price Deregulation</v>
      </c>
      <c r="C1060" s="310" t="str">
        <f t="shared" si="53"/>
        <v>Fuel Price Deregulation</v>
      </c>
      <c r="D1060" s="394" t="s">
        <v>2534</v>
      </c>
      <c r="E1060" s="414"/>
      <c r="F1060" s="394" t="s">
        <v>2535</v>
      </c>
      <c r="G1060" s="394"/>
      <c r="H1060" s="416">
        <v>734</v>
      </c>
      <c r="I1060" s="394" t="s">
        <v>45</v>
      </c>
      <c r="J1060" s="308" t="str">
        <f>IF(ISBLANK(INDEX('Policy Characteristics'!D:D,MATCH($C1060,'Policy Characteristics'!$C:$C,0))),"",INDEX('Policy Characteristics'!D:D,MATCH($C1060,'Policy Characteristics'!$C:$C,0)))</f>
        <v>Fuel Price Deregulation</v>
      </c>
      <c r="K1060" s="306" t="str">
        <f>IF(ISBLANK(INDEX('Policy Characteristics'!E:E,MATCH($C1060,'Policy Characteristics'!$C:$C,0))),"",INDEX('Policy Characteristics'!E:E,MATCH($C1060,'Policy Characteristics'!$C:$C,0)))</f>
        <v>cross fuel price deregulation</v>
      </c>
      <c r="L1060" s="317">
        <f>IF(ISBLANK(INDEX('Policy Characteristics'!F:F,MATCH($C1060,'Policy Characteristics'!$C:$C,0))),"",INDEX('Policy Characteristics'!F:F,MATCH($C1060,'Policy Characteristics'!$C:$C,0)))</f>
        <v>0</v>
      </c>
      <c r="M1060" s="317">
        <f>IF(ISBLANK(INDEX('Policy Characteristics'!G:G,MATCH($C1060,'Policy Characteristics'!$C:$C,0))),"",INDEX('Policy Characteristics'!G:G,MATCH($C1060,'Policy Characteristics'!$C:$C,0)))</f>
        <v>1</v>
      </c>
      <c r="N1060" s="317">
        <f>IF(ISBLANK(INDEX('Policy Characteristics'!H:H,MATCH($C1060,'Policy Characteristics'!$C:$C,0))),"",INDEX('Policy Characteristics'!H:H,MATCH($C1060,'Policy Characteristics'!$C:$C,0)))</f>
        <v>0.01</v>
      </c>
      <c r="O1060" s="306" t="str">
        <f>IF(ISBLANK(INDEX('Policy Characteristics'!I:I,MATCH($C1060,'Policy Characteristics'!$C:$C,0))),"",INDEX('Policy Characteristics'!I:I,MATCH($C1060,'Policy Characteristics'!$C:$C,0)))</f>
        <v>% of price deregulated</v>
      </c>
      <c r="P1060" s="306" t="str">
        <f>IF(ISBLANK(INDEX('Policy Characteristics'!J:J,MATCH($C1060,'Policy Characteristics'!$C:$C,0))),"",INDEX('Policy Characteristics'!J:J,MATCH($C1060,'Policy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0" s="306" t="str">
        <f>IF(ISBLANK(INDEX('Policy Characteristics'!K:K,MATCH($C1060,'Policy Characteristics'!$C:$C,0))),"",INDEX('Policy Characteristics'!K:K,MATCH($C1060,'Policy Characteristics'!$C:$C,0)))</f>
        <v>fuels.html#fuel-price-deregulation</v>
      </c>
      <c r="R1060" s="306" t="str">
        <f>IF(ISBLANK(INDEX('Policy Characteristics'!L:L,MATCH($C1060,'Policy Characteristics'!$C:$C,0))),"",INDEX('Policy Characteristics'!L:L,MATCH($C1060,'Policy Characteristics'!$C:$C,0)))</f>
        <v/>
      </c>
    </row>
    <row r="1061" spans="1:18" s="405" customFormat="1" x14ac:dyDescent="0.25">
      <c r="A1061" s="306" t="str">
        <f>IF(ISBLANK(INDEX('Policy Characteristics'!A:A,MATCH($C1061,'Policy Characteristics'!$C:$C,0))),"",INDEX('Policy Characteristics'!A:A,MATCH($C1061,'Policy Characteristics'!$C:$C,0)))</f>
        <v>Cross-Sector</v>
      </c>
      <c r="B1061" s="306" t="str">
        <f>IF(ISBLANK(INDEX('Policy Characteristics'!B:B,MATCH($C1061,'Policy Characteristics'!$C:$C,0))),"",INDEX('Policy Characteristics'!B:B,MATCH($C1061,'Policy Characteristics'!$C:$C,0)))</f>
        <v>Fuel Price Deregulation</v>
      </c>
      <c r="C1061" s="310" t="str">
        <f t="shared" si="53"/>
        <v>Fuel Price Deregulation</v>
      </c>
      <c r="D1061" s="394" t="s">
        <v>2525</v>
      </c>
      <c r="E1061" s="414"/>
      <c r="F1061" s="394" t="s">
        <v>2529</v>
      </c>
      <c r="G1061" s="394"/>
      <c r="H1061" s="416">
        <v>735</v>
      </c>
      <c r="I1061" s="394" t="s">
        <v>45</v>
      </c>
      <c r="J1061" s="308" t="str">
        <f>IF(ISBLANK(INDEX('Policy Characteristics'!D:D,MATCH($C1061,'Policy Characteristics'!$C:$C,0))),"",INDEX('Policy Characteristics'!D:D,MATCH($C1061,'Policy Characteristics'!$C:$C,0)))</f>
        <v>Fuel Price Deregulation</v>
      </c>
      <c r="K1061" s="306" t="str">
        <f>IF(ISBLANK(INDEX('Policy Characteristics'!E:E,MATCH($C1061,'Policy Characteristics'!$C:$C,0))),"",INDEX('Policy Characteristics'!E:E,MATCH($C1061,'Policy Characteristics'!$C:$C,0)))</f>
        <v>cross fuel price deregulation</v>
      </c>
      <c r="L1061" s="317">
        <f>IF(ISBLANK(INDEX('Policy Characteristics'!F:F,MATCH($C1061,'Policy Characteristics'!$C:$C,0))),"",INDEX('Policy Characteristics'!F:F,MATCH($C1061,'Policy Characteristics'!$C:$C,0)))</f>
        <v>0</v>
      </c>
      <c r="M1061" s="317">
        <f>IF(ISBLANK(INDEX('Policy Characteristics'!G:G,MATCH($C1061,'Policy Characteristics'!$C:$C,0))),"",INDEX('Policy Characteristics'!G:G,MATCH($C1061,'Policy Characteristics'!$C:$C,0)))</f>
        <v>1</v>
      </c>
      <c r="N1061" s="317">
        <f>IF(ISBLANK(INDEX('Policy Characteristics'!H:H,MATCH($C1061,'Policy Characteristics'!$C:$C,0))),"",INDEX('Policy Characteristics'!H:H,MATCH($C1061,'Policy Characteristics'!$C:$C,0)))</f>
        <v>0.01</v>
      </c>
      <c r="O1061" s="306" t="str">
        <f>IF(ISBLANK(INDEX('Policy Characteristics'!I:I,MATCH($C1061,'Policy Characteristics'!$C:$C,0))),"",INDEX('Policy Characteristics'!I:I,MATCH($C1061,'Policy Characteristics'!$C:$C,0)))</f>
        <v>% of price deregulated</v>
      </c>
      <c r="P1061" s="306" t="str">
        <f>IF(ISBLANK(INDEX('Policy Characteristics'!J:J,MATCH($C1061,'Policy Characteristics'!$C:$C,0))),"",INDEX('Policy Characteristics'!J:J,MATCH($C1061,'Policy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1" s="306" t="str">
        <f>IF(ISBLANK(INDEX('Policy Characteristics'!K:K,MATCH($C1061,'Policy Characteristics'!$C:$C,0))),"",INDEX('Policy Characteristics'!K:K,MATCH($C1061,'Policy Characteristics'!$C:$C,0)))</f>
        <v>fuels.html#fuel-price-deregulation</v>
      </c>
      <c r="R1061" s="306" t="str">
        <f>IF(ISBLANK(INDEX('Policy Characteristics'!L:L,MATCH($C1061,'Policy Characteristics'!$C:$C,0))),"",INDEX('Policy Characteristics'!L:L,MATCH($C1061,'Policy Characteristics'!$C:$C,0)))</f>
        <v/>
      </c>
    </row>
    <row r="1062" spans="1:18" s="405" customFormat="1" x14ac:dyDescent="0.25">
      <c r="A1062" s="306" t="str">
        <f>IF(ISBLANK(INDEX('Policy Characteristics'!A:A,MATCH($C1062,'Policy Characteristics'!$C:$C,0))),"",INDEX('Policy Characteristics'!A:A,MATCH($C1062,'Policy Characteristics'!$C:$C,0)))</f>
        <v>Cross-Sector</v>
      </c>
      <c r="B1062" s="306" t="str">
        <f>IF(ISBLANK(INDEX('Policy Characteristics'!B:B,MATCH($C1062,'Policy Characteristics'!$C:$C,0))),"",INDEX('Policy Characteristics'!B:B,MATCH($C1062,'Policy Characteristics'!$C:$C,0)))</f>
        <v>Fuel Price Deregulation</v>
      </c>
      <c r="C1062" s="310" t="str">
        <f t="shared" si="53"/>
        <v>Fuel Price Deregulation</v>
      </c>
      <c r="D1062" s="394" t="s">
        <v>2526</v>
      </c>
      <c r="E1062" s="414"/>
      <c r="F1062" s="394" t="s">
        <v>2530</v>
      </c>
      <c r="G1062" s="394"/>
      <c r="H1062" s="416">
        <v>736</v>
      </c>
      <c r="I1062" s="394" t="s">
        <v>45</v>
      </c>
      <c r="J1062" s="308" t="str">
        <f>IF(ISBLANK(INDEX('Policy Characteristics'!D:D,MATCH($C1062,'Policy Characteristics'!$C:$C,0))),"",INDEX('Policy Characteristics'!D:D,MATCH($C1062,'Policy Characteristics'!$C:$C,0)))</f>
        <v>Fuel Price Deregulation</v>
      </c>
      <c r="K1062" s="306" t="str">
        <f>IF(ISBLANK(INDEX('Policy Characteristics'!E:E,MATCH($C1062,'Policy Characteristics'!$C:$C,0))),"",INDEX('Policy Characteristics'!E:E,MATCH($C1062,'Policy Characteristics'!$C:$C,0)))</f>
        <v>cross fuel price deregulation</v>
      </c>
      <c r="L1062" s="317">
        <f>IF(ISBLANK(INDEX('Policy Characteristics'!F:F,MATCH($C1062,'Policy Characteristics'!$C:$C,0))),"",INDEX('Policy Characteristics'!F:F,MATCH($C1062,'Policy Characteristics'!$C:$C,0)))</f>
        <v>0</v>
      </c>
      <c r="M1062" s="317">
        <f>IF(ISBLANK(INDEX('Policy Characteristics'!G:G,MATCH($C1062,'Policy Characteristics'!$C:$C,0))),"",INDEX('Policy Characteristics'!G:G,MATCH($C1062,'Policy Characteristics'!$C:$C,0)))</f>
        <v>1</v>
      </c>
      <c r="N1062" s="317">
        <f>IF(ISBLANK(INDEX('Policy Characteristics'!H:H,MATCH($C1062,'Policy Characteristics'!$C:$C,0))),"",INDEX('Policy Characteristics'!H:H,MATCH($C1062,'Policy Characteristics'!$C:$C,0)))</f>
        <v>0.01</v>
      </c>
      <c r="O1062" s="306" t="str">
        <f>IF(ISBLANK(INDEX('Policy Characteristics'!I:I,MATCH($C1062,'Policy Characteristics'!$C:$C,0))),"",INDEX('Policy Characteristics'!I:I,MATCH($C1062,'Policy Characteristics'!$C:$C,0)))</f>
        <v>% of price deregulated</v>
      </c>
      <c r="P1062" s="306" t="str">
        <f>IF(ISBLANK(INDEX('Policy Characteristics'!J:J,MATCH($C1062,'Policy Characteristics'!$C:$C,0))),"",INDEX('Policy Characteristics'!J:J,MATCH($C1062,'Policy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2" s="306" t="str">
        <f>IF(ISBLANK(INDEX('Policy Characteristics'!K:K,MATCH($C1062,'Policy Characteristics'!$C:$C,0))),"",INDEX('Policy Characteristics'!K:K,MATCH($C1062,'Policy Characteristics'!$C:$C,0)))</f>
        <v>fuels.html#fuel-price-deregulation</v>
      </c>
      <c r="R1062" s="306" t="str">
        <f>IF(ISBLANK(INDEX('Policy Characteristics'!L:L,MATCH($C1062,'Policy Characteristics'!$C:$C,0))),"",INDEX('Policy Characteristics'!L:L,MATCH($C1062,'Policy Characteristics'!$C:$C,0)))</f>
        <v/>
      </c>
    </row>
    <row r="1063" spans="1:18" s="405" customFormat="1" x14ac:dyDescent="0.25">
      <c r="A1063" s="306" t="str">
        <f>IF(ISBLANK(INDEX('Policy Characteristics'!A:A,MATCH($C1063,'Policy Characteristics'!$C:$C,0))),"",INDEX('Policy Characteristics'!A:A,MATCH($C1063,'Policy Characteristics'!$C:$C,0)))</f>
        <v>Cross-Sector</v>
      </c>
      <c r="B1063" s="306" t="str">
        <f>IF(ISBLANK(INDEX('Policy Characteristics'!B:B,MATCH($C1063,'Policy Characteristics'!$C:$C,0))),"",INDEX('Policy Characteristics'!B:B,MATCH($C1063,'Policy Characteristics'!$C:$C,0)))</f>
        <v>Fuel Price Deregulation</v>
      </c>
      <c r="C1063" s="310" t="str">
        <f t="shared" si="53"/>
        <v>Fuel Price Deregulation</v>
      </c>
      <c r="D1063" s="394" t="s">
        <v>2527</v>
      </c>
      <c r="E1063" s="414"/>
      <c r="F1063" s="394" t="s">
        <v>2531</v>
      </c>
      <c r="G1063" s="394"/>
      <c r="H1063" s="416">
        <v>737</v>
      </c>
      <c r="I1063" s="394" t="s">
        <v>45</v>
      </c>
      <c r="J1063" s="308" t="str">
        <f>IF(ISBLANK(INDEX('Policy Characteristics'!D:D,MATCH($C1063,'Policy Characteristics'!$C:$C,0))),"",INDEX('Policy Characteristics'!D:D,MATCH($C1063,'Policy Characteristics'!$C:$C,0)))</f>
        <v>Fuel Price Deregulation</v>
      </c>
      <c r="K1063" s="306" t="str">
        <f>IF(ISBLANK(INDEX('Policy Characteristics'!E:E,MATCH($C1063,'Policy Characteristics'!$C:$C,0))),"",INDEX('Policy Characteristics'!E:E,MATCH($C1063,'Policy Characteristics'!$C:$C,0)))</f>
        <v>cross fuel price deregulation</v>
      </c>
      <c r="L1063" s="317">
        <f>IF(ISBLANK(INDEX('Policy Characteristics'!F:F,MATCH($C1063,'Policy Characteristics'!$C:$C,0))),"",INDEX('Policy Characteristics'!F:F,MATCH($C1063,'Policy Characteristics'!$C:$C,0)))</f>
        <v>0</v>
      </c>
      <c r="M1063" s="317">
        <f>IF(ISBLANK(INDEX('Policy Characteristics'!G:G,MATCH($C1063,'Policy Characteristics'!$C:$C,0))),"",INDEX('Policy Characteristics'!G:G,MATCH($C1063,'Policy Characteristics'!$C:$C,0)))</f>
        <v>1</v>
      </c>
      <c r="N1063" s="317">
        <f>IF(ISBLANK(INDEX('Policy Characteristics'!H:H,MATCH($C1063,'Policy Characteristics'!$C:$C,0))),"",INDEX('Policy Characteristics'!H:H,MATCH($C1063,'Policy Characteristics'!$C:$C,0)))</f>
        <v>0.01</v>
      </c>
      <c r="O1063" s="306" t="str">
        <f>IF(ISBLANK(INDEX('Policy Characteristics'!I:I,MATCH($C1063,'Policy Characteristics'!$C:$C,0))),"",INDEX('Policy Characteristics'!I:I,MATCH($C1063,'Policy Characteristics'!$C:$C,0)))</f>
        <v>% of price deregulated</v>
      </c>
      <c r="P1063" s="306" t="str">
        <f>IF(ISBLANK(INDEX('Policy Characteristics'!J:J,MATCH($C1063,'Policy Characteristics'!$C:$C,0))),"",INDEX('Policy Characteristics'!J:J,MATCH($C1063,'Policy Characteristics'!$C:$C,0)))</f>
        <v>**Description:** This policy causes the price of the selected fuel(s) for domestic buyers to approach international market prices. // **Guidance for setting values:** A value of 100% causes domestic fuel prices to equal international market prices, increasing the domestic price by roughly X% in 2050.</v>
      </c>
      <c r="Q1063" s="306" t="str">
        <f>IF(ISBLANK(INDEX('Policy Characteristics'!K:K,MATCH($C1063,'Policy Characteristics'!$C:$C,0))),"",INDEX('Policy Characteristics'!K:K,MATCH($C1063,'Policy Characteristics'!$C:$C,0)))</f>
        <v>fuels.html#fuel-price-deregulation</v>
      </c>
      <c r="R1063" s="306" t="str">
        <f>IF(ISBLANK(INDEX('Policy Characteristics'!L:L,MATCH($C1063,'Policy Characteristics'!$C:$C,0))),"",INDEX('Policy Characteristics'!L:L,MATCH($C1063,'Policy Characteristics'!$C:$C,0)))</f>
        <v/>
      </c>
    </row>
    <row r="1064" spans="1:18" s="435" customFormat="1" x14ac:dyDescent="0.25">
      <c r="A1064" s="306" t="str">
        <f>IF(ISBLANK(INDEX('Policy Characteristics'!A:A,MATCH($C1064,'Policy Characteristics'!$C:$C,0))),"",INDEX('Policy Characteristics'!A:A,MATCH($C1064,'Policy Characteristics'!$C:$C,0)))</f>
        <v>Cross-Sector</v>
      </c>
      <c r="B1064" s="306" t="str">
        <f>IF(ISBLANK(INDEX('Policy Characteristics'!B:B,MATCH($C1064,'Policy Characteristics'!$C:$C,0))),"",INDEX('Policy Characteristics'!B:B,MATCH($C1064,'Policy Characteristics'!$C:$C,0)))</f>
        <v>Fuel Taxes or Subsidies</v>
      </c>
      <c r="C1064" s="311" t="s">
        <v>3428</v>
      </c>
      <c r="D1064" s="414" t="s">
        <v>53</v>
      </c>
      <c r="E1064" s="414"/>
      <c r="F1064" s="414" t="s">
        <v>94</v>
      </c>
      <c r="G1064" s="414"/>
      <c r="H1064" s="416">
        <v>78</v>
      </c>
      <c r="I1064" s="414" t="s">
        <v>44</v>
      </c>
      <c r="J1064" s="308" t="str">
        <f>IF(ISBLANK(INDEX('Policy Characteristics'!D:D,MATCH($C1064,'Policy Characteristics'!$C:$C,0))),"",INDEX('Policy Characteristics'!D:D,MATCH($C1064,'Policy Characteristics'!$C:$C,0)))</f>
        <v>Fuel Taxes or Subsidies</v>
      </c>
      <c r="K1064" s="306" t="str">
        <f>IF(ISBLANK(INDEX('Policy Characteristics'!E:E,MATCH($C1064,'Policy Characteristics'!$C:$C,0))),"",INDEX('Policy Characteristics'!E:E,MATCH($C1064,'Policy Characteristics'!$C:$C,0)))</f>
        <v>cross fuel tax</v>
      </c>
      <c r="L1064" s="317">
        <f>IF(ISBLANK(INDEX('Policy Characteristics'!F:F,MATCH($C1064,'Policy Characteristics'!$C:$C,0))),"",INDEX('Policy Characteristics'!F:F,MATCH($C1064,'Policy Characteristics'!$C:$C,0)))</f>
        <v>-0.5</v>
      </c>
      <c r="M1064" s="317">
        <f>IF(ISBLANK(INDEX('Policy Characteristics'!G:G,MATCH($C1064,'Policy Characteristics'!$C:$C,0))),"",INDEX('Policy Characteristics'!G:G,MATCH($C1064,'Policy Characteristics'!$C:$C,0)))</f>
        <v>0.5</v>
      </c>
      <c r="N1064" s="317">
        <f>IF(ISBLANK(INDEX('Policy Characteristics'!H:H,MATCH($C1064,'Policy Characteristics'!$C:$C,0))),"",INDEX('Policy Characteristics'!H:H,MATCH($C1064,'Policy Characteristics'!$C:$C,0)))</f>
        <v>0.01</v>
      </c>
      <c r="O1064" s="306" t="str">
        <f>IF(ISBLANK(INDEX('Policy Characteristics'!I:I,MATCH($C1064,'Policy Characteristics'!$C:$C,0))),"",INDEX('Policy Characteristics'!I:I,MATCH($C1064,'Policy Characteristics'!$C:$C,0)))</f>
        <v>% of BAU price</v>
      </c>
      <c r="P1064" s="306" t="str">
        <f>IF(ISBLANK(INDEX('Policy Characteristics'!J:J,MATCH($C1064,'Policy Characteristics'!$C:$C,0))),"",INDEX('Policy Characteristics'!J:J,MATCH($C1064,'Policy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4" s="306" t="str">
        <f>IF(ISBLANK(INDEX('Policy Characteristics'!K:K,MATCH($C1064,'Policy Characteristics'!$C:$C,0))),"",INDEX('Policy Characteristics'!K:K,MATCH($C1064,'Policy Characteristics'!$C:$C,0)))</f>
        <v>fuels.html#fuel-taxes</v>
      </c>
      <c r="R1064" s="306" t="str">
        <f>IF(ISBLANK(INDEX('Policy Characteristics'!L:L,MATCH($C1064,'Policy Characteristics'!$C:$C,0))),"",INDEX('Policy Characteristics'!L:L,MATCH($C1064,'Policy Characteristics'!$C:$C,0)))</f>
        <v>fuel-taxes.html</v>
      </c>
    </row>
    <row r="1065" spans="1:18" s="435" customFormat="1" x14ac:dyDescent="0.25">
      <c r="A1065" s="306" t="str">
        <f>IF(ISBLANK(INDEX('Policy Characteristics'!A:A,MATCH($C1065,'Policy Characteristics'!$C:$C,0))),"",INDEX('Policy Characteristics'!A:A,MATCH($C1065,'Policy Characteristics'!$C:$C,0)))</f>
        <v>Cross-Sector</v>
      </c>
      <c r="B1065" s="306" t="str">
        <f>IF(ISBLANK(INDEX('Policy Characteristics'!B:B,MATCH($C1065,'Policy Characteristics'!$C:$C,0))),"",INDEX('Policy Characteristics'!B:B,MATCH($C1065,'Policy Characteristics'!$C:$C,0)))</f>
        <v>Fuel Taxes or Subsidies</v>
      </c>
      <c r="C1065" s="314" t="str">
        <f t="shared" ref="C1065:C1077" si="54">C$1064</f>
        <v>Additional Fuel Tax or Subsidy Rate by Fuel</v>
      </c>
      <c r="D1065" s="394" t="s">
        <v>474</v>
      </c>
      <c r="E1065" s="394"/>
      <c r="F1065" s="394" t="s">
        <v>471</v>
      </c>
      <c r="G1065" s="425"/>
      <c r="H1065" s="416">
        <v>79</v>
      </c>
      <c r="I1065" s="394" t="s">
        <v>44</v>
      </c>
      <c r="J1065" s="308" t="str">
        <f>IF(ISBLANK(INDEX('Policy Characteristics'!D:D,MATCH($C1065,'Policy Characteristics'!$C:$C,0))),"",INDEX('Policy Characteristics'!D:D,MATCH($C1065,'Policy Characteristics'!$C:$C,0)))</f>
        <v>Fuel Taxes or Subsidies</v>
      </c>
      <c r="K1065" s="306" t="str">
        <f>IF(ISBLANK(INDEX('Policy Characteristics'!E:E,MATCH($C1065,'Policy Characteristics'!$C:$C,0))),"",INDEX('Policy Characteristics'!E:E,MATCH($C1065,'Policy Characteristics'!$C:$C,0)))</f>
        <v>cross fuel tax</v>
      </c>
      <c r="L1065" s="317">
        <f>IF(ISBLANK(INDEX('Policy Characteristics'!F:F,MATCH($C1065,'Policy Characteristics'!$C:$C,0))),"",INDEX('Policy Characteristics'!F:F,MATCH($C1065,'Policy Characteristics'!$C:$C,0)))</f>
        <v>-0.5</v>
      </c>
      <c r="M1065" s="317">
        <f>IF(ISBLANK(INDEX('Policy Characteristics'!G:G,MATCH($C1065,'Policy Characteristics'!$C:$C,0))),"",INDEX('Policy Characteristics'!G:G,MATCH($C1065,'Policy Characteristics'!$C:$C,0)))</f>
        <v>0.5</v>
      </c>
      <c r="N1065" s="317">
        <f>IF(ISBLANK(INDEX('Policy Characteristics'!H:H,MATCH($C1065,'Policy Characteristics'!$C:$C,0))),"",INDEX('Policy Characteristics'!H:H,MATCH($C1065,'Policy Characteristics'!$C:$C,0)))</f>
        <v>0.01</v>
      </c>
      <c r="O1065" s="306" t="str">
        <f>IF(ISBLANK(INDEX('Policy Characteristics'!I:I,MATCH($C1065,'Policy Characteristics'!$C:$C,0))),"",INDEX('Policy Characteristics'!I:I,MATCH($C1065,'Policy Characteristics'!$C:$C,0)))</f>
        <v>% of BAU price</v>
      </c>
      <c r="P1065" s="306" t="str">
        <f>IF(ISBLANK(INDEX('Policy Characteristics'!J:J,MATCH($C1065,'Policy Characteristics'!$C:$C,0))),"",INDEX('Policy Characteristics'!J:J,MATCH($C1065,'Policy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5" s="306" t="str">
        <f>IF(ISBLANK(INDEX('Policy Characteristics'!K:K,MATCH($C1065,'Policy Characteristics'!$C:$C,0))),"",INDEX('Policy Characteristics'!K:K,MATCH($C1065,'Policy Characteristics'!$C:$C,0)))</f>
        <v>fuels.html#fuel-taxes</v>
      </c>
      <c r="R1065" s="306" t="str">
        <f>IF(ISBLANK(INDEX('Policy Characteristics'!L:L,MATCH($C1065,'Policy Characteristics'!$C:$C,0))),"",INDEX('Policy Characteristics'!L:L,MATCH($C1065,'Policy Characteristics'!$C:$C,0)))</f>
        <v>fuel-taxes.html</v>
      </c>
    </row>
    <row r="1066" spans="1:18" s="435" customFormat="1" x14ac:dyDescent="0.25">
      <c r="A1066" s="306" t="str">
        <f>IF(ISBLANK(INDEX('Policy Characteristics'!A:A,MATCH($C1066,'Policy Characteristics'!$C:$C,0))),"",INDEX('Policy Characteristics'!A:A,MATCH($C1066,'Policy Characteristics'!$C:$C,0)))</f>
        <v>Cross-Sector</v>
      </c>
      <c r="B1066" s="306" t="str">
        <f>IF(ISBLANK(INDEX('Policy Characteristics'!B:B,MATCH($C1066,'Policy Characteristics'!$C:$C,0))),"",INDEX('Policy Characteristics'!B:B,MATCH($C1066,'Policy Characteristics'!$C:$C,0)))</f>
        <v>Fuel Taxes or Subsidies</v>
      </c>
      <c r="C1066" s="314" t="str">
        <f t="shared" si="54"/>
        <v>Additional Fuel Tax or Subsidy Rate by Fuel</v>
      </c>
      <c r="D1066" s="394" t="s">
        <v>47</v>
      </c>
      <c r="E1066" s="394"/>
      <c r="F1066" s="394" t="s">
        <v>88</v>
      </c>
      <c r="G1066" s="425"/>
      <c r="H1066" s="416">
        <v>80</v>
      </c>
      <c r="I1066" s="394" t="s">
        <v>44</v>
      </c>
      <c r="J1066" s="308" t="str">
        <f>IF(ISBLANK(INDEX('Policy Characteristics'!D:D,MATCH($C1066,'Policy Characteristics'!$C:$C,0))),"",INDEX('Policy Characteristics'!D:D,MATCH($C1066,'Policy Characteristics'!$C:$C,0)))</f>
        <v>Fuel Taxes or Subsidies</v>
      </c>
      <c r="K1066" s="306" t="str">
        <f>IF(ISBLANK(INDEX('Policy Characteristics'!E:E,MATCH($C1066,'Policy Characteristics'!$C:$C,0))),"",INDEX('Policy Characteristics'!E:E,MATCH($C1066,'Policy Characteristics'!$C:$C,0)))</f>
        <v>cross fuel tax</v>
      </c>
      <c r="L1066" s="317">
        <f>IF(ISBLANK(INDEX('Policy Characteristics'!F:F,MATCH($C1066,'Policy Characteristics'!$C:$C,0))),"",INDEX('Policy Characteristics'!F:F,MATCH($C1066,'Policy Characteristics'!$C:$C,0)))</f>
        <v>-0.5</v>
      </c>
      <c r="M1066" s="317">
        <f>IF(ISBLANK(INDEX('Policy Characteristics'!G:G,MATCH($C1066,'Policy Characteristics'!$C:$C,0))),"",INDEX('Policy Characteristics'!G:G,MATCH($C1066,'Policy Characteristics'!$C:$C,0)))</f>
        <v>0.5</v>
      </c>
      <c r="N1066" s="317">
        <f>IF(ISBLANK(INDEX('Policy Characteristics'!H:H,MATCH($C1066,'Policy Characteristics'!$C:$C,0))),"",INDEX('Policy Characteristics'!H:H,MATCH($C1066,'Policy Characteristics'!$C:$C,0)))</f>
        <v>0.01</v>
      </c>
      <c r="O1066" s="306" t="str">
        <f>IF(ISBLANK(INDEX('Policy Characteristics'!I:I,MATCH($C1066,'Policy Characteristics'!$C:$C,0))),"",INDEX('Policy Characteristics'!I:I,MATCH($C1066,'Policy Characteristics'!$C:$C,0)))</f>
        <v>% of BAU price</v>
      </c>
      <c r="P1066" s="306" t="str">
        <f>IF(ISBLANK(INDEX('Policy Characteristics'!J:J,MATCH($C1066,'Policy Characteristics'!$C:$C,0))),"",INDEX('Policy Characteristics'!J:J,MATCH($C1066,'Policy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6" s="306" t="str">
        <f>IF(ISBLANK(INDEX('Policy Characteristics'!K:K,MATCH($C1066,'Policy Characteristics'!$C:$C,0))),"",INDEX('Policy Characteristics'!K:K,MATCH($C1066,'Policy Characteristics'!$C:$C,0)))</f>
        <v>fuels.html#fuel-taxes</v>
      </c>
      <c r="R1066" s="306" t="str">
        <f>IF(ISBLANK(INDEX('Policy Characteristics'!L:L,MATCH($C1066,'Policy Characteristics'!$C:$C,0))),"",INDEX('Policy Characteristics'!L:L,MATCH($C1066,'Policy Characteristics'!$C:$C,0)))</f>
        <v>fuel-taxes.html</v>
      </c>
    </row>
    <row r="1067" spans="1:18" s="435" customFormat="1" x14ac:dyDescent="0.25">
      <c r="A1067" s="306" t="str">
        <f>IF(ISBLANK(INDEX('Policy Characteristics'!A:A,MATCH($C1067,'Policy Characteristics'!$C:$C,0))),"",INDEX('Policy Characteristics'!A:A,MATCH($C1067,'Policy Characteristics'!$C:$C,0)))</f>
        <v>Cross-Sector</v>
      </c>
      <c r="B1067" s="306" t="str">
        <f>IF(ISBLANK(INDEX('Policy Characteristics'!B:B,MATCH($C1067,'Policy Characteristics'!$C:$C,0))),"",INDEX('Policy Characteristics'!B:B,MATCH($C1067,'Policy Characteristics'!$C:$C,0)))</f>
        <v>Fuel Taxes or Subsidies</v>
      </c>
      <c r="C1067" s="314" t="str">
        <f t="shared" si="54"/>
        <v>Additional Fuel Tax or Subsidy Rate by Fuel</v>
      </c>
      <c r="D1067" s="394" t="s">
        <v>48</v>
      </c>
      <c r="E1067" s="394"/>
      <c r="F1067" s="394" t="s">
        <v>89</v>
      </c>
      <c r="G1067" s="425"/>
      <c r="H1067" s="416">
        <v>738</v>
      </c>
      <c r="I1067" s="394" t="s">
        <v>45</v>
      </c>
      <c r="J1067" s="308" t="str">
        <f>IF(ISBLANK(INDEX('Policy Characteristics'!D:D,MATCH($C1067,'Policy Characteristics'!$C:$C,0))),"",INDEX('Policy Characteristics'!D:D,MATCH($C1067,'Policy Characteristics'!$C:$C,0)))</f>
        <v>Fuel Taxes or Subsidies</v>
      </c>
      <c r="K1067" s="306" t="str">
        <f>IF(ISBLANK(INDEX('Policy Characteristics'!E:E,MATCH($C1067,'Policy Characteristics'!$C:$C,0))),"",INDEX('Policy Characteristics'!E:E,MATCH($C1067,'Policy Characteristics'!$C:$C,0)))</f>
        <v>cross fuel tax</v>
      </c>
      <c r="L1067" s="317">
        <f>IF(ISBLANK(INDEX('Policy Characteristics'!F:F,MATCH($C1067,'Policy Characteristics'!$C:$C,0))),"",INDEX('Policy Characteristics'!F:F,MATCH($C1067,'Policy Characteristics'!$C:$C,0)))</f>
        <v>-0.5</v>
      </c>
      <c r="M1067" s="317">
        <f>IF(ISBLANK(INDEX('Policy Characteristics'!G:G,MATCH($C1067,'Policy Characteristics'!$C:$C,0))),"",INDEX('Policy Characteristics'!G:G,MATCH($C1067,'Policy Characteristics'!$C:$C,0)))</f>
        <v>0.5</v>
      </c>
      <c r="N1067" s="317">
        <f>IF(ISBLANK(INDEX('Policy Characteristics'!H:H,MATCH($C1067,'Policy Characteristics'!$C:$C,0))),"",INDEX('Policy Characteristics'!H:H,MATCH($C1067,'Policy Characteristics'!$C:$C,0)))</f>
        <v>0.01</v>
      </c>
      <c r="O1067" s="306" t="str">
        <f>IF(ISBLANK(INDEX('Policy Characteristics'!I:I,MATCH($C1067,'Policy Characteristics'!$C:$C,0))),"",INDEX('Policy Characteristics'!I:I,MATCH($C1067,'Policy Characteristics'!$C:$C,0)))</f>
        <v>% of BAU price</v>
      </c>
      <c r="P1067" s="306" t="str">
        <f>IF(ISBLANK(INDEX('Policy Characteristics'!J:J,MATCH($C1067,'Policy Characteristics'!$C:$C,0))),"",INDEX('Policy Characteristics'!J:J,MATCH($C1067,'Policy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7" s="306" t="str">
        <f>IF(ISBLANK(INDEX('Policy Characteristics'!K:K,MATCH($C1067,'Policy Characteristics'!$C:$C,0))),"",INDEX('Policy Characteristics'!K:K,MATCH($C1067,'Policy Characteristics'!$C:$C,0)))</f>
        <v>fuels.html#fuel-taxes</v>
      </c>
      <c r="R1067" s="306" t="str">
        <f>IF(ISBLANK(INDEX('Policy Characteristics'!L:L,MATCH($C1067,'Policy Characteristics'!$C:$C,0))),"",INDEX('Policy Characteristics'!L:L,MATCH($C1067,'Policy Characteristics'!$C:$C,0)))</f>
        <v>fuel-taxes.html</v>
      </c>
    </row>
    <row r="1068" spans="1:18" s="435" customFormat="1" x14ac:dyDescent="0.25">
      <c r="A1068" s="306" t="str">
        <f>IF(ISBLANK(INDEX('Policy Characteristics'!A:A,MATCH($C1068,'Policy Characteristics'!$C:$C,0))),"",INDEX('Policy Characteristics'!A:A,MATCH($C1068,'Policy Characteristics'!$C:$C,0)))</f>
        <v>Cross-Sector</v>
      </c>
      <c r="B1068" s="306" t="str">
        <f>IF(ISBLANK(INDEX('Policy Characteristics'!B:B,MATCH($C1068,'Policy Characteristics'!$C:$C,0))),"",INDEX('Policy Characteristics'!B:B,MATCH($C1068,'Policy Characteristics'!$C:$C,0)))</f>
        <v>Fuel Taxes or Subsidies</v>
      </c>
      <c r="C1068" s="314" t="str">
        <f t="shared" si="54"/>
        <v>Additional Fuel Tax or Subsidy Rate by Fuel</v>
      </c>
      <c r="D1068" s="394" t="s">
        <v>52</v>
      </c>
      <c r="E1068" s="394"/>
      <c r="F1068" s="394" t="s">
        <v>93</v>
      </c>
      <c r="G1068" s="425"/>
      <c r="H1068" s="416">
        <v>739</v>
      </c>
      <c r="I1068" s="394" t="s">
        <v>45</v>
      </c>
      <c r="J1068" s="308" t="str">
        <f>IF(ISBLANK(INDEX('Policy Characteristics'!D:D,MATCH($C1068,'Policy Characteristics'!$C:$C,0))),"",INDEX('Policy Characteristics'!D:D,MATCH($C1068,'Policy Characteristics'!$C:$C,0)))</f>
        <v>Fuel Taxes or Subsidies</v>
      </c>
      <c r="K1068" s="306" t="str">
        <f>IF(ISBLANK(INDEX('Policy Characteristics'!E:E,MATCH($C1068,'Policy Characteristics'!$C:$C,0))),"",INDEX('Policy Characteristics'!E:E,MATCH($C1068,'Policy Characteristics'!$C:$C,0)))</f>
        <v>cross fuel tax</v>
      </c>
      <c r="L1068" s="317">
        <f>IF(ISBLANK(INDEX('Policy Characteristics'!F:F,MATCH($C1068,'Policy Characteristics'!$C:$C,0))),"",INDEX('Policy Characteristics'!F:F,MATCH($C1068,'Policy Characteristics'!$C:$C,0)))</f>
        <v>-0.5</v>
      </c>
      <c r="M1068" s="317">
        <f>IF(ISBLANK(INDEX('Policy Characteristics'!G:G,MATCH($C1068,'Policy Characteristics'!$C:$C,0))),"",INDEX('Policy Characteristics'!G:G,MATCH($C1068,'Policy Characteristics'!$C:$C,0)))</f>
        <v>0.5</v>
      </c>
      <c r="N1068" s="317">
        <f>IF(ISBLANK(INDEX('Policy Characteristics'!H:H,MATCH($C1068,'Policy Characteristics'!$C:$C,0))),"",INDEX('Policy Characteristics'!H:H,MATCH($C1068,'Policy Characteristics'!$C:$C,0)))</f>
        <v>0.01</v>
      </c>
      <c r="O1068" s="306" t="str">
        <f>IF(ISBLANK(INDEX('Policy Characteristics'!I:I,MATCH($C1068,'Policy Characteristics'!$C:$C,0))),"",INDEX('Policy Characteristics'!I:I,MATCH($C1068,'Policy Characteristics'!$C:$C,0)))</f>
        <v>% of BAU price</v>
      </c>
      <c r="P1068" s="306" t="str">
        <f>IF(ISBLANK(INDEX('Policy Characteristics'!J:J,MATCH($C1068,'Policy Characteristics'!$C:$C,0))),"",INDEX('Policy Characteristics'!J:J,MATCH($C1068,'Policy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8" s="306" t="str">
        <f>IF(ISBLANK(INDEX('Policy Characteristics'!K:K,MATCH($C1068,'Policy Characteristics'!$C:$C,0))),"",INDEX('Policy Characteristics'!K:K,MATCH($C1068,'Policy Characteristics'!$C:$C,0)))</f>
        <v>fuels.html#fuel-taxes</v>
      </c>
      <c r="R1068" s="306" t="str">
        <f>IF(ISBLANK(INDEX('Policy Characteristics'!L:L,MATCH($C1068,'Policy Characteristics'!$C:$C,0))),"",INDEX('Policy Characteristics'!L:L,MATCH($C1068,'Policy Characteristics'!$C:$C,0)))</f>
        <v>fuel-taxes.html</v>
      </c>
    </row>
    <row r="1069" spans="1:18" s="435" customFormat="1" x14ac:dyDescent="0.25">
      <c r="A1069" s="306" t="str">
        <f>IF(ISBLANK(INDEX('Policy Characteristics'!A:A,MATCH($C1069,'Policy Characteristics'!$C:$C,0))),"",INDEX('Policy Characteristics'!A:A,MATCH($C1069,'Policy Characteristics'!$C:$C,0)))</f>
        <v>Cross-Sector</v>
      </c>
      <c r="B1069" s="306" t="str">
        <f>IF(ISBLANK(INDEX('Policy Characteristics'!B:B,MATCH($C1069,'Policy Characteristics'!$C:$C,0))),"",INDEX('Policy Characteristics'!B:B,MATCH($C1069,'Policy Characteristics'!$C:$C,0)))</f>
        <v>Fuel Taxes or Subsidies</v>
      </c>
      <c r="C1069" s="314" t="str">
        <f t="shared" si="54"/>
        <v>Additional Fuel Tax or Subsidy Rate by Fuel</v>
      </c>
      <c r="D1069" s="394" t="s">
        <v>54</v>
      </c>
      <c r="E1069" s="394"/>
      <c r="F1069" s="394" t="s">
        <v>96</v>
      </c>
      <c r="G1069" s="425"/>
      <c r="H1069" s="416">
        <v>81</v>
      </c>
      <c r="I1069" s="394" t="s">
        <v>44</v>
      </c>
      <c r="J1069" s="308" t="str">
        <f>IF(ISBLANK(INDEX('Policy Characteristics'!D:D,MATCH($C1069,'Policy Characteristics'!$C:$C,0))),"",INDEX('Policy Characteristics'!D:D,MATCH($C1069,'Policy Characteristics'!$C:$C,0)))</f>
        <v>Fuel Taxes or Subsidies</v>
      </c>
      <c r="K1069" s="306" t="str">
        <f>IF(ISBLANK(INDEX('Policy Characteristics'!E:E,MATCH($C1069,'Policy Characteristics'!$C:$C,0))),"",INDEX('Policy Characteristics'!E:E,MATCH($C1069,'Policy Characteristics'!$C:$C,0)))</f>
        <v>cross fuel tax</v>
      </c>
      <c r="L1069" s="317">
        <f>IF(ISBLANK(INDEX('Policy Characteristics'!F:F,MATCH($C1069,'Policy Characteristics'!$C:$C,0))),"",INDEX('Policy Characteristics'!F:F,MATCH($C1069,'Policy Characteristics'!$C:$C,0)))</f>
        <v>-0.5</v>
      </c>
      <c r="M1069" s="317">
        <f>IF(ISBLANK(INDEX('Policy Characteristics'!G:G,MATCH($C1069,'Policy Characteristics'!$C:$C,0))),"",INDEX('Policy Characteristics'!G:G,MATCH($C1069,'Policy Characteristics'!$C:$C,0)))</f>
        <v>0.5</v>
      </c>
      <c r="N1069" s="317">
        <f>IF(ISBLANK(INDEX('Policy Characteristics'!H:H,MATCH($C1069,'Policy Characteristics'!$C:$C,0))),"",INDEX('Policy Characteristics'!H:H,MATCH($C1069,'Policy Characteristics'!$C:$C,0)))</f>
        <v>0.01</v>
      </c>
      <c r="O1069" s="306" t="str">
        <f>IF(ISBLANK(INDEX('Policy Characteristics'!I:I,MATCH($C1069,'Policy Characteristics'!$C:$C,0))),"",INDEX('Policy Characteristics'!I:I,MATCH($C1069,'Policy Characteristics'!$C:$C,0)))</f>
        <v>% of BAU price</v>
      </c>
      <c r="P1069" s="306" t="str">
        <f>IF(ISBLANK(INDEX('Policy Characteristics'!J:J,MATCH($C1069,'Policy Characteristics'!$C:$C,0))),"",INDEX('Policy Characteristics'!J:J,MATCH($C1069,'Policy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69" s="306" t="str">
        <f>IF(ISBLANK(INDEX('Policy Characteristics'!K:K,MATCH($C1069,'Policy Characteristics'!$C:$C,0))),"",INDEX('Policy Characteristics'!K:K,MATCH($C1069,'Policy Characteristics'!$C:$C,0)))</f>
        <v>fuels.html#fuel-taxes</v>
      </c>
      <c r="R1069" s="306" t="str">
        <f>IF(ISBLANK(INDEX('Policy Characteristics'!L:L,MATCH($C1069,'Policy Characteristics'!$C:$C,0))),"",INDEX('Policy Characteristics'!L:L,MATCH($C1069,'Policy Characteristics'!$C:$C,0)))</f>
        <v>fuel-taxes.html</v>
      </c>
    </row>
    <row r="1070" spans="1:18" s="435" customFormat="1" x14ac:dyDescent="0.25">
      <c r="A1070" s="306" t="str">
        <f>IF(ISBLANK(INDEX('Policy Characteristics'!A:A,MATCH($C1070,'Policy Characteristics'!$C:$C,0))),"",INDEX('Policy Characteristics'!A:A,MATCH($C1070,'Policy Characteristics'!$C:$C,0)))</f>
        <v>Cross-Sector</v>
      </c>
      <c r="B1070" s="306" t="str">
        <f>IF(ISBLANK(INDEX('Policy Characteristics'!B:B,MATCH($C1070,'Policy Characteristics'!$C:$C,0))),"",INDEX('Policy Characteristics'!B:B,MATCH($C1070,'Policy Characteristics'!$C:$C,0)))</f>
        <v>Fuel Taxes or Subsidies</v>
      </c>
      <c r="C1070" s="314" t="str">
        <f t="shared" si="54"/>
        <v>Additional Fuel Tax or Subsidy Rate by Fuel</v>
      </c>
      <c r="D1070" s="394" t="s">
        <v>55</v>
      </c>
      <c r="E1070" s="394"/>
      <c r="F1070" s="394" t="s">
        <v>97</v>
      </c>
      <c r="G1070" s="425"/>
      <c r="H1070" s="416">
        <v>82</v>
      </c>
      <c r="I1070" s="394" t="s">
        <v>44</v>
      </c>
      <c r="J1070" s="308" t="str">
        <f>IF(ISBLANK(INDEX('Policy Characteristics'!D:D,MATCH($C1070,'Policy Characteristics'!$C:$C,0))),"",INDEX('Policy Characteristics'!D:D,MATCH($C1070,'Policy Characteristics'!$C:$C,0)))</f>
        <v>Fuel Taxes or Subsidies</v>
      </c>
      <c r="K1070" s="306" t="str">
        <f>IF(ISBLANK(INDEX('Policy Characteristics'!E:E,MATCH($C1070,'Policy Characteristics'!$C:$C,0))),"",INDEX('Policy Characteristics'!E:E,MATCH($C1070,'Policy Characteristics'!$C:$C,0)))</f>
        <v>cross fuel tax</v>
      </c>
      <c r="L1070" s="317">
        <f>IF(ISBLANK(INDEX('Policy Characteristics'!F:F,MATCH($C1070,'Policy Characteristics'!$C:$C,0))),"",INDEX('Policy Characteristics'!F:F,MATCH($C1070,'Policy Characteristics'!$C:$C,0)))</f>
        <v>-0.5</v>
      </c>
      <c r="M1070" s="317">
        <f>IF(ISBLANK(INDEX('Policy Characteristics'!G:G,MATCH($C1070,'Policy Characteristics'!$C:$C,0))),"",INDEX('Policy Characteristics'!G:G,MATCH($C1070,'Policy Characteristics'!$C:$C,0)))</f>
        <v>0.5</v>
      </c>
      <c r="N1070" s="317">
        <f>IF(ISBLANK(INDEX('Policy Characteristics'!H:H,MATCH($C1070,'Policy Characteristics'!$C:$C,0))),"",INDEX('Policy Characteristics'!H:H,MATCH($C1070,'Policy Characteristics'!$C:$C,0)))</f>
        <v>0.01</v>
      </c>
      <c r="O1070" s="306" t="str">
        <f>IF(ISBLANK(INDEX('Policy Characteristics'!I:I,MATCH($C1070,'Policy Characteristics'!$C:$C,0))),"",INDEX('Policy Characteristics'!I:I,MATCH($C1070,'Policy Characteristics'!$C:$C,0)))</f>
        <v>% of BAU price</v>
      </c>
      <c r="P1070" s="306" t="str">
        <f>IF(ISBLANK(INDEX('Policy Characteristics'!J:J,MATCH($C1070,'Policy Characteristics'!$C:$C,0))),"",INDEX('Policy Characteristics'!J:J,MATCH($C1070,'Policy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0" s="306" t="str">
        <f>IF(ISBLANK(INDEX('Policy Characteristics'!K:K,MATCH($C1070,'Policy Characteristics'!$C:$C,0))),"",INDEX('Policy Characteristics'!K:K,MATCH($C1070,'Policy Characteristics'!$C:$C,0)))</f>
        <v>fuels.html#fuel-taxes</v>
      </c>
      <c r="R1070" s="306" t="str">
        <f>IF(ISBLANK(INDEX('Policy Characteristics'!L:L,MATCH($C1070,'Policy Characteristics'!$C:$C,0))),"",INDEX('Policy Characteristics'!L:L,MATCH($C1070,'Policy Characteristics'!$C:$C,0)))</f>
        <v>fuel-taxes.html</v>
      </c>
    </row>
    <row r="1071" spans="1:18" s="435" customFormat="1" x14ac:dyDescent="0.25">
      <c r="A1071" s="306" t="str">
        <f>IF(ISBLANK(INDEX('Policy Characteristics'!A:A,MATCH($C1071,'Policy Characteristics'!$C:$C,0))),"",INDEX('Policy Characteristics'!A:A,MATCH($C1071,'Policy Characteristics'!$C:$C,0)))</f>
        <v>Cross-Sector</v>
      </c>
      <c r="B1071" s="306" t="str">
        <f>IF(ISBLANK(INDEX('Policy Characteristics'!B:B,MATCH($C1071,'Policy Characteristics'!$C:$C,0))),"",INDEX('Policy Characteristics'!B:B,MATCH($C1071,'Policy Characteristics'!$C:$C,0)))</f>
        <v>Fuel Taxes or Subsidies</v>
      </c>
      <c r="C1071" s="314" t="str">
        <f t="shared" si="54"/>
        <v>Additional Fuel Tax or Subsidy Rate by Fuel</v>
      </c>
      <c r="D1071" s="394" t="s">
        <v>56</v>
      </c>
      <c r="E1071" s="394"/>
      <c r="F1071" s="394" t="s">
        <v>98</v>
      </c>
      <c r="G1071" s="425"/>
      <c r="H1071" s="416">
        <v>740</v>
      </c>
      <c r="I1071" s="394" t="s">
        <v>45</v>
      </c>
      <c r="J1071" s="308" t="str">
        <f>IF(ISBLANK(INDEX('Policy Characteristics'!D:D,MATCH($C1071,'Policy Characteristics'!$C:$C,0))),"",INDEX('Policy Characteristics'!D:D,MATCH($C1071,'Policy Characteristics'!$C:$C,0)))</f>
        <v>Fuel Taxes or Subsidies</v>
      </c>
      <c r="K1071" s="306" t="str">
        <f>IF(ISBLANK(INDEX('Policy Characteristics'!E:E,MATCH($C1071,'Policy Characteristics'!$C:$C,0))),"",INDEX('Policy Characteristics'!E:E,MATCH($C1071,'Policy Characteristics'!$C:$C,0)))</f>
        <v>cross fuel tax</v>
      </c>
      <c r="L1071" s="317">
        <f>IF(ISBLANK(INDEX('Policy Characteristics'!F:F,MATCH($C1071,'Policy Characteristics'!$C:$C,0))),"",INDEX('Policy Characteristics'!F:F,MATCH($C1071,'Policy Characteristics'!$C:$C,0)))</f>
        <v>-0.5</v>
      </c>
      <c r="M1071" s="317">
        <f>IF(ISBLANK(INDEX('Policy Characteristics'!G:G,MATCH($C1071,'Policy Characteristics'!$C:$C,0))),"",INDEX('Policy Characteristics'!G:G,MATCH($C1071,'Policy Characteristics'!$C:$C,0)))</f>
        <v>0.5</v>
      </c>
      <c r="N1071" s="317">
        <f>IF(ISBLANK(INDEX('Policy Characteristics'!H:H,MATCH($C1071,'Policy Characteristics'!$C:$C,0))),"",INDEX('Policy Characteristics'!H:H,MATCH($C1071,'Policy Characteristics'!$C:$C,0)))</f>
        <v>0.01</v>
      </c>
      <c r="O1071" s="306" t="str">
        <f>IF(ISBLANK(INDEX('Policy Characteristics'!I:I,MATCH($C1071,'Policy Characteristics'!$C:$C,0))),"",INDEX('Policy Characteristics'!I:I,MATCH($C1071,'Policy Characteristics'!$C:$C,0)))</f>
        <v>% of BAU price</v>
      </c>
      <c r="P1071" s="306" t="str">
        <f>IF(ISBLANK(INDEX('Policy Characteristics'!J:J,MATCH($C1071,'Policy Characteristics'!$C:$C,0))),"",INDEX('Policy Characteristics'!J:J,MATCH($C1071,'Policy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1" s="306" t="str">
        <f>IF(ISBLANK(INDEX('Policy Characteristics'!K:K,MATCH($C1071,'Policy Characteristics'!$C:$C,0))),"",INDEX('Policy Characteristics'!K:K,MATCH($C1071,'Policy Characteristics'!$C:$C,0)))</f>
        <v>fuels.html#fuel-taxes</v>
      </c>
      <c r="R1071" s="306" t="str">
        <f>IF(ISBLANK(INDEX('Policy Characteristics'!L:L,MATCH($C1071,'Policy Characteristics'!$C:$C,0))),"",INDEX('Policy Characteristics'!L:L,MATCH($C1071,'Policy Characteristics'!$C:$C,0)))</f>
        <v>fuel-taxes.html</v>
      </c>
    </row>
    <row r="1072" spans="1:18" s="435" customFormat="1" x14ac:dyDescent="0.25">
      <c r="A1072" s="306" t="str">
        <f>IF(ISBLANK(INDEX('Policy Characteristics'!A:A,MATCH($C1072,'Policy Characteristics'!$C:$C,0))),"",INDEX('Policy Characteristics'!A:A,MATCH($C1072,'Policy Characteristics'!$C:$C,0)))</f>
        <v>Cross-Sector</v>
      </c>
      <c r="B1072" s="306" t="str">
        <f>IF(ISBLANK(INDEX('Policy Characteristics'!B:B,MATCH($C1072,'Policy Characteristics'!$C:$C,0))),"",INDEX('Policy Characteristics'!B:B,MATCH($C1072,'Policy Characteristics'!$C:$C,0)))</f>
        <v>Fuel Taxes or Subsidies</v>
      </c>
      <c r="C1072" s="314" t="str">
        <f t="shared" si="54"/>
        <v>Additional Fuel Tax or Subsidy Rate by Fuel</v>
      </c>
      <c r="D1072" s="394" t="s">
        <v>57</v>
      </c>
      <c r="E1072" s="394"/>
      <c r="F1072" s="394" t="s">
        <v>99</v>
      </c>
      <c r="G1072" s="425"/>
      <c r="H1072" s="416">
        <v>741</v>
      </c>
      <c r="I1072" s="394" t="s">
        <v>45</v>
      </c>
      <c r="J1072" s="308" t="str">
        <f>IF(ISBLANK(INDEX('Policy Characteristics'!D:D,MATCH($C1072,'Policy Characteristics'!$C:$C,0))),"",INDEX('Policy Characteristics'!D:D,MATCH($C1072,'Policy Characteristics'!$C:$C,0)))</f>
        <v>Fuel Taxes or Subsidies</v>
      </c>
      <c r="K1072" s="306" t="str">
        <f>IF(ISBLANK(INDEX('Policy Characteristics'!E:E,MATCH($C1072,'Policy Characteristics'!$C:$C,0))),"",INDEX('Policy Characteristics'!E:E,MATCH($C1072,'Policy Characteristics'!$C:$C,0)))</f>
        <v>cross fuel tax</v>
      </c>
      <c r="L1072" s="317">
        <f>IF(ISBLANK(INDEX('Policy Characteristics'!F:F,MATCH($C1072,'Policy Characteristics'!$C:$C,0))),"",INDEX('Policy Characteristics'!F:F,MATCH($C1072,'Policy Characteristics'!$C:$C,0)))</f>
        <v>-0.5</v>
      </c>
      <c r="M1072" s="317">
        <f>IF(ISBLANK(INDEX('Policy Characteristics'!G:G,MATCH($C1072,'Policy Characteristics'!$C:$C,0))),"",INDEX('Policy Characteristics'!G:G,MATCH($C1072,'Policy Characteristics'!$C:$C,0)))</f>
        <v>0.5</v>
      </c>
      <c r="N1072" s="317">
        <f>IF(ISBLANK(INDEX('Policy Characteristics'!H:H,MATCH($C1072,'Policy Characteristics'!$C:$C,0))),"",INDEX('Policy Characteristics'!H:H,MATCH($C1072,'Policy Characteristics'!$C:$C,0)))</f>
        <v>0.01</v>
      </c>
      <c r="O1072" s="306" t="str">
        <f>IF(ISBLANK(INDEX('Policy Characteristics'!I:I,MATCH($C1072,'Policy Characteristics'!$C:$C,0))),"",INDEX('Policy Characteristics'!I:I,MATCH($C1072,'Policy Characteristics'!$C:$C,0)))</f>
        <v>% of BAU price</v>
      </c>
      <c r="P1072" s="306" t="str">
        <f>IF(ISBLANK(INDEX('Policy Characteristics'!J:J,MATCH($C1072,'Policy Characteristics'!$C:$C,0))),"",INDEX('Policy Characteristics'!J:J,MATCH($C1072,'Policy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2" s="306" t="str">
        <f>IF(ISBLANK(INDEX('Policy Characteristics'!K:K,MATCH($C1072,'Policy Characteristics'!$C:$C,0))),"",INDEX('Policy Characteristics'!K:K,MATCH($C1072,'Policy Characteristics'!$C:$C,0)))</f>
        <v>fuels.html#fuel-taxes</v>
      </c>
      <c r="R1072" s="306" t="str">
        <f>IF(ISBLANK(INDEX('Policy Characteristics'!L:L,MATCH($C1072,'Policy Characteristics'!$C:$C,0))),"",INDEX('Policy Characteristics'!L:L,MATCH($C1072,'Policy Characteristics'!$C:$C,0)))</f>
        <v>fuel-taxes.html</v>
      </c>
    </row>
    <row r="1073" spans="1:18" x14ac:dyDescent="0.25">
      <c r="A1073" s="306" t="str">
        <f>IF(ISBLANK(INDEX('Policy Characteristics'!A:A,MATCH($C1073,'Policy Characteristics'!$C:$C,0))),"",INDEX('Policy Characteristics'!A:A,MATCH($C1073,'Policy Characteristics'!$C:$C,0)))</f>
        <v>Cross-Sector</v>
      </c>
      <c r="B1073" s="306" t="str">
        <f>IF(ISBLANK(INDEX('Policy Characteristics'!B:B,MATCH($C1073,'Policy Characteristics'!$C:$C,0))),"",INDEX('Policy Characteristics'!B:B,MATCH($C1073,'Policy Characteristics'!$C:$C,0)))</f>
        <v>Fuel Taxes or Subsidies</v>
      </c>
      <c r="C1073" s="314" t="str">
        <f t="shared" si="54"/>
        <v>Additional Fuel Tax or Subsidy Rate by Fuel</v>
      </c>
      <c r="D1073" s="394" t="s">
        <v>2532</v>
      </c>
      <c r="E1073" s="394"/>
      <c r="F1073" s="394" t="s">
        <v>2533</v>
      </c>
      <c r="G1073" s="425"/>
      <c r="H1073" s="416">
        <v>742</v>
      </c>
      <c r="I1073" s="394" t="s">
        <v>45</v>
      </c>
      <c r="J1073" s="308" t="str">
        <f>IF(ISBLANK(INDEX('Policy Characteristics'!D:D,MATCH($C1073,'Policy Characteristics'!$C:$C,0))),"",INDEX('Policy Characteristics'!D:D,MATCH($C1073,'Policy Characteristics'!$C:$C,0)))</f>
        <v>Fuel Taxes or Subsidies</v>
      </c>
      <c r="K1073" s="306" t="str">
        <f>IF(ISBLANK(INDEX('Policy Characteristics'!E:E,MATCH($C1073,'Policy Characteristics'!$C:$C,0))),"",INDEX('Policy Characteristics'!E:E,MATCH($C1073,'Policy Characteristics'!$C:$C,0)))</f>
        <v>cross fuel tax</v>
      </c>
      <c r="L1073" s="317">
        <f>IF(ISBLANK(INDEX('Policy Characteristics'!F:F,MATCH($C1073,'Policy Characteristics'!$C:$C,0))),"",INDEX('Policy Characteristics'!F:F,MATCH($C1073,'Policy Characteristics'!$C:$C,0)))</f>
        <v>-0.5</v>
      </c>
      <c r="M1073" s="317">
        <f>IF(ISBLANK(INDEX('Policy Characteristics'!G:G,MATCH($C1073,'Policy Characteristics'!$C:$C,0))),"",INDEX('Policy Characteristics'!G:G,MATCH($C1073,'Policy Characteristics'!$C:$C,0)))</f>
        <v>0.5</v>
      </c>
      <c r="N1073" s="317">
        <f>IF(ISBLANK(INDEX('Policy Characteristics'!H:H,MATCH($C1073,'Policy Characteristics'!$C:$C,0))),"",INDEX('Policy Characteristics'!H:H,MATCH($C1073,'Policy Characteristics'!$C:$C,0)))</f>
        <v>0.01</v>
      </c>
      <c r="O1073" s="306" t="str">
        <f>IF(ISBLANK(INDEX('Policy Characteristics'!I:I,MATCH($C1073,'Policy Characteristics'!$C:$C,0))),"",INDEX('Policy Characteristics'!I:I,MATCH($C1073,'Policy Characteristics'!$C:$C,0)))</f>
        <v>% of BAU price</v>
      </c>
      <c r="P1073" s="306" t="str">
        <f>IF(ISBLANK(INDEX('Policy Characteristics'!J:J,MATCH($C1073,'Policy Characteristics'!$C:$C,0))),"",INDEX('Policy Characteristics'!J:J,MATCH($C1073,'Policy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3" s="306" t="str">
        <f>IF(ISBLANK(INDEX('Policy Characteristics'!K:K,MATCH($C1073,'Policy Characteristics'!$C:$C,0))),"",INDEX('Policy Characteristics'!K:K,MATCH($C1073,'Policy Characteristics'!$C:$C,0)))</f>
        <v>fuels.html#fuel-taxes</v>
      </c>
      <c r="R1073" s="306" t="str">
        <f>IF(ISBLANK(INDEX('Policy Characteristics'!L:L,MATCH($C1073,'Policy Characteristics'!$C:$C,0))),"",INDEX('Policy Characteristics'!L:L,MATCH($C1073,'Policy Characteristics'!$C:$C,0)))</f>
        <v>fuel-taxes.html</v>
      </c>
    </row>
    <row r="1074" spans="1:18" x14ac:dyDescent="0.25">
      <c r="A1074" s="306" t="str">
        <f>IF(ISBLANK(INDEX('Policy Characteristics'!A:A,MATCH($C1074,'Policy Characteristics'!$C:$C,0))),"",INDEX('Policy Characteristics'!A:A,MATCH($C1074,'Policy Characteristics'!$C:$C,0)))</f>
        <v>Cross-Sector</v>
      </c>
      <c r="B1074" s="306" t="str">
        <f>IF(ISBLANK(INDEX('Policy Characteristics'!B:B,MATCH($C1074,'Policy Characteristics'!$C:$C,0))),"",INDEX('Policy Characteristics'!B:B,MATCH($C1074,'Policy Characteristics'!$C:$C,0)))</f>
        <v>Fuel Taxes or Subsidies</v>
      </c>
      <c r="C1074" s="314" t="str">
        <f t="shared" si="54"/>
        <v>Additional Fuel Tax or Subsidy Rate by Fuel</v>
      </c>
      <c r="D1074" s="394" t="s">
        <v>76</v>
      </c>
      <c r="E1074" s="394"/>
      <c r="F1074" s="394" t="s">
        <v>100</v>
      </c>
      <c r="G1074" s="425"/>
      <c r="H1074" s="416">
        <v>743</v>
      </c>
      <c r="I1074" s="394" t="s">
        <v>45</v>
      </c>
      <c r="J1074" s="308" t="str">
        <f>IF(ISBLANK(INDEX('Policy Characteristics'!D:D,MATCH($C1074,'Policy Characteristics'!$C:$C,0))),"",INDEX('Policy Characteristics'!D:D,MATCH($C1074,'Policy Characteristics'!$C:$C,0)))</f>
        <v>Fuel Taxes or Subsidies</v>
      </c>
      <c r="K1074" s="306" t="str">
        <f>IF(ISBLANK(INDEX('Policy Characteristics'!E:E,MATCH($C1074,'Policy Characteristics'!$C:$C,0))),"",INDEX('Policy Characteristics'!E:E,MATCH($C1074,'Policy Characteristics'!$C:$C,0)))</f>
        <v>cross fuel tax</v>
      </c>
      <c r="L1074" s="317">
        <f>IF(ISBLANK(INDEX('Policy Characteristics'!F:F,MATCH($C1074,'Policy Characteristics'!$C:$C,0))),"",INDEX('Policy Characteristics'!F:F,MATCH($C1074,'Policy Characteristics'!$C:$C,0)))</f>
        <v>-0.5</v>
      </c>
      <c r="M1074" s="317">
        <f>IF(ISBLANK(INDEX('Policy Characteristics'!G:G,MATCH($C1074,'Policy Characteristics'!$C:$C,0))),"",INDEX('Policy Characteristics'!G:G,MATCH($C1074,'Policy Characteristics'!$C:$C,0)))</f>
        <v>0.5</v>
      </c>
      <c r="N1074" s="317">
        <f>IF(ISBLANK(INDEX('Policy Characteristics'!H:H,MATCH($C1074,'Policy Characteristics'!$C:$C,0))),"",INDEX('Policy Characteristics'!H:H,MATCH($C1074,'Policy Characteristics'!$C:$C,0)))</f>
        <v>0.01</v>
      </c>
      <c r="O1074" s="306" t="str">
        <f>IF(ISBLANK(INDEX('Policy Characteristics'!I:I,MATCH($C1074,'Policy Characteristics'!$C:$C,0))),"",INDEX('Policy Characteristics'!I:I,MATCH($C1074,'Policy Characteristics'!$C:$C,0)))</f>
        <v>% of BAU price</v>
      </c>
      <c r="P1074" s="306" t="str">
        <f>IF(ISBLANK(INDEX('Policy Characteristics'!J:J,MATCH($C1074,'Policy Characteristics'!$C:$C,0))),"",INDEX('Policy Characteristics'!J:J,MATCH($C1074,'Policy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4" s="306" t="str">
        <f>IF(ISBLANK(INDEX('Policy Characteristics'!K:K,MATCH($C1074,'Policy Characteristics'!$C:$C,0))),"",INDEX('Policy Characteristics'!K:K,MATCH($C1074,'Policy Characteristics'!$C:$C,0)))</f>
        <v>fuels.html#fuel-taxes</v>
      </c>
      <c r="R1074" s="306" t="str">
        <f>IF(ISBLANK(INDEX('Policy Characteristics'!L:L,MATCH($C1074,'Policy Characteristics'!$C:$C,0))),"",INDEX('Policy Characteristics'!L:L,MATCH($C1074,'Policy Characteristics'!$C:$C,0)))</f>
        <v>fuel-taxes.html</v>
      </c>
    </row>
    <row r="1075" spans="1:18" x14ac:dyDescent="0.25">
      <c r="A1075" s="306" t="str">
        <f>IF(ISBLANK(INDEX('Policy Characteristics'!A:A,MATCH($C1075,'Policy Characteristics'!$C:$C,0))),"",INDEX('Policy Characteristics'!A:A,MATCH($C1075,'Policy Characteristics'!$C:$C,0)))</f>
        <v>Cross-Sector</v>
      </c>
      <c r="B1075" s="306" t="str">
        <f>IF(ISBLANK(INDEX('Policy Characteristics'!B:B,MATCH($C1075,'Policy Characteristics'!$C:$C,0))),"",INDEX('Policy Characteristics'!B:B,MATCH($C1075,'Policy Characteristics'!$C:$C,0)))</f>
        <v>Fuel Taxes or Subsidies</v>
      </c>
      <c r="C1075" s="314" t="str">
        <f t="shared" si="54"/>
        <v>Additional Fuel Tax or Subsidy Rate by Fuel</v>
      </c>
      <c r="D1075" s="394" t="s">
        <v>467</v>
      </c>
      <c r="E1075" s="394"/>
      <c r="F1075" s="394" t="s">
        <v>468</v>
      </c>
      <c r="G1075" s="425"/>
      <c r="H1075" s="416">
        <v>744</v>
      </c>
      <c r="I1075" s="394" t="s">
        <v>45</v>
      </c>
      <c r="J1075" s="308" t="str">
        <f>IF(ISBLANK(INDEX('Policy Characteristics'!D:D,MATCH($C1075,'Policy Characteristics'!$C:$C,0))),"",INDEX('Policy Characteristics'!D:D,MATCH($C1075,'Policy Characteristics'!$C:$C,0)))</f>
        <v>Fuel Taxes or Subsidies</v>
      </c>
      <c r="K1075" s="306" t="str">
        <f>IF(ISBLANK(INDEX('Policy Characteristics'!E:E,MATCH($C1075,'Policy Characteristics'!$C:$C,0))),"",INDEX('Policy Characteristics'!E:E,MATCH($C1075,'Policy Characteristics'!$C:$C,0)))</f>
        <v>cross fuel tax</v>
      </c>
      <c r="L1075" s="317">
        <f>IF(ISBLANK(INDEX('Policy Characteristics'!F:F,MATCH($C1075,'Policy Characteristics'!$C:$C,0))),"",INDEX('Policy Characteristics'!F:F,MATCH($C1075,'Policy Characteristics'!$C:$C,0)))</f>
        <v>-0.5</v>
      </c>
      <c r="M1075" s="317">
        <f>IF(ISBLANK(INDEX('Policy Characteristics'!G:G,MATCH($C1075,'Policy Characteristics'!$C:$C,0))),"",INDEX('Policy Characteristics'!G:G,MATCH($C1075,'Policy Characteristics'!$C:$C,0)))</f>
        <v>0.5</v>
      </c>
      <c r="N1075" s="317">
        <f>IF(ISBLANK(INDEX('Policy Characteristics'!H:H,MATCH($C1075,'Policy Characteristics'!$C:$C,0))),"",INDEX('Policy Characteristics'!H:H,MATCH($C1075,'Policy Characteristics'!$C:$C,0)))</f>
        <v>0.01</v>
      </c>
      <c r="O1075" s="306" t="str">
        <f>IF(ISBLANK(INDEX('Policy Characteristics'!I:I,MATCH($C1075,'Policy Characteristics'!$C:$C,0))),"",INDEX('Policy Characteristics'!I:I,MATCH($C1075,'Policy Characteristics'!$C:$C,0)))</f>
        <v>% of BAU price</v>
      </c>
      <c r="P1075" s="306" t="str">
        <f>IF(ISBLANK(INDEX('Policy Characteristics'!J:J,MATCH($C1075,'Policy Characteristics'!$C:$C,0))),"",INDEX('Policy Characteristics'!J:J,MATCH($C1075,'Policy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5" s="306" t="str">
        <f>IF(ISBLANK(INDEX('Policy Characteristics'!K:K,MATCH($C1075,'Policy Characteristics'!$C:$C,0))),"",INDEX('Policy Characteristics'!K:K,MATCH($C1075,'Policy Characteristics'!$C:$C,0)))</f>
        <v>fuels.html#fuel-taxes</v>
      </c>
      <c r="R1075" s="306" t="str">
        <f>IF(ISBLANK(INDEX('Policy Characteristics'!L:L,MATCH($C1075,'Policy Characteristics'!$C:$C,0))),"",INDEX('Policy Characteristics'!L:L,MATCH($C1075,'Policy Characteristics'!$C:$C,0)))</f>
        <v>fuel-taxes.html</v>
      </c>
    </row>
    <row r="1076" spans="1:18" x14ac:dyDescent="0.25">
      <c r="A1076" s="306" t="str">
        <f>IF(ISBLANK(INDEX('Policy Characteristics'!A:A,MATCH($C1076,'Policy Characteristics'!$C:$C,0))),"",INDEX('Policy Characteristics'!A:A,MATCH($C1076,'Policy Characteristics'!$C:$C,0)))</f>
        <v>Cross-Sector</v>
      </c>
      <c r="B1076" s="306" t="str">
        <f>IF(ISBLANK(INDEX('Policy Characteristics'!B:B,MATCH($C1076,'Policy Characteristics'!$C:$C,0))),"",INDEX('Policy Characteristics'!B:B,MATCH($C1076,'Policy Characteristics'!$C:$C,0)))</f>
        <v>Fuel Taxes or Subsidies</v>
      </c>
      <c r="C1076" s="314" t="str">
        <f t="shared" si="54"/>
        <v>Additional Fuel Tax or Subsidy Rate by Fuel</v>
      </c>
      <c r="D1076" s="394" t="s">
        <v>2524</v>
      </c>
      <c r="E1076" s="394"/>
      <c r="F1076" s="394" t="s">
        <v>2528</v>
      </c>
      <c r="G1076" s="425"/>
      <c r="H1076" s="416">
        <v>745</v>
      </c>
      <c r="I1076" s="394" t="s">
        <v>45</v>
      </c>
      <c r="J1076" s="308" t="str">
        <f>IF(ISBLANK(INDEX('Policy Characteristics'!D:D,MATCH($C1076,'Policy Characteristics'!$C:$C,0))),"",INDEX('Policy Characteristics'!D:D,MATCH($C1076,'Policy Characteristics'!$C:$C,0)))</f>
        <v>Fuel Taxes or Subsidies</v>
      </c>
      <c r="K1076" s="306" t="str">
        <f>IF(ISBLANK(INDEX('Policy Characteristics'!E:E,MATCH($C1076,'Policy Characteristics'!$C:$C,0))),"",INDEX('Policy Characteristics'!E:E,MATCH($C1076,'Policy Characteristics'!$C:$C,0)))</f>
        <v>cross fuel tax</v>
      </c>
      <c r="L1076" s="317">
        <f>IF(ISBLANK(INDEX('Policy Characteristics'!F:F,MATCH($C1076,'Policy Characteristics'!$C:$C,0))),"",INDEX('Policy Characteristics'!F:F,MATCH($C1076,'Policy Characteristics'!$C:$C,0)))</f>
        <v>-0.5</v>
      </c>
      <c r="M1076" s="317">
        <f>IF(ISBLANK(INDEX('Policy Characteristics'!G:G,MATCH($C1076,'Policy Characteristics'!$C:$C,0))),"",INDEX('Policy Characteristics'!G:G,MATCH($C1076,'Policy Characteristics'!$C:$C,0)))</f>
        <v>0.5</v>
      </c>
      <c r="N1076" s="317">
        <f>IF(ISBLANK(INDEX('Policy Characteristics'!H:H,MATCH($C1076,'Policy Characteristics'!$C:$C,0))),"",INDEX('Policy Characteristics'!H:H,MATCH($C1076,'Policy Characteristics'!$C:$C,0)))</f>
        <v>0.01</v>
      </c>
      <c r="O1076" s="306" t="str">
        <f>IF(ISBLANK(INDEX('Policy Characteristics'!I:I,MATCH($C1076,'Policy Characteristics'!$C:$C,0))),"",INDEX('Policy Characteristics'!I:I,MATCH($C1076,'Policy Characteristics'!$C:$C,0)))</f>
        <v>% of BAU price</v>
      </c>
      <c r="P1076" s="306" t="str">
        <f>IF(ISBLANK(INDEX('Policy Characteristics'!J:J,MATCH($C1076,'Policy Characteristics'!$C:$C,0))),"",INDEX('Policy Characteristics'!J:J,MATCH($C1076,'Policy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6" s="306" t="str">
        <f>IF(ISBLANK(INDEX('Policy Characteristics'!K:K,MATCH($C1076,'Policy Characteristics'!$C:$C,0))),"",INDEX('Policy Characteristics'!K:K,MATCH($C1076,'Policy Characteristics'!$C:$C,0)))</f>
        <v>fuels.html#fuel-taxes</v>
      </c>
      <c r="R1076" s="306" t="str">
        <f>IF(ISBLANK(INDEX('Policy Characteristics'!L:L,MATCH($C1076,'Policy Characteristics'!$C:$C,0))),"",INDEX('Policy Characteristics'!L:L,MATCH($C1076,'Policy Characteristics'!$C:$C,0)))</f>
        <v>fuel-taxes.html</v>
      </c>
    </row>
    <row r="1077" spans="1:18" x14ac:dyDescent="0.25">
      <c r="A1077" s="306" t="str">
        <f>IF(ISBLANK(INDEX('Policy Characteristics'!A:A,MATCH($C1077,'Policy Characteristics'!$C:$C,0))),"",INDEX('Policy Characteristics'!A:A,MATCH($C1077,'Policy Characteristics'!$C:$C,0)))</f>
        <v>Cross-Sector</v>
      </c>
      <c r="B1077" s="306" t="str">
        <f>IF(ISBLANK(INDEX('Policy Characteristics'!B:B,MATCH($C1077,'Policy Characteristics'!$C:$C,0))),"",INDEX('Policy Characteristics'!B:B,MATCH($C1077,'Policy Characteristics'!$C:$C,0)))</f>
        <v>Fuel Taxes or Subsidies</v>
      </c>
      <c r="C1077" s="314" t="str">
        <f t="shared" si="54"/>
        <v>Additional Fuel Tax or Subsidy Rate by Fuel</v>
      </c>
      <c r="D1077" s="394" t="s">
        <v>2534</v>
      </c>
      <c r="E1077" s="394"/>
      <c r="F1077" s="394" t="s">
        <v>2535</v>
      </c>
      <c r="G1077" s="425"/>
      <c r="H1077" s="416">
        <v>746</v>
      </c>
      <c r="I1077" s="394" t="s">
        <v>45</v>
      </c>
      <c r="J1077" s="308" t="str">
        <f>IF(ISBLANK(INDEX('Policy Characteristics'!D:D,MATCH($C1077,'Policy Characteristics'!$C:$C,0))),"",INDEX('Policy Characteristics'!D:D,MATCH($C1077,'Policy Characteristics'!$C:$C,0)))</f>
        <v>Fuel Taxes or Subsidies</v>
      </c>
      <c r="K1077" s="306" t="str">
        <f>IF(ISBLANK(INDEX('Policy Characteristics'!E:E,MATCH($C1077,'Policy Characteristics'!$C:$C,0))),"",INDEX('Policy Characteristics'!E:E,MATCH($C1077,'Policy Characteristics'!$C:$C,0)))</f>
        <v>cross fuel tax</v>
      </c>
      <c r="L1077" s="317">
        <f>IF(ISBLANK(INDEX('Policy Characteristics'!F:F,MATCH($C1077,'Policy Characteristics'!$C:$C,0))),"",INDEX('Policy Characteristics'!F:F,MATCH($C1077,'Policy Characteristics'!$C:$C,0)))</f>
        <v>-0.5</v>
      </c>
      <c r="M1077" s="317">
        <f>IF(ISBLANK(INDEX('Policy Characteristics'!G:G,MATCH($C1077,'Policy Characteristics'!$C:$C,0))),"",INDEX('Policy Characteristics'!G:G,MATCH($C1077,'Policy Characteristics'!$C:$C,0)))</f>
        <v>0.5</v>
      </c>
      <c r="N1077" s="317">
        <f>IF(ISBLANK(INDEX('Policy Characteristics'!H:H,MATCH($C1077,'Policy Characteristics'!$C:$C,0))),"",INDEX('Policy Characteristics'!H:H,MATCH($C1077,'Policy Characteristics'!$C:$C,0)))</f>
        <v>0.01</v>
      </c>
      <c r="O1077" s="306" t="str">
        <f>IF(ISBLANK(INDEX('Policy Characteristics'!I:I,MATCH($C1077,'Policy Characteristics'!$C:$C,0))),"",INDEX('Policy Characteristics'!I:I,MATCH($C1077,'Policy Characteristics'!$C:$C,0)))</f>
        <v>% of BAU price</v>
      </c>
      <c r="P1077" s="306" t="str">
        <f>IF(ISBLANK(INDEX('Policy Characteristics'!J:J,MATCH($C1077,'Policy Characteristics'!$C:$C,0))),"",INDEX('Policy Characteristics'!J:J,MATCH($C1077,'Policy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7" s="306" t="str">
        <f>IF(ISBLANK(INDEX('Policy Characteristics'!K:K,MATCH($C1077,'Policy Characteristics'!$C:$C,0))),"",INDEX('Policy Characteristics'!K:K,MATCH($C1077,'Policy Characteristics'!$C:$C,0)))</f>
        <v>fuels.html#fuel-taxes</v>
      </c>
      <c r="R1077" s="306" t="str">
        <f>IF(ISBLANK(INDEX('Policy Characteristics'!L:L,MATCH($C1077,'Policy Characteristics'!$C:$C,0))),"",INDEX('Policy Characteristics'!L:L,MATCH($C1077,'Policy Characteristics'!$C:$C,0)))</f>
        <v>fuel-taxes.html</v>
      </c>
    </row>
    <row r="1078" spans="1:18" x14ac:dyDescent="0.25">
      <c r="A1078" s="306" t="str">
        <f>IF(ISBLANK(INDEX('Policy Characteristics'!A:A,MATCH($C1078,'Policy Characteristics'!$C:$C,0))),"",INDEX('Policy Characteristics'!A:A,MATCH($C1078,'Policy Characteristics'!$C:$C,0)))</f>
        <v>Cross-Sector</v>
      </c>
      <c r="B1078" s="306" t="str">
        <f>IF(ISBLANK(INDEX('Policy Characteristics'!B:B,MATCH($C1078,'Policy Characteristics'!$C:$C,0))),"",INDEX('Policy Characteristics'!B:B,MATCH($C1078,'Policy Characteristics'!$C:$C,0)))</f>
        <v>Fuel Taxes or Subsidies</v>
      </c>
      <c r="C1078" s="314" t="str">
        <f t="shared" ref="C1078:C1080" si="55">C$1064</f>
        <v>Additional Fuel Tax or Subsidy Rate by Fuel</v>
      </c>
      <c r="D1078" s="394" t="s">
        <v>2525</v>
      </c>
      <c r="E1078" s="394"/>
      <c r="F1078" s="394" t="s">
        <v>2529</v>
      </c>
      <c r="G1078" s="425"/>
      <c r="H1078" s="416">
        <v>747</v>
      </c>
      <c r="I1078" s="394" t="s">
        <v>45</v>
      </c>
      <c r="J1078" s="308" t="str">
        <f>IF(ISBLANK(INDEX('Policy Characteristics'!D:D,MATCH($C1078,'Policy Characteristics'!$C:$C,0))),"",INDEX('Policy Characteristics'!D:D,MATCH($C1078,'Policy Characteristics'!$C:$C,0)))</f>
        <v>Fuel Taxes or Subsidies</v>
      </c>
      <c r="K1078" s="306" t="str">
        <f>IF(ISBLANK(INDEX('Policy Characteristics'!E:E,MATCH($C1078,'Policy Characteristics'!$C:$C,0))),"",INDEX('Policy Characteristics'!E:E,MATCH($C1078,'Policy Characteristics'!$C:$C,0)))</f>
        <v>cross fuel tax</v>
      </c>
      <c r="L1078" s="317">
        <f>IF(ISBLANK(INDEX('Policy Characteristics'!F:F,MATCH($C1078,'Policy Characteristics'!$C:$C,0))),"",INDEX('Policy Characteristics'!F:F,MATCH($C1078,'Policy Characteristics'!$C:$C,0)))</f>
        <v>-0.5</v>
      </c>
      <c r="M1078" s="317">
        <f>IF(ISBLANK(INDEX('Policy Characteristics'!G:G,MATCH($C1078,'Policy Characteristics'!$C:$C,0))),"",INDEX('Policy Characteristics'!G:G,MATCH($C1078,'Policy Characteristics'!$C:$C,0)))</f>
        <v>0.5</v>
      </c>
      <c r="N1078" s="317">
        <f>IF(ISBLANK(INDEX('Policy Characteristics'!H:H,MATCH($C1078,'Policy Characteristics'!$C:$C,0))),"",INDEX('Policy Characteristics'!H:H,MATCH($C1078,'Policy Characteristics'!$C:$C,0)))</f>
        <v>0.01</v>
      </c>
      <c r="O1078" s="306" t="str">
        <f>IF(ISBLANK(INDEX('Policy Characteristics'!I:I,MATCH($C1078,'Policy Characteristics'!$C:$C,0))),"",INDEX('Policy Characteristics'!I:I,MATCH($C1078,'Policy Characteristics'!$C:$C,0)))</f>
        <v>% of BAU price</v>
      </c>
      <c r="P1078" s="306" t="str">
        <f>IF(ISBLANK(INDEX('Policy Characteristics'!J:J,MATCH($C1078,'Policy Characteristics'!$C:$C,0))),"",INDEX('Policy Characteristics'!J:J,MATCH($C1078,'Policy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8" s="306" t="str">
        <f>IF(ISBLANK(INDEX('Policy Characteristics'!K:K,MATCH($C1078,'Policy Characteristics'!$C:$C,0))),"",INDEX('Policy Characteristics'!K:K,MATCH($C1078,'Policy Characteristics'!$C:$C,0)))</f>
        <v>fuels.html#fuel-taxes</v>
      </c>
      <c r="R1078" s="306" t="str">
        <f>IF(ISBLANK(INDEX('Policy Characteristics'!L:L,MATCH($C1078,'Policy Characteristics'!$C:$C,0))),"",INDEX('Policy Characteristics'!L:L,MATCH($C1078,'Policy Characteristics'!$C:$C,0)))</f>
        <v>fuel-taxes.html</v>
      </c>
    </row>
    <row r="1079" spans="1:18" x14ac:dyDescent="0.25">
      <c r="A1079" s="306" t="str">
        <f>IF(ISBLANK(INDEX('Policy Characteristics'!A:A,MATCH($C1079,'Policy Characteristics'!$C:$C,0))),"",INDEX('Policy Characteristics'!A:A,MATCH($C1079,'Policy Characteristics'!$C:$C,0)))</f>
        <v>Cross-Sector</v>
      </c>
      <c r="B1079" s="306" t="str">
        <f>IF(ISBLANK(INDEX('Policy Characteristics'!B:B,MATCH($C1079,'Policy Characteristics'!$C:$C,0))),"",INDEX('Policy Characteristics'!B:B,MATCH($C1079,'Policy Characteristics'!$C:$C,0)))</f>
        <v>Fuel Taxes or Subsidies</v>
      </c>
      <c r="C1079" s="314" t="str">
        <f t="shared" si="55"/>
        <v>Additional Fuel Tax or Subsidy Rate by Fuel</v>
      </c>
      <c r="D1079" s="394" t="s">
        <v>2526</v>
      </c>
      <c r="E1079" s="394"/>
      <c r="F1079" s="394" t="s">
        <v>2530</v>
      </c>
      <c r="G1079" s="425"/>
      <c r="H1079" s="416">
        <v>748</v>
      </c>
      <c r="I1079" s="394" t="s">
        <v>45</v>
      </c>
      <c r="J1079" s="308" t="str">
        <f>IF(ISBLANK(INDEX('Policy Characteristics'!D:D,MATCH($C1079,'Policy Characteristics'!$C:$C,0))),"",INDEX('Policy Characteristics'!D:D,MATCH($C1079,'Policy Characteristics'!$C:$C,0)))</f>
        <v>Fuel Taxes or Subsidies</v>
      </c>
      <c r="K1079" s="306" t="str">
        <f>IF(ISBLANK(INDEX('Policy Characteristics'!E:E,MATCH($C1079,'Policy Characteristics'!$C:$C,0))),"",INDEX('Policy Characteristics'!E:E,MATCH($C1079,'Policy Characteristics'!$C:$C,0)))</f>
        <v>cross fuel tax</v>
      </c>
      <c r="L1079" s="317">
        <f>IF(ISBLANK(INDEX('Policy Characteristics'!F:F,MATCH($C1079,'Policy Characteristics'!$C:$C,0))),"",INDEX('Policy Characteristics'!F:F,MATCH($C1079,'Policy Characteristics'!$C:$C,0)))</f>
        <v>-0.5</v>
      </c>
      <c r="M1079" s="317">
        <f>IF(ISBLANK(INDEX('Policy Characteristics'!G:G,MATCH($C1079,'Policy Characteristics'!$C:$C,0))),"",INDEX('Policy Characteristics'!G:G,MATCH($C1079,'Policy Characteristics'!$C:$C,0)))</f>
        <v>0.5</v>
      </c>
      <c r="N1079" s="317">
        <f>IF(ISBLANK(INDEX('Policy Characteristics'!H:H,MATCH($C1079,'Policy Characteristics'!$C:$C,0))),"",INDEX('Policy Characteristics'!H:H,MATCH($C1079,'Policy Characteristics'!$C:$C,0)))</f>
        <v>0.01</v>
      </c>
      <c r="O1079" s="306" t="str">
        <f>IF(ISBLANK(INDEX('Policy Characteristics'!I:I,MATCH($C1079,'Policy Characteristics'!$C:$C,0))),"",INDEX('Policy Characteristics'!I:I,MATCH($C1079,'Policy Characteristics'!$C:$C,0)))</f>
        <v>% of BAU price</v>
      </c>
      <c r="P1079" s="306" t="str">
        <f>IF(ISBLANK(INDEX('Policy Characteristics'!J:J,MATCH($C1079,'Policy Characteristics'!$C:$C,0))),"",INDEX('Policy Characteristics'!J:J,MATCH($C1079,'Policy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79" s="306" t="str">
        <f>IF(ISBLANK(INDEX('Policy Characteristics'!K:K,MATCH($C1079,'Policy Characteristics'!$C:$C,0))),"",INDEX('Policy Characteristics'!K:K,MATCH($C1079,'Policy Characteristics'!$C:$C,0)))</f>
        <v>fuels.html#fuel-taxes</v>
      </c>
      <c r="R1079" s="306" t="str">
        <f>IF(ISBLANK(INDEX('Policy Characteristics'!L:L,MATCH($C1079,'Policy Characteristics'!$C:$C,0))),"",INDEX('Policy Characteristics'!L:L,MATCH($C1079,'Policy Characteristics'!$C:$C,0)))</f>
        <v>fuel-taxes.html</v>
      </c>
    </row>
    <row r="1080" spans="1:18" x14ac:dyDescent="0.25">
      <c r="A1080" s="306" t="str">
        <f>IF(ISBLANK(INDEX('Policy Characteristics'!A:A,MATCH($C1080,'Policy Characteristics'!$C:$C,0))),"",INDEX('Policy Characteristics'!A:A,MATCH($C1080,'Policy Characteristics'!$C:$C,0)))</f>
        <v>Cross-Sector</v>
      </c>
      <c r="B1080" s="306" t="str">
        <f>IF(ISBLANK(INDEX('Policy Characteristics'!B:B,MATCH($C1080,'Policy Characteristics'!$C:$C,0))),"",INDEX('Policy Characteristics'!B:B,MATCH($C1080,'Policy Characteristics'!$C:$C,0)))</f>
        <v>Fuel Taxes or Subsidies</v>
      </c>
      <c r="C1080" s="314" t="str">
        <f t="shared" si="55"/>
        <v>Additional Fuel Tax or Subsidy Rate by Fuel</v>
      </c>
      <c r="D1080" s="394" t="s">
        <v>2527</v>
      </c>
      <c r="E1080" s="394"/>
      <c r="F1080" s="394" t="s">
        <v>2531</v>
      </c>
      <c r="G1080" s="425"/>
      <c r="H1080" s="416">
        <v>749</v>
      </c>
      <c r="I1080" s="394" t="s">
        <v>45</v>
      </c>
      <c r="J1080" s="308" t="str">
        <f>IF(ISBLANK(INDEX('Policy Characteristics'!D:D,MATCH($C1080,'Policy Characteristics'!$C:$C,0))),"",INDEX('Policy Characteristics'!D:D,MATCH($C1080,'Policy Characteristics'!$C:$C,0)))</f>
        <v>Fuel Taxes or Subsidies</v>
      </c>
      <c r="K1080" s="306" t="str">
        <f>IF(ISBLANK(INDEX('Policy Characteristics'!E:E,MATCH($C1080,'Policy Characteristics'!$C:$C,0))),"",INDEX('Policy Characteristics'!E:E,MATCH($C1080,'Policy Characteristics'!$C:$C,0)))</f>
        <v>cross fuel tax</v>
      </c>
      <c r="L1080" s="317">
        <f>IF(ISBLANK(INDEX('Policy Characteristics'!F:F,MATCH($C1080,'Policy Characteristics'!$C:$C,0))),"",INDEX('Policy Characteristics'!F:F,MATCH($C1080,'Policy Characteristics'!$C:$C,0)))</f>
        <v>-0.5</v>
      </c>
      <c r="M1080" s="317">
        <f>IF(ISBLANK(INDEX('Policy Characteristics'!G:G,MATCH($C1080,'Policy Characteristics'!$C:$C,0))),"",INDEX('Policy Characteristics'!G:G,MATCH($C1080,'Policy Characteristics'!$C:$C,0)))</f>
        <v>0.5</v>
      </c>
      <c r="N1080" s="317">
        <f>IF(ISBLANK(INDEX('Policy Characteristics'!H:H,MATCH($C1080,'Policy Characteristics'!$C:$C,0))),"",INDEX('Policy Characteristics'!H:H,MATCH($C1080,'Policy Characteristics'!$C:$C,0)))</f>
        <v>0.01</v>
      </c>
      <c r="O1080" s="306" t="str">
        <f>IF(ISBLANK(INDEX('Policy Characteristics'!I:I,MATCH($C1080,'Policy Characteristics'!$C:$C,0))),"",INDEX('Policy Characteristics'!I:I,MATCH($C1080,'Policy Characteristics'!$C:$C,0)))</f>
        <v>% of BAU price</v>
      </c>
      <c r="P1080" s="306" t="str">
        <f>IF(ISBLANK(INDEX('Policy Characteristics'!J:J,MATCH($C1080,'Policy Characteristics'!$C:$C,0))),"",INDEX('Policy Characteristics'!J:J,MATCH($C1080,'Policy Characteristics'!$C:$C,0)))</f>
        <v>**Description:** This policy changes the tax rate for the selected fuel type(s).  It is expressed as a percentage of the BAU Scenario price, which includes sales and excise taxes. To increase the tax rate, set a positive value. To reduce the BAU tax rate (or to apply a subsidy), set a negative value. // **Guidance for setting values:** In 2012, the national average sales tax rate was 6.8% and the national average tax rate on gasoline was 14%.</v>
      </c>
      <c r="Q1080" s="306" t="str">
        <f>IF(ISBLANK(INDEX('Policy Characteristics'!K:K,MATCH($C1080,'Policy Characteristics'!$C:$C,0))),"",INDEX('Policy Characteristics'!K:K,MATCH($C1080,'Policy Characteristics'!$C:$C,0)))</f>
        <v>fuels.html#fuel-taxes</v>
      </c>
      <c r="R1080" s="306" t="str">
        <f>IF(ISBLANK(INDEX('Policy Characteristics'!L:L,MATCH($C1080,'Policy Characteristics'!$C:$C,0))),"",INDEX('Policy Characteristics'!L:L,MATCH($C1080,'Policy Characteristics'!$C:$C,0)))</f>
        <v>fuel-taxes.html</v>
      </c>
    </row>
    <row r="1081" spans="1:18" x14ac:dyDescent="0.25">
      <c r="A1081" s="306" t="str">
        <f>IF(ISBLANK(INDEX('Policy Characteristics'!A:A,MATCH($C1081,'Policy Characteristics'!$C:$C,0))),"",INDEX('Policy Characteristics'!A:A,MATCH($C1081,'Policy Characteristics'!$C:$C,0)))</f>
        <v>Research and Development</v>
      </c>
      <c r="B1081" s="306" t="str">
        <f>IF(ISBLANK(INDEX('Policy Characteristics'!B:B,MATCH($C1081,'Policy Characteristics'!$C:$C,0))),"",INDEX('Policy Characteristics'!B:B,MATCH($C1081,'Policy Characteristics'!$C:$C,0)))</f>
        <v>Capital Cost Reduction</v>
      </c>
      <c r="C1081" s="311" t="s">
        <v>305</v>
      </c>
      <c r="D1081" s="414" t="s">
        <v>116</v>
      </c>
      <c r="E1081" s="414"/>
      <c r="F1081" s="414" t="s">
        <v>336</v>
      </c>
      <c r="G1081" s="414"/>
      <c r="H1081" s="416">
        <v>85</v>
      </c>
      <c r="I1081" s="414" t="s">
        <v>44</v>
      </c>
      <c r="J1081" s="308" t="str">
        <f>IF(ISBLANK(INDEX('Policy Characteristics'!D:D,MATCH($C1081,'Policy Characteristics'!$C:$C,0))),"",INDEX('Policy Characteristics'!D:D,MATCH($C1081,'Policy Characteristics'!$C:$C,0)))</f>
        <v>R&amp;D Capital Cost Reductions</v>
      </c>
      <c r="K1081" s="306" t="str">
        <f>IF(ISBLANK(INDEX('Policy Characteristics'!E:E,MATCH($C1081,'Policy Characteristics'!$C:$C,0))),"",INDEX('Policy Characteristics'!E:E,MATCH($C1081,'Policy Characteristics'!$C:$C,0)))</f>
        <v>RnD building capital cost reduction</v>
      </c>
      <c r="L1081" s="317">
        <f>IF(ISBLANK(INDEX('Policy Characteristics'!F:F,MATCH($C1081,'Policy Characteristics'!$C:$C,0))),"",INDEX('Policy Characteristics'!F:F,MATCH($C1081,'Policy Characteristics'!$C:$C,0)))</f>
        <v>0</v>
      </c>
      <c r="M1081" s="317">
        <f>IF(ISBLANK(INDEX('Policy Characteristics'!G:G,MATCH($C1081,'Policy Characteristics'!$C:$C,0))),"",INDEX('Policy Characteristics'!G:G,MATCH($C1081,'Policy Characteristics'!$C:$C,0)))</f>
        <v>0.4</v>
      </c>
      <c r="N1081" s="317">
        <f>IF(ISBLANK(INDEX('Policy Characteristics'!H:H,MATCH($C1081,'Policy Characteristics'!$C:$C,0))),"",INDEX('Policy Characteristics'!H:H,MATCH($C1081,'Policy Characteristics'!$C:$C,0)))</f>
        <v>0.01</v>
      </c>
      <c r="O1081" s="306" t="str">
        <f>IF(ISBLANK(INDEX('Policy Characteristics'!I:I,MATCH($C1081,'Policy Characteristics'!$C:$C,0))),"",INDEX('Policy Characteristics'!I:I,MATCH($C1081,'Policy Characteristics'!$C:$C,0)))</f>
        <v>% reduction in cost</v>
      </c>
      <c r="P1081" s="306" t="str">
        <f>IF(ISBLANK(INDEX('Policy Characteristics'!J:J,MATCH($C1081,'Policy Characteristics'!$C:$C,0))),"",INDEX('Policy Characteristics'!J:J,MATCH($C1081,'Policy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1" s="306" t="str">
        <f>IF(ISBLANK(INDEX('Policy Characteristics'!K:K,MATCH($C1081,'Policy Characteristics'!$C:$C,0))),"",INDEX('Policy Characteristics'!K:K,MATCH($C1081,'Policy Characteristics'!$C:$C,0)))</f>
        <v>architectural-design.html#rnd</v>
      </c>
      <c r="R1081" s="306" t="str">
        <f>IF(ISBLANK(INDEX('Policy Characteristics'!L:L,MATCH($C1081,'Policy Characteristics'!$C:$C,0))),"",INDEX('Policy Characteristics'!L:L,MATCH($C1081,'Policy Characteristics'!$C:$C,0)))</f>
        <v>research-and-development.html</v>
      </c>
    </row>
    <row r="1082" spans="1:18" x14ac:dyDescent="0.25">
      <c r="A1082" s="306" t="str">
        <f>IF(ISBLANK(INDEX('Policy Characteristics'!A:A,MATCH($C1082,'Policy Characteristics'!$C:$C,0))),"",INDEX('Policy Characteristics'!A:A,MATCH($C1082,'Policy Characteristics'!$C:$C,0)))</f>
        <v>Research and Development</v>
      </c>
      <c r="B1082" s="306" t="str">
        <f>IF(ISBLANK(INDEX('Policy Characteristics'!B:B,MATCH($C1082,'Policy Characteristics'!$C:$C,0))),"",INDEX('Policy Characteristics'!B:B,MATCH($C1082,'Policy Characteristics'!$C:$C,0)))</f>
        <v>Capital Cost Reduction</v>
      </c>
      <c r="C1082" s="310" t="str">
        <f t="shared" ref="C1082:C1086" si="56">C$1081</f>
        <v>RnD Building Capital Cost Perc Reduction</v>
      </c>
      <c r="D1082" s="414" t="s">
        <v>117</v>
      </c>
      <c r="E1082" s="414"/>
      <c r="F1082" s="414" t="s">
        <v>337</v>
      </c>
      <c r="G1082" s="414"/>
      <c r="H1082" s="416">
        <v>86</v>
      </c>
      <c r="I1082" s="414" t="s">
        <v>44</v>
      </c>
      <c r="J1082" s="308" t="str">
        <f>IF(ISBLANK(INDEX('Policy Characteristics'!D:D,MATCH($C1082,'Policy Characteristics'!$C:$C,0))),"",INDEX('Policy Characteristics'!D:D,MATCH($C1082,'Policy Characteristics'!$C:$C,0)))</f>
        <v>R&amp;D Capital Cost Reductions</v>
      </c>
      <c r="K1082" s="306" t="str">
        <f>IF(ISBLANK(INDEX('Policy Characteristics'!E:E,MATCH($C1082,'Policy Characteristics'!$C:$C,0))),"",INDEX('Policy Characteristics'!E:E,MATCH($C1082,'Policy Characteristics'!$C:$C,0)))</f>
        <v>RnD building capital cost reduction</v>
      </c>
      <c r="L1082" s="317">
        <f>IF(ISBLANK(INDEX('Policy Characteristics'!F:F,MATCH($C1082,'Policy Characteristics'!$C:$C,0))),"",INDEX('Policy Characteristics'!F:F,MATCH($C1082,'Policy Characteristics'!$C:$C,0)))</f>
        <v>0</v>
      </c>
      <c r="M1082" s="317">
        <f>IF(ISBLANK(INDEX('Policy Characteristics'!G:G,MATCH($C1082,'Policy Characteristics'!$C:$C,0))),"",INDEX('Policy Characteristics'!G:G,MATCH($C1082,'Policy Characteristics'!$C:$C,0)))</f>
        <v>0.4</v>
      </c>
      <c r="N1082" s="317">
        <f>IF(ISBLANK(INDEX('Policy Characteristics'!H:H,MATCH($C1082,'Policy Characteristics'!$C:$C,0))),"",INDEX('Policy Characteristics'!H:H,MATCH($C1082,'Policy Characteristics'!$C:$C,0)))</f>
        <v>0.01</v>
      </c>
      <c r="O1082" s="306" t="str">
        <f>IF(ISBLANK(INDEX('Policy Characteristics'!I:I,MATCH($C1082,'Policy Characteristics'!$C:$C,0))),"",INDEX('Policy Characteristics'!I:I,MATCH($C1082,'Policy Characteristics'!$C:$C,0)))</f>
        <v>% reduction in cost</v>
      </c>
      <c r="P1082" s="306" t="str">
        <f>IF(ISBLANK(INDEX('Policy Characteristics'!J:J,MATCH($C1082,'Policy Characteristics'!$C:$C,0))),"",INDEX('Policy Characteristics'!J:J,MATCH($C1082,'Policy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2" s="306" t="str">
        <f>IF(ISBLANK(INDEX('Policy Characteristics'!K:K,MATCH($C1082,'Policy Characteristics'!$C:$C,0))),"",INDEX('Policy Characteristics'!K:K,MATCH($C1082,'Policy Characteristics'!$C:$C,0)))</f>
        <v>architectural-design.html#rnd</v>
      </c>
      <c r="R1082" s="306" t="str">
        <f>IF(ISBLANK(INDEX('Policy Characteristics'!L:L,MATCH($C1082,'Policy Characteristics'!$C:$C,0))),"",INDEX('Policy Characteristics'!L:L,MATCH($C1082,'Policy Characteristics'!$C:$C,0)))</f>
        <v>research-and-development.html</v>
      </c>
    </row>
    <row r="1083" spans="1:18" x14ac:dyDescent="0.25">
      <c r="A1083" s="306" t="str">
        <f>IF(ISBLANK(INDEX('Policy Characteristics'!A:A,MATCH($C1083,'Policy Characteristics'!$C:$C,0))),"",INDEX('Policy Characteristics'!A:A,MATCH($C1083,'Policy Characteristics'!$C:$C,0)))</f>
        <v>Research and Development</v>
      </c>
      <c r="B1083" s="306" t="str">
        <f>IF(ISBLANK(INDEX('Policy Characteristics'!B:B,MATCH($C1083,'Policy Characteristics'!$C:$C,0))),"",INDEX('Policy Characteristics'!B:B,MATCH($C1083,'Policy Characteristics'!$C:$C,0)))</f>
        <v>Capital Cost Reduction</v>
      </c>
      <c r="C1083" s="310" t="str">
        <f t="shared" si="56"/>
        <v>RnD Building Capital Cost Perc Reduction</v>
      </c>
      <c r="D1083" s="414" t="s">
        <v>118</v>
      </c>
      <c r="E1083" s="414"/>
      <c r="F1083" s="414" t="s">
        <v>338</v>
      </c>
      <c r="G1083" s="414"/>
      <c r="H1083" s="416">
        <v>87</v>
      </c>
      <c r="I1083" s="414" t="s">
        <v>44</v>
      </c>
      <c r="J1083" s="308" t="str">
        <f>IF(ISBLANK(INDEX('Policy Characteristics'!D:D,MATCH($C1083,'Policy Characteristics'!$C:$C,0))),"",INDEX('Policy Characteristics'!D:D,MATCH($C1083,'Policy Characteristics'!$C:$C,0)))</f>
        <v>R&amp;D Capital Cost Reductions</v>
      </c>
      <c r="K1083" s="306" t="str">
        <f>IF(ISBLANK(INDEX('Policy Characteristics'!E:E,MATCH($C1083,'Policy Characteristics'!$C:$C,0))),"",INDEX('Policy Characteristics'!E:E,MATCH($C1083,'Policy Characteristics'!$C:$C,0)))</f>
        <v>RnD building capital cost reduction</v>
      </c>
      <c r="L1083" s="317">
        <f>IF(ISBLANK(INDEX('Policy Characteristics'!F:F,MATCH($C1083,'Policy Characteristics'!$C:$C,0))),"",INDEX('Policy Characteristics'!F:F,MATCH($C1083,'Policy Characteristics'!$C:$C,0)))</f>
        <v>0</v>
      </c>
      <c r="M1083" s="317">
        <f>IF(ISBLANK(INDEX('Policy Characteristics'!G:G,MATCH($C1083,'Policy Characteristics'!$C:$C,0))),"",INDEX('Policy Characteristics'!G:G,MATCH($C1083,'Policy Characteristics'!$C:$C,0)))</f>
        <v>0.4</v>
      </c>
      <c r="N1083" s="317">
        <f>IF(ISBLANK(INDEX('Policy Characteristics'!H:H,MATCH($C1083,'Policy Characteristics'!$C:$C,0))),"",INDEX('Policy Characteristics'!H:H,MATCH($C1083,'Policy Characteristics'!$C:$C,0)))</f>
        <v>0.01</v>
      </c>
      <c r="O1083" s="306" t="str">
        <f>IF(ISBLANK(INDEX('Policy Characteristics'!I:I,MATCH($C1083,'Policy Characteristics'!$C:$C,0))),"",INDEX('Policy Characteristics'!I:I,MATCH($C1083,'Policy Characteristics'!$C:$C,0)))</f>
        <v>% reduction in cost</v>
      </c>
      <c r="P1083" s="306" t="str">
        <f>IF(ISBLANK(INDEX('Policy Characteristics'!J:J,MATCH($C1083,'Policy Characteristics'!$C:$C,0))),"",INDEX('Policy Characteristics'!J:J,MATCH($C1083,'Policy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3" s="306" t="str">
        <f>IF(ISBLANK(INDEX('Policy Characteristics'!K:K,MATCH($C1083,'Policy Characteristics'!$C:$C,0))),"",INDEX('Policy Characteristics'!K:K,MATCH($C1083,'Policy Characteristics'!$C:$C,0)))</f>
        <v>architectural-design.html#rnd</v>
      </c>
      <c r="R1083" s="306" t="str">
        <f>IF(ISBLANK(INDEX('Policy Characteristics'!L:L,MATCH($C1083,'Policy Characteristics'!$C:$C,0))),"",INDEX('Policy Characteristics'!L:L,MATCH($C1083,'Policy Characteristics'!$C:$C,0)))</f>
        <v>research-and-development.html</v>
      </c>
    </row>
    <row r="1084" spans="1:18" x14ac:dyDescent="0.25">
      <c r="A1084" s="306" t="str">
        <f>IF(ISBLANK(INDEX('Policy Characteristics'!A:A,MATCH($C1084,'Policy Characteristics'!$C:$C,0))),"",INDEX('Policy Characteristics'!A:A,MATCH($C1084,'Policy Characteristics'!$C:$C,0)))</f>
        <v>Research and Development</v>
      </c>
      <c r="B1084" s="306" t="str">
        <f>IF(ISBLANK(INDEX('Policy Characteristics'!B:B,MATCH($C1084,'Policy Characteristics'!$C:$C,0))),"",INDEX('Policy Characteristics'!B:B,MATCH($C1084,'Policy Characteristics'!$C:$C,0)))</f>
        <v>Capital Cost Reduction</v>
      </c>
      <c r="C1084" s="310" t="str">
        <f t="shared" si="56"/>
        <v>RnD Building Capital Cost Perc Reduction</v>
      </c>
      <c r="D1084" s="414" t="s">
        <v>119</v>
      </c>
      <c r="E1084" s="414"/>
      <c r="F1084" s="414" t="s">
        <v>339</v>
      </c>
      <c r="G1084" s="414"/>
      <c r="H1084" s="416">
        <v>88</v>
      </c>
      <c r="I1084" s="414" t="s">
        <v>44</v>
      </c>
      <c r="J1084" s="308" t="str">
        <f>IF(ISBLANK(INDEX('Policy Characteristics'!D:D,MATCH($C1084,'Policy Characteristics'!$C:$C,0))),"",INDEX('Policy Characteristics'!D:D,MATCH($C1084,'Policy Characteristics'!$C:$C,0)))</f>
        <v>R&amp;D Capital Cost Reductions</v>
      </c>
      <c r="K1084" s="306" t="str">
        <f>IF(ISBLANK(INDEX('Policy Characteristics'!E:E,MATCH($C1084,'Policy Characteristics'!$C:$C,0))),"",INDEX('Policy Characteristics'!E:E,MATCH($C1084,'Policy Characteristics'!$C:$C,0)))</f>
        <v>RnD building capital cost reduction</v>
      </c>
      <c r="L1084" s="317">
        <f>IF(ISBLANK(INDEX('Policy Characteristics'!F:F,MATCH($C1084,'Policy Characteristics'!$C:$C,0))),"",INDEX('Policy Characteristics'!F:F,MATCH($C1084,'Policy Characteristics'!$C:$C,0)))</f>
        <v>0</v>
      </c>
      <c r="M1084" s="317">
        <f>IF(ISBLANK(INDEX('Policy Characteristics'!G:G,MATCH($C1084,'Policy Characteristics'!$C:$C,0))),"",INDEX('Policy Characteristics'!G:G,MATCH($C1084,'Policy Characteristics'!$C:$C,0)))</f>
        <v>0.4</v>
      </c>
      <c r="N1084" s="317">
        <f>IF(ISBLANK(INDEX('Policy Characteristics'!H:H,MATCH($C1084,'Policy Characteristics'!$C:$C,0))),"",INDEX('Policy Characteristics'!H:H,MATCH($C1084,'Policy Characteristics'!$C:$C,0)))</f>
        <v>0.01</v>
      </c>
      <c r="O1084" s="306" t="str">
        <f>IF(ISBLANK(INDEX('Policy Characteristics'!I:I,MATCH($C1084,'Policy Characteristics'!$C:$C,0))),"",INDEX('Policy Characteristics'!I:I,MATCH($C1084,'Policy Characteristics'!$C:$C,0)))</f>
        <v>% reduction in cost</v>
      </c>
      <c r="P1084" s="306" t="str">
        <f>IF(ISBLANK(INDEX('Policy Characteristics'!J:J,MATCH($C1084,'Policy Characteristics'!$C:$C,0))),"",INDEX('Policy Characteristics'!J:J,MATCH($C1084,'Policy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4" s="306" t="str">
        <f>IF(ISBLANK(INDEX('Policy Characteristics'!K:K,MATCH($C1084,'Policy Characteristics'!$C:$C,0))),"",INDEX('Policy Characteristics'!K:K,MATCH($C1084,'Policy Characteristics'!$C:$C,0)))</f>
        <v>architectural-design.html#rnd</v>
      </c>
      <c r="R1084" s="306" t="str">
        <f>IF(ISBLANK(INDEX('Policy Characteristics'!L:L,MATCH($C1084,'Policy Characteristics'!$C:$C,0))),"",INDEX('Policy Characteristics'!L:L,MATCH($C1084,'Policy Characteristics'!$C:$C,0)))</f>
        <v>research-and-development.html</v>
      </c>
    </row>
    <row r="1085" spans="1:18" x14ac:dyDescent="0.25">
      <c r="A1085" s="306" t="str">
        <f>IF(ISBLANK(INDEX('Policy Characteristics'!A:A,MATCH($C1085,'Policy Characteristics'!$C:$C,0))),"",INDEX('Policy Characteristics'!A:A,MATCH($C1085,'Policy Characteristics'!$C:$C,0)))</f>
        <v>Research and Development</v>
      </c>
      <c r="B1085" s="306" t="str">
        <f>IF(ISBLANK(INDEX('Policy Characteristics'!B:B,MATCH($C1085,'Policy Characteristics'!$C:$C,0))),"",INDEX('Policy Characteristics'!B:B,MATCH($C1085,'Policy Characteristics'!$C:$C,0)))</f>
        <v>Capital Cost Reduction</v>
      </c>
      <c r="C1085" s="310" t="str">
        <f t="shared" si="56"/>
        <v>RnD Building Capital Cost Perc Reduction</v>
      </c>
      <c r="D1085" s="414" t="s">
        <v>120</v>
      </c>
      <c r="E1085" s="414"/>
      <c r="F1085" s="414" t="s">
        <v>340</v>
      </c>
      <c r="G1085" s="414"/>
      <c r="H1085" s="416">
        <v>89</v>
      </c>
      <c r="I1085" s="414" t="s">
        <v>44</v>
      </c>
      <c r="J1085" s="308" t="str">
        <f>IF(ISBLANK(INDEX('Policy Characteristics'!D:D,MATCH($C1085,'Policy Characteristics'!$C:$C,0))),"",INDEX('Policy Characteristics'!D:D,MATCH($C1085,'Policy Characteristics'!$C:$C,0)))</f>
        <v>R&amp;D Capital Cost Reductions</v>
      </c>
      <c r="K1085" s="306" t="str">
        <f>IF(ISBLANK(INDEX('Policy Characteristics'!E:E,MATCH($C1085,'Policy Characteristics'!$C:$C,0))),"",INDEX('Policy Characteristics'!E:E,MATCH($C1085,'Policy Characteristics'!$C:$C,0)))</f>
        <v>RnD building capital cost reduction</v>
      </c>
      <c r="L1085" s="317">
        <f>IF(ISBLANK(INDEX('Policy Characteristics'!F:F,MATCH($C1085,'Policy Characteristics'!$C:$C,0))),"",INDEX('Policy Characteristics'!F:F,MATCH($C1085,'Policy Characteristics'!$C:$C,0)))</f>
        <v>0</v>
      </c>
      <c r="M1085" s="317">
        <f>IF(ISBLANK(INDEX('Policy Characteristics'!G:G,MATCH($C1085,'Policy Characteristics'!$C:$C,0))),"",INDEX('Policy Characteristics'!G:G,MATCH($C1085,'Policy Characteristics'!$C:$C,0)))</f>
        <v>0.4</v>
      </c>
      <c r="N1085" s="317">
        <f>IF(ISBLANK(INDEX('Policy Characteristics'!H:H,MATCH($C1085,'Policy Characteristics'!$C:$C,0))),"",INDEX('Policy Characteristics'!H:H,MATCH($C1085,'Policy Characteristics'!$C:$C,0)))</f>
        <v>0.01</v>
      </c>
      <c r="O1085" s="306" t="str">
        <f>IF(ISBLANK(INDEX('Policy Characteristics'!I:I,MATCH($C1085,'Policy Characteristics'!$C:$C,0))),"",INDEX('Policy Characteristics'!I:I,MATCH($C1085,'Policy Characteristics'!$C:$C,0)))</f>
        <v>% reduction in cost</v>
      </c>
      <c r="P1085" s="306" t="str">
        <f>IF(ISBLANK(INDEX('Policy Characteristics'!J:J,MATCH($C1085,'Policy Characteristics'!$C:$C,0))),"",INDEX('Policy Characteristics'!J:J,MATCH($C1085,'Policy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5" s="306" t="str">
        <f>IF(ISBLANK(INDEX('Policy Characteristics'!K:K,MATCH($C1085,'Policy Characteristics'!$C:$C,0))),"",INDEX('Policy Characteristics'!K:K,MATCH($C1085,'Policy Characteristics'!$C:$C,0)))</f>
        <v>architectural-design.html#rnd</v>
      </c>
      <c r="R1085" s="306" t="str">
        <f>IF(ISBLANK(INDEX('Policy Characteristics'!L:L,MATCH($C1085,'Policy Characteristics'!$C:$C,0))),"",INDEX('Policy Characteristics'!L:L,MATCH($C1085,'Policy Characteristics'!$C:$C,0)))</f>
        <v>research-and-development.html</v>
      </c>
    </row>
    <row r="1086" spans="1:18" x14ac:dyDescent="0.25">
      <c r="A1086" s="306" t="str">
        <f>IF(ISBLANK(INDEX('Policy Characteristics'!A:A,MATCH($C1086,'Policy Characteristics'!$C:$C,0))),"",INDEX('Policy Characteristics'!A:A,MATCH($C1086,'Policy Characteristics'!$C:$C,0)))</f>
        <v>Research and Development</v>
      </c>
      <c r="B1086" s="306" t="str">
        <f>IF(ISBLANK(INDEX('Policy Characteristics'!B:B,MATCH($C1086,'Policy Characteristics'!$C:$C,0))),"",INDEX('Policy Characteristics'!B:B,MATCH($C1086,'Policy Characteristics'!$C:$C,0)))</f>
        <v>Capital Cost Reduction</v>
      </c>
      <c r="C1086" s="310" t="str">
        <f t="shared" si="56"/>
        <v>RnD Building Capital Cost Perc Reduction</v>
      </c>
      <c r="D1086" s="414" t="s">
        <v>121</v>
      </c>
      <c r="E1086" s="414"/>
      <c r="F1086" s="414" t="s">
        <v>341</v>
      </c>
      <c r="G1086" s="414"/>
      <c r="H1086" s="416">
        <v>90</v>
      </c>
      <c r="I1086" s="414" t="s">
        <v>44</v>
      </c>
      <c r="J1086" s="308" t="str">
        <f>IF(ISBLANK(INDEX('Policy Characteristics'!D:D,MATCH($C1086,'Policy Characteristics'!$C:$C,0))),"",INDEX('Policy Characteristics'!D:D,MATCH($C1086,'Policy Characteristics'!$C:$C,0)))</f>
        <v>R&amp;D Capital Cost Reductions</v>
      </c>
      <c r="K1086" s="306" t="str">
        <f>IF(ISBLANK(INDEX('Policy Characteristics'!E:E,MATCH($C1086,'Policy Characteristics'!$C:$C,0))),"",INDEX('Policy Characteristics'!E:E,MATCH($C1086,'Policy Characteristics'!$C:$C,0)))</f>
        <v>RnD building capital cost reduction</v>
      </c>
      <c r="L1086" s="317">
        <f>IF(ISBLANK(INDEX('Policy Characteristics'!F:F,MATCH($C1086,'Policy Characteristics'!$C:$C,0))),"",INDEX('Policy Characteristics'!F:F,MATCH($C1086,'Policy Characteristics'!$C:$C,0)))</f>
        <v>0</v>
      </c>
      <c r="M1086" s="317">
        <f>IF(ISBLANK(INDEX('Policy Characteristics'!G:G,MATCH($C1086,'Policy Characteristics'!$C:$C,0))),"",INDEX('Policy Characteristics'!G:G,MATCH($C1086,'Policy Characteristics'!$C:$C,0)))</f>
        <v>0.4</v>
      </c>
      <c r="N1086" s="317">
        <f>IF(ISBLANK(INDEX('Policy Characteristics'!H:H,MATCH($C1086,'Policy Characteristics'!$C:$C,0))),"",INDEX('Policy Characteristics'!H:H,MATCH($C1086,'Policy Characteristics'!$C:$C,0)))</f>
        <v>0.01</v>
      </c>
      <c r="O1086" s="306" t="str">
        <f>IF(ISBLANK(INDEX('Policy Characteristics'!I:I,MATCH($C1086,'Policy Characteristics'!$C:$C,0))),"",INDEX('Policy Characteristics'!I:I,MATCH($C1086,'Policy Characteristics'!$C:$C,0)))</f>
        <v>% reduction in cost</v>
      </c>
      <c r="P1086" s="306" t="str">
        <f>IF(ISBLANK(INDEX('Policy Characteristics'!J:J,MATCH($C1086,'Policy Characteristics'!$C:$C,0))),"",INDEX('Policy Characteristics'!J:J,MATCH($C1086,'Policy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6" s="306" t="str">
        <f>IF(ISBLANK(INDEX('Policy Characteristics'!K:K,MATCH($C1086,'Policy Characteristics'!$C:$C,0))),"",INDEX('Policy Characteristics'!K:K,MATCH($C1086,'Policy Characteristics'!$C:$C,0)))</f>
        <v>architectural-design.html#rnd</v>
      </c>
      <c r="R1086" s="306" t="str">
        <f>IF(ISBLANK(INDEX('Policy Characteristics'!L:L,MATCH($C1086,'Policy Characteristics'!$C:$C,0))),"",INDEX('Policy Characteristics'!L:L,MATCH($C1086,'Policy Characteristics'!$C:$C,0)))</f>
        <v>research-and-development.html</v>
      </c>
    </row>
    <row r="1087" spans="1:18" x14ac:dyDescent="0.25">
      <c r="A1087" s="306" t="str">
        <f>IF(ISBLANK(INDEX('Policy Characteristics'!A:A,MATCH($C1087,'Policy Characteristics'!$C:$C,0))),"",INDEX('Policy Characteristics'!A:A,MATCH($C1087,'Policy Characteristics'!$C:$C,0)))</f>
        <v>Research and Development</v>
      </c>
      <c r="B1087" s="306" t="str">
        <f>IF(ISBLANK(INDEX('Policy Characteristics'!B:B,MATCH($C1087,'Policy Characteristics'!$C:$C,0))),"",INDEX('Policy Characteristics'!B:B,MATCH($C1087,'Policy Characteristics'!$C:$C,0)))</f>
        <v>Capital Cost Reduction</v>
      </c>
      <c r="C1087" s="311" t="s">
        <v>306</v>
      </c>
      <c r="D1087" s="414"/>
      <c r="E1087" s="414"/>
      <c r="F1087" s="414" t="s">
        <v>27</v>
      </c>
      <c r="G1087" s="414"/>
      <c r="H1087" s="416">
        <v>91</v>
      </c>
      <c r="I1087" s="414" t="s">
        <v>44</v>
      </c>
      <c r="J1087" s="308" t="str">
        <f>IF(ISBLANK(INDEX('Policy Characteristics'!D:D,MATCH($C1087,'Policy Characteristics'!$C:$C,0))),"",INDEX('Policy Characteristics'!D:D,MATCH($C1087,'Policy Characteristics'!$C:$C,0)))</f>
        <v>R&amp;D Capital Cost Reductions</v>
      </c>
      <c r="K1087" s="306" t="str">
        <f>IF(ISBLANK(INDEX('Policy Characteristics'!E:E,MATCH($C1087,'Policy Characteristics'!$C:$C,0))),"",INDEX('Policy Characteristics'!E:E,MATCH($C1087,'Policy Characteristics'!$C:$C,0)))</f>
        <v>RnD CCS capital cost reduction</v>
      </c>
      <c r="L1087" s="317">
        <f>IF(ISBLANK(INDEX('Policy Characteristics'!F:F,MATCH($C1087,'Policy Characteristics'!$C:$C,0))),"",INDEX('Policy Characteristics'!F:F,MATCH($C1087,'Policy Characteristics'!$C:$C,0)))</f>
        <v>0</v>
      </c>
      <c r="M1087" s="317">
        <f>IF(ISBLANK(INDEX('Policy Characteristics'!G:G,MATCH($C1087,'Policy Characteristics'!$C:$C,0))),"",INDEX('Policy Characteristics'!G:G,MATCH($C1087,'Policy Characteristics'!$C:$C,0)))</f>
        <v>0.4</v>
      </c>
      <c r="N1087" s="317">
        <f>IF(ISBLANK(INDEX('Policy Characteristics'!H:H,MATCH($C1087,'Policy Characteristics'!$C:$C,0))),"",INDEX('Policy Characteristics'!H:H,MATCH($C1087,'Policy Characteristics'!$C:$C,0)))</f>
        <v>0.01</v>
      </c>
      <c r="O1087" s="306" t="str">
        <f>IF(ISBLANK(INDEX('Policy Characteristics'!I:I,MATCH($C1087,'Policy Characteristics'!$C:$C,0))),"",INDEX('Policy Characteristics'!I:I,MATCH($C1087,'Policy Characteristics'!$C:$C,0)))</f>
        <v>% reduction in cost</v>
      </c>
      <c r="P1087" s="306" t="str">
        <f>IF(ISBLANK(INDEX('Policy Characteristics'!J:J,MATCH($C1087,'Policy Characteristics'!$C:$C,0))),"",INDEX('Policy Characteristics'!J:J,MATCH($C1087,'Policy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7" s="306" t="str">
        <f>IF(ISBLANK(INDEX('Policy Characteristics'!K:K,MATCH($C1087,'Policy Characteristics'!$C:$C,0))),"",INDEX('Policy Characteristics'!K:K,MATCH($C1087,'Policy Characteristics'!$C:$C,0)))</f>
        <v>architectural-design.html#rnd</v>
      </c>
      <c r="R1087" s="306" t="str">
        <f>IF(ISBLANK(INDEX('Policy Characteristics'!L:L,MATCH($C1087,'Policy Characteristics'!$C:$C,0))),"",INDEX('Policy Characteristics'!L:L,MATCH($C1087,'Policy Characteristics'!$C:$C,0)))</f>
        <v>research-and-development.html</v>
      </c>
    </row>
    <row r="1088" spans="1:18" x14ac:dyDescent="0.25">
      <c r="A1088" s="306" t="str">
        <f>IF(ISBLANK(INDEX('Policy Characteristics'!A:A,MATCH($C1088,'Policy Characteristics'!$C:$C,0))),"",INDEX('Policy Characteristics'!A:A,MATCH($C1088,'Policy Characteristics'!$C:$C,0)))</f>
        <v>Research and Development</v>
      </c>
      <c r="B1088" s="306" t="str">
        <f>IF(ISBLANK(INDEX('Policy Characteristics'!B:B,MATCH($C1088,'Policy Characteristics'!$C:$C,0))),"",INDEX('Policy Characteristics'!B:B,MATCH($C1088,'Policy Characteristics'!$C:$C,0)))</f>
        <v>Capital Cost Reduction</v>
      </c>
      <c r="C1088" s="311" t="s">
        <v>307</v>
      </c>
      <c r="D1088" s="414" t="s">
        <v>472</v>
      </c>
      <c r="E1088" s="414"/>
      <c r="F1088" s="394" t="s">
        <v>475</v>
      </c>
      <c r="G1088" s="414"/>
      <c r="H1088" s="416">
        <v>92</v>
      </c>
      <c r="I1088" s="414" t="s">
        <v>44</v>
      </c>
      <c r="J1088" s="308" t="str">
        <f>IF(ISBLANK(INDEX('Policy Characteristics'!D:D,MATCH($C1088,'Policy Characteristics'!$C:$C,0))),"",INDEX('Policy Characteristics'!D:D,MATCH($C1088,'Policy Characteristics'!$C:$C,0)))</f>
        <v>R&amp;D Capital Cost Reductions</v>
      </c>
      <c r="K1088" s="306" t="str">
        <f>IF(ISBLANK(INDEX('Policy Characteristics'!E:E,MATCH($C1088,'Policy Characteristics'!$C:$C,0))),"",INDEX('Policy Characteristics'!E:E,MATCH($C1088,'Policy Characteristics'!$C:$C,0)))</f>
        <v>RnD electricity capital cost reduction</v>
      </c>
      <c r="L1088" s="317">
        <f>IF(ISBLANK(INDEX('Policy Characteristics'!F:F,MATCH($C1088,'Policy Characteristics'!$C:$C,0))),"",INDEX('Policy Characteristics'!F:F,MATCH($C1088,'Policy Characteristics'!$C:$C,0)))</f>
        <v>0</v>
      </c>
      <c r="M1088" s="317">
        <f>IF(ISBLANK(INDEX('Policy Characteristics'!G:G,MATCH($C1088,'Policy Characteristics'!$C:$C,0))),"",INDEX('Policy Characteristics'!G:G,MATCH($C1088,'Policy Characteristics'!$C:$C,0)))</f>
        <v>0.4</v>
      </c>
      <c r="N1088" s="317">
        <f>IF(ISBLANK(INDEX('Policy Characteristics'!H:H,MATCH($C1088,'Policy Characteristics'!$C:$C,0))),"",INDEX('Policy Characteristics'!H:H,MATCH($C1088,'Policy Characteristics'!$C:$C,0)))</f>
        <v>0.01</v>
      </c>
      <c r="O1088" s="306" t="str">
        <f>IF(ISBLANK(INDEX('Policy Characteristics'!I:I,MATCH($C1088,'Policy Characteristics'!$C:$C,0))),"",INDEX('Policy Characteristics'!I:I,MATCH($C1088,'Policy Characteristics'!$C:$C,0)))</f>
        <v>% reduction in cost</v>
      </c>
      <c r="P1088" s="306" t="str">
        <f>IF(ISBLANK(INDEX('Policy Characteristics'!J:J,MATCH($C1088,'Policy Characteristics'!$C:$C,0))),"",INDEX('Policy Characteristics'!J:J,MATCH($C1088,'Policy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8" s="306" t="str">
        <f>IF(ISBLANK(INDEX('Policy Characteristics'!K:K,MATCH($C1088,'Policy Characteristics'!$C:$C,0))),"",INDEX('Policy Characteristics'!K:K,MATCH($C1088,'Policy Characteristics'!$C:$C,0)))</f>
        <v>architectural-design.html#rnd</v>
      </c>
      <c r="R1088" s="306" t="str">
        <f>IF(ISBLANK(INDEX('Policy Characteristics'!L:L,MATCH($C1088,'Policy Characteristics'!$C:$C,0))),"",INDEX('Policy Characteristics'!L:L,MATCH($C1088,'Policy Characteristics'!$C:$C,0)))</f>
        <v>research-and-development.html</v>
      </c>
    </row>
    <row r="1089" spans="1:18" x14ac:dyDescent="0.25">
      <c r="A1089" s="306" t="str">
        <f>IF(ISBLANK(INDEX('Policy Characteristics'!A:A,MATCH($C1089,'Policy Characteristics'!$C:$C,0))),"",INDEX('Policy Characteristics'!A:A,MATCH($C1089,'Policy Characteristics'!$C:$C,0)))</f>
        <v>Research and Development</v>
      </c>
      <c r="B1089" s="306" t="str">
        <f>IF(ISBLANK(INDEX('Policy Characteristics'!B:B,MATCH($C1089,'Policy Characteristics'!$C:$C,0))),"",INDEX('Policy Characteristics'!B:B,MATCH($C1089,'Policy Characteristics'!$C:$C,0)))</f>
        <v>Capital Cost Reduction</v>
      </c>
      <c r="C1089" s="310" t="str">
        <f t="shared" ref="C1089:C1096" si="57">C$1088</f>
        <v>RnD Electricity Capital Cost Perc Reduction</v>
      </c>
      <c r="D1089" s="394" t="s">
        <v>326</v>
      </c>
      <c r="E1089" s="425"/>
      <c r="F1089" s="394" t="s">
        <v>2286</v>
      </c>
      <c r="G1089" s="414"/>
      <c r="H1089" s="416">
        <v>93</v>
      </c>
      <c r="I1089" s="414" t="s">
        <v>44</v>
      </c>
      <c r="J1089" s="308" t="str">
        <f>IF(ISBLANK(INDEX('Policy Characteristics'!D:D,MATCH($C1089,'Policy Characteristics'!$C:$C,0))),"",INDEX('Policy Characteristics'!D:D,MATCH($C1089,'Policy Characteristics'!$C:$C,0)))</f>
        <v>R&amp;D Capital Cost Reductions</v>
      </c>
      <c r="K1089" s="306" t="str">
        <f>IF(ISBLANK(INDEX('Policy Characteristics'!E:E,MATCH($C1089,'Policy Characteristics'!$C:$C,0))),"",INDEX('Policy Characteristics'!E:E,MATCH($C1089,'Policy Characteristics'!$C:$C,0)))</f>
        <v>RnD electricity capital cost reduction</v>
      </c>
      <c r="L1089" s="317">
        <f>IF(ISBLANK(INDEX('Policy Characteristics'!F:F,MATCH($C1089,'Policy Characteristics'!$C:$C,0))),"",INDEX('Policy Characteristics'!F:F,MATCH($C1089,'Policy Characteristics'!$C:$C,0)))</f>
        <v>0</v>
      </c>
      <c r="M1089" s="317">
        <f>IF(ISBLANK(INDEX('Policy Characteristics'!G:G,MATCH($C1089,'Policy Characteristics'!$C:$C,0))),"",INDEX('Policy Characteristics'!G:G,MATCH($C1089,'Policy Characteristics'!$C:$C,0)))</f>
        <v>0.4</v>
      </c>
      <c r="N1089" s="317">
        <f>IF(ISBLANK(INDEX('Policy Characteristics'!H:H,MATCH($C1089,'Policy Characteristics'!$C:$C,0))),"",INDEX('Policy Characteristics'!H:H,MATCH($C1089,'Policy Characteristics'!$C:$C,0)))</f>
        <v>0.01</v>
      </c>
      <c r="O1089" s="306" t="str">
        <f>IF(ISBLANK(INDEX('Policy Characteristics'!I:I,MATCH($C1089,'Policy Characteristics'!$C:$C,0))),"",INDEX('Policy Characteristics'!I:I,MATCH($C1089,'Policy Characteristics'!$C:$C,0)))</f>
        <v>% reduction in cost</v>
      </c>
      <c r="P1089" s="306" t="str">
        <f>IF(ISBLANK(INDEX('Policy Characteristics'!J:J,MATCH($C1089,'Policy Characteristics'!$C:$C,0))),"",INDEX('Policy Characteristics'!J:J,MATCH($C1089,'Policy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89" s="306" t="str">
        <f>IF(ISBLANK(INDEX('Policy Characteristics'!K:K,MATCH($C1089,'Policy Characteristics'!$C:$C,0))),"",INDEX('Policy Characteristics'!K:K,MATCH($C1089,'Policy Characteristics'!$C:$C,0)))</f>
        <v>architectural-design.html#rnd</v>
      </c>
      <c r="R1089" s="306" t="str">
        <f>IF(ISBLANK(INDEX('Policy Characteristics'!L:L,MATCH($C1089,'Policy Characteristics'!$C:$C,0))),"",INDEX('Policy Characteristics'!L:L,MATCH($C1089,'Policy Characteristics'!$C:$C,0)))</f>
        <v>research-and-development.html</v>
      </c>
    </row>
    <row r="1090" spans="1:18" x14ac:dyDescent="0.25">
      <c r="A1090" s="306" t="str">
        <f>IF(ISBLANK(INDEX('Policy Characteristics'!A:A,MATCH($C1090,'Policy Characteristics'!$C:$C,0))),"",INDEX('Policy Characteristics'!A:A,MATCH($C1090,'Policy Characteristics'!$C:$C,0)))</f>
        <v>Research and Development</v>
      </c>
      <c r="B1090" s="306" t="str">
        <f>IF(ISBLANK(INDEX('Policy Characteristics'!B:B,MATCH($C1090,'Policy Characteristics'!$C:$C,0))),"",INDEX('Policy Characteristics'!B:B,MATCH($C1090,'Policy Characteristics'!$C:$C,0)))</f>
        <v>Capital Cost Reduction</v>
      </c>
      <c r="C1090" s="310" t="str">
        <f t="shared" si="57"/>
        <v>RnD Electricity Capital Cost Perc Reduction</v>
      </c>
      <c r="D1090" s="394" t="s">
        <v>77</v>
      </c>
      <c r="E1090" s="425"/>
      <c r="F1090" s="394" t="s">
        <v>342</v>
      </c>
      <c r="G1090" s="414"/>
      <c r="H1090" s="416">
        <v>94</v>
      </c>
      <c r="I1090" s="414" t="s">
        <v>44</v>
      </c>
      <c r="J1090" s="308" t="str">
        <f>IF(ISBLANK(INDEX('Policy Characteristics'!D:D,MATCH($C1090,'Policy Characteristics'!$C:$C,0))),"",INDEX('Policy Characteristics'!D:D,MATCH($C1090,'Policy Characteristics'!$C:$C,0)))</f>
        <v>R&amp;D Capital Cost Reductions</v>
      </c>
      <c r="K1090" s="306" t="str">
        <f>IF(ISBLANK(INDEX('Policy Characteristics'!E:E,MATCH($C1090,'Policy Characteristics'!$C:$C,0))),"",INDEX('Policy Characteristics'!E:E,MATCH($C1090,'Policy Characteristics'!$C:$C,0)))</f>
        <v>RnD electricity capital cost reduction</v>
      </c>
      <c r="L1090" s="317">
        <f>IF(ISBLANK(INDEX('Policy Characteristics'!F:F,MATCH($C1090,'Policy Characteristics'!$C:$C,0))),"",INDEX('Policy Characteristics'!F:F,MATCH($C1090,'Policy Characteristics'!$C:$C,0)))</f>
        <v>0</v>
      </c>
      <c r="M1090" s="317">
        <f>IF(ISBLANK(INDEX('Policy Characteristics'!G:G,MATCH($C1090,'Policy Characteristics'!$C:$C,0))),"",INDEX('Policy Characteristics'!G:G,MATCH($C1090,'Policy Characteristics'!$C:$C,0)))</f>
        <v>0.4</v>
      </c>
      <c r="N1090" s="317">
        <f>IF(ISBLANK(INDEX('Policy Characteristics'!H:H,MATCH($C1090,'Policy Characteristics'!$C:$C,0))),"",INDEX('Policy Characteristics'!H:H,MATCH($C1090,'Policy Characteristics'!$C:$C,0)))</f>
        <v>0.01</v>
      </c>
      <c r="O1090" s="306" t="str">
        <f>IF(ISBLANK(INDEX('Policy Characteristics'!I:I,MATCH($C1090,'Policy Characteristics'!$C:$C,0))),"",INDEX('Policy Characteristics'!I:I,MATCH($C1090,'Policy Characteristics'!$C:$C,0)))</f>
        <v>% reduction in cost</v>
      </c>
      <c r="P1090" s="306" t="str">
        <f>IF(ISBLANK(INDEX('Policy Characteristics'!J:J,MATCH($C1090,'Policy Characteristics'!$C:$C,0))),"",INDEX('Policy Characteristics'!J:J,MATCH($C1090,'Policy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0" s="306" t="str">
        <f>IF(ISBLANK(INDEX('Policy Characteristics'!K:K,MATCH($C1090,'Policy Characteristics'!$C:$C,0))),"",INDEX('Policy Characteristics'!K:K,MATCH($C1090,'Policy Characteristics'!$C:$C,0)))</f>
        <v>architectural-design.html#rnd</v>
      </c>
      <c r="R1090" s="306" t="str">
        <f>IF(ISBLANK(INDEX('Policy Characteristics'!L:L,MATCH($C1090,'Policy Characteristics'!$C:$C,0))),"",INDEX('Policy Characteristics'!L:L,MATCH($C1090,'Policy Characteristics'!$C:$C,0)))</f>
        <v>research-and-development.html</v>
      </c>
    </row>
    <row r="1091" spans="1:18" x14ac:dyDescent="0.25">
      <c r="A1091" s="306" t="str">
        <f>IF(ISBLANK(INDEX('Policy Characteristics'!A:A,MATCH($C1091,'Policy Characteristics'!$C:$C,0))),"",INDEX('Policy Characteristics'!A:A,MATCH($C1091,'Policy Characteristics'!$C:$C,0)))</f>
        <v>Research and Development</v>
      </c>
      <c r="B1091" s="306" t="str">
        <f>IF(ISBLANK(INDEX('Policy Characteristics'!B:B,MATCH($C1091,'Policy Characteristics'!$C:$C,0))),"",INDEX('Policy Characteristics'!B:B,MATCH($C1091,'Policy Characteristics'!$C:$C,0)))</f>
        <v>Capital Cost Reduction</v>
      </c>
      <c r="C1091" s="310" t="str">
        <f t="shared" si="57"/>
        <v>RnD Electricity Capital Cost Perc Reduction</v>
      </c>
      <c r="D1091" s="394" t="s">
        <v>78</v>
      </c>
      <c r="E1091" s="425"/>
      <c r="F1091" s="394" t="s">
        <v>343</v>
      </c>
      <c r="G1091" s="414"/>
      <c r="H1091" s="416">
        <v>95</v>
      </c>
      <c r="I1091" s="414" t="s">
        <v>44</v>
      </c>
      <c r="J1091" s="308" t="str">
        <f>IF(ISBLANK(INDEX('Policy Characteristics'!D:D,MATCH($C1091,'Policy Characteristics'!$C:$C,0))),"",INDEX('Policy Characteristics'!D:D,MATCH($C1091,'Policy Characteristics'!$C:$C,0)))</f>
        <v>R&amp;D Capital Cost Reductions</v>
      </c>
      <c r="K1091" s="306" t="str">
        <f>IF(ISBLANK(INDEX('Policy Characteristics'!E:E,MATCH($C1091,'Policy Characteristics'!$C:$C,0))),"",INDEX('Policy Characteristics'!E:E,MATCH($C1091,'Policy Characteristics'!$C:$C,0)))</f>
        <v>RnD electricity capital cost reduction</v>
      </c>
      <c r="L1091" s="317">
        <f>IF(ISBLANK(INDEX('Policy Characteristics'!F:F,MATCH($C1091,'Policy Characteristics'!$C:$C,0))),"",INDEX('Policy Characteristics'!F:F,MATCH($C1091,'Policy Characteristics'!$C:$C,0)))</f>
        <v>0</v>
      </c>
      <c r="M1091" s="317">
        <f>IF(ISBLANK(INDEX('Policy Characteristics'!G:G,MATCH($C1091,'Policy Characteristics'!$C:$C,0))),"",INDEX('Policy Characteristics'!G:G,MATCH($C1091,'Policy Characteristics'!$C:$C,0)))</f>
        <v>0.4</v>
      </c>
      <c r="N1091" s="317">
        <f>IF(ISBLANK(INDEX('Policy Characteristics'!H:H,MATCH($C1091,'Policy Characteristics'!$C:$C,0))),"",INDEX('Policy Characteristics'!H:H,MATCH($C1091,'Policy Characteristics'!$C:$C,0)))</f>
        <v>0.01</v>
      </c>
      <c r="O1091" s="306" t="str">
        <f>IF(ISBLANK(INDEX('Policy Characteristics'!I:I,MATCH($C1091,'Policy Characteristics'!$C:$C,0))),"",INDEX('Policy Characteristics'!I:I,MATCH($C1091,'Policy Characteristics'!$C:$C,0)))</f>
        <v>% reduction in cost</v>
      </c>
      <c r="P1091" s="306" t="str">
        <f>IF(ISBLANK(INDEX('Policy Characteristics'!J:J,MATCH($C1091,'Policy Characteristics'!$C:$C,0))),"",INDEX('Policy Characteristics'!J:J,MATCH($C1091,'Policy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1" s="306" t="str">
        <f>IF(ISBLANK(INDEX('Policy Characteristics'!K:K,MATCH($C1091,'Policy Characteristics'!$C:$C,0))),"",INDEX('Policy Characteristics'!K:K,MATCH($C1091,'Policy Characteristics'!$C:$C,0)))</f>
        <v>architectural-design.html#rnd</v>
      </c>
      <c r="R1091" s="306" t="str">
        <f>IF(ISBLANK(INDEX('Policy Characteristics'!L:L,MATCH($C1091,'Policy Characteristics'!$C:$C,0))),"",INDEX('Policy Characteristics'!L:L,MATCH($C1091,'Policy Characteristics'!$C:$C,0)))</f>
        <v>research-and-development.html</v>
      </c>
    </row>
    <row r="1092" spans="1:18" x14ac:dyDescent="0.25">
      <c r="A1092" s="306" t="str">
        <f>IF(ISBLANK(INDEX('Policy Characteristics'!A:A,MATCH($C1092,'Policy Characteristics'!$C:$C,0))),"",INDEX('Policy Characteristics'!A:A,MATCH($C1092,'Policy Characteristics'!$C:$C,0)))</f>
        <v>Research and Development</v>
      </c>
      <c r="B1092" s="306" t="str">
        <f>IF(ISBLANK(INDEX('Policy Characteristics'!B:B,MATCH($C1092,'Policy Characteristics'!$C:$C,0))),"",INDEX('Policy Characteristics'!B:B,MATCH($C1092,'Policy Characteristics'!$C:$C,0)))</f>
        <v>Capital Cost Reduction</v>
      </c>
      <c r="C1092" s="310" t="str">
        <f t="shared" si="57"/>
        <v>RnD Electricity Capital Cost Perc Reduction</v>
      </c>
      <c r="D1092" s="394" t="s">
        <v>473</v>
      </c>
      <c r="E1092" s="425"/>
      <c r="F1092" s="394" t="s">
        <v>477</v>
      </c>
      <c r="G1092" s="414"/>
      <c r="H1092" s="416">
        <v>96</v>
      </c>
      <c r="I1092" s="414" t="s">
        <v>44</v>
      </c>
      <c r="J1092" s="308" t="str">
        <f>IF(ISBLANK(INDEX('Policy Characteristics'!D:D,MATCH($C1092,'Policy Characteristics'!$C:$C,0))),"",INDEX('Policy Characteristics'!D:D,MATCH($C1092,'Policy Characteristics'!$C:$C,0)))</f>
        <v>R&amp;D Capital Cost Reductions</v>
      </c>
      <c r="K1092" s="306" t="str">
        <f>IF(ISBLANK(INDEX('Policy Characteristics'!E:E,MATCH($C1092,'Policy Characteristics'!$C:$C,0))),"",INDEX('Policy Characteristics'!E:E,MATCH($C1092,'Policy Characteristics'!$C:$C,0)))</f>
        <v>RnD electricity capital cost reduction</v>
      </c>
      <c r="L1092" s="317">
        <f>IF(ISBLANK(INDEX('Policy Characteristics'!F:F,MATCH($C1092,'Policy Characteristics'!$C:$C,0))),"",INDEX('Policy Characteristics'!F:F,MATCH($C1092,'Policy Characteristics'!$C:$C,0)))</f>
        <v>0</v>
      </c>
      <c r="M1092" s="317">
        <f>IF(ISBLANK(INDEX('Policy Characteristics'!G:G,MATCH($C1092,'Policy Characteristics'!$C:$C,0))),"",INDEX('Policy Characteristics'!G:G,MATCH($C1092,'Policy Characteristics'!$C:$C,0)))</f>
        <v>0.4</v>
      </c>
      <c r="N1092" s="317">
        <f>IF(ISBLANK(INDEX('Policy Characteristics'!H:H,MATCH($C1092,'Policy Characteristics'!$C:$C,0))),"",INDEX('Policy Characteristics'!H:H,MATCH($C1092,'Policy Characteristics'!$C:$C,0)))</f>
        <v>0.01</v>
      </c>
      <c r="O1092" s="306" t="str">
        <f>IF(ISBLANK(INDEX('Policy Characteristics'!I:I,MATCH($C1092,'Policy Characteristics'!$C:$C,0))),"",INDEX('Policy Characteristics'!I:I,MATCH($C1092,'Policy Characteristics'!$C:$C,0)))</f>
        <v>% reduction in cost</v>
      </c>
      <c r="P1092" s="306" t="str">
        <f>IF(ISBLANK(INDEX('Policy Characteristics'!J:J,MATCH($C1092,'Policy Characteristics'!$C:$C,0))),"",INDEX('Policy Characteristics'!J:J,MATCH($C1092,'Policy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2" s="306" t="str">
        <f>IF(ISBLANK(INDEX('Policy Characteristics'!K:K,MATCH($C1092,'Policy Characteristics'!$C:$C,0))),"",INDEX('Policy Characteristics'!K:K,MATCH($C1092,'Policy Characteristics'!$C:$C,0)))</f>
        <v>architectural-design.html#rnd</v>
      </c>
      <c r="R1092" s="306" t="str">
        <f>IF(ISBLANK(INDEX('Policy Characteristics'!L:L,MATCH($C1092,'Policy Characteristics'!$C:$C,0))),"",INDEX('Policy Characteristics'!L:L,MATCH($C1092,'Policy Characteristics'!$C:$C,0)))</f>
        <v>research-and-development.html</v>
      </c>
    </row>
    <row r="1093" spans="1:18" x14ac:dyDescent="0.25">
      <c r="A1093" s="306" t="str">
        <f>IF(ISBLANK(INDEX('Policy Characteristics'!A:A,MATCH($C1093,'Policy Characteristics'!$C:$C,0))),"",INDEX('Policy Characteristics'!A:A,MATCH($C1093,'Policy Characteristics'!$C:$C,0)))</f>
        <v>Research and Development</v>
      </c>
      <c r="B1093" s="306" t="str">
        <f>IF(ISBLANK(INDEX('Policy Characteristics'!B:B,MATCH($C1093,'Policy Characteristics'!$C:$C,0))),"",INDEX('Policy Characteristics'!B:B,MATCH($C1093,'Policy Characteristics'!$C:$C,0)))</f>
        <v>Capital Cost Reduction</v>
      </c>
      <c r="C1093" s="310" t="str">
        <f t="shared" si="57"/>
        <v>RnD Electricity Capital Cost Perc Reduction</v>
      </c>
      <c r="D1093" s="394" t="s">
        <v>79</v>
      </c>
      <c r="E1093" s="425"/>
      <c r="F1093" s="394" t="s">
        <v>344</v>
      </c>
      <c r="G1093" s="414"/>
      <c r="H1093" s="416">
        <v>97</v>
      </c>
      <c r="I1093" s="414" t="s">
        <v>44</v>
      </c>
      <c r="J1093" s="308" t="str">
        <f>IF(ISBLANK(INDEX('Policy Characteristics'!D:D,MATCH($C1093,'Policy Characteristics'!$C:$C,0))),"",INDEX('Policy Characteristics'!D:D,MATCH($C1093,'Policy Characteristics'!$C:$C,0)))</f>
        <v>R&amp;D Capital Cost Reductions</v>
      </c>
      <c r="K1093" s="306" t="str">
        <f>IF(ISBLANK(INDEX('Policy Characteristics'!E:E,MATCH($C1093,'Policy Characteristics'!$C:$C,0))),"",INDEX('Policy Characteristics'!E:E,MATCH($C1093,'Policy Characteristics'!$C:$C,0)))</f>
        <v>RnD electricity capital cost reduction</v>
      </c>
      <c r="L1093" s="317">
        <f>IF(ISBLANK(INDEX('Policy Characteristics'!F:F,MATCH($C1093,'Policy Characteristics'!$C:$C,0))),"",INDEX('Policy Characteristics'!F:F,MATCH($C1093,'Policy Characteristics'!$C:$C,0)))</f>
        <v>0</v>
      </c>
      <c r="M1093" s="317">
        <f>IF(ISBLANK(INDEX('Policy Characteristics'!G:G,MATCH($C1093,'Policy Characteristics'!$C:$C,0))),"",INDEX('Policy Characteristics'!G:G,MATCH($C1093,'Policy Characteristics'!$C:$C,0)))</f>
        <v>0.4</v>
      </c>
      <c r="N1093" s="317">
        <f>IF(ISBLANK(INDEX('Policy Characteristics'!H:H,MATCH($C1093,'Policy Characteristics'!$C:$C,0))),"",INDEX('Policy Characteristics'!H:H,MATCH($C1093,'Policy Characteristics'!$C:$C,0)))</f>
        <v>0.01</v>
      </c>
      <c r="O1093" s="306" t="str">
        <f>IF(ISBLANK(INDEX('Policy Characteristics'!I:I,MATCH($C1093,'Policy Characteristics'!$C:$C,0))),"",INDEX('Policy Characteristics'!I:I,MATCH($C1093,'Policy Characteristics'!$C:$C,0)))</f>
        <v>% reduction in cost</v>
      </c>
      <c r="P1093" s="306" t="str">
        <f>IF(ISBLANK(INDEX('Policy Characteristics'!J:J,MATCH($C1093,'Policy Characteristics'!$C:$C,0))),"",INDEX('Policy Characteristics'!J:J,MATCH($C1093,'Policy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3" s="306" t="str">
        <f>IF(ISBLANK(INDEX('Policy Characteristics'!K:K,MATCH($C1093,'Policy Characteristics'!$C:$C,0))),"",INDEX('Policy Characteristics'!K:K,MATCH($C1093,'Policy Characteristics'!$C:$C,0)))</f>
        <v>architectural-design.html#rnd</v>
      </c>
      <c r="R1093" s="306" t="str">
        <f>IF(ISBLANK(INDEX('Policy Characteristics'!L:L,MATCH($C1093,'Policy Characteristics'!$C:$C,0))),"",INDEX('Policy Characteristics'!L:L,MATCH($C1093,'Policy Characteristics'!$C:$C,0)))</f>
        <v>research-and-development.html</v>
      </c>
    </row>
    <row r="1094" spans="1:18" x14ac:dyDescent="0.25">
      <c r="A1094" s="306" t="str">
        <f>IF(ISBLANK(INDEX('Policy Characteristics'!A:A,MATCH($C1094,'Policy Characteristics'!$C:$C,0))),"",INDEX('Policy Characteristics'!A:A,MATCH($C1094,'Policy Characteristics'!$C:$C,0)))</f>
        <v>Research and Development</v>
      </c>
      <c r="B1094" s="306" t="str">
        <f>IF(ISBLANK(INDEX('Policy Characteristics'!B:B,MATCH($C1094,'Policy Characteristics'!$C:$C,0))),"",INDEX('Policy Characteristics'!B:B,MATCH($C1094,'Policy Characteristics'!$C:$C,0)))</f>
        <v>Capital Cost Reduction</v>
      </c>
      <c r="C1094" s="310" t="str">
        <f t="shared" si="57"/>
        <v>RnD Electricity Capital Cost Perc Reduction</v>
      </c>
      <c r="D1094" s="394" t="s">
        <v>80</v>
      </c>
      <c r="E1094" s="425"/>
      <c r="F1094" s="394" t="s">
        <v>345</v>
      </c>
      <c r="G1094" s="414"/>
      <c r="H1094" s="416">
        <v>98</v>
      </c>
      <c r="I1094" s="414" t="s">
        <v>44</v>
      </c>
      <c r="J1094" s="308" t="str">
        <f>IF(ISBLANK(INDEX('Policy Characteristics'!D:D,MATCH($C1094,'Policy Characteristics'!$C:$C,0))),"",INDEX('Policy Characteristics'!D:D,MATCH($C1094,'Policy Characteristics'!$C:$C,0)))</f>
        <v>R&amp;D Capital Cost Reductions</v>
      </c>
      <c r="K1094" s="306" t="str">
        <f>IF(ISBLANK(INDEX('Policy Characteristics'!E:E,MATCH($C1094,'Policy Characteristics'!$C:$C,0))),"",INDEX('Policy Characteristics'!E:E,MATCH($C1094,'Policy Characteristics'!$C:$C,0)))</f>
        <v>RnD electricity capital cost reduction</v>
      </c>
      <c r="L1094" s="317">
        <f>IF(ISBLANK(INDEX('Policy Characteristics'!F:F,MATCH($C1094,'Policy Characteristics'!$C:$C,0))),"",INDEX('Policy Characteristics'!F:F,MATCH($C1094,'Policy Characteristics'!$C:$C,0)))</f>
        <v>0</v>
      </c>
      <c r="M1094" s="317">
        <f>IF(ISBLANK(INDEX('Policy Characteristics'!G:G,MATCH($C1094,'Policy Characteristics'!$C:$C,0))),"",INDEX('Policy Characteristics'!G:G,MATCH($C1094,'Policy Characteristics'!$C:$C,0)))</f>
        <v>0.4</v>
      </c>
      <c r="N1094" s="317">
        <f>IF(ISBLANK(INDEX('Policy Characteristics'!H:H,MATCH($C1094,'Policy Characteristics'!$C:$C,0))),"",INDEX('Policy Characteristics'!H:H,MATCH($C1094,'Policy Characteristics'!$C:$C,0)))</f>
        <v>0.01</v>
      </c>
      <c r="O1094" s="306" t="str">
        <f>IF(ISBLANK(INDEX('Policy Characteristics'!I:I,MATCH($C1094,'Policy Characteristics'!$C:$C,0))),"",INDEX('Policy Characteristics'!I:I,MATCH($C1094,'Policy Characteristics'!$C:$C,0)))</f>
        <v>% reduction in cost</v>
      </c>
      <c r="P1094" s="306" t="str">
        <f>IF(ISBLANK(INDEX('Policy Characteristics'!J:J,MATCH($C1094,'Policy Characteristics'!$C:$C,0))),"",INDEX('Policy Characteristics'!J:J,MATCH($C1094,'Policy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4" s="306" t="str">
        <f>IF(ISBLANK(INDEX('Policy Characteristics'!K:K,MATCH($C1094,'Policy Characteristics'!$C:$C,0))),"",INDEX('Policy Characteristics'!K:K,MATCH($C1094,'Policy Characteristics'!$C:$C,0)))</f>
        <v>architectural-design.html#rnd</v>
      </c>
      <c r="R1094" s="306" t="str">
        <f>IF(ISBLANK(INDEX('Policy Characteristics'!L:L,MATCH($C1094,'Policy Characteristics'!$C:$C,0))),"",INDEX('Policy Characteristics'!L:L,MATCH($C1094,'Policy Characteristics'!$C:$C,0)))</f>
        <v>research-and-development.html</v>
      </c>
    </row>
    <row r="1095" spans="1:18" x14ac:dyDescent="0.25">
      <c r="A1095" s="306" t="str">
        <f>IF(ISBLANK(INDEX('Policy Characteristics'!A:A,MATCH($C1095,'Policy Characteristics'!$C:$C,0))),"",INDEX('Policy Characteristics'!A:A,MATCH($C1095,'Policy Characteristics'!$C:$C,0)))</f>
        <v>Research and Development</v>
      </c>
      <c r="B1095" s="306" t="str">
        <f>IF(ISBLANK(INDEX('Policy Characteristics'!B:B,MATCH($C1095,'Policy Characteristics'!$C:$C,0))),"",INDEX('Policy Characteristics'!B:B,MATCH($C1095,'Policy Characteristics'!$C:$C,0)))</f>
        <v>Capital Cost Reduction</v>
      </c>
      <c r="C1095" s="310" t="str">
        <f t="shared" si="57"/>
        <v>RnD Electricity Capital Cost Perc Reduction</v>
      </c>
      <c r="D1095" s="394" t="s">
        <v>81</v>
      </c>
      <c r="E1095" s="425"/>
      <c r="F1095" s="394" t="s">
        <v>346</v>
      </c>
      <c r="G1095" s="414"/>
      <c r="H1095" s="416">
        <v>99</v>
      </c>
      <c r="I1095" s="414" t="s">
        <v>44</v>
      </c>
      <c r="J1095" s="308" t="str">
        <f>IF(ISBLANK(INDEX('Policy Characteristics'!D:D,MATCH($C1095,'Policy Characteristics'!$C:$C,0))),"",INDEX('Policy Characteristics'!D:D,MATCH($C1095,'Policy Characteristics'!$C:$C,0)))</f>
        <v>R&amp;D Capital Cost Reductions</v>
      </c>
      <c r="K1095" s="306" t="str">
        <f>IF(ISBLANK(INDEX('Policy Characteristics'!E:E,MATCH($C1095,'Policy Characteristics'!$C:$C,0))),"",INDEX('Policy Characteristics'!E:E,MATCH($C1095,'Policy Characteristics'!$C:$C,0)))</f>
        <v>RnD electricity capital cost reduction</v>
      </c>
      <c r="L1095" s="317">
        <f>IF(ISBLANK(INDEX('Policy Characteristics'!F:F,MATCH($C1095,'Policy Characteristics'!$C:$C,0))),"",INDEX('Policy Characteristics'!F:F,MATCH($C1095,'Policy Characteristics'!$C:$C,0)))</f>
        <v>0</v>
      </c>
      <c r="M1095" s="317">
        <f>IF(ISBLANK(INDEX('Policy Characteristics'!G:G,MATCH($C1095,'Policy Characteristics'!$C:$C,0))),"",INDEX('Policy Characteristics'!G:G,MATCH($C1095,'Policy Characteristics'!$C:$C,0)))</f>
        <v>0.4</v>
      </c>
      <c r="N1095" s="317">
        <f>IF(ISBLANK(INDEX('Policy Characteristics'!H:H,MATCH($C1095,'Policy Characteristics'!$C:$C,0))),"",INDEX('Policy Characteristics'!H:H,MATCH($C1095,'Policy Characteristics'!$C:$C,0)))</f>
        <v>0.01</v>
      </c>
      <c r="O1095" s="306" t="str">
        <f>IF(ISBLANK(INDEX('Policy Characteristics'!I:I,MATCH($C1095,'Policy Characteristics'!$C:$C,0))),"",INDEX('Policy Characteristics'!I:I,MATCH($C1095,'Policy Characteristics'!$C:$C,0)))</f>
        <v>% reduction in cost</v>
      </c>
      <c r="P1095" s="306" t="str">
        <f>IF(ISBLANK(INDEX('Policy Characteristics'!J:J,MATCH($C1095,'Policy Characteristics'!$C:$C,0))),"",INDEX('Policy Characteristics'!J:J,MATCH($C1095,'Policy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5" s="306" t="str">
        <f>IF(ISBLANK(INDEX('Policy Characteristics'!K:K,MATCH($C1095,'Policy Characteristics'!$C:$C,0))),"",INDEX('Policy Characteristics'!K:K,MATCH($C1095,'Policy Characteristics'!$C:$C,0)))</f>
        <v>architectural-design.html#rnd</v>
      </c>
      <c r="R1095" s="306" t="str">
        <f>IF(ISBLANK(INDEX('Policy Characteristics'!L:L,MATCH($C1095,'Policy Characteristics'!$C:$C,0))),"",INDEX('Policy Characteristics'!L:L,MATCH($C1095,'Policy Characteristics'!$C:$C,0)))</f>
        <v>research-and-development.html</v>
      </c>
    </row>
    <row r="1096" spans="1:18" x14ac:dyDescent="0.25">
      <c r="A1096" s="306" t="str">
        <f>IF(ISBLANK(INDEX('Policy Characteristics'!A:A,MATCH($C1096,'Policy Characteristics'!$C:$C,0))),"",INDEX('Policy Characteristics'!A:A,MATCH($C1096,'Policy Characteristics'!$C:$C,0)))</f>
        <v>Research and Development</v>
      </c>
      <c r="B1096" s="306" t="str">
        <f>IF(ISBLANK(INDEX('Policy Characteristics'!B:B,MATCH($C1096,'Policy Characteristics'!$C:$C,0))),"",INDEX('Policy Characteristics'!B:B,MATCH($C1096,'Policy Characteristics'!$C:$C,0)))</f>
        <v>Capital Cost Reduction</v>
      </c>
      <c r="C1096" s="310" t="str">
        <f t="shared" si="57"/>
        <v>RnD Electricity Capital Cost Perc Reduction</v>
      </c>
      <c r="D1096" s="394" t="s">
        <v>329</v>
      </c>
      <c r="E1096" s="425"/>
      <c r="F1096" s="394" t="s">
        <v>2287</v>
      </c>
      <c r="G1096" s="414"/>
      <c r="H1096" s="416">
        <v>192</v>
      </c>
      <c r="I1096" s="414" t="s">
        <v>44</v>
      </c>
      <c r="J1096" s="308" t="str">
        <f>IF(ISBLANK(INDEX('Policy Characteristics'!D:D,MATCH($C1096,'Policy Characteristics'!$C:$C,0))),"",INDEX('Policy Characteristics'!D:D,MATCH($C1096,'Policy Characteristics'!$C:$C,0)))</f>
        <v>R&amp;D Capital Cost Reductions</v>
      </c>
      <c r="K1096" s="306" t="str">
        <f>IF(ISBLANK(INDEX('Policy Characteristics'!E:E,MATCH($C1096,'Policy Characteristics'!$C:$C,0))),"",INDEX('Policy Characteristics'!E:E,MATCH($C1096,'Policy Characteristics'!$C:$C,0)))</f>
        <v>RnD electricity capital cost reduction</v>
      </c>
      <c r="L1096" s="317">
        <f>IF(ISBLANK(INDEX('Policy Characteristics'!F:F,MATCH($C1096,'Policy Characteristics'!$C:$C,0))),"",INDEX('Policy Characteristics'!F:F,MATCH($C1096,'Policy Characteristics'!$C:$C,0)))</f>
        <v>0</v>
      </c>
      <c r="M1096" s="317">
        <f>IF(ISBLANK(INDEX('Policy Characteristics'!G:G,MATCH($C1096,'Policy Characteristics'!$C:$C,0))),"",INDEX('Policy Characteristics'!G:G,MATCH($C1096,'Policy Characteristics'!$C:$C,0)))</f>
        <v>0.4</v>
      </c>
      <c r="N1096" s="317">
        <f>IF(ISBLANK(INDEX('Policy Characteristics'!H:H,MATCH($C1096,'Policy Characteristics'!$C:$C,0))),"",INDEX('Policy Characteristics'!H:H,MATCH($C1096,'Policy Characteristics'!$C:$C,0)))</f>
        <v>0.01</v>
      </c>
      <c r="O1096" s="306" t="str">
        <f>IF(ISBLANK(INDEX('Policy Characteristics'!I:I,MATCH($C1096,'Policy Characteristics'!$C:$C,0))),"",INDEX('Policy Characteristics'!I:I,MATCH($C1096,'Policy Characteristics'!$C:$C,0)))</f>
        <v>% reduction in cost</v>
      </c>
      <c r="P1096" s="306" t="str">
        <f>IF(ISBLANK(INDEX('Policy Characteristics'!J:J,MATCH($C1096,'Policy Characteristics'!$C:$C,0))),"",INDEX('Policy Characteristics'!J:J,MATCH($C1096,'Policy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6" s="306" t="str">
        <f>IF(ISBLANK(INDEX('Policy Characteristics'!K:K,MATCH($C1096,'Policy Characteristics'!$C:$C,0))),"",INDEX('Policy Characteristics'!K:K,MATCH($C1096,'Policy Characteristics'!$C:$C,0)))</f>
        <v>architectural-design.html#rnd</v>
      </c>
      <c r="R1096" s="306" t="str">
        <f>IF(ISBLANK(INDEX('Policy Characteristics'!L:L,MATCH($C1096,'Policy Characteristics'!$C:$C,0))),"",INDEX('Policy Characteristics'!L:L,MATCH($C1096,'Policy Characteristics'!$C:$C,0)))</f>
        <v>research-and-development.html</v>
      </c>
    </row>
    <row r="1097" spans="1:18" x14ac:dyDescent="0.25">
      <c r="A1097" s="306" t="str">
        <f>IF(ISBLANK(INDEX('Policy Characteristics'!A:A,MATCH($C1097,'Policy Characteristics'!$C:$C,0))),"",INDEX('Policy Characteristics'!A:A,MATCH($C1097,'Policy Characteristics'!$C:$C,0)))</f>
        <v>Research and Development</v>
      </c>
      <c r="B1097" s="306" t="str">
        <f>IF(ISBLANK(INDEX('Policy Characteristics'!B:B,MATCH($C1097,'Policy Characteristics'!$C:$C,0))),"",INDEX('Policy Characteristics'!B:B,MATCH($C1097,'Policy Characteristics'!$C:$C,0)))</f>
        <v>Capital Cost Reduction</v>
      </c>
      <c r="C1097" s="310" t="str">
        <f t="shared" ref="C1097:C1098" si="58">C$1088</f>
        <v>RnD Electricity Capital Cost Perc Reduction</v>
      </c>
      <c r="D1097" s="394" t="s">
        <v>469</v>
      </c>
      <c r="E1097" s="425"/>
      <c r="F1097" s="394" t="s">
        <v>470</v>
      </c>
      <c r="G1097" s="414"/>
      <c r="H1097" s="416">
        <v>180</v>
      </c>
      <c r="I1097" s="414" t="s">
        <v>44</v>
      </c>
      <c r="J1097" s="308" t="str">
        <f>IF(ISBLANK(INDEX('Policy Characteristics'!D:D,MATCH($C1097,'Policy Characteristics'!$C:$C,0))),"",INDEX('Policy Characteristics'!D:D,MATCH($C1097,'Policy Characteristics'!$C:$C,0)))</f>
        <v>R&amp;D Capital Cost Reductions</v>
      </c>
      <c r="K1097" s="306" t="str">
        <f>IF(ISBLANK(INDEX('Policy Characteristics'!E:E,MATCH($C1097,'Policy Characteristics'!$C:$C,0))),"",INDEX('Policy Characteristics'!E:E,MATCH($C1097,'Policy Characteristics'!$C:$C,0)))</f>
        <v>RnD electricity capital cost reduction</v>
      </c>
      <c r="L1097" s="317">
        <f>IF(ISBLANK(INDEX('Policy Characteristics'!F:F,MATCH($C1097,'Policy Characteristics'!$C:$C,0))),"",INDEX('Policy Characteristics'!F:F,MATCH($C1097,'Policy Characteristics'!$C:$C,0)))</f>
        <v>0</v>
      </c>
      <c r="M1097" s="317">
        <f>IF(ISBLANK(INDEX('Policy Characteristics'!G:G,MATCH($C1097,'Policy Characteristics'!$C:$C,0))),"",INDEX('Policy Characteristics'!G:G,MATCH($C1097,'Policy Characteristics'!$C:$C,0)))</f>
        <v>0.4</v>
      </c>
      <c r="N1097" s="317">
        <f>IF(ISBLANK(INDEX('Policy Characteristics'!H:H,MATCH($C1097,'Policy Characteristics'!$C:$C,0))),"",INDEX('Policy Characteristics'!H:H,MATCH($C1097,'Policy Characteristics'!$C:$C,0)))</f>
        <v>0.01</v>
      </c>
      <c r="O1097" s="306" t="str">
        <f>IF(ISBLANK(INDEX('Policy Characteristics'!I:I,MATCH($C1097,'Policy Characteristics'!$C:$C,0))),"",INDEX('Policy Characteristics'!I:I,MATCH($C1097,'Policy Characteristics'!$C:$C,0)))</f>
        <v>% reduction in cost</v>
      </c>
      <c r="P1097" s="306" t="str">
        <f>IF(ISBLANK(INDEX('Policy Characteristics'!J:J,MATCH($C1097,'Policy Characteristics'!$C:$C,0))),"",INDEX('Policy Characteristics'!J:J,MATCH($C1097,'Policy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7" s="306" t="str">
        <f>IF(ISBLANK(INDEX('Policy Characteristics'!K:K,MATCH($C1097,'Policy Characteristics'!$C:$C,0))),"",INDEX('Policy Characteristics'!K:K,MATCH($C1097,'Policy Characteristics'!$C:$C,0)))</f>
        <v>architectural-design.html#rnd</v>
      </c>
      <c r="R1097" s="306" t="str">
        <f>IF(ISBLANK(INDEX('Policy Characteristics'!L:L,MATCH($C1097,'Policy Characteristics'!$C:$C,0))),"",INDEX('Policy Characteristics'!L:L,MATCH($C1097,'Policy Characteristics'!$C:$C,0)))</f>
        <v>research-and-development.html</v>
      </c>
    </row>
    <row r="1098" spans="1:18" x14ac:dyDescent="0.25">
      <c r="A1098" s="306" t="str">
        <f>IF(ISBLANK(INDEX('Policy Characteristics'!A:A,MATCH($C1098,'Policy Characteristics'!$C:$C,0))),"",INDEX('Policy Characteristics'!A:A,MATCH($C1098,'Policy Characteristics'!$C:$C,0)))</f>
        <v>Research and Development</v>
      </c>
      <c r="B1098" s="306" t="str">
        <f>IF(ISBLANK(INDEX('Policy Characteristics'!B:B,MATCH($C1098,'Policy Characteristics'!$C:$C,0))),"",INDEX('Policy Characteristics'!B:B,MATCH($C1098,'Policy Characteristics'!$C:$C,0)))</f>
        <v>Capital Cost Reduction</v>
      </c>
      <c r="C1098" s="310" t="str">
        <f t="shared" si="58"/>
        <v>RnD Electricity Capital Cost Perc Reduction</v>
      </c>
      <c r="D1098" s="394" t="s">
        <v>478</v>
      </c>
      <c r="E1098" s="425"/>
      <c r="F1098" s="394" t="s">
        <v>480</v>
      </c>
      <c r="G1098" s="414"/>
      <c r="H1098" s="416">
        <v>183</v>
      </c>
      <c r="I1098" s="414" t="s">
        <v>44</v>
      </c>
      <c r="J1098" s="308" t="str">
        <f>IF(ISBLANK(INDEX('Policy Characteristics'!D:D,MATCH($C1098,'Policy Characteristics'!$C:$C,0))),"",INDEX('Policy Characteristics'!D:D,MATCH($C1098,'Policy Characteristics'!$C:$C,0)))</f>
        <v>R&amp;D Capital Cost Reductions</v>
      </c>
      <c r="K1098" s="306" t="str">
        <f>IF(ISBLANK(INDEX('Policy Characteristics'!E:E,MATCH($C1098,'Policy Characteristics'!$C:$C,0))),"",INDEX('Policy Characteristics'!E:E,MATCH($C1098,'Policy Characteristics'!$C:$C,0)))</f>
        <v>RnD electricity capital cost reduction</v>
      </c>
      <c r="L1098" s="317">
        <f>IF(ISBLANK(INDEX('Policy Characteristics'!F:F,MATCH($C1098,'Policy Characteristics'!$C:$C,0))),"",INDEX('Policy Characteristics'!F:F,MATCH($C1098,'Policy Characteristics'!$C:$C,0)))</f>
        <v>0</v>
      </c>
      <c r="M1098" s="317">
        <f>IF(ISBLANK(INDEX('Policy Characteristics'!G:G,MATCH($C1098,'Policy Characteristics'!$C:$C,0))),"",INDEX('Policy Characteristics'!G:G,MATCH($C1098,'Policy Characteristics'!$C:$C,0)))</f>
        <v>0.4</v>
      </c>
      <c r="N1098" s="317">
        <f>IF(ISBLANK(INDEX('Policy Characteristics'!H:H,MATCH($C1098,'Policy Characteristics'!$C:$C,0))),"",INDEX('Policy Characteristics'!H:H,MATCH($C1098,'Policy Characteristics'!$C:$C,0)))</f>
        <v>0.01</v>
      </c>
      <c r="O1098" s="306" t="str">
        <f>IF(ISBLANK(INDEX('Policy Characteristics'!I:I,MATCH($C1098,'Policy Characteristics'!$C:$C,0))),"",INDEX('Policy Characteristics'!I:I,MATCH($C1098,'Policy Characteristics'!$C:$C,0)))</f>
        <v>% reduction in cost</v>
      </c>
      <c r="P1098" s="306" t="str">
        <f>IF(ISBLANK(INDEX('Policy Characteristics'!J:J,MATCH($C1098,'Policy Characteristics'!$C:$C,0))),"",INDEX('Policy Characteristics'!J:J,MATCH($C1098,'Policy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8" s="306" t="str">
        <f>IF(ISBLANK(INDEX('Policy Characteristics'!K:K,MATCH($C1098,'Policy Characteristics'!$C:$C,0))),"",INDEX('Policy Characteristics'!K:K,MATCH($C1098,'Policy Characteristics'!$C:$C,0)))</f>
        <v>architectural-design.html#rnd</v>
      </c>
      <c r="R1098" s="306" t="str">
        <f>IF(ISBLANK(INDEX('Policy Characteristics'!L:L,MATCH($C1098,'Policy Characteristics'!$C:$C,0))),"",INDEX('Policy Characteristics'!L:L,MATCH($C1098,'Policy Characteristics'!$C:$C,0)))</f>
        <v>research-and-development.html</v>
      </c>
    </row>
    <row r="1099" spans="1:18" x14ac:dyDescent="0.25">
      <c r="A1099" s="306" t="str">
        <f>IF(ISBLANK(INDEX('Policy Characteristics'!A:A,MATCH($C1099,'Policy Characteristics'!$C:$C,0))),"",INDEX('Policy Characteristics'!A:A,MATCH($C1099,'Policy Characteristics'!$C:$C,0)))</f>
        <v>Research and Development</v>
      </c>
      <c r="B1099" s="306" t="str">
        <f>IF(ISBLANK(INDEX('Policy Characteristics'!B:B,MATCH($C1099,'Policy Characteristics'!$C:$C,0))),"",INDEX('Policy Characteristics'!B:B,MATCH($C1099,'Policy Characteristics'!$C:$C,0)))</f>
        <v>Capital Cost Reduction</v>
      </c>
      <c r="C1099" s="311" t="s">
        <v>308</v>
      </c>
      <c r="D1099" s="7" t="s">
        <v>3193</v>
      </c>
      <c r="E1099" s="414"/>
      <c r="F1099" s="394" t="s">
        <v>3231</v>
      </c>
      <c r="G1099" s="414"/>
      <c r="H1099" s="416">
        <v>1462</v>
      </c>
      <c r="I1099" s="414" t="s">
        <v>44</v>
      </c>
      <c r="J1099" s="308" t="str">
        <f>IF(ISBLANK(INDEX('Policy Characteristics'!D:D,MATCH($C1099,'Policy Characteristics'!$C:$C,0))),"",INDEX('Policy Characteristics'!D:D,MATCH($C1099,'Policy Characteristics'!$C:$C,0)))</f>
        <v>R&amp;D Capital Cost Reductions</v>
      </c>
      <c r="K1099" s="306" t="str">
        <f>IF(ISBLANK(INDEX('Policy Characteristics'!E:E,MATCH($C1099,'Policy Characteristics'!$C:$C,0))),"",INDEX('Policy Characteristics'!E:E,MATCH($C1099,'Policy Characteristics'!$C:$C,0)))</f>
        <v>RnD industry capital cost reduction</v>
      </c>
      <c r="L1099" s="317">
        <f>IF(ISBLANK(INDEX('Policy Characteristics'!F:F,MATCH($C1099,'Policy Characteristics'!$C:$C,0))),"",INDEX('Policy Characteristics'!F:F,MATCH($C1099,'Policy Characteristics'!$C:$C,0)))</f>
        <v>0</v>
      </c>
      <c r="M1099" s="317">
        <f>IF(ISBLANK(INDEX('Policy Characteristics'!G:G,MATCH($C1099,'Policy Characteristics'!$C:$C,0))),"",INDEX('Policy Characteristics'!G:G,MATCH($C1099,'Policy Characteristics'!$C:$C,0)))</f>
        <v>0.4</v>
      </c>
      <c r="N1099" s="317">
        <f>IF(ISBLANK(INDEX('Policy Characteristics'!H:H,MATCH($C1099,'Policy Characteristics'!$C:$C,0))),"",INDEX('Policy Characteristics'!H:H,MATCH($C1099,'Policy Characteristics'!$C:$C,0)))</f>
        <v>0.01</v>
      </c>
      <c r="O1099" s="306" t="str">
        <f>IF(ISBLANK(INDEX('Policy Characteristics'!I:I,MATCH($C1099,'Policy Characteristics'!$C:$C,0))),"",INDEX('Policy Characteristics'!I:I,MATCH($C1099,'Policy Characteristics'!$C:$C,0)))</f>
        <v>% reduction in cost</v>
      </c>
      <c r="P1099" s="306" t="str">
        <f>IF(ISBLANK(INDEX('Policy Characteristics'!J:J,MATCH($C1099,'Policy Characteristics'!$C:$C,0))),"",INDEX('Policy Characteristics'!J:J,MATCH($C1099,'Policy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099" s="306" t="str">
        <f>IF(ISBLANK(INDEX('Policy Characteristics'!K:K,MATCH($C1099,'Policy Characteristics'!$C:$C,0))),"",INDEX('Policy Characteristics'!K:K,MATCH($C1099,'Policy Characteristics'!$C:$C,0)))</f>
        <v>architectural-design.html#rnd</v>
      </c>
      <c r="R1099" s="306" t="str">
        <f>IF(ISBLANK(INDEX('Policy Characteristics'!L:L,MATCH($C1099,'Policy Characteristics'!$C:$C,0))),"",INDEX('Policy Characteristics'!L:L,MATCH($C1099,'Policy Characteristics'!$C:$C,0)))</f>
        <v>research-and-development.html</v>
      </c>
    </row>
    <row r="1100" spans="1:18" x14ac:dyDescent="0.25">
      <c r="A1100" s="306" t="str">
        <f>IF(ISBLANK(INDEX('Policy Characteristics'!A:A,MATCH($C1100,'Policy Characteristics'!$C:$C,0))),"",INDEX('Policy Characteristics'!A:A,MATCH($C1100,'Policy Characteristics'!$C:$C,0)))</f>
        <v>Research and Development</v>
      </c>
      <c r="B1100" s="306" t="str">
        <f>IF(ISBLANK(INDEX('Policy Characteristics'!B:B,MATCH($C1100,'Policy Characteristics'!$C:$C,0))),"",INDEX('Policy Characteristics'!B:B,MATCH($C1100,'Policy Characteristics'!$C:$C,0)))</f>
        <v>Capital Cost Reduction</v>
      </c>
      <c r="C1100" s="310" t="str">
        <f t="shared" ref="C1100:C1123" si="59">C$1099</f>
        <v>RnD Industry Capital Cost Perc Reduction</v>
      </c>
      <c r="D1100" s="7" t="s">
        <v>3194</v>
      </c>
      <c r="E1100" s="414"/>
      <c r="F1100" s="394" t="s">
        <v>3232</v>
      </c>
      <c r="G1100" s="414"/>
      <c r="H1100" s="416">
        <v>1463</v>
      </c>
      <c r="I1100" s="414" t="s">
        <v>44</v>
      </c>
      <c r="J1100" s="308" t="str">
        <f>IF(ISBLANK(INDEX('Policy Characteristics'!D:D,MATCH($C1100,'Policy Characteristics'!$C:$C,0))),"",INDEX('Policy Characteristics'!D:D,MATCH($C1100,'Policy Characteristics'!$C:$C,0)))</f>
        <v>R&amp;D Capital Cost Reductions</v>
      </c>
      <c r="K1100" s="306" t="str">
        <f>IF(ISBLANK(INDEX('Policy Characteristics'!E:E,MATCH($C1100,'Policy Characteristics'!$C:$C,0))),"",INDEX('Policy Characteristics'!E:E,MATCH($C1100,'Policy Characteristics'!$C:$C,0)))</f>
        <v>RnD industry capital cost reduction</v>
      </c>
      <c r="L1100" s="317">
        <f>IF(ISBLANK(INDEX('Policy Characteristics'!F:F,MATCH($C1100,'Policy Characteristics'!$C:$C,0))),"",INDEX('Policy Characteristics'!F:F,MATCH($C1100,'Policy Characteristics'!$C:$C,0)))</f>
        <v>0</v>
      </c>
      <c r="M1100" s="317">
        <f>IF(ISBLANK(INDEX('Policy Characteristics'!G:G,MATCH($C1100,'Policy Characteristics'!$C:$C,0))),"",INDEX('Policy Characteristics'!G:G,MATCH($C1100,'Policy Characteristics'!$C:$C,0)))</f>
        <v>0.4</v>
      </c>
      <c r="N1100" s="317">
        <f>IF(ISBLANK(INDEX('Policy Characteristics'!H:H,MATCH($C1100,'Policy Characteristics'!$C:$C,0))),"",INDEX('Policy Characteristics'!H:H,MATCH($C1100,'Policy Characteristics'!$C:$C,0)))</f>
        <v>0.01</v>
      </c>
      <c r="O1100" s="306" t="str">
        <f>IF(ISBLANK(INDEX('Policy Characteristics'!I:I,MATCH($C1100,'Policy Characteristics'!$C:$C,0))),"",INDEX('Policy Characteristics'!I:I,MATCH($C1100,'Policy Characteristics'!$C:$C,0)))</f>
        <v>% reduction in cost</v>
      </c>
      <c r="P1100" s="306" t="str">
        <f>IF(ISBLANK(INDEX('Policy Characteristics'!J:J,MATCH($C1100,'Policy Characteristics'!$C:$C,0))),"",INDEX('Policy Characteristics'!J:J,MATCH($C1100,'Policy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0" s="306" t="str">
        <f>IF(ISBLANK(INDEX('Policy Characteristics'!K:K,MATCH($C1100,'Policy Characteristics'!$C:$C,0))),"",INDEX('Policy Characteristics'!K:K,MATCH($C1100,'Policy Characteristics'!$C:$C,0)))</f>
        <v>architectural-design.html#rnd</v>
      </c>
      <c r="R1100" s="306" t="str">
        <f>IF(ISBLANK(INDEX('Policy Characteristics'!L:L,MATCH($C1100,'Policy Characteristics'!$C:$C,0))),"",INDEX('Policy Characteristics'!L:L,MATCH($C1100,'Policy Characteristics'!$C:$C,0)))</f>
        <v>research-and-development.html</v>
      </c>
    </row>
    <row r="1101" spans="1:18" x14ac:dyDescent="0.25">
      <c r="A1101" s="306" t="str">
        <f>IF(ISBLANK(INDEX('Policy Characteristics'!A:A,MATCH($C1101,'Policy Characteristics'!$C:$C,0))),"",INDEX('Policy Characteristics'!A:A,MATCH($C1101,'Policy Characteristics'!$C:$C,0)))</f>
        <v>Research and Development</v>
      </c>
      <c r="B1101" s="306" t="str">
        <f>IF(ISBLANK(INDEX('Policy Characteristics'!B:B,MATCH($C1101,'Policy Characteristics'!$C:$C,0))),"",INDEX('Policy Characteristics'!B:B,MATCH($C1101,'Policy Characteristics'!$C:$C,0)))</f>
        <v>Capital Cost Reduction</v>
      </c>
      <c r="C1101" s="310" t="str">
        <f t="shared" si="59"/>
        <v>RnD Industry Capital Cost Perc Reduction</v>
      </c>
      <c r="D1101" s="7" t="s">
        <v>3195</v>
      </c>
      <c r="E1101" s="414"/>
      <c r="F1101" s="394" t="s">
        <v>3233</v>
      </c>
      <c r="G1101" s="414"/>
      <c r="H1101" s="416">
        <v>1464</v>
      </c>
      <c r="I1101" s="414" t="s">
        <v>44</v>
      </c>
      <c r="J1101" s="308" t="str">
        <f>IF(ISBLANK(INDEX('Policy Characteristics'!D:D,MATCH($C1101,'Policy Characteristics'!$C:$C,0))),"",INDEX('Policy Characteristics'!D:D,MATCH($C1101,'Policy Characteristics'!$C:$C,0)))</f>
        <v>R&amp;D Capital Cost Reductions</v>
      </c>
      <c r="K1101" s="306" t="str">
        <f>IF(ISBLANK(INDEX('Policy Characteristics'!E:E,MATCH($C1101,'Policy Characteristics'!$C:$C,0))),"",INDEX('Policy Characteristics'!E:E,MATCH($C1101,'Policy Characteristics'!$C:$C,0)))</f>
        <v>RnD industry capital cost reduction</v>
      </c>
      <c r="L1101" s="317">
        <f>IF(ISBLANK(INDEX('Policy Characteristics'!F:F,MATCH($C1101,'Policy Characteristics'!$C:$C,0))),"",INDEX('Policy Characteristics'!F:F,MATCH($C1101,'Policy Characteristics'!$C:$C,0)))</f>
        <v>0</v>
      </c>
      <c r="M1101" s="317">
        <f>IF(ISBLANK(INDEX('Policy Characteristics'!G:G,MATCH($C1101,'Policy Characteristics'!$C:$C,0))),"",INDEX('Policy Characteristics'!G:G,MATCH($C1101,'Policy Characteristics'!$C:$C,0)))</f>
        <v>0.4</v>
      </c>
      <c r="N1101" s="317">
        <f>IF(ISBLANK(INDEX('Policy Characteristics'!H:H,MATCH($C1101,'Policy Characteristics'!$C:$C,0))),"",INDEX('Policy Characteristics'!H:H,MATCH($C1101,'Policy Characteristics'!$C:$C,0)))</f>
        <v>0.01</v>
      </c>
      <c r="O1101" s="306" t="str">
        <f>IF(ISBLANK(INDEX('Policy Characteristics'!I:I,MATCH($C1101,'Policy Characteristics'!$C:$C,0))),"",INDEX('Policy Characteristics'!I:I,MATCH($C1101,'Policy Characteristics'!$C:$C,0)))</f>
        <v>% reduction in cost</v>
      </c>
      <c r="P1101" s="306" t="str">
        <f>IF(ISBLANK(INDEX('Policy Characteristics'!J:J,MATCH($C1101,'Policy Characteristics'!$C:$C,0))),"",INDEX('Policy Characteristics'!J:J,MATCH($C1101,'Policy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1" s="306" t="str">
        <f>IF(ISBLANK(INDEX('Policy Characteristics'!K:K,MATCH($C1101,'Policy Characteristics'!$C:$C,0))),"",INDEX('Policy Characteristics'!K:K,MATCH($C1101,'Policy Characteristics'!$C:$C,0)))</f>
        <v>architectural-design.html#rnd</v>
      </c>
      <c r="R1101" s="306" t="str">
        <f>IF(ISBLANK(INDEX('Policy Characteristics'!L:L,MATCH($C1101,'Policy Characteristics'!$C:$C,0))),"",INDEX('Policy Characteristics'!L:L,MATCH($C1101,'Policy Characteristics'!$C:$C,0)))</f>
        <v>research-and-development.html</v>
      </c>
    </row>
    <row r="1102" spans="1:18" x14ac:dyDescent="0.25">
      <c r="A1102" s="306" t="str">
        <f>IF(ISBLANK(INDEX('Policy Characteristics'!A:A,MATCH($C1102,'Policy Characteristics'!$C:$C,0))),"",INDEX('Policy Characteristics'!A:A,MATCH($C1102,'Policy Characteristics'!$C:$C,0)))</f>
        <v>Research and Development</v>
      </c>
      <c r="B1102" s="306" t="str">
        <f>IF(ISBLANK(INDEX('Policy Characteristics'!B:B,MATCH($C1102,'Policy Characteristics'!$C:$C,0))),"",INDEX('Policy Characteristics'!B:B,MATCH($C1102,'Policy Characteristics'!$C:$C,0)))</f>
        <v>Capital Cost Reduction</v>
      </c>
      <c r="C1102" s="310" t="str">
        <f t="shared" si="59"/>
        <v>RnD Industry Capital Cost Perc Reduction</v>
      </c>
      <c r="D1102" s="7" t="s">
        <v>3196</v>
      </c>
      <c r="E1102" s="414"/>
      <c r="F1102" s="394" t="s">
        <v>3234</v>
      </c>
      <c r="G1102" s="414"/>
      <c r="H1102" s="416">
        <v>1465</v>
      </c>
      <c r="I1102" s="414" t="s">
        <v>44</v>
      </c>
      <c r="J1102" s="308" t="str">
        <f>IF(ISBLANK(INDEX('Policy Characteristics'!D:D,MATCH($C1102,'Policy Characteristics'!$C:$C,0))),"",INDEX('Policy Characteristics'!D:D,MATCH($C1102,'Policy Characteristics'!$C:$C,0)))</f>
        <v>R&amp;D Capital Cost Reductions</v>
      </c>
      <c r="K1102" s="306" t="str">
        <f>IF(ISBLANK(INDEX('Policy Characteristics'!E:E,MATCH($C1102,'Policy Characteristics'!$C:$C,0))),"",INDEX('Policy Characteristics'!E:E,MATCH($C1102,'Policy Characteristics'!$C:$C,0)))</f>
        <v>RnD industry capital cost reduction</v>
      </c>
      <c r="L1102" s="317">
        <f>IF(ISBLANK(INDEX('Policy Characteristics'!F:F,MATCH($C1102,'Policy Characteristics'!$C:$C,0))),"",INDEX('Policy Characteristics'!F:F,MATCH($C1102,'Policy Characteristics'!$C:$C,0)))</f>
        <v>0</v>
      </c>
      <c r="M1102" s="317">
        <f>IF(ISBLANK(INDEX('Policy Characteristics'!G:G,MATCH($C1102,'Policy Characteristics'!$C:$C,0))),"",INDEX('Policy Characteristics'!G:G,MATCH($C1102,'Policy Characteristics'!$C:$C,0)))</f>
        <v>0.4</v>
      </c>
      <c r="N1102" s="317">
        <f>IF(ISBLANK(INDEX('Policy Characteristics'!H:H,MATCH($C1102,'Policy Characteristics'!$C:$C,0))),"",INDEX('Policy Characteristics'!H:H,MATCH($C1102,'Policy Characteristics'!$C:$C,0)))</f>
        <v>0.01</v>
      </c>
      <c r="O1102" s="306" t="str">
        <f>IF(ISBLANK(INDEX('Policy Characteristics'!I:I,MATCH($C1102,'Policy Characteristics'!$C:$C,0))),"",INDEX('Policy Characteristics'!I:I,MATCH($C1102,'Policy Characteristics'!$C:$C,0)))</f>
        <v>% reduction in cost</v>
      </c>
      <c r="P1102" s="306" t="str">
        <f>IF(ISBLANK(INDEX('Policy Characteristics'!J:J,MATCH($C1102,'Policy Characteristics'!$C:$C,0))),"",INDEX('Policy Characteristics'!J:J,MATCH($C1102,'Policy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2" s="306" t="str">
        <f>IF(ISBLANK(INDEX('Policy Characteristics'!K:K,MATCH($C1102,'Policy Characteristics'!$C:$C,0))),"",INDEX('Policy Characteristics'!K:K,MATCH($C1102,'Policy Characteristics'!$C:$C,0)))</f>
        <v>architectural-design.html#rnd</v>
      </c>
      <c r="R1102" s="306" t="str">
        <f>IF(ISBLANK(INDEX('Policy Characteristics'!L:L,MATCH($C1102,'Policy Characteristics'!$C:$C,0))),"",INDEX('Policy Characteristics'!L:L,MATCH($C1102,'Policy Characteristics'!$C:$C,0)))</f>
        <v>research-and-development.html</v>
      </c>
    </row>
    <row r="1103" spans="1:18" x14ac:dyDescent="0.25">
      <c r="A1103" s="306" t="str">
        <f>IF(ISBLANK(INDEX('Policy Characteristics'!A:A,MATCH($C1103,'Policy Characteristics'!$C:$C,0))),"",INDEX('Policy Characteristics'!A:A,MATCH($C1103,'Policy Characteristics'!$C:$C,0)))</f>
        <v>Research and Development</v>
      </c>
      <c r="B1103" s="306" t="str">
        <f>IF(ISBLANK(INDEX('Policy Characteristics'!B:B,MATCH($C1103,'Policy Characteristics'!$C:$C,0))),"",INDEX('Policy Characteristics'!B:B,MATCH($C1103,'Policy Characteristics'!$C:$C,0)))</f>
        <v>Capital Cost Reduction</v>
      </c>
      <c r="C1103" s="310" t="str">
        <f t="shared" si="59"/>
        <v>RnD Industry Capital Cost Perc Reduction</v>
      </c>
      <c r="D1103" s="7" t="s">
        <v>3197</v>
      </c>
      <c r="E1103" s="414"/>
      <c r="F1103" s="394" t="s">
        <v>3235</v>
      </c>
      <c r="G1103" s="414"/>
      <c r="H1103" s="416">
        <v>1466</v>
      </c>
      <c r="I1103" s="414" t="s">
        <v>44</v>
      </c>
      <c r="J1103" s="308" t="str">
        <f>IF(ISBLANK(INDEX('Policy Characteristics'!D:D,MATCH($C1103,'Policy Characteristics'!$C:$C,0))),"",INDEX('Policy Characteristics'!D:D,MATCH($C1103,'Policy Characteristics'!$C:$C,0)))</f>
        <v>R&amp;D Capital Cost Reductions</v>
      </c>
      <c r="K1103" s="306" t="str">
        <f>IF(ISBLANK(INDEX('Policy Characteristics'!E:E,MATCH($C1103,'Policy Characteristics'!$C:$C,0))),"",INDEX('Policy Characteristics'!E:E,MATCH($C1103,'Policy Characteristics'!$C:$C,0)))</f>
        <v>RnD industry capital cost reduction</v>
      </c>
      <c r="L1103" s="317">
        <f>IF(ISBLANK(INDEX('Policy Characteristics'!F:F,MATCH($C1103,'Policy Characteristics'!$C:$C,0))),"",INDEX('Policy Characteristics'!F:F,MATCH($C1103,'Policy Characteristics'!$C:$C,0)))</f>
        <v>0</v>
      </c>
      <c r="M1103" s="317">
        <f>IF(ISBLANK(INDEX('Policy Characteristics'!G:G,MATCH($C1103,'Policy Characteristics'!$C:$C,0))),"",INDEX('Policy Characteristics'!G:G,MATCH($C1103,'Policy Characteristics'!$C:$C,0)))</f>
        <v>0.4</v>
      </c>
      <c r="N1103" s="317">
        <f>IF(ISBLANK(INDEX('Policy Characteristics'!H:H,MATCH($C1103,'Policy Characteristics'!$C:$C,0))),"",INDEX('Policy Characteristics'!H:H,MATCH($C1103,'Policy Characteristics'!$C:$C,0)))</f>
        <v>0.01</v>
      </c>
      <c r="O1103" s="306" t="str">
        <f>IF(ISBLANK(INDEX('Policy Characteristics'!I:I,MATCH($C1103,'Policy Characteristics'!$C:$C,0))),"",INDEX('Policy Characteristics'!I:I,MATCH($C1103,'Policy Characteristics'!$C:$C,0)))</f>
        <v>% reduction in cost</v>
      </c>
      <c r="P1103" s="306" t="str">
        <f>IF(ISBLANK(INDEX('Policy Characteristics'!J:J,MATCH($C1103,'Policy Characteristics'!$C:$C,0))),"",INDEX('Policy Characteristics'!J:J,MATCH($C1103,'Policy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3" s="306" t="str">
        <f>IF(ISBLANK(INDEX('Policy Characteristics'!K:K,MATCH($C1103,'Policy Characteristics'!$C:$C,0))),"",INDEX('Policy Characteristics'!K:K,MATCH($C1103,'Policy Characteristics'!$C:$C,0)))</f>
        <v>architectural-design.html#rnd</v>
      </c>
      <c r="R1103" s="306" t="str">
        <f>IF(ISBLANK(INDEX('Policy Characteristics'!L:L,MATCH($C1103,'Policy Characteristics'!$C:$C,0))),"",INDEX('Policy Characteristics'!L:L,MATCH($C1103,'Policy Characteristics'!$C:$C,0)))</f>
        <v>research-and-development.html</v>
      </c>
    </row>
    <row r="1104" spans="1:18" x14ac:dyDescent="0.25">
      <c r="A1104" s="306" t="str">
        <f>IF(ISBLANK(INDEX('Policy Characteristics'!A:A,MATCH($C1104,'Policy Characteristics'!$C:$C,0))),"",INDEX('Policy Characteristics'!A:A,MATCH($C1104,'Policy Characteristics'!$C:$C,0)))</f>
        <v>Research and Development</v>
      </c>
      <c r="B1104" s="306" t="str">
        <f>IF(ISBLANK(INDEX('Policy Characteristics'!B:B,MATCH($C1104,'Policy Characteristics'!$C:$C,0))),"",INDEX('Policy Characteristics'!B:B,MATCH($C1104,'Policy Characteristics'!$C:$C,0)))</f>
        <v>Capital Cost Reduction</v>
      </c>
      <c r="C1104" s="310" t="str">
        <f t="shared" si="59"/>
        <v>RnD Industry Capital Cost Perc Reduction</v>
      </c>
      <c r="D1104" s="7" t="s">
        <v>3198</v>
      </c>
      <c r="E1104" s="414"/>
      <c r="F1104" s="394" t="s">
        <v>3236</v>
      </c>
      <c r="G1104" s="414"/>
      <c r="H1104" s="416">
        <v>1467</v>
      </c>
      <c r="I1104" s="414" t="s">
        <v>44</v>
      </c>
      <c r="J1104" s="308" t="str">
        <f>IF(ISBLANK(INDEX('Policy Characteristics'!D:D,MATCH($C1104,'Policy Characteristics'!$C:$C,0))),"",INDEX('Policy Characteristics'!D:D,MATCH($C1104,'Policy Characteristics'!$C:$C,0)))</f>
        <v>R&amp;D Capital Cost Reductions</v>
      </c>
      <c r="K1104" s="306" t="str">
        <f>IF(ISBLANK(INDEX('Policy Characteristics'!E:E,MATCH($C1104,'Policy Characteristics'!$C:$C,0))),"",INDEX('Policy Characteristics'!E:E,MATCH($C1104,'Policy Characteristics'!$C:$C,0)))</f>
        <v>RnD industry capital cost reduction</v>
      </c>
      <c r="L1104" s="317">
        <f>IF(ISBLANK(INDEX('Policy Characteristics'!F:F,MATCH($C1104,'Policy Characteristics'!$C:$C,0))),"",INDEX('Policy Characteristics'!F:F,MATCH($C1104,'Policy Characteristics'!$C:$C,0)))</f>
        <v>0</v>
      </c>
      <c r="M1104" s="317">
        <f>IF(ISBLANK(INDEX('Policy Characteristics'!G:G,MATCH($C1104,'Policy Characteristics'!$C:$C,0))),"",INDEX('Policy Characteristics'!G:G,MATCH($C1104,'Policy Characteristics'!$C:$C,0)))</f>
        <v>0.4</v>
      </c>
      <c r="N1104" s="317">
        <f>IF(ISBLANK(INDEX('Policy Characteristics'!H:H,MATCH($C1104,'Policy Characteristics'!$C:$C,0))),"",INDEX('Policy Characteristics'!H:H,MATCH($C1104,'Policy Characteristics'!$C:$C,0)))</f>
        <v>0.01</v>
      </c>
      <c r="O1104" s="306" t="str">
        <f>IF(ISBLANK(INDEX('Policy Characteristics'!I:I,MATCH($C1104,'Policy Characteristics'!$C:$C,0))),"",INDEX('Policy Characteristics'!I:I,MATCH($C1104,'Policy Characteristics'!$C:$C,0)))</f>
        <v>% reduction in cost</v>
      </c>
      <c r="P1104" s="306" t="str">
        <f>IF(ISBLANK(INDEX('Policy Characteristics'!J:J,MATCH($C1104,'Policy Characteristics'!$C:$C,0))),"",INDEX('Policy Characteristics'!J:J,MATCH($C1104,'Policy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4" s="306" t="str">
        <f>IF(ISBLANK(INDEX('Policy Characteristics'!K:K,MATCH($C1104,'Policy Characteristics'!$C:$C,0))),"",INDEX('Policy Characteristics'!K:K,MATCH($C1104,'Policy Characteristics'!$C:$C,0)))</f>
        <v>architectural-design.html#rnd</v>
      </c>
      <c r="R1104" s="306" t="str">
        <f>IF(ISBLANK(INDEX('Policy Characteristics'!L:L,MATCH($C1104,'Policy Characteristics'!$C:$C,0))),"",INDEX('Policy Characteristics'!L:L,MATCH($C1104,'Policy Characteristics'!$C:$C,0)))</f>
        <v>research-and-development.html</v>
      </c>
    </row>
    <row r="1105" spans="1:18" x14ac:dyDescent="0.25">
      <c r="A1105" s="306" t="str">
        <f>IF(ISBLANK(INDEX('Policy Characteristics'!A:A,MATCH($C1105,'Policy Characteristics'!$C:$C,0))),"",INDEX('Policy Characteristics'!A:A,MATCH($C1105,'Policy Characteristics'!$C:$C,0)))</f>
        <v>Research and Development</v>
      </c>
      <c r="B1105" s="306" t="str">
        <f>IF(ISBLANK(INDEX('Policy Characteristics'!B:B,MATCH($C1105,'Policy Characteristics'!$C:$C,0))),"",INDEX('Policy Characteristics'!B:B,MATCH($C1105,'Policy Characteristics'!$C:$C,0)))</f>
        <v>Capital Cost Reduction</v>
      </c>
      <c r="C1105" s="310" t="str">
        <f t="shared" si="59"/>
        <v>RnD Industry Capital Cost Perc Reduction</v>
      </c>
      <c r="D1105" s="7" t="s">
        <v>3199</v>
      </c>
      <c r="E1105" s="414"/>
      <c r="F1105" s="394" t="s">
        <v>3237</v>
      </c>
      <c r="G1105" s="414"/>
      <c r="H1105" s="416">
        <v>1468</v>
      </c>
      <c r="I1105" s="414" t="s">
        <v>44</v>
      </c>
      <c r="J1105" s="308" t="str">
        <f>IF(ISBLANK(INDEX('Policy Characteristics'!D:D,MATCH($C1105,'Policy Characteristics'!$C:$C,0))),"",INDEX('Policy Characteristics'!D:D,MATCH($C1105,'Policy Characteristics'!$C:$C,0)))</f>
        <v>R&amp;D Capital Cost Reductions</v>
      </c>
      <c r="K1105" s="306" t="str">
        <f>IF(ISBLANK(INDEX('Policy Characteristics'!E:E,MATCH($C1105,'Policy Characteristics'!$C:$C,0))),"",INDEX('Policy Characteristics'!E:E,MATCH($C1105,'Policy Characteristics'!$C:$C,0)))</f>
        <v>RnD industry capital cost reduction</v>
      </c>
      <c r="L1105" s="317">
        <f>IF(ISBLANK(INDEX('Policy Characteristics'!F:F,MATCH($C1105,'Policy Characteristics'!$C:$C,0))),"",INDEX('Policy Characteristics'!F:F,MATCH($C1105,'Policy Characteristics'!$C:$C,0)))</f>
        <v>0</v>
      </c>
      <c r="M1105" s="317">
        <f>IF(ISBLANK(INDEX('Policy Characteristics'!G:G,MATCH($C1105,'Policy Characteristics'!$C:$C,0))),"",INDEX('Policy Characteristics'!G:G,MATCH($C1105,'Policy Characteristics'!$C:$C,0)))</f>
        <v>0.4</v>
      </c>
      <c r="N1105" s="317">
        <f>IF(ISBLANK(INDEX('Policy Characteristics'!H:H,MATCH($C1105,'Policy Characteristics'!$C:$C,0))),"",INDEX('Policy Characteristics'!H:H,MATCH($C1105,'Policy Characteristics'!$C:$C,0)))</f>
        <v>0.01</v>
      </c>
      <c r="O1105" s="306" t="str">
        <f>IF(ISBLANK(INDEX('Policy Characteristics'!I:I,MATCH($C1105,'Policy Characteristics'!$C:$C,0))),"",INDEX('Policy Characteristics'!I:I,MATCH($C1105,'Policy Characteristics'!$C:$C,0)))</f>
        <v>% reduction in cost</v>
      </c>
      <c r="P1105" s="306" t="str">
        <f>IF(ISBLANK(INDEX('Policy Characteristics'!J:J,MATCH($C1105,'Policy Characteristics'!$C:$C,0))),"",INDEX('Policy Characteristics'!J:J,MATCH($C1105,'Policy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5" s="306" t="str">
        <f>IF(ISBLANK(INDEX('Policy Characteristics'!K:K,MATCH($C1105,'Policy Characteristics'!$C:$C,0))),"",INDEX('Policy Characteristics'!K:K,MATCH($C1105,'Policy Characteristics'!$C:$C,0)))</f>
        <v>architectural-design.html#rnd</v>
      </c>
      <c r="R1105" s="306" t="str">
        <f>IF(ISBLANK(INDEX('Policy Characteristics'!L:L,MATCH($C1105,'Policy Characteristics'!$C:$C,0))),"",INDEX('Policy Characteristics'!L:L,MATCH($C1105,'Policy Characteristics'!$C:$C,0)))</f>
        <v>research-and-development.html</v>
      </c>
    </row>
    <row r="1106" spans="1:18" x14ac:dyDescent="0.25">
      <c r="A1106" s="306" t="str">
        <f>IF(ISBLANK(INDEX('Policy Characteristics'!A:A,MATCH($C1106,'Policy Characteristics'!$C:$C,0))),"",INDEX('Policy Characteristics'!A:A,MATCH($C1106,'Policy Characteristics'!$C:$C,0)))</f>
        <v>Research and Development</v>
      </c>
      <c r="B1106" s="306" t="str">
        <f>IF(ISBLANK(INDEX('Policy Characteristics'!B:B,MATCH($C1106,'Policy Characteristics'!$C:$C,0))),"",INDEX('Policy Characteristics'!B:B,MATCH($C1106,'Policy Characteristics'!$C:$C,0)))</f>
        <v>Capital Cost Reduction</v>
      </c>
      <c r="C1106" s="310" t="str">
        <f t="shared" si="59"/>
        <v>RnD Industry Capital Cost Perc Reduction</v>
      </c>
      <c r="D1106" s="7" t="s">
        <v>3200</v>
      </c>
      <c r="E1106" s="414"/>
      <c r="F1106" s="394" t="s">
        <v>3238</v>
      </c>
      <c r="G1106" s="414"/>
      <c r="H1106" s="416">
        <v>1469</v>
      </c>
      <c r="I1106" s="414" t="s">
        <v>44</v>
      </c>
      <c r="J1106" s="308" t="str">
        <f>IF(ISBLANK(INDEX('Policy Characteristics'!D:D,MATCH($C1106,'Policy Characteristics'!$C:$C,0))),"",INDEX('Policy Characteristics'!D:D,MATCH($C1106,'Policy Characteristics'!$C:$C,0)))</f>
        <v>R&amp;D Capital Cost Reductions</v>
      </c>
      <c r="K1106" s="306" t="str">
        <f>IF(ISBLANK(INDEX('Policy Characteristics'!E:E,MATCH($C1106,'Policy Characteristics'!$C:$C,0))),"",INDEX('Policy Characteristics'!E:E,MATCH($C1106,'Policy Characteristics'!$C:$C,0)))</f>
        <v>RnD industry capital cost reduction</v>
      </c>
      <c r="L1106" s="317">
        <f>IF(ISBLANK(INDEX('Policy Characteristics'!F:F,MATCH($C1106,'Policy Characteristics'!$C:$C,0))),"",INDEX('Policy Characteristics'!F:F,MATCH($C1106,'Policy Characteristics'!$C:$C,0)))</f>
        <v>0</v>
      </c>
      <c r="M1106" s="317">
        <f>IF(ISBLANK(INDEX('Policy Characteristics'!G:G,MATCH($C1106,'Policy Characteristics'!$C:$C,0))),"",INDEX('Policy Characteristics'!G:G,MATCH($C1106,'Policy Characteristics'!$C:$C,0)))</f>
        <v>0.4</v>
      </c>
      <c r="N1106" s="317">
        <f>IF(ISBLANK(INDEX('Policy Characteristics'!H:H,MATCH($C1106,'Policy Characteristics'!$C:$C,0))),"",INDEX('Policy Characteristics'!H:H,MATCH($C1106,'Policy Characteristics'!$C:$C,0)))</f>
        <v>0.01</v>
      </c>
      <c r="O1106" s="306" t="str">
        <f>IF(ISBLANK(INDEX('Policy Characteristics'!I:I,MATCH($C1106,'Policy Characteristics'!$C:$C,0))),"",INDEX('Policy Characteristics'!I:I,MATCH($C1106,'Policy Characteristics'!$C:$C,0)))</f>
        <v>% reduction in cost</v>
      </c>
      <c r="P1106" s="306" t="str">
        <f>IF(ISBLANK(INDEX('Policy Characteristics'!J:J,MATCH($C1106,'Policy Characteristics'!$C:$C,0))),"",INDEX('Policy Characteristics'!J:J,MATCH($C1106,'Policy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6" s="306" t="str">
        <f>IF(ISBLANK(INDEX('Policy Characteristics'!K:K,MATCH($C1106,'Policy Characteristics'!$C:$C,0))),"",INDEX('Policy Characteristics'!K:K,MATCH($C1106,'Policy Characteristics'!$C:$C,0)))</f>
        <v>architectural-design.html#rnd</v>
      </c>
      <c r="R1106" s="306" t="str">
        <f>IF(ISBLANK(INDEX('Policy Characteristics'!L:L,MATCH($C1106,'Policy Characteristics'!$C:$C,0))),"",INDEX('Policy Characteristics'!L:L,MATCH($C1106,'Policy Characteristics'!$C:$C,0)))</f>
        <v>research-and-development.html</v>
      </c>
    </row>
    <row r="1107" spans="1:18" x14ac:dyDescent="0.25">
      <c r="A1107" s="306" t="str">
        <f>IF(ISBLANK(INDEX('Policy Characteristics'!A:A,MATCH($C1107,'Policy Characteristics'!$C:$C,0))),"",INDEX('Policy Characteristics'!A:A,MATCH($C1107,'Policy Characteristics'!$C:$C,0)))</f>
        <v>Research and Development</v>
      </c>
      <c r="B1107" s="306" t="str">
        <f>IF(ISBLANK(INDEX('Policy Characteristics'!B:B,MATCH($C1107,'Policy Characteristics'!$C:$C,0))),"",INDEX('Policy Characteristics'!B:B,MATCH($C1107,'Policy Characteristics'!$C:$C,0)))</f>
        <v>Capital Cost Reduction</v>
      </c>
      <c r="C1107" s="310" t="str">
        <f t="shared" si="59"/>
        <v>RnD Industry Capital Cost Perc Reduction</v>
      </c>
      <c r="D1107" s="7" t="s">
        <v>3201</v>
      </c>
      <c r="E1107" s="414"/>
      <c r="F1107" s="394" t="s">
        <v>3239</v>
      </c>
      <c r="G1107" s="414"/>
      <c r="H1107" s="416">
        <v>1470</v>
      </c>
      <c r="I1107" s="414" t="s">
        <v>44</v>
      </c>
      <c r="J1107" s="308" t="str">
        <f>IF(ISBLANK(INDEX('Policy Characteristics'!D:D,MATCH($C1107,'Policy Characteristics'!$C:$C,0))),"",INDEX('Policy Characteristics'!D:D,MATCH($C1107,'Policy Characteristics'!$C:$C,0)))</f>
        <v>R&amp;D Capital Cost Reductions</v>
      </c>
      <c r="K1107" s="306" t="str">
        <f>IF(ISBLANK(INDEX('Policy Characteristics'!E:E,MATCH($C1107,'Policy Characteristics'!$C:$C,0))),"",INDEX('Policy Characteristics'!E:E,MATCH($C1107,'Policy Characteristics'!$C:$C,0)))</f>
        <v>RnD industry capital cost reduction</v>
      </c>
      <c r="L1107" s="317">
        <f>IF(ISBLANK(INDEX('Policy Characteristics'!F:F,MATCH($C1107,'Policy Characteristics'!$C:$C,0))),"",INDEX('Policy Characteristics'!F:F,MATCH($C1107,'Policy Characteristics'!$C:$C,0)))</f>
        <v>0</v>
      </c>
      <c r="M1107" s="317">
        <f>IF(ISBLANK(INDEX('Policy Characteristics'!G:G,MATCH($C1107,'Policy Characteristics'!$C:$C,0))),"",INDEX('Policy Characteristics'!G:G,MATCH($C1107,'Policy Characteristics'!$C:$C,0)))</f>
        <v>0.4</v>
      </c>
      <c r="N1107" s="317">
        <f>IF(ISBLANK(INDEX('Policy Characteristics'!H:H,MATCH($C1107,'Policy Characteristics'!$C:$C,0))),"",INDEX('Policy Characteristics'!H:H,MATCH($C1107,'Policy Characteristics'!$C:$C,0)))</f>
        <v>0.01</v>
      </c>
      <c r="O1107" s="306" t="str">
        <f>IF(ISBLANK(INDEX('Policy Characteristics'!I:I,MATCH($C1107,'Policy Characteristics'!$C:$C,0))),"",INDEX('Policy Characteristics'!I:I,MATCH($C1107,'Policy Characteristics'!$C:$C,0)))</f>
        <v>% reduction in cost</v>
      </c>
      <c r="P1107" s="306" t="str">
        <f>IF(ISBLANK(INDEX('Policy Characteristics'!J:J,MATCH($C1107,'Policy Characteristics'!$C:$C,0))),"",INDEX('Policy Characteristics'!J:J,MATCH($C1107,'Policy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7" s="306" t="str">
        <f>IF(ISBLANK(INDEX('Policy Characteristics'!K:K,MATCH($C1107,'Policy Characteristics'!$C:$C,0))),"",INDEX('Policy Characteristics'!K:K,MATCH($C1107,'Policy Characteristics'!$C:$C,0)))</f>
        <v>architectural-design.html#rnd</v>
      </c>
      <c r="R1107" s="306" t="str">
        <f>IF(ISBLANK(INDEX('Policy Characteristics'!L:L,MATCH($C1107,'Policy Characteristics'!$C:$C,0))),"",INDEX('Policy Characteristics'!L:L,MATCH($C1107,'Policy Characteristics'!$C:$C,0)))</f>
        <v>research-and-development.html</v>
      </c>
    </row>
    <row r="1108" spans="1:18" x14ac:dyDescent="0.25">
      <c r="A1108" s="306" t="str">
        <f>IF(ISBLANK(INDEX('Policy Characteristics'!A:A,MATCH($C1108,'Policy Characteristics'!$C:$C,0))),"",INDEX('Policy Characteristics'!A:A,MATCH($C1108,'Policy Characteristics'!$C:$C,0)))</f>
        <v>Research and Development</v>
      </c>
      <c r="B1108" s="306" t="str">
        <f>IF(ISBLANK(INDEX('Policy Characteristics'!B:B,MATCH($C1108,'Policy Characteristics'!$C:$C,0))),"",INDEX('Policy Characteristics'!B:B,MATCH($C1108,'Policy Characteristics'!$C:$C,0)))</f>
        <v>Capital Cost Reduction</v>
      </c>
      <c r="C1108" s="310" t="str">
        <f t="shared" si="59"/>
        <v>RnD Industry Capital Cost Perc Reduction</v>
      </c>
      <c r="D1108" s="7" t="s">
        <v>3202</v>
      </c>
      <c r="E1108" s="414"/>
      <c r="F1108" s="394" t="s">
        <v>348</v>
      </c>
      <c r="G1108" s="414"/>
      <c r="H1108" s="416">
        <v>1471</v>
      </c>
      <c r="I1108" s="414" t="s">
        <v>44</v>
      </c>
      <c r="J1108" s="308" t="str">
        <f>IF(ISBLANK(INDEX('Policy Characteristics'!D:D,MATCH($C1108,'Policy Characteristics'!$C:$C,0))),"",INDEX('Policy Characteristics'!D:D,MATCH($C1108,'Policy Characteristics'!$C:$C,0)))</f>
        <v>R&amp;D Capital Cost Reductions</v>
      </c>
      <c r="K1108" s="306" t="str">
        <f>IF(ISBLANK(INDEX('Policy Characteristics'!E:E,MATCH($C1108,'Policy Characteristics'!$C:$C,0))),"",INDEX('Policy Characteristics'!E:E,MATCH($C1108,'Policy Characteristics'!$C:$C,0)))</f>
        <v>RnD industry capital cost reduction</v>
      </c>
      <c r="L1108" s="317">
        <f>IF(ISBLANK(INDEX('Policy Characteristics'!F:F,MATCH($C1108,'Policy Characteristics'!$C:$C,0))),"",INDEX('Policy Characteristics'!F:F,MATCH($C1108,'Policy Characteristics'!$C:$C,0)))</f>
        <v>0</v>
      </c>
      <c r="M1108" s="317">
        <f>IF(ISBLANK(INDEX('Policy Characteristics'!G:G,MATCH($C1108,'Policy Characteristics'!$C:$C,0))),"",INDEX('Policy Characteristics'!G:G,MATCH($C1108,'Policy Characteristics'!$C:$C,0)))</f>
        <v>0.4</v>
      </c>
      <c r="N1108" s="317">
        <f>IF(ISBLANK(INDEX('Policy Characteristics'!H:H,MATCH($C1108,'Policy Characteristics'!$C:$C,0))),"",INDEX('Policy Characteristics'!H:H,MATCH($C1108,'Policy Characteristics'!$C:$C,0)))</f>
        <v>0.01</v>
      </c>
      <c r="O1108" s="306" t="str">
        <f>IF(ISBLANK(INDEX('Policy Characteristics'!I:I,MATCH($C1108,'Policy Characteristics'!$C:$C,0))),"",INDEX('Policy Characteristics'!I:I,MATCH($C1108,'Policy Characteristics'!$C:$C,0)))</f>
        <v>% reduction in cost</v>
      </c>
      <c r="P1108" s="306" t="str">
        <f>IF(ISBLANK(INDEX('Policy Characteristics'!J:J,MATCH($C1108,'Policy Characteristics'!$C:$C,0))),"",INDEX('Policy Characteristics'!J:J,MATCH($C1108,'Policy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8" s="306" t="str">
        <f>IF(ISBLANK(INDEX('Policy Characteristics'!K:K,MATCH($C1108,'Policy Characteristics'!$C:$C,0))),"",INDEX('Policy Characteristics'!K:K,MATCH($C1108,'Policy Characteristics'!$C:$C,0)))</f>
        <v>architectural-design.html#rnd</v>
      </c>
      <c r="R1108" s="306" t="str">
        <f>IF(ISBLANK(INDEX('Policy Characteristics'!L:L,MATCH($C1108,'Policy Characteristics'!$C:$C,0))),"",INDEX('Policy Characteristics'!L:L,MATCH($C1108,'Policy Characteristics'!$C:$C,0)))</f>
        <v>research-and-development.html</v>
      </c>
    </row>
    <row r="1109" spans="1:18" x14ac:dyDescent="0.25">
      <c r="A1109" s="306" t="str">
        <f>IF(ISBLANK(INDEX('Policy Characteristics'!A:A,MATCH($C1109,'Policy Characteristics'!$C:$C,0))),"",INDEX('Policy Characteristics'!A:A,MATCH($C1109,'Policy Characteristics'!$C:$C,0)))</f>
        <v>Research and Development</v>
      </c>
      <c r="B1109" s="306" t="str">
        <f>IF(ISBLANK(INDEX('Policy Characteristics'!B:B,MATCH($C1109,'Policy Characteristics'!$C:$C,0))),"",INDEX('Policy Characteristics'!B:B,MATCH($C1109,'Policy Characteristics'!$C:$C,0)))</f>
        <v>Capital Cost Reduction</v>
      </c>
      <c r="C1109" s="310" t="str">
        <f t="shared" si="59"/>
        <v>RnD Industry Capital Cost Perc Reduction</v>
      </c>
      <c r="D1109" s="7" t="s">
        <v>3203</v>
      </c>
      <c r="E1109" s="414"/>
      <c r="F1109" s="394" t="s">
        <v>3240</v>
      </c>
      <c r="G1109" s="414"/>
      <c r="H1109" s="416">
        <v>1472</v>
      </c>
      <c r="I1109" s="414" t="s">
        <v>44</v>
      </c>
      <c r="J1109" s="308" t="str">
        <f>IF(ISBLANK(INDEX('Policy Characteristics'!D:D,MATCH($C1109,'Policy Characteristics'!$C:$C,0))),"",INDEX('Policy Characteristics'!D:D,MATCH($C1109,'Policy Characteristics'!$C:$C,0)))</f>
        <v>R&amp;D Capital Cost Reductions</v>
      </c>
      <c r="K1109" s="306" t="str">
        <f>IF(ISBLANK(INDEX('Policy Characteristics'!E:E,MATCH($C1109,'Policy Characteristics'!$C:$C,0))),"",INDEX('Policy Characteristics'!E:E,MATCH($C1109,'Policy Characteristics'!$C:$C,0)))</f>
        <v>RnD industry capital cost reduction</v>
      </c>
      <c r="L1109" s="317">
        <f>IF(ISBLANK(INDEX('Policy Characteristics'!F:F,MATCH($C1109,'Policy Characteristics'!$C:$C,0))),"",INDEX('Policy Characteristics'!F:F,MATCH($C1109,'Policy Characteristics'!$C:$C,0)))</f>
        <v>0</v>
      </c>
      <c r="M1109" s="317">
        <f>IF(ISBLANK(INDEX('Policy Characteristics'!G:G,MATCH($C1109,'Policy Characteristics'!$C:$C,0))),"",INDEX('Policy Characteristics'!G:G,MATCH($C1109,'Policy Characteristics'!$C:$C,0)))</f>
        <v>0.4</v>
      </c>
      <c r="N1109" s="317">
        <f>IF(ISBLANK(INDEX('Policy Characteristics'!H:H,MATCH($C1109,'Policy Characteristics'!$C:$C,0))),"",INDEX('Policy Characteristics'!H:H,MATCH($C1109,'Policy Characteristics'!$C:$C,0)))</f>
        <v>0.01</v>
      </c>
      <c r="O1109" s="306" t="str">
        <f>IF(ISBLANK(INDEX('Policy Characteristics'!I:I,MATCH($C1109,'Policy Characteristics'!$C:$C,0))),"",INDEX('Policy Characteristics'!I:I,MATCH($C1109,'Policy Characteristics'!$C:$C,0)))</f>
        <v>% reduction in cost</v>
      </c>
      <c r="P1109" s="306" t="str">
        <f>IF(ISBLANK(INDEX('Policy Characteristics'!J:J,MATCH($C1109,'Policy Characteristics'!$C:$C,0))),"",INDEX('Policy Characteristics'!J:J,MATCH($C1109,'Policy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09" s="306" t="str">
        <f>IF(ISBLANK(INDEX('Policy Characteristics'!K:K,MATCH($C1109,'Policy Characteristics'!$C:$C,0))),"",INDEX('Policy Characteristics'!K:K,MATCH($C1109,'Policy Characteristics'!$C:$C,0)))</f>
        <v>architectural-design.html#rnd</v>
      </c>
      <c r="R1109" s="306" t="str">
        <f>IF(ISBLANK(INDEX('Policy Characteristics'!L:L,MATCH($C1109,'Policy Characteristics'!$C:$C,0))),"",INDEX('Policy Characteristics'!L:L,MATCH($C1109,'Policy Characteristics'!$C:$C,0)))</f>
        <v>research-and-development.html</v>
      </c>
    </row>
    <row r="1110" spans="1:18" x14ac:dyDescent="0.25">
      <c r="A1110" s="306" t="str">
        <f>IF(ISBLANK(INDEX('Policy Characteristics'!A:A,MATCH($C1110,'Policy Characteristics'!$C:$C,0))),"",INDEX('Policy Characteristics'!A:A,MATCH($C1110,'Policy Characteristics'!$C:$C,0)))</f>
        <v>Research and Development</v>
      </c>
      <c r="B1110" s="306" t="str">
        <f>IF(ISBLANK(INDEX('Policy Characteristics'!B:B,MATCH($C1110,'Policy Characteristics'!$C:$C,0))),"",INDEX('Policy Characteristics'!B:B,MATCH($C1110,'Policy Characteristics'!$C:$C,0)))</f>
        <v>Capital Cost Reduction</v>
      </c>
      <c r="C1110" s="310" t="str">
        <f t="shared" si="59"/>
        <v>RnD Industry Capital Cost Perc Reduction</v>
      </c>
      <c r="D1110" s="7" t="s">
        <v>3204</v>
      </c>
      <c r="E1110" s="414"/>
      <c r="F1110" s="394" t="s">
        <v>3241</v>
      </c>
      <c r="G1110" s="414"/>
      <c r="H1110" s="416">
        <v>1473</v>
      </c>
      <c r="I1110" s="414" t="s">
        <v>44</v>
      </c>
      <c r="J1110" s="308" t="str">
        <f>IF(ISBLANK(INDEX('Policy Characteristics'!D:D,MATCH($C1110,'Policy Characteristics'!$C:$C,0))),"",INDEX('Policy Characteristics'!D:D,MATCH($C1110,'Policy Characteristics'!$C:$C,0)))</f>
        <v>R&amp;D Capital Cost Reductions</v>
      </c>
      <c r="K1110" s="306" t="str">
        <f>IF(ISBLANK(INDEX('Policy Characteristics'!E:E,MATCH($C1110,'Policy Characteristics'!$C:$C,0))),"",INDEX('Policy Characteristics'!E:E,MATCH($C1110,'Policy Characteristics'!$C:$C,0)))</f>
        <v>RnD industry capital cost reduction</v>
      </c>
      <c r="L1110" s="317">
        <f>IF(ISBLANK(INDEX('Policy Characteristics'!F:F,MATCH($C1110,'Policy Characteristics'!$C:$C,0))),"",INDEX('Policy Characteristics'!F:F,MATCH($C1110,'Policy Characteristics'!$C:$C,0)))</f>
        <v>0</v>
      </c>
      <c r="M1110" s="317">
        <f>IF(ISBLANK(INDEX('Policy Characteristics'!G:G,MATCH($C1110,'Policy Characteristics'!$C:$C,0))),"",INDEX('Policy Characteristics'!G:G,MATCH($C1110,'Policy Characteristics'!$C:$C,0)))</f>
        <v>0.4</v>
      </c>
      <c r="N1110" s="317">
        <f>IF(ISBLANK(INDEX('Policy Characteristics'!H:H,MATCH($C1110,'Policy Characteristics'!$C:$C,0))),"",INDEX('Policy Characteristics'!H:H,MATCH($C1110,'Policy Characteristics'!$C:$C,0)))</f>
        <v>0.01</v>
      </c>
      <c r="O1110" s="306" t="str">
        <f>IF(ISBLANK(INDEX('Policy Characteristics'!I:I,MATCH($C1110,'Policy Characteristics'!$C:$C,0))),"",INDEX('Policy Characteristics'!I:I,MATCH($C1110,'Policy Characteristics'!$C:$C,0)))</f>
        <v>% reduction in cost</v>
      </c>
      <c r="P1110" s="306" t="str">
        <f>IF(ISBLANK(INDEX('Policy Characteristics'!J:J,MATCH($C1110,'Policy Characteristics'!$C:$C,0))),"",INDEX('Policy Characteristics'!J:J,MATCH($C1110,'Policy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0" s="306" t="str">
        <f>IF(ISBLANK(INDEX('Policy Characteristics'!K:K,MATCH($C1110,'Policy Characteristics'!$C:$C,0))),"",INDEX('Policy Characteristics'!K:K,MATCH($C1110,'Policy Characteristics'!$C:$C,0)))</f>
        <v>architectural-design.html#rnd</v>
      </c>
      <c r="R1110" s="306" t="str">
        <f>IF(ISBLANK(INDEX('Policy Characteristics'!L:L,MATCH($C1110,'Policy Characteristics'!$C:$C,0))),"",INDEX('Policy Characteristics'!L:L,MATCH($C1110,'Policy Characteristics'!$C:$C,0)))</f>
        <v>research-and-development.html</v>
      </c>
    </row>
    <row r="1111" spans="1:18" x14ac:dyDescent="0.25">
      <c r="A1111" s="306" t="str">
        <f>IF(ISBLANK(INDEX('Policy Characteristics'!A:A,MATCH($C1111,'Policy Characteristics'!$C:$C,0))),"",INDEX('Policy Characteristics'!A:A,MATCH($C1111,'Policy Characteristics'!$C:$C,0)))</f>
        <v>Research and Development</v>
      </c>
      <c r="B1111" s="306" t="str">
        <f>IF(ISBLANK(INDEX('Policy Characteristics'!B:B,MATCH($C1111,'Policy Characteristics'!$C:$C,0))),"",INDEX('Policy Characteristics'!B:B,MATCH($C1111,'Policy Characteristics'!$C:$C,0)))</f>
        <v>Capital Cost Reduction</v>
      </c>
      <c r="C1111" s="310" t="str">
        <f t="shared" si="59"/>
        <v>RnD Industry Capital Cost Perc Reduction</v>
      </c>
      <c r="D1111" s="7" t="s">
        <v>3205</v>
      </c>
      <c r="E1111" s="414"/>
      <c r="F1111" s="394" t="s">
        <v>3242</v>
      </c>
      <c r="G1111" s="414"/>
      <c r="H1111" s="416">
        <v>1474</v>
      </c>
      <c r="I1111" s="414" t="s">
        <v>44</v>
      </c>
      <c r="J1111" s="308" t="str">
        <f>IF(ISBLANK(INDEX('Policy Characteristics'!D:D,MATCH($C1111,'Policy Characteristics'!$C:$C,0))),"",INDEX('Policy Characteristics'!D:D,MATCH($C1111,'Policy Characteristics'!$C:$C,0)))</f>
        <v>R&amp;D Capital Cost Reductions</v>
      </c>
      <c r="K1111" s="306" t="str">
        <f>IF(ISBLANK(INDEX('Policy Characteristics'!E:E,MATCH($C1111,'Policy Characteristics'!$C:$C,0))),"",INDEX('Policy Characteristics'!E:E,MATCH($C1111,'Policy Characteristics'!$C:$C,0)))</f>
        <v>RnD industry capital cost reduction</v>
      </c>
      <c r="L1111" s="317">
        <f>IF(ISBLANK(INDEX('Policy Characteristics'!F:F,MATCH($C1111,'Policy Characteristics'!$C:$C,0))),"",INDEX('Policy Characteristics'!F:F,MATCH($C1111,'Policy Characteristics'!$C:$C,0)))</f>
        <v>0</v>
      </c>
      <c r="M1111" s="317">
        <f>IF(ISBLANK(INDEX('Policy Characteristics'!G:G,MATCH($C1111,'Policy Characteristics'!$C:$C,0))),"",INDEX('Policy Characteristics'!G:G,MATCH($C1111,'Policy Characteristics'!$C:$C,0)))</f>
        <v>0.4</v>
      </c>
      <c r="N1111" s="317">
        <f>IF(ISBLANK(INDEX('Policy Characteristics'!H:H,MATCH($C1111,'Policy Characteristics'!$C:$C,0))),"",INDEX('Policy Characteristics'!H:H,MATCH($C1111,'Policy Characteristics'!$C:$C,0)))</f>
        <v>0.01</v>
      </c>
      <c r="O1111" s="306" t="str">
        <f>IF(ISBLANK(INDEX('Policy Characteristics'!I:I,MATCH($C1111,'Policy Characteristics'!$C:$C,0))),"",INDEX('Policy Characteristics'!I:I,MATCH($C1111,'Policy Characteristics'!$C:$C,0)))</f>
        <v>% reduction in cost</v>
      </c>
      <c r="P1111" s="306" t="str">
        <f>IF(ISBLANK(INDEX('Policy Characteristics'!J:J,MATCH($C1111,'Policy Characteristics'!$C:$C,0))),"",INDEX('Policy Characteristics'!J:J,MATCH($C1111,'Policy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1" s="306" t="str">
        <f>IF(ISBLANK(INDEX('Policy Characteristics'!K:K,MATCH($C1111,'Policy Characteristics'!$C:$C,0))),"",INDEX('Policy Characteristics'!K:K,MATCH($C1111,'Policy Characteristics'!$C:$C,0)))</f>
        <v>architectural-design.html#rnd</v>
      </c>
      <c r="R1111" s="306" t="str">
        <f>IF(ISBLANK(INDEX('Policy Characteristics'!L:L,MATCH($C1111,'Policy Characteristics'!$C:$C,0))),"",INDEX('Policy Characteristics'!L:L,MATCH($C1111,'Policy Characteristics'!$C:$C,0)))</f>
        <v>research-and-development.html</v>
      </c>
    </row>
    <row r="1112" spans="1:18" x14ac:dyDescent="0.25">
      <c r="A1112" s="306" t="str">
        <f>IF(ISBLANK(INDEX('Policy Characteristics'!A:A,MATCH($C1112,'Policy Characteristics'!$C:$C,0))),"",INDEX('Policy Characteristics'!A:A,MATCH($C1112,'Policy Characteristics'!$C:$C,0)))</f>
        <v>Research and Development</v>
      </c>
      <c r="B1112" s="306" t="str">
        <f>IF(ISBLANK(INDEX('Policy Characteristics'!B:B,MATCH($C1112,'Policy Characteristics'!$C:$C,0))),"",INDEX('Policy Characteristics'!B:B,MATCH($C1112,'Policy Characteristics'!$C:$C,0)))</f>
        <v>Capital Cost Reduction</v>
      </c>
      <c r="C1112" s="310" t="str">
        <f t="shared" si="59"/>
        <v>RnD Industry Capital Cost Perc Reduction</v>
      </c>
      <c r="D1112" s="7" t="s">
        <v>3206</v>
      </c>
      <c r="E1112" s="414"/>
      <c r="F1112" s="394" t="s">
        <v>347</v>
      </c>
      <c r="G1112" s="414"/>
      <c r="H1112" s="416">
        <v>1475</v>
      </c>
      <c r="I1112" s="414" t="s">
        <v>44</v>
      </c>
      <c r="J1112" s="308" t="str">
        <f>IF(ISBLANK(INDEX('Policy Characteristics'!D:D,MATCH($C1112,'Policy Characteristics'!$C:$C,0))),"",INDEX('Policy Characteristics'!D:D,MATCH($C1112,'Policy Characteristics'!$C:$C,0)))</f>
        <v>R&amp;D Capital Cost Reductions</v>
      </c>
      <c r="K1112" s="306" t="str">
        <f>IF(ISBLANK(INDEX('Policy Characteristics'!E:E,MATCH($C1112,'Policy Characteristics'!$C:$C,0))),"",INDEX('Policy Characteristics'!E:E,MATCH($C1112,'Policy Characteristics'!$C:$C,0)))</f>
        <v>RnD industry capital cost reduction</v>
      </c>
      <c r="L1112" s="317">
        <f>IF(ISBLANK(INDEX('Policy Characteristics'!F:F,MATCH($C1112,'Policy Characteristics'!$C:$C,0))),"",INDEX('Policy Characteristics'!F:F,MATCH($C1112,'Policy Characteristics'!$C:$C,0)))</f>
        <v>0</v>
      </c>
      <c r="M1112" s="317">
        <f>IF(ISBLANK(INDEX('Policy Characteristics'!G:G,MATCH($C1112,'Policy Characteristics'!$C:$C,0))),"",INDEX('Policy Characteristics'!G:G,MATCH($C1112,'Policy Characteristics'!$C:$C,0)))</f>
        <v>0.4</v>
      </c>
      <c r="N1112" s="317">
        <f>IF(ISBLANK(INDEX('Policy Characteristics'!H:H,MATCH($C1112,'Policy Characteristics'!$C:$C,0))),"",INDEX('Policy Characteristics'!H:H,MATCH($C1112,'Policy Characteristics'!$C:$C,0)))</f>
        <v>0.01</v>
      </c>
      <c r="O1112" s="306" t="str">
        <f>IF(ISBLANK(INDEX('Policy Characteristics'!I:I,MATCH($C1112,'Policy Characteristics'!$C:$C,0))),"",INDEX('Policy Characteristics'!I:I,MATCH($C1112,'Policy Characteristics'!$C:$C,0)))</f>
        <v>% reduction in cost</v>
      </c>
      <c r="P1112" s="306" t="str">
        <f>IF(ISBLANK(INDEX('Policy Characteristics'!J:J,MATCH($C1112,'Policy Characteristics'!$C:$C,0))),"",INDEX('Policy Characteristics'!J:J,MATCH($C1112,'Policy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2" s="306" t="str">
        <f>IF(ISBLANK(INDEX('Policy Characteristics'!K:K,MATCH($C1112,'Policy Characteristics'!$C:$C,0))),"",INDEX('Policy Characteristics'!K:K,MATCH($C1112,'Policy Characteristics'!$C:$C,0)))</f>
        <v>architectural-design.html#rnd</v>
      </c>
      <c r="R1112" s="306" t="str">
        <f>IF(ISBLANK(INDEX('Policy Characteristics'!L:L,MATCH($C1112,'Policy Characteristics'!$C:$C,0))),"",INDEX('Policy Characteristics'!L:L,MATCH($C1112,'Policy Characteristics'!$C:$C,0)))</f>
        <v>research-and-development.html</v>
      </c>
    </row>
    <row r="1113" spans="1:18" x14ac:dyDescent="0.25">
      <c r="A1113" s="306" t="str">
        <f>IF(ISBLANK(INDEX('Policy Characteristics'!A:A,MATCH($C1113,'Policy Characteristics'!$C:$C,0))),"",INDEX('Policy Characteristics'!A:A,MATCH($C1113,'Policy Characteristics'!$C:$C,0)))</f>
        <v>Research and Development</v>
      </c>
      <c r="B1113" s="306" t="str">
        <f>IF(ISBLANK(INDEX('Policy Characteristics'!B:B,MATCH($C1113,'Policy Characteristics'!$C:$C,0))),"",INDEX('Policy Characteristics'!B:B,MATCH($C1113,'Policy Characteristics'!$C:$C,0)))</f>
        <v>Capital Cost Reduction</v>
      </c>
      <c r="C1113" s="310" t="str">
        <f t="shared" si="59"/>
        <v>RnD Industry Capital Cost Perc Reduction</v>
      </c>
      <c r="D1113" s="7" t="s">
        <v>3207</v>
      </c>
      <c r="E1113" s="414"/>
      <c r="F1113" s="394" t="s">
        <v>3243</v>
      </c>
      <c r="G1113" s="414"/>
      <c r="H1113" s="416">
        <v>1476</v>
      </c>
      <c r="I1113" s="414" t="s">
        <v>44</v>
      </c>
      <c r="J1113" s="308" t="str">
        <f>IF(ISBLANK(INDEX('Policy Characteristics'!D:D,MATCH($C1113,'Policy Characteristics'!$C:$C,0))),"",INDEX('Policy Characteristics'!D:D,MATCH($C1113,'Policy Characteristics'!$C:$C,0)))</f>
        <v>R&amp;D Capital Cost Reductions</v>
      </c>
      <c r="K1113" s="306" t="str">
        <f>IF(ISBLANK(INDEX('Policy Characteristics'!E:E,MATCH($C1113,'Policy Characteristics'!$C:$C,0))),"",INDEX('Policy Characteristics'!E:E,MATCH($C1113,'Policy Characteristics'!$C:$C,0)))</f>
        <v>RnD industry capital cost reduction</v>
      </c>
      <c r="L1113" s="317">
        <f>IF(ISBLANK(INDEX('Policy Characteristics'!F:F,MATCH($C1113,'Policy Characteristics'!$C:$C,0))),"",INDEX('Policy Characteristics'!F:F,MATCH($C1113,'Policy Characteristics'!$C:$C,0)))</f>
        <v>0</v>
      </c>
      <c r="M1113" s="317">
        <f>IF(ISBLANK(INDEX('Policy Characteristics'!G:G,MATCH($C1113,'Policy Characteristics'!$C:$C,0))),"",INDEX('Policy Characteristics'!G:G,MATCH($C1113,'Policy Characteristics'!$C:$C,0)))</f>
        <v>0.4</v>
      </c>
      <c r="N1113" s="317">
        <f>IF(ISBLANK(INDEX('Policy Characteristics'!H:H,MATCH($C1113,'Policy Characteristics'!$C:$C,0))),"",INDEX('Policy Characteristics'!H:H,MATCH($C1113,'Policy Characteristics'!$C:$C,0)))</f>
        <v>0.01</v>
      </c>
      <c r="O1113" s="306" t="str">
        <f>IF(ISBLANK(INDEX('Policy Characteristics'!I:I,MATCH($C1113,'Policy Characteristics'!$C:$C,0))),"",INDEX('Policy Characteristics'!I:I,MATCH($C1113,'Policy Characteristics'!$C:$C,0)))</f>
        <v>% reduction in cost</v>
      </c>
      <c r="P1113" s="306" t="str">
        <f>IF(ISBLANK(INDEX('Policy Characteristics'!J:J,MATCH($C1113,'Policy Characteristics'!$C:$C,0))),"",INDEX('Policy Characteristics'!J:J,MATCH($C1113,'Policy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3" s="306" t="str">
        <f>IF(ISBLANK(INDEX('Policy Characteristics'!K:K,MATCH($C1113,'Policy Characteristics'!$C:$C,0))),"",INDEX('Policy Characteristics'!K:K,MATCH($C1113,'Policy Characteristics'!$C:$C,0)))</f>
        <v>architectural-design.html#rnd</v>
      </c>
      <c r="R1113" s="306" t="str">
        <f>IF(ISBLANK(INDEX('Policy Characteristics'!L:L,MATCH($C1113,'Policy Characteristics'!$C:$C,0))),"",INDEX('Policy Characteristics'!L:L,MATCH($C1113,'Policy Characteristics'!$C:$C,0)))</f>
        <v>research-and-development.html</v>
      </c>
    </row>
    <row r="1114" spans="1:18" x14ac:dyDescent="0.25">
      <c r="A1114" s="306" t="str">
        <f>IF(ISBLANK(INDEX('Policy Characteristics'!A:A,MATCH($C1114,'Policy Characteristics'!$C:$C,0))),"",INDEX('Policy Characteristics'!A:A,MATCH($C1114,'Policy Characteristics'!$C:$C,0)))</f>
        <v>Research and Development</v>
      </c>
      <c r="B1114" s="306" t="str">
        <f>IF(ISBLANK(INDEX('Policy Characteristics'!B:B,MATCH($C1114,'Policy Characteristics'!$C:$C,0))),"",INDEX('Policy Characteristics'!B:B,MATCH($C1114,'Policy Characteristics'!$C:$C,0)))</f>
        <v>Capital Cost Reduction</v>
      </c>
      <c r="C1114" s="310" t="str">
        <f t="shared" si="59"/>
        <v>RnD Industry Capital Cost Perc Reduction</v>
      </c>
      <c r="D1114" s="7" t="s">
        <v>3208</v>
      </c>
      <c r="E1114" s="414"/>
      <c r="F1114" s="394" t="s">
        <v>3244</v>
      </c>
      <c r="G1114" s="414"/>
      <c r="H1114" s="416">
        <v>1477</v>
      </c>
      <c r="I1114" s="414" t="s">
        <v>44</v>
      </c>
      <c r="J1114" s="308" t="str">
        <f>IF(ISBLANK(INDEX('Policy Characteristics'!D:D,MATCH($C1114,'Policy Characteristics'!$C:$C,0))),"",INDEX('Policy Characteristics'!D:D,MATCH($C1114,'Policy Characteristics'!$C:$C,0)))</f>
        <v>R&amp;D Capital Cost Reductions</v>
      </c>
      <c r="K1114" s="306" t="str">
        <f>IF(ISBLANK(INDEX('Policy Characteristics'!E:E,MATCH($C1114,'Policy Characteristics'!$C:$C,0))),"",INDEX('Policy Characteristics'!E:E,MATCH($C1114,'Policy Characteristics'!$C:$C,0)))</f>
        <v>RnD industry capital cost reduction</v>
      </c>
      <c r="L1114" s="317">
        <f>IF(ISBLANK(INDEX('Policy Characteristics'!F:F,MATCH($C1114,'Policy Characteristics'!$C:$C,0))),"",INDEX('Policy Characteristics'!F:F,MATCH($C1114,'Policy Characteristics'!$C:$C,0)))</f>
        <v>0</v>
      </c>
      <c r="M1114" s="317">
        <f>IF(ISBLANK(INDEX('Policy Characteristics'!G:G,MATCH($C1114,'Policy Characteristics'!$C:$C,0))),"",INDEX('Policy Characteristics'!G:G,MATCH($C1114,'Policy Characteristics'!$C:$C,0)))</f>
        <v>0.4</v>
      </c>
      <c r="N1114" s="317">
        <f>IF(ISBLANK(INDEX('Policy Characteristics'!H:H,MATCH($C1114,'Policy Characteristics'!$C:$C,0))),"",INDEX('Policy Characteristics'!H:H,MATCH($C1114,'Policy Characteristics'!$C:$C,0)))</f>
        <v>0.01</v>
      </c>
      <c r="O1114" s="306" t="str">
        <f>IF(ISBLANK(INDEX('Policy Characteristics'!I:I,MATCH($C1114,'Policy Characteristics'!$C:$C,0))),"",INDEX('Policy Characteristics'!I:I,MATCH($C1114,'Policy Characteristics'!$C:$C,0)))</f>
        <v>% reduction in cost</v>
      </c>
      <c r="P1114" s="306" t="str">
        <f>IF(ISBLANK(INDEX('Policy Characteristics'!J:J,MATCH($C1114,'Policy Characteristics'!$C:$C,0))),"",INDEX('Policy Characteristics'!J:J,MATCH($C1114,'Policy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4" s="306" t="str">
        <f>IF(ISBLANK(INDEX('Policy Characteristics'!K:K,MATCH($C1114,'Policy Characteristics'!$C:$C,0))),"",INDEX('Policy Characteristics'!K:K,MATCH($C1114,'Policy Characteristics'!$C:$C,0)))</f>
        <v>architectural-design.html#rnd</v>
      </c>
      <c r="R1114" s="306" t="str">
        <f>IF(ISBLANK(INDEX('Policy Characteristics'!L:L,MATCH($C1114,'Policy Characteristics'!$C:$C,0))),"",INDEX('Policy Characteristics'!L:L,MATCH($C1114,'Policy Characteristics'!$C:$C,0)))</f>
        <v>research-and-development.html</v>
      </c>
    </row>
    <row r="1115" spans="1:18" x14ac:dyDescent="0.25">
      <c r="A1115" s="306" t="str">
        <f>IF(ISBLANK(INDEX('Policy Characteristics'!A:A,MATCH($C1115,'Policy Characteristics'!$C:$C,0))),"",INDEX('Policy Characteristics'!A:A,MATCH($C1115,'Policy Characteristics'!$C:$C,0)))</f>
        <v>Research and Development</v>
      </c>
      <c r="B1115" s="306" t="str">
        <f>IF(ISBLANK(INDEX('Policy Characteristics'!B:B,MATCH($C1115,'Policy Characteristics'!$C:$C,0))),"",INDEX('Policy Characteristics'!B:B,MATCH($C1115,'Policy Characteristics'!$C:$C,0)))</f>
        <v>Capital Cost Reduction</v>
      </c>
      <c r="C1115" s="310" t="str">
        <f t="shared" si="59"/>
        <v>RnD Industry Capital Cost Perc Reduction</v>
      </c>
      <c r="D1115" s="7" t="s">
        <v>3209</v>
      </c>
      <c r="E1115" s="414"/>
      <c r="F1115" s="394" t="s">
        <v>3245</v>
      </c>
      <c r="G1115" s="414"/>
      <c r="H1115" s="416">
        <v>1478</v>
      </c>
      <c r="I1115" s="414" t="s">
        <v>44</v>
      </c>
      <c r="J1115" s="308" t="str">
        <f>IF(ISBLANK(INDEX('Policy Characteristics'!D:D,MATCH($C1115,'Policy Characteristics'!$C:$C,0))),"",INDEX('Policy Characteristics'!D:D,MATCH($C1115,'Policy Characteristics'!$C:$C,0)))</f>
        <v>R&amp;D Capital Cost Reductions</v>
      </c>
      <c r="K1115" s="306" t="str">
        <f>IF(ISBLANK(INDEX('Policy Characteristics'!E:E,MATCH($C1115,'Policy Characteristics'!$C:$C,0))),"",INDEX('Policy Characteristics'!E:E,MATCH($C1115,'Policy Characteristics'!$C:$C,0)))</f>
        <v>RnD industry capital cost reduction</v>
      </c>
      <c r="L1115" s="317">
        <f>IF(ISBLANK(INDEX('Policy Characteristics'!F:F,MATCH($C1115,'Policy Characteristics'!$C:$C,0))),"",INDEX('Policy Characteristics'!F:F,MATCH($C1115,'Policy Characteristics'!$C:$C,0)))</f>
        <v>0</v>
      </c>
      <c r="M1115" s="317">
        <f>IF(ISBLANK(INDEX('Policy Characteristics'!G:G,MATCH($C1115,'Policy Characteristics'!$C:$C,0))),"",INDEX('Policy Characteristics'!G:G,MATCH($C1115,'Policy Characteristics'!$C:$C,0)))</f>
        <v>0.4</v>
      </c>
      <c r="N1115" s="317">
        <f>IF(ISBLANK(INDEX('Policy Characteristics'!H:H,MATCH($C1115,'Policy Characteristics'!$C:$C,0))),"",INDEX('Policy Characteristics'!H:H,MATCH($C1115,'Policy Characteristics'!$C:$C,0)))</f>
        <v>0.01</v>
      </c>
      <c r="O1115" s="306" t="str">
        <f>IF(ISBLANK(INDEX('Policy Characteristics'!I:I,MATCH($C1115,'Policy Characteristics'!$C:$C,0))),"",INDEX('Policy Characteristics'!I:I,MATCH($C1115,'Policy Characteristics'!$C:$C,0)))</f>
        <v>% reduction in cost</v>
      </c>
      <c r="P1115" s="306" t="str">
        <f>IF(ISBLANK(INDEX('Policy Characteristics'!J:J,MATCH($C1115,'Policy Characteristics'!$C:$C,0))),"",INDEX('Policy Characteristics'!J:J,MATCH($C1115,'Policy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5" s="306" t="str">
        <f>IF(ISBLANK(INDEX('Policy Characteristics'!K:K,MATCH($C1115,'Policy Characteristics'!$C:$C,0))),"",INDEX('Policy Characteristics'!K:K,MATCH($C1115,'Policy Characteristics'!$C:$C,0)))</f>
        <v>architectural-design.html#rnd</v>
      </c>
      <c r="R1115" s="306" t="str">
        <f>IF(ISBLANK(INDEX('Policy Characteristics'!L:L,MATCH($C1115,'Policy Characteristics'!$C:$C,0))),"",INDEX('Policy Characteristics'!L:L,MATCH($C1115,'Policy Characteristics'!$C:$C,0)))</f>
        <v>research-and-development.html</v>
      </c>
    </row>
    <row r="1116" spans="1:18" x14ac:dyDescent="0.25">
      <c r="A1116" s="306" t="str">
        <f>IF(ISBLANK(INDEX('Policy Characteristics'!A:A,MATCH($C1116,'Policy Characteristics'!$C:$C,0))),"",INDEX('Policy Characteristics'!A:A,MATCH($C1116,'Policy Characteristics'!$C:$C,0)))</f>
        <v>Research and Development</v>
      </c>
      <c r="B1116" s="306" t="str">
        <f>IF(ISBLANK(INDEX('Policy Characteristics'!B:B,MATCH($C1116,'Policy Characteristics'!$C:$C,0))),"",INDEX('Policy Characteristics'!B:B,MATCH($C1116,'Policy Characteristics'!$C:$C,0)))</f>
        <v>Capital Cost Reduction</v>
      </c>
      <c r="C1116" s="310" t="str">
        <f t="shared" si="59"/>
        <v>RnD Industry Capital Cost Perc Reduction</v>
      </c>
      <c r="D1116" s="7" t="s">
        <v>3210</v>
      </c>
      <c r="E1116" s="414"/>
      <c r="F1116" s="394" t="s">
        <v>3246</v>
      </c>
      <c r="G1116" s="414"/>
      <c r="H1116" s="416">
        <v>1479</v>
      </c>
      <c r="I1116" s="414" t="s">
        <v>44</v>
      </c>
      <c r="J1116" s="308" t="str">
        <f>IF(ISBLANK(INDEX('Policy Characteristics'!D:D,MATCH($C1116,'Policy Characteristics'!$C:$C,0))),"",INDEX('Policy Characteristics'!D:D,MATCH($C1116,'Policy Characteristics'!$C:$C,0)))</f>
        <v>R&amp;D Capital Cost Reductions</v>
      </c>
      <c r="K1116" s="306" t="str">
        <f>IF(ISBLANK(INDEX('Policy Characteristics'!E:E,MATCH($C1116,'Policy Characteristics'!$C:$C,0))),"",INDEX('Policy Characteristics'!E:E,MATCH($C1116,'Policy Characteristics'!$C:$C,0)))</f>
        <v>RnD industry capital cost reduction</v>
      </c>
      <c r="L1116" s="317">
        <f>IF(ISBLANK(INDEX('Policy Characteristics'!F:F,MATCH($C1116,'Policy Characteristics'!$C:$C,0))),"",INDEX('Policy Characteristics'!F:F,MATCH($C1116,'Policy Characteristics'!$C:$C,0)))</f>
        <v>0</v>
      </c>
      <c r="M1116" s="317">
        <f>IF(ISBLANK(INDEX('Policy Characteristics'!G:G,MATCH($C1116,'Policy Characteristics'!$C:$C,0))),"",INDEX('Policy Characteristics'!G:G,MATCH($C1116,'Policy Characteristics'!$C:$C,0)))</f>
        <v>0.4</v>
      </c>
      <c r="N1116" s="317">
        <f>IF(ISBLANK(INDEX('Policy Characteristics'!H:H,MATCH($C1116,'Policy Characteristics'!$C:$C,0))),"",INDEX('Policy Characteristics'!H:H,MATCH($C1116,'Policy Characteristics'!$C:$C,0)))</f>
        <v>0.01</v>
      </c>
      <c r="O1116" s="306" t="str">
        <f>IF(ISBLANK(INDEX('Policy Characteristics'!I:I,MATCH($C1116,'Policy Characteristics'!$C:$C,0))),"",INDEX('Policy Characteristics'!I:I,MATCH($C1116,'Policy Characteristics'!$C:$C,0)))</f>
        <v>% reduction in cost</v>
      </c>
      <c r="P1116" s="306" t="str">
        <f>IF(ISBLANK(INDEX('Policy Characteristics'!J:J,MATCH($C1116,'Policy Characteristics'!$C:$C,0))),"",INDEX('Policy Characteristics'!J:J,MATCH($C1116,'Policy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6" s="306" t="str">
        <f>IF(ISBLANK(INDEX('Policy Characteristics'!K:K,MATCH($C1116,'Policy Characteristics'!$C:$C,0))),"",INDEX('Policy Characteristics'!K:K,MATCH($C1116,'Policy Characteristics'!$C:$C,0)))</f>
        <v>architectural-design.html#rnd</v>
      </c>
      <c r="R1116" s="306" t="str">
        <f>IF(ISBLANK(INDEX('Policy Characteristics'!L:L,MATCH($C1116,'Policy Characteristics'!$C:$C,0))),"",INDEX('Policy Characteristics'!L:L,MATCH($C1116,'Policy Characteristics'!$C:$C,0)))</f>
        <v>research-and-development.html</v>
      </c>
    </row>
    <row r="1117" spans="1:18" x14ac:dyDescent="0.25">
      <c r="A1117" s="306" t="str">
        <f>IF(ISBLANK(INDEX('Policy Characteristics'!A:A,MATCH($C1117,'Policy Characteristics'!$C:$C,0))),"",INDEX('Policy Characteristics'!A:A,MATCH($C1117,'Policy Characteristics'!$C:$C,0)))</f>
        <v>Research and Development</v>
      </c>
      <c r="B1117" s="306" t="str">
        <f>IF(ISBLANK(INDEX('Policy Characteristics'!B:B,MATCH($C1117,'Policy Characteristics'!$C:$C,0))),"",INDEX('Policy Characteristics'!B:B,MATCH($C1117,'Policy Characteristics'!$C:$C,0)))</f>
        <v>Capital Cost Reduction</v>
      </c>
      <c r="C1117" s="310" t="str">
        <f t="shared" si="59"/>
        <v>RnD Industry Capital Cost Perc Reduction</v>
      </c>
      <c r="D1117" s="7" t="s">
        <v>3211</v>
      </c>
      <c r="E1117" s="414"/>
      <c r="F1117" s="394" t="s">
        <v>3247</v>
      </c>
      <c r="G1117" s="414"/>
      <c r="H1117" s="416">
        <v>1480</v>
      </c>
      <c r="I1117" s="414" t="s">
        <v>44</v>
      </c>
      <c r="J1117" s="308" t="str">
        <f>IF(ISBLANK(INDEX('Policy Characteristics'!D:D,MATCH($C1117,'Policy Characteristics'!$C:$C,0))),"",INDEX('Policy Characteristics'!D:D,MATCH($C1117,'Policy Characteristics'!$C:$C,0)))</f>
        <v>R&amp;D Capital Cost Reductions</v>
      </c>
      <c r="K1117" s="306" t="str">
        <f>IF(ISBLANK(INDEX('Policy Characteristics'!E:E,MATCH($C1117,'Policy Characteristics'!$C:$C,0))),"",INDEX('Policy Characteristics'!E:E,MATCH($C1117,'Policy Characteristics'!$C:$C,0)))</f>
        <v>RnD industry capital cost reduction</v>
      </c>
      <c r="L1117" s="317">
        <f>IF(ISBLANK(INDEX('Policy Characteristics'!F:F,MATCH($C1117,'Policy Characteristics'!$C:$C,0))),"",INDEX('Policy Characteristics'!F:F,MATCH($C1117,'Policy Characteristics'!$C:$C,0)))</f>
        <v>0</v>
      </c>
      <c r="M1117" s="317">
        <f>IF(ISBLANK(INDEX('Policy Characteristics'!G:G,MATCH($C1117,'Policy Characteristics'!$C:$C,0))),"",INDEX('Policy Characteristics'!G:G,MATCH($C1117,'Policy Characteristics'!$C:$C,0)))</f>
        <v>0.4</v>
      </c>
      <c r="N1117" s="317">
        <f>IF(ISBLANK(INDEX('Policy Characteristics'!H:H,MATCH($C1117,'Policy Characteristics'!$C:$C,0))),"",INDEX('Policy Characteristics'!H:H,MATCH($C1117,'Policy Characteristics'!$C:$C,0)))</f>
        <v>0.01</v>
      </c>
      <c r="O1117" s="306" t="str">
        <f>IF(ISBLANK(INDEX('Policy Characteristics'!I:I,MATCH($C1117,'Policy Characteristics'!$C:$C,0))),"",INDEX('Policy Characteristics'!I:I,MATCH($C1117,'Policy Characteristics'!$C:$C,0)))</f>
        <v>% reduction in cost</v>
      </c>
      <c r="P1117" s="306" t="str">
        <f>IF(ISBLANK(INDEX('Policy Characteristics'!J:J,MATCH($C1117,'Policy Characteristics'!$C:$C,0))),"",INDEX('Policy Characteristics'!J:J,MATCH($C1117,'Policy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7" s="306" t="str">
        <f>IF(ISBLANK(INDEX('Policy Characteristics'!K:K,MATCH($C1117,'Policy Characteristics'!$C:$C,0))),"",INDEX('Policy Characteristics'!K:K,MATCH($C1117,'Policy Characteristics'!$C:$C,0)))</f>
        <v>architectural-design.html#rnd</v>
      </c>
      <c r="R1117" s="306" t="str">
        <f>IF(ISBLANK(INDEX('Policy Characteristics'!L:L,MATCH($C1117,'Policy Characteristics'!$C:$C,0))),"",INDEX('Policy Characteristics'!L:L,MATCH($C1117,'Policy Characteristics'!$C:$C,0)))</f>
        <v>research-and-development.html</v>
      </c>
    </row>
    <row r="1118" spans="1:18" x14ac:dyDescent="0.25">
      <c r="A1118" s="306" t="str">
        <f>IF(ISBLANK(INDEX('Policy Characteristics'!A:A,MATCH($C1118,'Policy Characteristics'!$C:$C,0))),"",INDEX('Policy Characteristics'!A:A,MATCH($C1118,'Policy Characteristics'!$C:$C,0)))</f>
        <v>Research and Development</v>
      </c>
      <c r="B1118" s="306" t="str">
        <f>IF(ISBLANK(INDEX('Policy Characteristics'!B:B,MATCH($C1118,'Policy Characteristics'!$C:$C,0))),"",INDEX('Policy Characteristics'!B:B,MATCH($C1118,'Policy Characteristics'!$C:$C,0)))</f>
        <v>Capital Cost Reduction</v>
      </c>
      <c r="C1118" s="310" t="str">
        <f t="shared" si="59"/>
        <v>RnD Industry Capital Cost Perc Reduction</v>
      </c>
      <c r="D1118" s="7" t="s">
        <v>3212</v>
      </c>
      <c r="E1118" s="414"/>
      <c r="F1118" s="394" t="s">
        <v>3248</v>
      </c>
      <c r="G1118" s="414"/>
      <c r="H1118" s="416">
        <v>1481</v>
      </c>
      <c r="I1118" s="414" t="s">
        <v>44</v>
      </c>
      <c r="J1118" s="308" t="str">
        <f>IF(ISBLANK(INDEX('Policy Characteristics'!D:D,MATCH($C1118,'Policy Characteristics'!$C:$C,0))),"",INDEX('Policy Characteristics'!D:D,MATCH($C1118,'Policy Characteristics'!$C:$C,0)))</f>
        <v>R&amp;D Capital Cost Reductions</v>
      </c>
      <c r="K1118" s="306" t="str">
        <f>IF(ISBLANK(INDEX('Policy Characteristics'!E:E,MATCH($C1118,'Policy Characteristics'!$C:$C,0))),"",INDEX('Policy Characteristics'!E:E,MATCH($C1118,'Policy Characteristics'!$C:$C,0)))</f>
        <v>RnD industry capital cost reduction</v>
      </c>
      <c r="L1118" s="317">
        <f>IF(ISBLANK(INDEX('Policy Characteristics'!F:F,MATCH($C1118,'Policy Characteristics'!$C:$C,0))),"",INDEX('Policy Characteristics'!F:F,MATCH($C1118,'Policy Characteristics'!$C:$C,0)))</f>
        <v>0</v>
      </c>
      <c r="M1118" s="317">
        <f>IF(ISBLANK(INDEX('Policy Characteristics'!G:G,MATCH($C1118,'Policy Characteristics'!$C:$C,0))),"",INDEX('Policy Characteristics'!G:G,MATCH($C1118,'Policy Characteristics'!$C:$C,0)))</f>
        <v>0.4</v>
      </c>
      <c r="N1118" s="317">
        <f>IF(ISBLANK(INDEX('Policy Characteristics'!H:H,MATCH($C1118,'Policy Characteristics'!$C:$C,0))),"",INDEX('Policy Characteristics'!H:H,MATCH($C1118,'Policy Characteristics'!$C:$C,0)))</f>
        <v>0.01</v>
      </c>
      <c r="O1118" s="306" t="str">
        <f>IF(ISBLANK(INDEX('Policy Characteristics'!I:I,MATCH($C1118,'Policy Characteristics'!$C:$C,0))),"",INDEX('Policy Characteristics'!I:I,MATCH($C1118,'Policy Characteristics'!$C:$C,0)))</f>
        <v>% reduction in cost</v>
      </c>
      <c r="P1118" s="306" t="str">
        <f>IF(ISBLANK(INDEX('Policy Characteristics'!J:J,MATCH($C1118,'Policy Characteristics'!$C:$C,0))),"",INDEX('Policy Characteristics'!J:J,MATCH($C1118,'Policy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8" s="306" t="str">
        <f>IF(ISBLANK(INDEX('Policy Characteristics'!K:K,MATCH($C1118,'Policy Characteristics'!$C:$C,0))),"",INDEX('Policy Characteristics'!K:K,MATCH($C1118,'Policy Characteristics'!$C:$C,0)))</f>
        <v>architectural-design.html#rnd</v>
      </c>
      <c r="R1118" s="306" t="str">
        <f>IF(ISBLANK(INDEX('Policy Characteristics'!L:L,MATCH($C1118,'Policy Characteristics'!$C:$C,0))),"",INDEX('Policy Characteristics'!L:L,MATCH($C1118,'Policy Characteristics'!$C:$C,0)))</f>
        <v>research-and-development.html</v>
      </c>
    </row>
    <row r="1119" spans="1:18" x14ac:dyDescent="0.25">
      <c r="A1119" s="306" t="str">
        <f>IF(ISBLANK(INDEX('Policy Characteristics'!A:A,MATCH($C1119,'Policy Characteristics'!$C:$C,0))),"",INDEX('Policy Characteristics'!A:A,MATCH($C1119,'Policy Characteristics'!$C:$C,0)))</f>
        <v>Research and Development</v>
      </c>
      <c r="B1119" s="306" t="str">
        <f>IF(ISBLANK(INDEX('Policy Characteristics'!B:B,MATCH($C1119,'Policy Characteristics'!$C:$C,0))),"",INDEX('Policy Characteristics'!B:B,MATCH($C1119,'Policy Characteristics'!$C:$C,0)))</f>
        <v>Capital Cost Reduction</v>
      </c>
      <c r="C1119" s="310" t="str">
        <f t="shared" si="59"/>
        <v>RnD Industry Capital Cost Perc Reduction</v>
      </c>
      <c r="D1119" s="7" t="s">
        <v>3213</v>
      </c>
      <c r="E1119" s="414"/>
      <c r="F1119" s="394" t="s">
        <v>3249</v>
      </c>
      <c r="G1119" s="414"/>
      <c r="H1119" s="416">
        <v>1482</v>
      </c>
      <c r="I1119" s="414" t="s">
        <v>44</v>
      </c>
      <c r="J1119" s="308" t="str">
        <f>IF(ISBLANK(INDEX('Policy Characteristics'!D:D,MATCH($C1119,'Policy Characteristics'!$C:$C,0))),"",INDEX('Policy Characteristics'!D:D,MATCH($C1119,'Policy Characteristics'!$C:$C,0)))</f>
        <v>R&amp;D Capital Cost Reductions</v>
      </c>
      <c r="K1119" s="306" t="str">
        <f>IF(ISBLANK(INDEX('Policy Characteristics'!E:E,MATCH($C1119,'Policy Characteristics'!$C:$C,0))),"",INDEX('Policy Characteristics'!E:E,MATCH($C1119,'Policy Characteristics'!$C:$C,0)))</f>
        <v>RnD industry capital cost reduction</v>
      </c>
      <c r="L1119" s="317">
        <f>IF(ISBLANK(INDEX('Policy Characteristics'!F:F,MATCH($C1119,'Policy Characteristics'!$C:$C,0))),"",INDEX('Policy Characteristics'!F:F,MATCH($C1119,'Policy Characteristics'!$C:$C,0)))</f>
        <v>0</v>
      </c>
      <c r="M1119" s="317">
        <f>IF(ISBLANK(INDEX('Policy Characteristics'!G:G,MATCH($C1119,'Policy Characteristics'!$C:$C,0))),"",INDEX('Policy Characteristics'!G:G,MATCH($C1119,'Policy Characteristics'!$C:$C,0)))</f>
        <v>0.4</v>
      </c>
      <c r="N1119" s="317">
        <f>IF(ISBLANK(INDEX('Policy Characteristics'!H:H,MATCH($C1119,'Policy Characteristics'!$C:$C,0))),"",INDEX('Policy Characteristics'!H:H,MATCH($C1119,'Policy Characteristics'!$C:$C,0)))</f>
        <v>0.01</v>
      </c>
      <c r="O1119" s="306" t="str">
        <f>IF(ISBLANK(INDEX('Policy Characteristics'!I:I,MATCH($C1119,'Policy Characteristics'!$C:$C,0))),"",INDEX('Policy Characteristics'!I:I,MATCH($C1119,'Policy Characteristics'!$C:$C,0)))</f>
        <v>% reduction in cost</v>
      </c>
      <c r="P1119" s="306" t="str">
        <f>IF(ISBLANK(INDEX('Policy Characteristics'!J:J,MATCH($C1119,'Policy Characteristics'!$C:$C,0))),"",INDEX('Policy Characteristics'!J:J,MATCH($C1119,'Policy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19" s="306" t="str">
        <f>IF(ISBLANK(INDEX('Policy Characteristics'!K:K,MATCH($C1119,'Policy Characteristics'!$C:$C,0))),"",INDEX('Policy Characteristics'!K:K,MATCH($C1119,'Policy Characteristics'!$C:$C,0)))</f>
        <v>architectural-design.html#rnd</v>
      </c>
      <c r="R1119" s="306" t="str">
        <f>IF(ISBLANK(INDEX('Policy Characteristics'!L:L,MATCH($C1119,'Policy Characteristics'!$C:$C,0))),"",INDEX('Policy Characteristics'!L:L,MATCH($C1119,'Policy Characteristics'!$C:$C,0)))</f>
        <v>research-and-development.html</v>
      </c>
    </row>
    <row r="1120" spans="1:18" x14ac:dyDescent="0.25">
      <c r="A1120" s="306" t="str">
        <f>IF(ISBLANK(INDEX('Policy Characteristics'!A:A,MATCH($C1120,'Policy Characteristics'!$C:$C,0))),"",INDEX('Policy Characteristics'!A:A,MATCH($C1120,'Policy Characteristics'!$C:$C,0)))</f>
        <v>Research and Development</v>
      </c>
      <c r="B1120" s="306" t="str">
        <f>IF(ISBLANK(INDEX('Policy Characteristics'!B:B,MATCH($C1120,'Policy Characteristics'!$C:$C,0))),"",INDEX('Policy Characteristics'!B:B,MATCH($C1120,'Policy Characteristics'!$C:$C,0)))</f>
        <v>Capital Cost Reduction</v>
      </c>
      <c r="C1120" s="310" t="str">
        <f t="shared" si="59"/>
        <v>RnD Industry Capital Cost Perc Reduction</v>
      </c>
      <c r="D1120" s="7" t="s">
        <v>3214</v>
      </c>
      <c r="E1120" s="414"/>
      <c r="F1120" s="394" t="s">
        <v>3250</v>
      </c>
      <c r="G1120" s="414"/>
      <c r="H1120" s="416">
        <v>1483</v>
      </c>
      <c r="I1120" s="414" t="s">
        <v>44</v>
      </c>
      <c r="J1120" s="308" t="str">
        <f>IF(ISBLANK(INDEX('Policy Characteristics'!D:D,MATCH($C1120,'Policy Characteristics'!$C:$C,0))),"",INDEX('Policy Characteristics'!D:D,MATCH($C1120,'Policy Characteristics'!$C:$C,0)))</f>
        <v>R&amp;D Capital Cost Reductions</v>
      </c>
      <c r="K1120" s="306" t="str">
        <f>IF(ISBLANK(INDEX('Policy Characteristics'!E:E,MATCH($C1120,'Policy Characteristics'!$C:$C,0))),"",INDEX('Policy Characteristics'!E:E,MATCH($C1120,'Policy Characteristics'!$C:$C,0)))</f>
        <v>RnD industry capital cost reduction</v>
      </c>
      <c r="L1120" s="317">
        <f>IF(ISBLANK(INDEX('Policy Characteristics'!F:F,MATCH($C1120,'Policy Characteristics'!$C:$C,0))),"",INDEX('Policy Characteristics'!F:F,MATCH($C1120,'Policy Characteristics'!$C:$C,0)))</f>
        <v>0</v>
      </c>
      <c r="M1120" s="317">
        <f>IF(ISBLANK(INDEX('Policy Characteristics'!G:G,MATCH($C1120,'Policy Characteristics'!$C:$C,0))),"",INDEX('Policy Characteristics'!G:G,MATCH($C1120,'Policy Characteristics'!$C:$C,0)))</f>
        <v>0.4</v>
      </c>
      <c r="N1120" s="317">
        <f>IF(ISBLANK(INDEX('Policy Characteristics'!H:H,MATCH($C1120,'Policy Characteristics'!$C:$C,0))),"",INDEX('Policy Characteristics'!H:H,MATCH($C1120,'Policy Characteristics'!$C:$C,0)))</f>
        <v>0.01</v>
      </c>
      <c r="O1120" s="306" t="str">
        <f>IF(ISBLANK(INDEX('Policy Characteristics'!I:I,MATCH($C1120,'Policy Characteristics'!$C:$C,0))),"",INDEX('Policy Characteristics'!I:I,MATCH($C1120,'Policy Characteristics'!$C:$C,0)))</f>
        <v>% reduction in cost</v>
      </c>
      <c r="P1120" s="306" t="str">
        <f>IF(ISBLANK(INDEX('Policy Characteristics'!J:J,MATCH($C1120,'Policy Characteristics'!$C:$C,0))),"",INDEX('Policy Characteristics'!J:J,MATCH($C1120,'Policy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0" s="306" t="str">
        <f>IF(ISBLANK(INDEX('Policy Characteristics'!K:K,MATCH($C1120,'Policy Characteristics'!$C:$C,0))),"",INDEX('Policy Characteristics'!K:K,MATCH($C1120,'Policy Characteristics'!$C:$C,0)))</f>
        <v>architectural-design.html#rnd</v>
      </c>
      <c r="R1120" s="306" t="str">
        <f>IF(ISBLANK(INDEX('Policy Characteristics'!L:L,MATCH($C1120,'Policy Characteristics'!$C:$C,0))),"",INDEX('Policy Characteristics'!L:L,MATCH($C1120,'Policy Characteristics'!$C:$C,0)))</f>
        <v>research-and-development.html</v>
      </c>
    </row>
    <row r="1121" spans="1:18" x14ac:dyDescent="0.25">
      <c r="A1121" s="306" t="str">
        <f>IF(ISBLANK(INDEX('Policy Characteristics'!A:A,MATCH($C1121,'Policy Characteristics'!$C:$C,0))),"",INDEX('Policy Characteristics'!A:A,MATCH($C1121,'Policy Characteristics'!$C:$C,0)))</f>
        <v>Research and Development</v>
      </c>
      <c r="B1121" s="306" t="str">
        <f>IF(ISBLANK(INDEX('Policy Characteristics'!B:B,MATCH($C1121,'Policy Characteristics'!$C:$C,0))),"",INDEX('Policy Characteristics'!B:B,MATCH($C1121,'Policy Characteristics'!$C:$C,0)))</f>
        <v>Capital Cost Reduction</v>
      </c>
      <c r="C1121" s="310" t="str">
        <f t="shared" si="59"/>
        <v>RnD Industry Capital Cost Perc Reduction</v>
      </c>
      <c r="D1121" s="7" t="s">
        <v>3215</v>
      </c>
      <c r="E1121" s="414"/>
      <c r="F1121" s="394" t="s">
        <v>3251</v>
      </c>
      <c r="G1121" s="414"/>
      <c r="H1121" s="416">
        <v>1484</v>
      </c>
      <c r="I1121" s="414" t="s">
        <v>44</v>
      </c>
      <c r="J1121" s="308" t="str">
        <f>IF(ISBLANK(INDEX('Policy Characteristics'!D:D,MATCH($C1121,'Policy Characteristics'!$C:$C,0))),"",INDEX('Policy Characteristics'!D:D,MATCH($C1121,'Policy Characteristics'!$C:$C,0)))</f>
        <v>R&amp;D Capital Cost Reductions</v>
      </c>
      <c r="K1121" s="306" t="str">
        <f>IF(ISBLANK(INDEX('Policy Characteristics'!E:E,MATCH($C1121,'Policy Characteristics'!$C:$C,0))),"",INDEX('Policy Characteristics'!E:E,MATCH($C1121,'Policy Characteristics'!$C:$C,0)))</f>
        <v>RnD industry capital cost reduction</v>
      </c>
      <c r="L1121" s="317">
        <f>IF(ISBLANK(INDEX('Policy Characteristics'!F:F,MATCH($C1121,'Policy Characteristics'!$C:$C,0))),"",INDEX('Policy Characteristics'!F:F,MATCH($C1121,'Policy Characteristics'!$C:$C,0)))</f>
        <v>0</v>
      </c>
      <c r="M1121" s="317">
        <f>IF(ISBLANK(INDEX('Policy Characteristics'!G:G,MATCH($C1121,'Policy Characteristics'!$C:$C,0))),"",INDEX('Policy Characteristics'!G:G,MATCH($C1121,'Policy Characteristics'!$C:$C,0)))</f>
        <v>0.4</v>
      </c>
      <c r="N1121" s="317">
        <f>IF(ISBLANK(INDEX('Policy Characteristics'!H:H,MATCH($C1121,'Policy Characteristics'!$C:$C,0))),"",INDEX('Policy Characteristics'!H:H,MATCH($C1121,'Policy Characteristics'!$C:$C,0)))</f>
        <v>0.01</v>
      </c>
      <c r="O1121" s="306" t="str">
        <f>IF(ISBLANK(INDEX('Policy Characteristics'!I:I,MATCH($C1121,'Policy Characteristics'!$C:$C,0))),"",INDEX('Policy Characteristics'!I:I,MATCH($C1121,'Policy Characteristics'!$C:$C,0)))</f>
        <v>% reduction in cost</v>
      </c>
      <c r="P1121" s="306" t="str">
        <f>IF(ISBLANK(INDEX('Policy Characteristics'!J:J,MATCH($C1121,'Policy Characteristics'!$C:$C,0))),"",INDEX('Policy Characteristics'!J:J,MATCH($C1121,'Policy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1" s="306" t="str">
        <f>IF(ISBLANK(INDEX('Policy Characteristics'!K:K,MATCH($C1121,'Policy Characteristics'!$C:$C,0))),"",INDEX('Policy Characteristics'!K:K,MATCH($C1121,'Policy Characteristics'!$C:$C,0)))</f>
        <v>architectural-design.html#rnd</v>
      </c>
      <c r="R1121" s="306" t="str">
        <f>IF(ISBLANK(INDEX('Policy Characteristics'!L:L,MATCH($C1121,'Policy Characteristics'!$C:$C,0))),"",INDEX('Policy Characteristics'!L:L,MATCH($C1121,'Policy Characteristics'!$C:$C,0)))</f>
        <v>research-and-development.html</v>
      </c>
    </row>
    <row r="1122" spans="1:18" x14ac:dyDescent="0.25">
      <c r="A1122" s="306" t="str">
        <f>IF(ISBLANK(INDEX('Policy Characteristics'!A:A,MATCH($C1122,'Policy Characteristics'!$C:$C,0))),"",INDEX('Policy Characteristics'!A:A,MATCH($C1122,'Policy Characteristics'!$C:$C,0)))</f>
        <v>Research and Development</v>
      </c>
      <c r="B1122" s="306" t="str">
        <f>IF(ISBLANK(INDEX('Policy Characteristics'!B:B,MATCH($C1122,'Policy Characteristics'!$C:$C,0))),"",INDEX('Policy Characteristics'!B:B,MATCH($C1122,'Policy Characteristics'!$C:$C,0)))</f>
        <v>Capital Cost Reduction</v>
      </c>
      <c r="C1122" s="310" t="str">
        <f t="shared" si="59"/>
        <v>RnD Industry Capital Cost Perc Reduction</v>
      </c>
      <c r="D1122" s="7" t="s">
        <v>3216</v>
      </c>
      <c r="E1122" s="414"/>
      <c r="F1122" s="394" t="s">
        <v>3252</v>
      </c>
      <c r="G1122" s="414"/>
      <c r="H1122" s="416">
        <v>1485</v>
      </c>
      <c r="I1122" s="414" t="s">
        <v>44</v>
      </c>
      <c r="J1122" s="308" t="str">
        <f>IF(ISBLANK(INDEX('Policy Characteristics'!D:D,MATCH($C1122,'Policy Characteristics'!$C:$C,0))),"",INDEX('Policy Characteristics'!D:D,MATCH($C1122,'Policy Characteristics'!$C:$C,0)))</f>
        <v>R&amp;D Capital Cost Reductions</v>
      </c>
      <c r="K1122" s="306" t="str">
        <f>IF(ISBLANK(INDEX('Policy Characteristics'!E:E,MATCH($C1122,'Policy Characteristics'!$C:$C,0))),"",INDEX('Policy Characteristics'!E:E,MATCH($C1122,'Policy Characteristics'!$C:$C,0)))</f>
        <v>RnD industry capital cost reduction</v>
      </c>
      <c r="L1122" s="317">
        <f>IF(ISBLANK(INDEX('Policy Characteristics'!F:F,MATCH($C1122,'Policy Characteristics'!$C:$C,0))),"",INDEX('Policy Characteristics'!F:F,MATCH($C1122,'Policy Characteristics'!$C:$C,0)))</f>
        <v>0</v>
      </c>
      <c r="M1122" s="317">
        <f>IF(ISBLANK(INDEX('Policy Characteristics'!G:G,MATCH($C1122,'Policy Characteristics'!$C:$C,0))),"",INDEX('Policy Characteristics'!G:G,MATCH($C1122,'Policy Characteristics'!$C:$C,0)))</f>
        <v>0.4</v>
      </c>
      <c r="N1122" s="317">
        <f>IF(ISBLANK(INDEX('Policy Characteristics'!H:H,MATCH($C1122,'Policy Characteristics'!$C:$C,0))),"",INDEX('Policy Characteristics'!H:H,MATCH($C1122,'Policy Characteristics'!$C:$C,0)))</f>
        <v>0.01</v>
      </c>
      <c r="O1122" s="306" t="str">
        <f>IF(ISBLANK(INDEX('Policy Characteristics'!I:I,MATCH($C1122,'Policy Characteristics'!$C:$C,0))),"",INDEX('Policy Characteristics'!I:I,MATCH($C1122,'Policy Characteristics'!$C:$C,0)))</f>
        <v>% reduction in cost</v>
      </c>
      <c r="P1122" s="306" t="str">
        <f>IF(ISBLANK(INDEX('Policy Characteristics'!J:J,MATCH($C1122,'Policy Characteristics'!$C:$C,0))),"",INDEX('Policy Characteristics'!J:J,MATCH($C1122,'Policy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2" s="306" t="str">
        <f>IF(ISBLANK(INDEX('Policy Characteristics'!K:K,MATCH($C1122,'Policy Characteristics'!$C:$C,0))),"",INDEX('Policy Characteristics'!K:K,MATCH($C1122,'Policy Characteristics'!$C:$C,0)))</f>
        <v>architectural-design.html#rnd</v>
      </c>
      <c r="R1122" s="306" t="str">
        <f>IF(ISBLANK(INDEX('Policy Characteristics'!L:L,MATCH($C1122,'Policy Characteristics'!$C:$C,0))),"",INDEX('Policy Characteristics'!L:L,MATCH($C1122,'Policy Characteristics'!$C:$C,0)))</f>
        <v>research-and-development.html</v>
      </c>
    </row>
    <row r="1123" spans="1:18" x14ac:dyDescent="0.25">
      <c r="A1123" s="306" t="str">
        <f>IF(ISBLANK(INDEX('Policy Characteristics'!A:A,MATCH($C1123,'Policy Characteristics'!$C:$C,0))),"",INDEX('Policy Characteristics'!A:A,MATCH($C1123,'Policy Characteristics'!$C:$C,0)))</f>
        <v>Research and Development</v>
      </c>
      <c r="B1123" s="306" t="str">
        <f>IF(ISBLANK(INDEX('Policy Characteristics'!B:B,MATCH($C1123,'Policy Characteristics'!$C:$C,0))),"",INDEX('Policy Characteristics'!B:B,MATCH($C1123,'Policy Characteristics'!$C:$C,0)))</f>
        <v>Capital Cost Reduction</v>
      </c>
      <c r="C1123" s="310" t="str">
        <f t="shared" si="59"/>
        <v>RnD Industry Capital Cost Perc Reduction</v>
      </c>
      <c r="D1123" s="7" t="s">
        <v>3217</v>
      </c>
      <c r="E1123" s="414"/>
      <c r="F1123" s="394" t="s">
        <v>3253</v>
      </c>
      <c r="G1123" s="414"/>
      <c r="H1123" s="416">
        <v>1486</v>
      </c>
      <c r="I1123" s="414" t="s">
        <v>44</v>
      </c>
      <c r="J1123" s="308" t="str">
        <f>IF(ISBLANK(INDEX('Policy Characteristics'!D:D,MATCH($C1123,'Policy Characteristics'!$C:$C,0))),"",INDEX('Policy Characteristics'!D:D,MATCH($C1123,'Policy Characteristics'!$C:$C,0)))</f>
        <v>R&amp;D Capital Cost Reductions</v>
      </c>
      <c r="K1123" s="306" t="str">
        <f>IF(ISBLANK(INDEX('Policy Characteristics'!E:E,MATCH($C1123,'Policy Characteristics'!$C:$C,0))),"",INDEX('Policy Characteristics'!E:E,MATCH($C1123,'Policy Characteristics'!$C:$C,0)))</f>
        <v>RnD industry capital cost reduction</v>
      </c>
      <c r="L1123" s="317">
        <f>IF(ISBLANK(INDEX('Policy Characteristics'!F:F,MATCH($C1123,'Policy Characteristics'!$C:$C,0))),"",INDEX('Policy Characteristics'!F:F,MATCH($C1123,'Policy Characteristics'!$C:$C,0)))</f>
        <v>0</v>
      </c>
      <c r="M1123" s="317">
        <f>IF(ISBLANK(INDEX('Policy Characteristics'!G:G,MATCH($C1123,'Policy Characteristics'!$C:$C,0))),"",INDEX('Policy Characteristics'!G:G,MATCH($C1123,'Policy Characteristics'!$C:$C,0)))</f>
        <v>0.4</v>
      </c>
      <c r="N1123" s="317">
        <f>IF(ISBLANK(INDEX('Policy Characteristics'!H:H,MATCH($C1123,'Policy Characteristics'!$C:$C,0))),"",INDEX('Policy Characteristics'!H:H,MATCH($C1123,'Policy Characteristics'!$C:$C,0)))</f>
        <v>0.01</v>
      </c>
      <c r="O1123" s="306" t="str">
        <f>IF(ISBLANK(INDEX('Policy Characteristics'!I:I,MATCH($C1123,'Policy Characteristics'!$C:$C,0))),"",INDEX('Policy Characteristics'!I:I,MATCH($C1123,'Policy Characteristics'!$C:$C,0)))</f>
        <v>% reduction in cost</v>
      </c>
      <c r="P1123" s="306" t="str">
        <f>IF(ISBLANK(INDEX('Policy Characteristics'!J:J,MATCH($C1123,'Policy Characteristics'!$C:$C,0))),"",INDEX('Policy Characteristics'!J:J,MATCH($C1123,'Policy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3" s="306" t="str">
        <f>IF(ISBLANK(INDEX('Policy Characteristics'!K:K,MATCH($C1123,'Policy Characteristics'!$C:$C,0))),"",INDEX('Policy Characteristics'!K:K,MATCH($C1123,'Policy Characteristics'!$C:$C,0)))</f>
        <v>architectural-design.html#rnd</v>
      </c>
      <c r="R1123" s="306" t="str">
        <f>IF(ISBLANK(INDEX('Policy Characteristics'!L:L,MATCH($C1123,'Policy Characteristics'!$C:$C,0))),"",INDEX('Policy Characteristics'!L:L,MATCH($C1123,'Policy Characteristics'!$C:$C,0)))</f>
        <v>research-and-development.html</v>
      </c>
    </row>
    <row r="1124" spans="1:18" x14ac:dyDescent="0.25">
      <c r="A1124" s="306" t="str">
        <f>IF(ISBLANK(INDEX('Policy Characteristics'!A:A,MATCH($C1124,'Policy Characteristics'!$C:$C,0))),"",INDEX('Policy Characteristics'!A:A,MATCH($C1124,'Policy Characteristics'!$C:$C,0)))</f>
        <v>Research and Development</v>
      </c>
      <c r="B1124" s="306" t="str">
        <f>IF(ISBLANK(INDEX('Policy Characteristics'!B:B,MATCH($C1124,'Policy Characteristics'!$C:$C,0))),"",INDEX('Policy Characteristics'!B:B,MATCH($C1124,'Policy Characteristics'!$C:$C,0)))</f>
        <v>Capital Cost Reduction</v>
      </c>
      <c r="C1124" s="309" t="s">
        <v>309</v>
      </c>
      <c r="D1124" s="414" t="s">
        <v>2274</v>
      </c>
      <c r="E1124" s="414"/>
      <c r="F1124" s="414" t="s">
        <v>499</v>
      </c>
      <c r="G1124" s="414"/>
      <c r="H1124" s="416">
        <v>108</v>
      </c>
      <c r="I1124" s="414" t="s">
        <v>44</v>
      </c>
      <c r="J1124" s="308" t="str">
        <f>IF(ISBLANK(INDEX('Policy Characteristics'!D:D,MATCH($C1124,'Policy Characteristics'!$C:$C,0))),"",INDEX('Policy Characteristics'!D:D,MATCH($C1124,'Policy Characteristics'!$C:$C,0)))</f>
        <v>R&amp;D Capital Cost Reductions</v>
      </c>
      <c r="K1124" s="306" t="str">
        <f>IF(ISBLANK(INDEX('Policy Characteristics'!E:E,MATCH($C1124,'Policy Characteristics'!$C:$C,0))),"",INDEX('Policy Characteristics'!E:E,MATCH($C1124,'Policy Characteristics'!$C:$C,0)))</f>
        <v>RnD transportation capital cost reduction</v>
      </c>
      <c r="L1124" s="317">
        <f>IF(ISBLANK(INDEX('Policy Characteristics'!F:F,MATCH($C1124,'Policy Characteristics'!$C:$C,0))),"",INDEX('Policy Characteristics'!F:F,MATCH($C1124,'Policy Characteristics'!$C:$C,0)))</f>
        <v>0</v>
      </c>
      <c r="M1124" s="317">
        <f>IF(ISBLANK(INDEX('Policy Characteristics'!G:G,MATCH($C1124,'Policy Characteristics'!$C:$C,0))),"",INDEX('Policy Characteristics'!G:G,MATCH($C1124,'Policy Characteristics'!$C:$C,0)))</f>
        <v>0.4</v>
      </c>
      <c r="N1124" s="317">
        <f>IF(ISBLANK(INDEX('Policy Characteristics'!H:H,MATCH($C1124,'Policy Characteristics'!$C:$C,0))),"",INDEX('Policy Characteristics'!H:H,MATCH($C1124,'Policy Characteristics'!$C:$C,0)))</f>
        <v>0.01</v>
      </c>
      <c r="O1124" s="306" t="str">
        <f>IF(ISBLANK(INDEX('Policy Characteristics'!I:I,MATCH($C1124,'Policy Characteristics'!$C:$C,0))),"",INDEX('Policy Characteristics'!I:I,MATCH($C1124,'Policy Characteristics'!$C:$C,0)))</f>
        <v>% reduction in cost</v>
      </c>
      <c r="P1124" s="306" t="str">
        <f>IF(ISBLANK(INDEX('Policy Characteristics'!J:J,MATCH($C1124,'Policy Characteristics'!$C:$C,0))),"",INDEX('Policy Characteristics'!J:J,MATCH($C1124,'Policy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4" s="306" t="str">
        <f>IF(ISBLANK(INDEX('Policy Characteristics'!K:K,MATCH($C1124,'Policy Characteristics'!$C:$C,0))),"",INDEX('Policy Characteristics'!K:K,MATCH($C1124,'Policy Characteristics'!$C:$C,0)))</f>
        <v>architectural-design.html#rnd</v>
      </c>
      <c r="R1124" s="306" t="str">
        <f>IF(ISBLANK(INDEX('Policy Characteristics'!L:L,MATCH($C1124,'Policy Characteristics'!$C:$C,0))),"",INDEX('Policy Characteristics'!L:L,MATCH($C1124,'Policy Characteristics'!$C:$C,0)))</f>
        <v>research-and-development.html</v>
      </c>
    </row>
    <row r="1125" spans="1:18" x14ac:dyDescent="0.25">
      <c r="A1125" s="306" t="str">
        <f>IF(ISBLANK(INDEX('Policy Characteristics'!A:A,MATCH($C1125,'Policy Characteristics'!$C:$C,0))),"",INDEX('Policy Characteristics'!A:A,MATCH($C1125,'Policy Characteristics'!$C:$C,0)))</f>
        <v>Research and Development</v>
      </c>
      <c r="B1125" s="306" t="str">
        <f>IF(ISBLANK(INDEX('Policy Characteristics'!B:B,MATCH($C1125,'Policy Characteristics'!$C:$C,0))),"",INDEX('Policy Characteristics'!B:B,MATCH($C1125,'Policy Characteristics'!$C:$C,0)))</f>
        <v>Capital Cost Reduction</v>
      </c>
      <c r="C1125" s="310" t="str">
        <f t="shared" ref="C1125:C1130" si="60">C$1124</f>
        <v>RnD Transportation Capital Cost Perc Reduction</v>
      </c>
      <c r="D1125" s="414" t="s">
        <v>2275</v>
      </c>
      <c r="E1125" s="414"/>
      <c r="F1125" s="414" t="s">
        <v>500</v>
      </c>
      <c r="G1125" s="414"/>
      <c r="H1125" s="416">
        <v>109</v>
      </c>
      <c r="I1125" s="414" t="s">
        <v>44</v>
      </c>
      <c r="J1125" s="308" t="str">
        <f>IF(ISBLANK(INDEX('Policy Characteristics'!D:D,MATCH($C1125,'Policy Characteristics'!$C:$C,0))),"",INDEX('Policy Characteristics'!D:D,MATCH($C1125,'Policy Characteristics'!$C:$C,0)))</f>
        <v>R&amp;D Capital Cost Reductions</v>
      </c>
      <c r="K1125" s="306" t="str">
        <f>IF(ISBLANK(INDEX('Policy Characteristics'!E:E,MATCH($C1125,'Policy Characteristics'!$C:$C,0))),"",INDEX('Policy Characteristics'!E:E,MATCH($C1125,'Policy Characteristics'!$C:$C,0)))</f>
        <v>RnD transportation capital cost reduction</v>
      </c>
      <c r="L1125" s="317">
        <f>IF(ISBLANK(INDEX('Policy Characteristics'!F:F,MATCH($C1125,'Policy Characteristics'!$C:$C,0))),"",INDEX('Policy Characteristics'!F:F,MATCH($C1125,'Policy Characteristics'!$C:$C,0)))</f>
        <v>0</v>
      </c>
      <c r="M1125" s="317">
        <f>IF(ISBLANK(INDEX('Policy Characteristics'!G:G,MATCH($C1125,'Policy Characteristics'!$C:$C,0))),"",INDEX('Policy Characteristics'!G:G,MATCH($C1125,'Policy Characteristics'!$C:$C,0)))</f>
        <v>0.4</v>
      </c>
      <c r="N1125" s="317">
        <f>IF(ISBLANK(INDEX('Policy Characteristics'!H:H,MATCH($C1125,'Policy Characteristics'!$C:$C,0))),"",INDEX('Policy Characteristics'!H:H,MATCH($C1125,'Policy Characteristics'!$C:$C,0)))</f>
        <v>0.01</v>
      </c>
      <c r="O1125" s="306" t="str">
        <f>IF(ISBLANK(INDEX('Policy Characteristics'!I:I,MATCH($C1125,'Policy Characteristics'!$C:$C,0))),"",INDEX('Policy Characteristics'!I:I,MATCH($C1125,'Policy Characteristics'!$C:$C,0)))</f>
        <v>% reduction in cost</v>
      </c>
      <c r="P1125" s="306" t="str">
        <f>IF(ISBLANK(INDEX('Policy Characteristics'!J:J,MATCH($C1125,'Policy Characteristics'!$C:$C,0))),"",INDEX('Policy Characteristics'!J:J,MATCH($C1125,'Policy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5" s="306" t="str">
        <f>IF(ISBLANK(INDEX('Policy Characteristics'!K:K,MATCH($C1125,'Policy Characteristics'!$C:$C,0))),"",INDEX('Policy Characteristics'!K:K,MATCH($C1125,'Policy Characteristics'!$C:$C,0)))</f>
        <v>architectural-design.html#rnd</v>
      </c>
      <c r="R1125" s="306" t="str">
        <f>IF(ISBLANK(INDEX('Policy Characteristics'!L:L,MATCH($C1125,'Policy Characteristics'!$C:$C,0))),"",INDEX('Policy Characteristics'!L:L,MATCH($C1125,'Policy Characteristics'!$C:$C,0)))</f>
        <v>research-and-development.html</v>
      </c>
    </row>
    <row r="1126" spans="1:18" x14ac:dyDescent="0.25">
      <c r="A1126" s="306" t="str">
        <f>IF(ISBLANK(INDEX('Policy Characteristics'!A:A,MATCH($C1126,'Policy Characteristics'!$C:$C,0))),"",INDEX('Policy Characteristics'!A:A,MATCH($C1126,'Policy Characteristics'!$C:$C,0)))</f>
        <v>Research and Development</v>
      </c>
      <c r="B1126" s="306" t="str">
        <f>IF(ISBLANK(INDEX('Policy Characteristics'!B:B,MATCH($C1126,'Policy Characteristics'!$C:$C,0))),"",INDEX('Policy Characteristics'!B:B,MATCH($C1126,'Policy Characteristics'!$C:$C,0)))</f>
        <v>Capital Cost Reduction</v>
      </c>
      <c r="C1126" s="310" t="str">
        <f t="shared" si="60"/>
        <v>RnD Transportation Capital Cost Perc Reduction</v>
      </c>
      <c r="D1126" s="414" t="s">
        <v>2276</v>
      </c>
      <c r="E1126" s="414"/>
      <c r="F1126" s="414" t="s">
        <v>501</v>
      </c>
      <c r="G1126" s="414"/>
      <c r="H1126" s="416">
        <v>110</v>
      </c>
      <c r="I1126" s="414" t="s">
        <v>44</v>
      </c>
      <c r="J1126" s="308" t="str">
        <f>IF(ISBLANK(INDEX('Policy Characteristics'!D:D,MATCH($C1126,'Policy Characteristics'!$C:$C,0))),"",INDEX('Policy Characteristics'!D:D,MATCH($C1126,'Policy Characteristics'!$C:$C,0)))</f>
        <v>R&amp;D Capital Cost Reductions</v>
      </c>
      <c r="K1126" s="306" t="str">
        <f>IF(ISBLANK(INDEX('Policy Characteristics'!E:E,MATCH($C1126,'Policy Characteristics'!$C:$C,0))),"",INDEX('Policy Characteristics'!E:E,MATCH($C1126,'Policy Characteristics'!$C:$C,0)))</f>
        <v>RnD transportation capital cost reduction</v>
      </c>
      <c r="L1126" s="317">
        <f>IF(ISBLANK(INDEX('Policy Characteristics'!F:F,MATCH($C1126,'Policy Characteristics'!$C:$C,0))),"",INDEX('Policy Characteristics'!F:F,MATCH($C1126,'Policy Characteristics'!$C:$C,0)))</f>
        <v>0</v>
      </c>
      <c r="M1126" s="317">
        <f>IF(ISBLANK(INDEX('Policy Characteristics'!G:G,MATCH($C1126,'Policy Characteristics'!$C:$C,0))),"",INDEX('Policy Characteristics'!G:G,MATCH($C1126,'Policy Characteristics'!$C:$C,0)))</f>
        <v>0.4</v>
      </c>
      <c r="N1126" s="317">
        <f>IF(ISBLANK(INDEX('Policy Characteristics'!H:H,MATCH($C1126,'Policy Characteristics'!$C:$C,0))),"",INDEX('Policy Characteristics'!H:H,MATCH($C1126,'Policy Characteristics'!$C:$C,0)))</f>
        <v>0.01</v>
      </c>
      <c r="O1126" s="306" t="str">
        <f>IF(ISBLANK(INDEX('Policy Characteristics'!I:I,MATCH($C1126,'Policy Characteristics'!$C:$C,0))),"",INDEX('Policy Characteristics'!I:I,MATCH($C1126,'Policy Characteristics'!$C:$C,0)))</f>
        <v>% reduction in cost</v>
      </c>
      <c r="P1126" s="306" t="str">
        <f>IF(ISBLANK(INDEX('Policy Characteristics'!J:J,MATCH($C1126,'Policy Characteristics'!$C:$C,0))),"",INDEX('Policy Characteristics'!J:J,MATCH($C1126,'Policy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6" s="306" t="str">
        <f>IF(ISBLANK(INDEX('Policy Characteristics'!K:K,MATCH($C1126,'Policy Characteristics'!$C:$C,0))),"",INDEX('Policy Characteristics'!K:K,MATCH($C1126,'Policy Characteristics'!$C:$C,0)))</f>
        <v>architectural-design.html#rnd</v>
      </c>
      <c r="R1126" s="306" t="str">
        <f>IF(ISBLANK(INDEX('Policy Characteristics'!L:L,MATCH($C1126,'Policy Characteristics'!$C:$C,0))),"",INDEX('Policy Characteristics'!L:L,MATCH($C1126,'Policy Characteristics'!$C:$C,0)))</f>
        <v>research-and-development.html</v>
      </c>
    </row>
    <row r="1127" spans="1:18" x14ac:dyDescent="0.25">
      <c r="A1127" s="306" t="str">
        <f>IF(ISBLANK(INDEX('Policy Characteristics'!A:A,MATCH($C1127,'Policy Characteristics'!$C:$C,0))),"",INDEX('Policy Characteristics'!A:A,MATCH($C1127,'Policy Characteristics'!$C:$C,0)))</f>
        <v>Research and Development</v>
      </c>
      <c r="B1127" s="306" t="str">
        <f>IF(ISBLANK(INDEX('Policy Characteristics'!B:B,MATCH($C1127,'Policy Characteristics'!$C:$C,0))),"",INDEX('Policy Characteristics'!B:B,MATCH($C1127,'Policy Characteristics'!$C:$C,0)))</f>
        <v>Capital Cost Reduction</v>
      </c>
      <c r="C1127" s="310" t="str">
        <f t="shared" si="60"/>
        <v>RnD Transportation Capital Cost Perc Reduction</v>
      </c>
      <c r="D1127" s="414" t="s">
        <v>2277</v>
      </c>
      <c r="E1127" s="414"/>
      <c r="F1127" s="414" t="s">
        <v>502</v>
      </c>
      <c r="G1127" s="414"/>
      <c r="H1127" s="416">
        <v>111</v>
      </c>
      <c r="I1127" s="414" t="s">
        <v>44</v>
      </c>
      <c r="J1127" s="308" t="str">
        <f>IF(ISBLANK(INDEX('Policy Characteristics'!D:D,MATCH($C1127,'Policy Characteristics'!$C:$C,0))),"",INDEX('Policy Characteristics'!D:D,MATCH($C1127,'Policy Characteristics'!$C:$C,0)))</f>
        <v>R&amp;D Capital Cost Reductions</v>
      </c>
      <c r="K1127" s="306" t="str">
        <f>IF(ISBLANK(INDEX('Policy Characteristics'!E:E,MATCH($C1127,'Policy Characteristics'!$C:$C,0))),"",INDEX('Policy Characteristics'!E:E,MATCH($C1127,'Policy Characteristics'!$C:$C,0)))</f>
        <v>RnD transportation capital cost reduction</v>
      </c>
      <c r="L1127" s="317">
        <f>IF(ISBLANK(INDEX('Policy Characteristics'!F:F,MATCH($C1127,'Policy Characteristics'!$C:$C,0))),"",INDEX('Policy Characteristics'!F:F,MATCH($C1127,'Policy Characteristics'!$C:$C,0)))</f>
        <v>0</v>
      </c>
      <c r="M1127" s="317">
        <f>IF(ISBLANK(INDEX('Policy Characteristics'!G:G,MATCH($C1127,'Policy Characteristics'!$C:$C,0))),"",INDEX('Policy Characteristics'!G:G,MATCH($C1127,'Policy Characteristics'!$C:$C,0)))</f>
        <v>0.4</v>
      </c>
      <c r="N1127" s="317">
        <f>IF(ISBLANK(INDEX('Policy Characteristics'!H:H,MATCH($C1127,'Policy Characteristics'!$C:$C,0))),"",INDEX('Policy Characteristics'!H:H,MATCH($C1127,'Policy Characteristics'!$C:$C,0)))</f>
        <v>0.01</v>
      </c>
      <c r="O1127" s="306" t="str">
        <f>IF(ISBLANK(INDEX('Policy Characteristics'!I:I,MATCH($C1127,'Policy Characteristics'!$C:$C,0))),"",INDEX('Policy Characteristics'!I:I,MATCH($C1127,'Policy Characteristics'!$C:$C,0)))</f>
        <v>% reduction in cost</v>
      </c>
      <c r="P1127" s="306" t="str">
        <f>IF(ISBLANK(INDEX('Policy Characteristics'!J:J,MATCH($C1127,'Policy Characteristics'!$C:$C,0))),"",INDEX('Policy Characteristics'!J:J,MATCH($C1127,'Policy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7" s="306" t="str">
        <f>IF(ISBLANK(INDEX('Policy Characteristics'!K:K,MATCH($C1127,'Policy Characteristics'!$C:$C,0))),"",INDEX('Policy Characteristics'!K:K,MATCH($C1127,'Policy Characteristics'!$C:$C,0)))</f>
        <v>architectural-design.html#rnd</v>
      </c>
      <c r="R1127" s="306" t="str">
        <f>IF(ISBLANK(INDEX('Policy Characteristics'!L:L,MATCH($C1127,'Policy Characteristics'!$C:$C,0))),"",INDEX('Policy Characteristics'!L:L,MATCH($C1127,'Policy Characteristics'!$C:$C,0)))</f>
        <v>research-and-development.html</v>
      </c>
    </row>
    <row r="1128" spans="1:18" x14ac:dyDescent="0.25">
      <c r="A1128" s="306" t="str">
        <f>IF(ISBLANK(INDEX('Policy Characteristics'!A:A,MATCH($C1128,'Policy Characteristics'!$C:$C,0))),"",INDEX('Policy Characteristics'!A:A,MATCH($C1128,'Policy Characteristics'!$C:$C,0)))</f>
        <v>Research and Development</v>
      </c>
      <c r="B1128" s="306" t="str">
        <f>IF(ISBLANK(INDEX('Policy Characteristics'!B:B,MATCH($C1128,'Policy Characteristics'!$C:$C,0))),"",INDEX('Policy Characteristics'!B:B,MATCH($C1128,'Policy Characteristics'!$C:$C,0)))</f>
        <v>Capital Cost Reduction</v>
      </c>
      <c r="C1128" s="310" t="str">
        <f t="shared" si="60"/>
        <v>RnD Transportation Capital Cost Perc Reduction</v>
      </c>
      <c r="D1128" s="414" t="s">
        <v>2278</v>
      </c>
      <c r="E1128" s="414"/>
      <c r="F1128" s="414" t="s">
        <v>503</v>
      </c>
      <c r="G1128" s="414"/>
      <c r="H1128" s="416">
        <v>112</v>
      </c>
      <c r="I1128" s="414" t="s">
        <v>44</v>
      </c>
      <c r="J1128" s="308" t="str">
        <f>IF(ISBLANK(INDEX('Policy Characteristics'!D:D,MATCH($C1128,'Policy Characteristics'!$C:$C,0))),"",INDEX('Policy Characteristics'!D:D,MATCH($C1128,'Policy Characteristics'!$C:$C,0)))</f>
        <v>R&amp;D Capital Cost Reductions</v>
      </c>
      <c r="K1128" s="306" t="str">
        <f>IF(ISBLANK(INDEX('Policy Characteristics'!E:E,MATCH($C1128,'Policy Characteristics'!$C:$C,0))),"",INDEX('Policy Characteristics'!E:E,MATCH($C1128,'Policy Characteristics'!$C:$C,0)))</f>
        <v>RnD transportation capital cost reduction</v>
      </c>
      <c r="L1128" s="317">
        <f>IF(ISBLANK(INDEX('Policy Characteristics'!F:F,MATCH($C1128,'Policy Characteristics'!$C:$C,0))),"",INDEX('Policy Characteristics'!F:F,MATCH($C1128,'Policy Characteristics'!$C:$C,0)))</f>
        <v>0</v>
      </c>
      <c r="M1128" s="317">
        <f>IF(ISBLANK(INDEX('Policy Characteristics'!G:G,MATCH($C1128,'Policy Characteristics'!$C:$C,0))),"",INDEX('Policy Characteristics'!G:G,MATCH($C1128,'Policy Characteristics'!$C:$C,0)))</f>
        <v>0.4</v>
      </c>
      <c r="N1128" s="317">
        <f>IF(ISBLANK(INDEX('Policy Characteristics'!H:H,MATCH($C1128,'Policy Characteristics'!$C:$C,0))),"",INDEX('Policy Characteristics'!H:H,MATCH($C1128,'Policy Characteristics'!$C:$C,0)))</f>
        <v>0.01</v>
      </c>
      <c r="O1128" s="306" t="str">
        <f>IF(ISBLANK(INDEX('Policy Characteristics'!I:I,MATCH($C1128,'Policy Characteristics'!$C:$C,0))),"",INDEX('Policy Characteristics'!I:I,MATCH($C1128,'Policy Characteristics'!$C:$C,0)))</f>
        <v>% reduction in cost</v>
      </c>
      <c r="P1128" s="306" t="str">
        <f>IF(ISBLANK(INDEX('Policy Characteristics'!J:J,MATCH($C1128,'Policy Characteristics'!$C:$C,0))),"",INDEX('Policy Characteristics'!J:J,MATCH($C1128,'Policy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8" s="306" t="str">
        <f>IF(ISBLANK(INDEX('Policy Characteristics'!K:K,MATCH($C1128,'Policy Characteristics'!$C:$C,0))),"",INDEX('Policy Characteristics'!K:K,MATCH($C1128,'Policy Characteristics'!$C:$C,0)))</f>
        <v>architectural-design.html#rnd</v>
      </c>
      <c r="R1128" s="306" t="str">
        <f>IF(ISBLANK(INDEX('Policy Characteristics'!L:L,MATCH($C1128,'Policy Characteristics'!$C:$C,0))),"",INDEX('Policy Characteristics'!L:L,MATCH($C1128,'Policy Characteristics'!$C:$C,0)))</f>
        <v>research-and-development.html</v>
      </c>
    </row>
    <row r="1129" spans="1:18" x14ac:dyDescent="0.25">
      <c r="A1129" s="306" t="str">
        <f>IF(ISBLANK(INDEX('Policy Characteristics'!A:A,MATCH($C1129,'Policy Characteristics'!$C:$C,0))),"",INDEX('Policy Characteristics'!A:A,MATCH($C1129,'Policy Characteristics'!$C:$C,0)))</f>
        <v>Research and Development</v>
      </c>
      <c r="B1129" s="306" t="str">
        <f>IF(ISBLANK(INDEX('Policy Characteristics'!B:B,MATCH($C1129,'Policy Characteristics'!$C:$C,0))),"",INDEX('Policy Characteristics'!B:B,MATCH($C1129,'Policy Characteristics'!$C:$C,0)))</f>
        <v>Capital Cost Reduction</v>
      </c>
      <c r="C1129" s="310" t="str">
        <f t="shared" si="60"/>
        <v>RnD Transportation Capital Cost Perc Reduction</v>
      </c>
      <c r="D1129" s="414" t="s">
        <v>2593</v>
      </c>
      <c r="E1129" s="414"/>
      <c r="F1129" s="414" t="s">
        <v>2891</v>
      </c>
      <c r="G1129" s="414"/>
      <c r="H1129" s="416">
        <v>113</v>
      </c>
      <c r="I1129" s="414" t="s">
        <v>44</v>
      </c>
      <c r="J1129" s="308" t="str">
        <f>IF(ISBLANK(INDEX('Policy Characteristics'!D:D,MATCH($C1129,'Policy Characteristics'!$C:$C,0))),"",INDEX('Policy Characteristics'!D:D,MATCH($C1129,'Policy Characteristics'!$C:$C,0)))</f>
        <v>R&amp;D Capital Cost Reductions</v>
      </c>
      <c r="K1129" s="306" t="str">
        <f>IF(ISBLANK(INDEX('Policy Characteristics'!E:E,MATCH($C1129,'Policy Characteristics'!$C:$C,0))),"",INDEX('Policy Characteristics'!E:E,MATCH($C1129,'Policy Characteristics'!$C:$C,0)))</f>
        <v>RnD transportation capital cost reduction</v>
      </c>
      <c r="L1129" s="317">
        <f>IF(ISBLANK(INDEX('Policy Characteristics'!F:F,MATCH($C1129,'Policy Characteristics'!$C:$C,0))),"",INDEX('Policy Characteristics'!F:F,MATCH($C1129,'Policy Characteristics'!$C:$C,0)))</f>
        <v>0</v>
      </c>
      <c r="M1129" s="317">
        <f>IF(ISBLANK(INDEX('Policy Characteristics'!G:G,MATCH($C1129,'Policy Characteristics'!$C:$C,0))),"",INDEX('Policy Characteristics'!G:G,MATCH($C1129,'Policy Characteristics'!$C:$C,0)))</f>
        <v>0.4</v>
      </c>
      <c r="N1129" s="317">
        <f>IF(ISBLANK(INDEX('Policy Characteristics'!H:H,MATCH($C1129,'Policy Characteristics'!$C:$C,0))),"",INDEX('Policy Characteristics'!H:H,MATCH($C1129,'Policy Characteristics'!$C:$C,0)))</f>
        <v>0.01</v>
      </c>
      <c r="O1129" s="306" t="str">
        <f>IF(ISBLANK(INDEX('Policy Characteristics'!I:I,MATCH($C1129,'Policy Characteristics'!$C:$C,0))),"",INDEX('Policy Characteristics'!I:I,MATCH($C1129,'Policy Characteristics'!$C:$C,0)))</f>
        <v>% reduction in cost</v>
      </c>
      <c r="P1129" s="306" t="str">
        <f>IF(ISBLANK(INDEX('Policy Characteristics'!J:J,MATCH($C1129,'Policy Characteristics'!$C:$C,0))),"",INDEX('Policy Characteristics'!J:J,MATCH($C1129,'Policy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29" s="306" t="str">
        <f>IF(ISBLANK(INDEX('Policy Characteristics'!K:K,MATCH($C1129,'Policy Characteristics'!$C:$C,0))),"",INDEX('Policy Characteristics'!K:K,MATCH($C1129,'Policy Characteristics'!$C:$C,0)))</f>
        <v>architectural-design.html#rnd</v>
      </c>
      <c r="R1129" s="306" t="str">
        <f>IF(ISBLANK(INDEX('Policy Characteristics'!L:L,MATCH($C1129,'Policy Characteristics'!$C:$C,0))),"",INDEX('Policy Characteristics'!L:L,MATCH($C1129,'Policy Characteristics'!$C:$C,0)))</f>
        <v>research-and-development.html</v>
      </c>
    </row>
    <row r="1130" spans="1:18" x14ac:dyDescent="0.25">
      <c r="A1130" s="306" t="str">
        <f>IF(ISBLANK(INDEX('Policy Characteristics'!A:A,MATCH($C1130,'Policy Characteristics'!$C:$C,0))),"",INDEX('Policy Characteristics'!A:A,MATCH($C1130,'Policy Characteristics'!$C:$C,0)))</f>
        <v>Research and Development</v>
      </c>
      <c r="B1130" s="306" t="str">
        <f>IF(ISBLANK(INDEX('Policy Characteristics'!B:B,MATCH($C1130,'Policy Characteristics'!$C:$C,0))),"",INDEX('Policy Characteristics'!B:B,MATCH($C1130,'Policy Characteristics'!$C:$C,0)))</f>
        <v>Capital Cost Reduction</v>
      </c>
      <c r="C1130" s="310" t="str">
        <f t="shared" si="60"/>
        <v>RnD Transportation Capital Cost Perc Reduction</v>
      </c>
      <c r="D1130" s="414" t="s">
        <v>2592</v>
      </c>
      <c r="E1130" s="414"/>
      <c r="F1130" s="414" t="s">
        <v>2892</v>
      </c>
      <c r="G1130" s="414"/>
      <c r="H1130" s="416">
        <v>523</v>
      </c>
      <c r="I1130" s="414" t="s">
        <v>44</v>
      </c>
      <c r="J1130" s="308" t="str">
        <f>IF(ISBLANK(INDEX('Policy Characteristics'!D:D,MATCH($C1130,'Policy Characteristics'!$C:$C,0))),"",INDEX('Policy Characteristics'!D:D,MATCH($C1130,'Policy Characteristics'!$C:$C,0)))</f>
        <v>R&amp;D Capital Cost Reductions</v>
      </c>
      <c r="K1130" s="306" t="str">
        <f>IF(ISBLANK(INDEX('Policy Characteristics'!E:E,MATCH($C1130,'Policy Characteristics'!$C:$C,0))),"",INDEX('Policy Characteristics'!E:E,MATCH($C1130,'Policy Characteristics'!$C:$C,0)))</f>
        <v>RnD transportation capital cost reduction</v>
      </c>
      <c r="L1130" s="317">
        <f>IF(ISBLANK(INDEX('Policy Characteristics'!F:F,MATCH($C1130,'Policy Characteristics'!$C:$C,0))),"",INDEX('Policy Characteristics'!F:F,MATCH($C1130,'Policy Characteristics'!$C:$C,0)))</f>
        <v>0</v>
      </c>
      <c r="M1130" s="317">
        <f>IF(ISBLANK(INDEX('Policy Characteristics'!G:G,MATCH($C1130,'Policy Characteristics'!$C:$C,0))),"",INDEX('Policy Characteristics'!G:G,MATCH($C1130,'Policy Characteristics'!$C:$C,0)))</f>
        <v>0.4</v>
      </c>
      <c r="N1130" s="317">
        <f>IF(ISBLANK(INDEX('Policy Characteristics'!H:H,MATCH($C1130,'Policy Characteristics'!$C:$C,0))),"",INDEX('Policy Characteristics'!H:H,MATCH($C1130,'Policy Characteristics'!$C:$C,0)))</f>
        <v>0.01</v>
      </c>
      <c r="O1130" s="306" t="str">
        <f>IF(ISBLANK(INDEX('Policy Characteristics'!I:I,MATCH($C1130,'Policy Characteristics'!$C:$C,0))),"",INDEX('Policy Characteristics'!I:I,MATCH($C1130,'Policy Characteristics'!$C:$C,0)))</f>
        <v>% reduction in cost</v>
      </c>
      <c r="P1130" s="306" t="str">
        <f>IF(ISBLANK(INDEX('Policy Characteristics'!J:J,MATCH($C1130,'Policy Characteristics'!$C:$C,0))),"",INDEX('Policy Characteristics'!J:J,MATCH($C1130,'Policy Characteristics'!$C:$C,0)))</f>
        <v>**Description:** This policy causes the capital cost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0" s="306" t="str">
        <f>IF(ISBLANK(INDEX('Policy Characteristics'!K:K,MATCH($C1130,'Policy Characteristics'!$C:$C,0))),"",INDEX('Policy Characteristics'!K:K,MATCH($C1130,'Policy Characteristics'!$C:$C,0)))</f>
        <v>architectural-design.html#rnd</v>
      </c>
      <c r="R1130" s="306" t="str">
        <f>IF(ISBLANK(INDEX('Policy Characteristics'!L:L,MATCH($C1130,'Policy Characteristics'!$C:$C,0))),"",INDEX('Policy Characteristics'!L:L,MATCH($C1130,'Policy Characteristics'!$C:$C,0)))</f>
        <v>research-and-development.html</v>
      </c>
    </row>
    <row r="1131" spans="1:18" s="405" customFormat="1" x14ac:dyDescent="0.25">
      <c r="A1131" s="306" t="str">
        <f>IF(ISBLANK(INDEX('Policy Characteristics'!A:A,MATCH($C1131,'Policy Characteristics'!$C:$C,0))),"",INDEX('Policy Characteristics'!A:A,MATCH($C1131,'Policy Characteristics'!$C:$C,0)))</f>
        <v>Research and Development</v>
      </c>
      <c r="B1131" s="306" t="str">
        <f>IF(ISBLANK(INDEX('Policy Characteristics'!B:B,MATCH($C1131,'Policy Characteristics'!$C:$C,0))),"",INDEX('Policy Characteristics'!B:B,MATCH($C1131,'Policy Characteristics'!$C:$C,0)))</f>
        <v>Direct Air Capture</v>
      </c>
      <c r="C1131" s="309" t="s">
        <v>2902</v>
      </c>
      <c r="D1131" s="394"/>
      <c r="E1131" s="394"/>
      <c r="F1131" s="394"/>
      <c r="G1131" s="394"/>
      <c r="H1131" s="430">
        <v>525</v>
      </c>
      <c r="I1131" s="394" t="s">
        <v>44</v>
      </c>
      <c r="J1131" s="308" t="str">
        <f>IF(ISBLANK(INDEX('Policy Characteristics'!D:D,MATCH($C1131,'Policy Characteristics'!$C:$C,0))),"",INDEX('Policy Characteristics'!D:D,MATCH($C1131,'Policy Characteristics'!$C:$C,0)))</f>
        <v>Direct Air Capture</v>
      </c>
      <c r="K1131" s="306" t="str">
        <f>IF(ISBLANK(INDEX('Policy Characteristics'!E:E,MATCH($C1131,'Policy Characteristics'!$C:$C,0))),"",INDEX('Policy Characteristics'!E:E,MATCH($C1131,'Policy Characteristics'!$C:$C,0)))</f>
        <v>geoeng direct air capture</v>
      </c>
      <c r="L1131" s="317">
        <f>IF(ISBLANK(INDEX('Policy Characteristics'!F:F,MATCH($C1131,'Policy Characteristics'!$C:$C,0))),"",INDEX('Policy Characteristics'!F:F,MATCH($C1131,'Policy Characteristics'!$C:$C,0)))</f>
        <v>0</v>
      </c>
      <c r="M1131" s="317">
        <f>IF(ISBLANK(INDEX('Policy Characteristics'!G:G,MATCH($C1131,'Policy Characteristics'!$C:$C,0))),"",INDEX('Policy Characteristics'!G:G,MATCH($C1131,'Policy Characteristics'!$C:$C,0)))</f>
        <v>1</v>
      </c>
      <c r="N1131" s="317">
        <f>IF(ISBLANK(INDEX('Policy Characteristics'!H:H,MATCH($C1131,'Policy Characteristics'!$C:$C,0))),"",INDEX('Policy Characteristics'!H:H,MATCH($C1131,'Policy Characteristics'!$C:$C,0)))</f>
        <v>0.01</v>
      </c>
      <c r="O1131" s="306" t="str">
        <f>IF(ISBLANK(INDEX('Policy Characteristics'!I:I,MATCH($C1131,'Policy Characteristics'!$C:$C,0))),"",INDEX('Policy Characteristics'!I:I,MATCH($C1131,'Policy Characteristics'!$C:$C,0)))</f>
        <v>% of potential achieved</v>
      </c>
      <c r="P1131" s="306" t="str">
        <f>IF(ISBLANK(INDEX('Policy Characteristics'!J:J,MATCH($C1131,'Policy Characteristics'!$C:$C,0))),"",INDEX('Policy Characteristics'!J:J,MATCH($C1131,'Policy Characteristics'!$C:$C,0)))</f>
        <v>**Description:** This policy causes direct air capture (DAC) technology to be used to remove carbon dioxide from the atmosphere. The modeled technology is based on hydroxide sorbents, as this is the most mature DAC technology. Alternatives (such as amine-based technologies) are unlikely to have a perceptible impact by 2050, the last year of the EPS model run. Note that all DAC technologies, even hydroxide sorbents, have their greatest potential effects after 2050, which cannot be seen in a model run that ends in 2050. (DAC refers only to mechanical methods of carbon dioxide removal, not afforestation and other land use measures. For those measures, see the policy levers in the "Agriculture, Land Use, and Forestry" category.) // **Guidance for setting values:** A 100% setting implies large DAC research and development investments starting today, and aggressive deployment in line with a global 1.5-degree-compatible trajectory from a 2019 Nature paper from Realmonte et al.  That paper's global deployment rate has been scaled for the U.S. by the U.S.'s share of world GDP in 2017 (about 24%).</v>
      </c>
      <c r="Q1131" s="306" t="str">
        <f>IF(ISBLANK(INDEX('Policy Characteristics'!K:K,MATCH($C1131,'Policy Characteristics'!$C:$C,0))),"",INDEX('Policy Characteristics'!K:K,MATCH($C1131,'Policy Characteristics'!$C:$C,0)))</f>
        <v>direct-air-capture.html#dac</v>
      </c>
      <c r="R1131" s="306" t="str">
        <f>IF(ISBLANK(INDEX('Policy Characteristics'!L:L,MATCH($C1131,'Policy Characteristics'!$C:$C,0))),"",INDEX('Policy Characteristics'!L:L,MATCH($C1131,'Policy Characteristics'!$C:$C,0)))</f>
        <v>direct-air-capture.html</v>
      </c>
    </row>
    <row r="1132" spans="1:18" x14ac:dyDescent="0.25">
      <c r="A1132" s="306" t="str">
        <f>IF(ISBLANK(INDEX('Policy Characteristics'!A:A,MATCH($C1132,'Policy Characteristics'!$C:$C,0))),"",INDEX('Policy Characteristics'!A:A,MATCH($C1132,'Policy Characteristics'!$C:$C,0)))</f>
        <v>Research and Development</v>
      </c>
      <c r="B1132" s="306" t="str">
        <f>IF(ISBLANK(INDEX('Policy Characteristics'!B:B,MATCH($C1132,'Policy Characteristics'!$C:$C,0))),"",INDEX('Policy Characteristics'!B:B,MATCH($C1132,'Policy Characteristics'!$C:$C,0)))</f>
        <v>Fuel Use Reduction</v>
      </c>
      <c r="C1132" s="311" t="s">
        <v>310</v>
      </c>
      <c r="D1132" s="414" t="s">
        <v>116</v>
      </c>
      <c r="E1132" s="414"/>
      <c r="F1132" s="414" t="s">
        <v>336</v>
      </c>
      <c r="G1132" s="414"/>
      <c r="H1132" s="416">
        <v>114</v>
      </c>
      <c r="I1132" s="414" t="s">
        <v>44</v>
      </c>
      <c r="J1132" s="308" t="str">
        <f>IF(ISBLANK(INDEX('Policy Characteristics'!D:D,MATCH($C1132,'Policy Characteristics'!$C:$C,0))),"",INDEX('Policy Characteristics'!D:D,MATCH($C1132,'Policy Characteristics'!$C:$C,0)))</f>
        <v>R&amp;D Fuel Use Reductions</v>
      </c>
      <c r="K1132" s="306" t="str">
        <f>IF(ISBLANK(INDEX('Policy Characteristics'!E:E,MATCH($C1132,'Policy Characteristics'!$C:$C,0))),"",INDEX('Policy Characteristics'!E:E,MATCH($C1132,'Policy Characteristics'!$C:$C,0)))</f>
        <v>RnD building fuel use reduction</v>
      </c>
      <c r="L1132" s="317">
        <f>IF(ISBLANK(INDEX('Policy Characteristics'!F:F,MATCH($C1132,'Policy Characteristics'!$C:$C,0))),"",INDEX('Policy Characteristics'!F:F,MATCH($C1132,'Policy Characteristics'!$C:$C,0)))</f>
        <v>0</v>
      </c>
      <c r="M1132" s="317">
        <f>IF(ISBLANK(INDEX('Policy Characteristics'!G:G,MATCH($C1132,'Policy Characteristics'!$C:$C,0))),"",INDEX('Policy Characteristics'!G:G,MATCH($C1132,'Policy Characteristics'!$C:$C,0)))</f>
        <v>0.4</v>
      </c>
      <c r="N1132" s="317">
        <f>IF(ISBLANK(INDEX('Policy Characteristics'!H:H,MATCH($C1132,'Policy Characteristics'!$C:$C,0))),"",INDEX('Policy Characteristics'!H:H,MATCH($C1132,'Policy Characteristics'!$C:$C,0)))</f>
        <v>0.01</v>
      </c>
      <c r="O1132" s="306" t="str">
        <f>IF(ISBLANK(INDEX('Policy Characteristics'!I:I,MATCH($C1132,'Policy Characteristics'!$C:$C,0))),"",INDEX('Policy Characteristics'!I:I,MATCH($C1132,'Policy Characteristics'!$C:$C,0)))</f>
        <v>% reduction in fuel use</v>
      </c>
      <c r="P1132" s="306" t="str">
        <f>IF(ISBLANK(INDEX('Policy Characteristics'!J:J,MATCH($C1132,'Policy Characteristics'!$C:$C,0))),"",INDEX('Policy Characteristics'!J:J,MATCH($C1132,'Policy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2" s="306" t="str">
        <f>IF(ISBLANK(INDEX('Policy Characteristics'!K:K,MATCH($C1132,'Policy Characteristics'!$C:$C,0))),"",INDEX('Policy Characteristics'!K:K,MATCH($C1132,'Policy Characteristics'!$C:$C,0)))</f>
        <v>architectural-design.html#rnd</v>
      </c>
      <c r="R1132" s="306" t="str">
        <f>IF(ISBLANK(INDEX('Policy Characteristics'!L:L,MATCH($C1132,'Policy Characteristics'!$C:$C,0))),"",INDEX('Policy Characteristics'!L:L,MATCH($C1132,'Policy Characteristics'!$C:$C,0)))</f>
        <v>research-and-development.html</v>
      </c>
    </row>
    <row r="1133" spans="1:18" x14ac:dyDescent="0.25">
      <c r="A1133" s="306" t="str">
        <f>IF(ISBLANK(INDEX('Policy Characteristics'!A:A,MATCH($C1133,'Policy Characteristics'!$C:$C,0))),"",INDEX('Policy Characteristics'!A:A,MATCH($C1133,'Policy Characteristics'!$C:$C,0)))</f>
        <v>Research and Development</v>
      </c>
      <c r="B1133" s="306" t="str">
        <f>IF(ISBLANK(INDEX('Policy Characteristics'!B:B,MATCH($C1133,'Policy Characteristics'!$C:$C,0))),"",INDEX('Policy Characteristics'!B:B,MATCH($C1133,'Policy Characteristics'!$C:$C,0)))</f>
        <v>Fuel Use Reduction</v>
      </c>
      <c r="C1133" s="310" t="str">
        <f t="shared" ref="C1133:C1137" si="61">C$1132</f>
        <v>RnD Building Fuel Use Perc Reduction</v>
      </c>
      <c r="D1133" s="414" t="s">
        <v>117</v>
      </c>
      <c r="E1133" s="414"/>
      <c r="F1133" s="414" t="s">
        <v>337</v>
      </c>
      <c r="G1133" s="414"/>
      <c r="H1133" s="416">
        <v>115</v>
      </c>
      <c r="I1133" s="414" t="s">
        <v>44</v>
      </c>
      <c r="J1133" s="308" t="str">
        <f>IF(ISBLANK(INDEX('Policy Characteristics'!D:D,MATCH($C1133,'Policy Characteristics'!$C:$C,0))),"",INDEX('Policy Characteristics'!D:D,MATCH($C1133,'Policy Characteristics'!$C:$C,0)))</f>
        <v>R&amp;D Fuel Use Reductions</v>
      </c>
      <c r="K1133" s="306" t="str">
        <f>IF(ISBLANK(INDEX('Policy Characteristics'!E:E,MATCH($C1133,'Policy Characteristics'!$C:$C,0))),"",INDEX('Policy Characteristics'!E:E,MATCH($C1133,'Policy Characteristics'!$C:$C,0)))</f>
        <v>RnD building fuel use reduction</v>
      </c>
      <c r="L1133" s="317">
        <f>IF(ISBLANK(INDEX('Policy Characteristics'!F:F,MATCH($C1133,'Policy Characteristics'!$C:$C,0))),"",INDEX('Policy Characteristics'!F:F,MATCH($C1133,'Policy Characteristics'!$C:$C,0)))</f>
        <v>0</v>
      </c>
      <c r="M1133" s="317">
        <f>IF(ISBLANK(INDEX('Policy Characteristics'!G:G,MATCH($C1133,'Policy Characteristics'!$C:$C,0))),"",INDEX('Policy Characteristics'!G:G,MATCH($C1133,'Policy Characteristics'!$C:$C,0)))</f>
        <v>0.4</v>
      </c>
      <c r="N1133" s="317">
        <f>IF(ISBLANK(INDEX('Policy Characteristics'!H:H,MATCH($C1133,'Policy Characteristics'!$C:$C,0))),"",INDEX('Policy Characteristics'!H:H,MATCH($C1133,'Policy Characteristics'!$C:$C,0)))</f>
        <v>0.01</v>
      </c>
      <c r="O1133" s="306" t="str">
        <f>IF(ISBLANK(INDEX('Policy Characteristics'!I:I,MATCH($C1133,'Policy Characteristics'!$C:$C,0))),"",INDEX('Policy Characteristics'!I:I,MATCH($C1133,'Policy Characteristics'!$C:$C,0)))</f>
        <v>% reduction in fuel use</v>
      </c>
      <c r="P1133" s="306" t="str">
        <f>IF(ISBLANK(INDEX('Policy Characteristics'!J:J,MATCH($C1133,'Policy Characteristics'!$C:$C,0))),"",INDEX('Policy Characteristics'!J:J,MATCH($C1133,'Policy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3" s="306" t="str">
        <f>IF(ISBLANK(INDEX('Policy Characteristics'!K:K,MATCH($C1133,'Policy Characteristics'!$C:$C,0))),"",INDEX('Policy Characteristics'!K:K,MATCH($C1133,'Policy Characteristics'!$C:$C,0)))</f>
        <v>architectural-design.html#rnd</v>
      </c>
      <c r="R1133" s="306" t="str">
        <f>IF(ISBLANK(INDEX('Policy Characteristics'!L:L,MATCH($C1133,'Policy Characteristics'!$C:$C,0))),"",INDEX('Policy Characteristics'!L:L,MATCH($C1133,'Policy Characteristics'!$C:$C,0)))</f>
        <v>research-and-development.html</v>
      </c>
    </row>
    <row r="1134" spans="1:18" x14ac:dyDescent="0.25">
      <c r="A1134" s="306" t="str">
        <f>IF(ISBLANK(INDEX('Policy Characteristics'!A:A,MATCH($C1134,'Policy Characteristics'!$C:$C,0))),"",INDEX('Policy Characteristics'!A:A,MATCH($C1134,'Policy Characteristics'!$C:$C,0)))</f>
        <v>Research and Development</v>
      </c>
      <c r="B1134" s="306" t="str">
        <f>IF(ISBLANK(INDEX('Policy Characteristics'!B:B,MATCH($C1134,'Policy Characteristics'!$C:$C,0))),"",INDEX('Policy Characteristics'!B:B,MATCH($C1134,'Policy Characteristics'!$C:$C,0)))</f>
        <v>Fuel Use Reduction</v>
      </c>
      <c r="C1134" s="310" t="str">
        <f t="shared" si="61"/>
        <v>RnD Building Fuel Use Perc Reduction</v>
      </c>
      <c r="D1134" s="414" t="s">
        <v>118</v>
      </c>
      <c r="E1134" s="414"/>
      <c r="F1134" s="414" t="s">
        <v>338</v>
      </c>
      <c r="G1134" s="414"/>
      <c r="H1134" s="416">
        <v>750</v>
      </c>
      <c r="I1134" s="414" t="s">
        <v>45</v>
      </c>
      <c r="J1134" s="308" t="str">
        <f>IF(ISBLANK(INDEX('Policy Characteristics'!D:D,MATCH($C1134,'Policy Characteristics'!$C:$C,0))),"",INDEX('Policy Characteristics'!D:D,MATCH($C1134,'Policy Characteristics'!$C:$C,0)))</f>
        <v>R&amp;D Fuel Use Reductions</v>
      </c>
      <c r="K1134" s="306" t="str">
        <f>IF(ISBLANK(INDEX('Policy Characteristics'!E:E,MATCH($C1134,'Policy Characteristics'!$C:$C,0))),"",INDEX('Policy Characteristics'!E:E,MATCH($C1134,'Policy Characteristics'!$C:$C,0)))</f>
        <v>RnD building fuel use reduction</v>
      </c>
      <c r="L1134" s="317">
        <f>IF(ISBLANK(INDEX('Policy Characteristics'!F:F,MATCH($C1134,'Policy Characteristics'!$C:$C,0))),"",INDEX('Policy Characteristics'!F:F,MATCH($C1134,'Policy Characteristics'!$C:$C,0)))</f>
        <v>0</v>
      </c>
      <c r="M1134" s="317">
        <f>IF(ISBLANK(INDEX('Policy Characteristics'!G:G,MATCH($C1134,'Policy Characteristics'!$C:$C,0))),"",INDEX('Policy Characteristics'!G:G,MATCH($C1134,'Policy Characteristics'!$C:$C,0)))</f>
        <v>0.4</v>
      </c>
      <c r="N1134" s="317">
        <f>IF(ISBLANK(INDEX('Policy Characteristics'!H:H,MATCH($C1134,'Policy Characteristics'!$C:$C,0))),"",INDEX('Policy Characteristics'!H:H,MATCH($C1134,'Policy Characteristics'!$C:$C,0)))</f>
        <v>0.01</v>
      </c>
      <c r="O1134" s="306" t="str">
        <f>IF(ISBLANK(INDEX('Policy Characteristics'!I:I,MATCH($C1134,'Policy Characteristics'!$C:$C,0))),"",INDEX('Policy Characteristics'!I:I,MATCH($C1134,'Policy Characteristics'!$C:$C,0)))</f>
        <v>% reduction in fuel use</v>
      </c>
      <c r="P1134" s="306" t="str">
        <f>IF(ISBLANK(INDEX('Policy Characteristics'!J:J,MATCH($C1134,'Policy Characteristics'!$C:$C,0))),"",INDEX('Policy Characteristics'!J:J,MATCH($C1134,'Policy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4" s="306" t="str">
        <f>IF(ISBLANK(INDEX('Policy Characteristics'!K:K,MATCH($C1134,'Policy Characteristics'!$C:$C,0))),"",INDEX('Policy Characteristics'!K:K,MATCH($C1134,'Policy Characteristics'!$C:$C,0)))</f>
        <v>architectural-design.html#rnd</v>
      </c>
      <c r="R1134" s="306" t="str">
        <f>IF(ISBLANK(INDEX('Policy Characteristics'!L:L,MATCH($C1134,'Policy Characteristics'!$C:$C,0))),"",INDEX('Policy Characteristics'!L:L,MATCH($C1134,'Policy Characteristics'!$C:$C,0)))</f>
        <v>research-and-development.html</v>
      </c>
    </row>
    <row r="1135" spans="1:18" x14ac:dyDescent="0.25">
      <c r="A1135" s="306" t="str">
        <f>IF(ISBLANK(INDEX('Policy Characteristics'!A:A,MATCH($C1135,'Policy Characteristics'!$C:$C,0))),"",INDEX('Policy Characteristics'!A:A,MATCH($C1135,'Policy Characteristics'!$C:$C,0)))</f>
        <v>Research and Development</v>
      </c>
      <c r="B1135" s="306" t="str">
        <f>IF(ISBLANK(INDEX('Policy Characteristics'!B:B,MATCH($C1135,'Policy Characteristics'!$C:$C,0))),"",INDEX('Policy Characteristics'!B:B,MATCH($C1135,'Policy Characteristics'!$C:$C,0)))</f>
        <v>Fuel Use Reduction</v>
      </c>
      <c r="C1135" s="310" t="str">
        <f t="shared" si="61"/>
        <v>RnD Building Fuel Use Perc Reduction</v>
      </c>
      <c r="D1135" s="414" t="s">
        <v>119</v>
      </c>
      <c r="E1135" s="414"/>
      <c r="F1135" s="414" t="s">
        <v>339</v>
      </c>
      <c r="G1135" s="414"/>
      <c r="H1135" s="416">
        <v>117</v>
      </c>
      <c r="I1135" s="414" t="s">
        <v>44</v>
      </c>
      <c r="J1135" s="308" t="str">
        <f>IF(ISBLANK(INDEX('Policy Characteristics'!D:D,MATCH($C1135,'Policy Characteristics'!$C:$C,0))),"",INDEX('Policy Characteristics'!D:D,MATCH($C1135,'Policy Characteristics'!$C:$C,0)))</f>
        <v>R&amp;D Fuel Use Reductions</v>
      </c>
      <c r="K1135" s="306" t="str">
        <f>IF(ISBLANK(INDEX('Policy Characteristics'!E:E,MATCH($C1135,'Policy Characteristics'!$C:$C,0))),"",INDEX('Policy Characteristics'!E:E,MATCH($C1135,'Policy Characteristics'!$C:$C,0)))</f>
        <v>RnD building fuel use reduction</v>
      </c>
      <c r="L1135" s="317">
        <f>IF(ISBLANK(INDEX('Policy Characteristics'!F:F,MATCH($C1135,'Policy Characteristics'!$C:$C,0))),"",INDEX('Policy Characteristics'!F:F,MATCH($C1135,'Policy Characteristics'!$C:$C,0)))</f>
        <v>0</v>
      </c>
      <c r="M1135" s="317">
        <f>IF(ISBLANK(INDEX('Policy Characteristics'!G:G,MATCH($C1135,'Policy Characteristics'!$C:$C,0))),"",INDEX('Policy Characteristics'!G:G,MATCH($C1135,'Policy Characteristics'!$C:$C,0)))</f>
        <v>0.4</v>
      </c>
      <c r="N1135" s="317">
        <f>IF(ISBLANK(INDEX('Policy Characteristics'!H:H,MATCH($C1135,'Policy Characteristics'!$C:$C,0))),"",INDEX('Policy Characteristics'!H:H,MATCH($C1135,'Policy Characteristics'!$C:$C,0)))</f>
        <v>0.01</v>
      </c>
      <c r="O1135" s="306" t="str">
        <f>IF(ISBLANK(INDEX('Policy Characteristics'!I:I,MATCH($C1135,'Policy Characteristics'!$C:$C,0))),"",INDEX('Policy Characteristics'!I:I,MATCH($C1135,'Policy Characteristics'!$C:$C,0)))</f>
        <v>% reduction in fuel use</v>
      </c>
      <c r="P1135" s="306" t="str">
        <f>IF(ISBLANK(INDEX('Policy Characteristics'!J:J,MATCH($C1135,'Policy Characteristics'!$C:$C,0))),"",INDEX('Policy Characteristics'!J:J,MATCH($C1135,'Policy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5" s="306" t="str">
        <f>IF(ISBLANK(INDEX('Policy Characteristics'!K:K,MATCH($C1135,'Policy Characteristics'!$C:$C,0))),"",INDEX('Policy Characteristics'!K:K,MATCH($C1135,'Policy Characteristics'!$C:$C,0)))</f>
        <v>architectural-design.html#rnd</v>
      </c>
      <c r="R1135" s="306" t="str">
        <f>IF(ISBLANK(INDEX('Policy Characteristics'!L:L,MATCH($C1135,'Policy Characteristics'!$C:$C,0))),"",INDEX('Policy Characteristics'!L:L,MATCH($C1135,'Policy Characteristics'!$C:$C,0)))</f>
        <v>research-and-development.html</v>
      </c>
    </row>
    <row r="1136" spans="1:18" x14ac:dyDescent="0.25">
      <c r="A1136" s="306" t="str">
        <f>IF(ISBLANK(INDEX('Policy Characteristics'!A:A,MATCH($C1136,'Policy Characteristics'!$C:$C,0))),"",INDEX('Policy Characteristics'!A:A,MATCH($C1136,'Policy Characteristics'!$C:$C,0)))</f>
        <v>Research and Development</v>
      </c>
      <c r="B1136" s="306" t="str">
        <f>IF(ISBLANK(INDEX('Policy Characteristics'!B:B,MATCH($C1136,'Policy Characteristics'!$C:$C,0))),"",INDEX('Policy Characteristics'!B:B,MATCH($C1136,'Policy Characteristics'!$C:$C,0)))</f>
        <v>Fuel Use Reduction</v>
      </c>
      <c r="C1136" s="310" t="str">
        <f t="shared" si="61"/>
        <v>RnD Building Fuel Use Perc Reduction</v>
      </c>
      <c r="D1136" s="414" t="s">
        <v>120</v>
      </c>
      <c r="E1136" s="414"/>
      <c r="F1136" s="414" t="s">
        <v>340</v>
      </c>
      <c r="G1136" s="414"/>
      <c r="H1136" s="416">
        <v>118</v>
      </c>
      <c r="I1136" s="414" t="s">
        <v>44</v>
      </c>
      <c r="J1136" s="308" t="str">
        <f>IF(ISBLANK(INDEX('Policy Characteristics'!D:D,MATCH($C1136,'Policy Characteristics'!$C:$C,0))),"",INDEX('Policy Characteristics'!D:D,MATCH($C1136,'Policy Characteristics'!$C:$C,0)))</f>
        <v>R&amp;D Fuel Use Reductions</v>
      </c>
      <c r="K1136" s="306" t="str">
        <f>IF(ISBLANK(INDEX('Policy Characteristics'!E:E,MATCH($C1136,'Policy Characteristics'!$C:$C,0))),"",INDEX('Policy Characteristics'!E:E,MATCH($C1136,'Policy Characteristics'!$C:$C,0)))</f>
        <v>RnD building fuel use reduction</v>
      </c>
      <c r="L1136" s="317">
        <f>IF(ISBLANK(INDEX('Policy Characteristics'!F:F,MATCH($C1136,'Policy Characteristics'!$C:$C,0))),"",INDEX('Policy Characteristics'!F:F,MATCH($C1136,'Policy Characteristics'!$C:$C,0)))</f>
        <v>0</v>
      </c>
      <c r="M1136" s="317">
        <f>IF(ISBLANK(INDEX('Policy Characteristics'!G:G,MATCH($C1136,'Policy Characteristics'!$C:$C,0))),"",INDEX('Policy Characteristics'!G:G,MATCH($C1136,'Policy Characteristics'!$C:$C,0)))</f>
        <v>0.4</v>
      </c>
      <c r="N1136" s="317">
        <f>IF(ISBLANK(INDEX('Policy Characteristics'!H:H,MATCH($C1136,'Policy Characteristics'!$C:$C,0))),"",INDEX('Policy Characteristics'!H:H,MATCH($C1136,'Policy Characteristics'!$C:$C,0)))</f>
        <v>0.01</v>
      </c>
      <c r="O1136" s="306" t="str">
        <f>IF(ISBLANK(INDEX('Policy Characteristics'!I:I,MATCH($C1136,'Policy Characteristics'!$C:$C,0))),"",INDEX('Policy Characteristics'!I:I,MATCH($C1136,'Policy Characteristics'!$C:$C,0)))</f>
        <v>% reduction in fuel use</v>
      </c>
      <c r="P1136" s="306" t="str">
        <f>IF(ISBLANK(INDEX('Policy Characteristics'!J:J,MATCH($C1136,'Policy Characteristics'!$C:$C,0))),"",INDEX('Policy Characteristics'!J:J,MATCH($C1136,'Policy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6" s="306" t="str">
        <f>IF(ISBLANK(INDEX('Policy Characteristics'!K:K,MATCH($C1136,'Policy Characteristics'!$C:$C,0))),"",INDEX('Policy Characteristics'!K:K,MATCH($C1136,'Policy Characteristics'!$C:$C,0)))</f>
        <v>architectural-design.html#rnd</v>
      </c>
      <c r="R1136" s="306" t="str">
        <f>IF(ISBLANK(INDEX('Policy Characteristics'!L:L,MATCH($C1136,'Policy Characteristics'!$C:$C,0))),"",INDEX('Policy Characteristics'!L:L,MATCH($C1136,'Policy Characteristics'!$C:$C,0)))</f>
        <v>research-and-development.html</v>
      </c>
    </row>
    <row r="1137" spans="1:18" x14ac:dyDescent="0.25">
      <c r="A1137" s="306" t="str">
        <f>IF(ISBLANK(INDEX('Policy Characteristics'!A:A,MATCH($C1137,'Policy Characteristics'!$C:$C,0))),"",INDEX('Policy Characteristics'!A:A,MATCH($C1137,'Policy Characteristics'!$C:$C,0)))</f>
        <v>Research and Development</v>
      </c>
      <c r="B1137" s="306" t="str">
        <f>IF(ISBLANK(INDEX('Policy Characteristics'!B:B,MATCH($C1137,'Policy Characteristics'!$C:$C,0))),"",INDEX('Policy Characteristics'!B:B,MATCH($C1137,'Policy Characteristics'!$C:$C,0)))</f>
        <v>Fuel Use Reduction</v>
      </c>
      <c r="C1137" s="310" t="str">
        <f t="shared" si="61"/>
        <v>RnD Building Fuel Use Perc Reduction</v>
      </c>
      <c r="D1137" s="414" t="s">
        <v>121</v>
      </c>
      <c r="E1137" s="414"/>
      <c r="F1137" s="414" t="s">
        <v>341</v>
      </c>
      <c r="G1137" s="414"/>
      <c r="H1137" s="416">
        <v>119</v>
      </c>
      <c r="I1137" s="414" t="s">
        <v>44</v>
      </c>
      <c r="J1137" s="308" t="str">
        <f>IF(ISBLANK(INDEX('Policy Characteristics'!D:D,MATCH($C1137,'Policy Characteristics'!$C:$C,0))),"",INDEX('Policy Characteristics'!D:D,MATCH($C1137,'Policy Characteristics'!$C:$C,0)))</f>
        <v>R&amp;D Fuel Use Reductions</v>
      </c>
      <c r="K1137" s="306" t="str">
        <f>IF(ISBLANK(INDEX('Policy Characteristics'!E:E,MATCH($C1137,'Policy Characteristics'!$C:$C,0))),"",INDEX('Policy Characteristics'!E:E,MATCH($C1137,'Policy Characteristics'!$C:$C,0)))</f>
        <v>RnD building fuel use reduction</v>
      </c>
      <c r="L1137" s="317">
        <f>IF(ISBLANK(INDEX('Policy Characteristics'!F:F,MATCH($C1137,'Policy Characteristics'!$C:$C,0))),"",INDEX('Policy Characteristics'!F:F,MATCH($C1137,'Policy Characteristics'!$C:$C,0)))</f>
        <v>0</v>
      </c>
      <c r="M1137" s="317">
        <f>IF(ISBLANK(INDEX('Policy Characteristics'!G:G,MATCH($C1137,'Policy Characteristics'!$C:$C,0))),"",INDEX('Policy Characteristics'!G:G,MATCH($C1137,'Policy Characteristics'!$C:$C,0)))</f>
        <v>0.4</v>
      </c>
      <c r="N1137" s="317">
        <f>IF(ISBLANK(INDEX('Policy Characteristics'!H:H,MATCH($C1137,'Policy Characteristics'!$C:$C,0))),"",INDEX('Policy Characteristics'!H:H,MATCH($C1137,'Policy Characteristics'!$C:$C,0)))</f>
        <v>0.01</v>
      </c>
      <c r="O1137" s="306" t="str">
        <f>IF(ISBLANK(INDEX('Policy Characteristics'!I:I,MATCH($C1137,'Policy Characteristics'!$C:$C,0))),"",INDEX('Policy Characteristics'!I:I,MATCH($C1137,'Policy Characteristics'!$C:$C,0)))</f>
        <v>% reduction in fuel use</v>
      </c>
      <c r="P1137" s="306" t="str">
        <f>IF(ISBLANK(INDEX('Policy Characteristics'!J:J,MATCH($C1137,'Policy Characteristics'!$C:$C,0))),"",INDEX('Policy Characteristics'!J:J,MATCH($C1137,'Policy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7" s="306" t="str">
        <f>IF(ISBLANK(INDEX('Policy Characteristics'!K:K,MATCH($C1137,'Policy Characteristics'!$C:$C,0))),"",INDEX('Policy Characteristics'!K:K,MATCH($C1137,'Policy Characteristics'!$C:$C,0)))</f>
        <v>architectural-design.html#rnd</v>
      </c>
      <c r="R1137" s="306" t="str">
        <f>IF(ISBLANK(INDEX('Policy Characteristics'!L:L,MATCH($C1137,'Policy Characteristics'!$C:$C,0))),"",INDEX('Policy Characteristics'!L:L,MATCH($C1137,'Policy Characteristics'!$C:$C,0)))</f>
        <v>research-and-development.html</v>
      </c>
    </row>
    <row r="1138" spans="1:18" x14ac:dyDescent="0.25">
      <c r="A1138" s="306" t="str">
        <f>IF(ISBLANK(INDEX('Policy Characteristics'!A:A,MATCH($C1138,'Policy Characteristics'!$C:$C,0))),"",INDEX('Policy Characteristics'!A:A,MATCH($C1138,'Policy Characteristics'!$C:$C,0)))</f>
        <v>Research and Development</v>
      </c>
      <c r="B1138" s="306" t="str">
        <f>IF(ISBLANK(INDEX('Policy Characteristics'!B:B,MATCH($C1138,'Policy Characteristics'!$C:$C,0))),"",INDEX('Policy Characteristics'!B:B,MATCH($C1138,'Policy Characteristics'!$C:$C,0)))</f>
        <v>Fuel Use Reduction</v>
      </c>
      <c r="C1138" s="311" t="s">
        <v>311</v>
      </c>
      <c r="D1138" s="414"/>
      <c r="E1138" s="414"/>
      <c r="F1138" s="414" t="s">
        <v>27</v>
      </c>
      <c r="G1138" s="414"/>
      <c r="H1138" s="416">
        <v>120</v>
      </c>
      <c r="I1138" s="414" t="s">
        <v>44</v>
      </c>
      <c r="J1138" s="308" t="str">
        <f>IF(ISBLANK(INDEX('Policy Characteristics'!D:D,MATCH($C1138,'Policy Characteristics'!$C:$C,0))),"",INDEX('Policy Characteristics'!D:D,MATCH($C1138,'Policy Characteristics'!$C:$C,0)))</f>
        <v>R&amp;D Fuel Use Reductions</v>
      </c>
      <c r="K1138" s="306" t="str">
        <f>IF(ISBLANK(INDEX('Policy Characteristics'!E:E,MATCH($C1138,'Policy Characteristics'!$C:$C,0))),"",INDEX('Policy Characteristics'!E:E,MATCH($C1138,'Policy Characteristics'!$C:$C,0)))</f>
        <v>RnD CCS fuel use reduction</v>
      </c>
      <c r="L1138" s="317">
        <f>IF(ISBLANK(INDEX('Policy Characteristics'!F:F,MATCH($C1138,'Policy Characteristics'!$C:$C,0))),"",INDEX('Policy Characteristics'!F:F,MATCH($C1138,'Policy Characteristics'!$C:$C,0)))</f>
        <v>0</v>
      </c>
      <c r="M1138" s="317">
        <f>IF(ISBLANK(INDEX('Policy Characteristics'!G:G,MATCH($C1138,'Policy Characteristics'!$C:$C,0))),"",INDEX('Policy Characteristics'!G:G,MATCH($C1138,'Policy Characteristics'!$C:$C,0)))</f>
        <v>0.4</v>
      </c>
      <c r="N1138" s="317">
        <f>IF(ISBLANK(INDEX('Policy Characteristics'!H:H,MATCH($C1138,'Policy Characteristics'!$C:$C,0))),"",INDEX('Policy Characteristics'!H:H,MATCH($C1138,'Policy Characteristics'!$C:$C,0)))</f>
        <v>0.01</v>
      </c>
      <c r="O1138" s="306" t="str">
        <f>IF(ISBLANK(INDEX('Policy Characteristics'!I:I,MATCH($C1138,'Policy Characteristics'!$C:$C,0))),"",INDEX('Policy Characteristics'!I:I,MATCH($C1138,'Policy Characteristics'!$C:$C,0)))</f>
        <v>% reduction in fuel use</v>
      </c>
      <c r="P1138" s="306" t="str">
        <f>IF(ISBLANK(INDEX('Policy Characteristics'!J:J,MATCH($C1138,'Policy Characteristics'!$C:$C,0))),"",INDEX('Policy Characteristics'!J:J,MATCH($C1138,'Policy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8" s="306" t="str">
        <f>IF(ISBLANK(INDEX('Policy Characteristics'!K:K,MATCH($C1138,'Policy Characteristics'!$C:$C,0))),"",INDEX('Policy Characteristics'!K:K,MATCH($C1138,'Policy Characteristics'!$C:$C,0)))</f>
        <v>architectural-design.html#rnd</v>
      </c>
      <c r="R1138" s="306" t="str">
        <f>IF(ISBLANK(INDEX('Policy Characteristics'!L:L,MATCH($C1138,'Policy Characteristics'!$C:$C,0))),"",INDEX('Policy Characteristics'!L:L,MATCH($C1138,'Policy Characteristics'!$C:$C,0)))</f>
        <v>research-and-development.html</v>
      </c>
    </row>
    <row r="1139" spans="1:18" x14ac:dyDescent="0.25">
      <c r="A1139" s="306" t="str">
        <f>IF(ISBLANK(INDEX('Policy Characteristics'!A:A,MATCH($C1139,'Policy Characteristics'!$C:$C,0))),"",INDEX('Policy Characteristics'!A:A,MATCH($C1139,'Policy Characteristics'!$C:$C,0)))</f>
        <v>Research and Development</v>
      </c>
      <c r="B1139" s="306" t="str">
        <f>IF(ISBLANK(INDEX('Policy Characteristics'!B:B,MATCH($C1139,'Policy Characteristics'!$C:$C,0))),"",INDEX('Policy Characteristics'!B:B,MATCH($C1139,'Policy Characteristics'!$C:$C,0)))</f>
        <v>Fuel Use Reduction</v>
      </c>
      <c r="C1139" s="311" t="s">
        <v>312</v>
      </c>
      <c r="D1139" s="414" t="s">
        <v>472</v>
      </c>
      <c r="E1139" s="414"/>
      <c r="F1139" s="394" t="s">
        <v>475</v>
      </c>
      <c r="G1139" s="414"/>
      <c r="H1139" s="416">
        <v>121</v>
      </c>
      <c r="I1139" s="414" t="s">
        <v>44</v>
      </c>
      <c r="J1139" s="308" t="str">
        <f>IF(ISBLANK(INDEX('Policy Characteristics'!D:D,MATCH($C1139,'Policy Characteristics'!$C:$C,0))),"",INDEX('Policy Characteristics'!D:D,MATCH($C1139,'Policy Characteristics'!$C:$C,0)))</f>
        <v>R&amp;D Fuel Use Reductions</v>
      </c>
      <c r="K1139" s="306" t="str">
        <f>IF(ISBLANK(INDEX('Policy Characteristics'!E:E,MATCH($C1139,'Policy Characteristics'!$C:$C,0))),"",INDEX('Policy Characteristics'!E:E,MATCH($C1139,'Policy Characteristics'!$C:$C,0)))</f>
        <v>RnD electricity fuel use reduction</v>
      </c>
      <c r="L1139" s="317">
        <f>IF(ISBLANK(INDEX('Policy Characteristics'!F:F,MATCH($C1139,'Policy Characteristics'!$C:$C,0))),"",INDEX('Policy Characteristics'!F:F,MATCH($C1139,'Policy Characteristics'!$C:$C,0)))</f>
        <v>0</v>
      </c>
      <c r="M1139" s="317">
        <f>IF(ISBLANK(INDEX('Policy Characteristics'!G:G,MATCH($C1139,'Policy Characteristics'!$C:$C,0))),"",INDEX('Policy Characteristics'!G:G,MATCH($C1139,'Policy Characteristics'!$C:$C,0)))</f>
        <v>0.4</v>
      </c>
      <c r="N1139" s="317">
        <f>IF(ISBLANK(INDEX('Policy Characteristics'!H:H,MATCH($C1139,'Policy Characteristics'!$C:$C,0))),"",INDEX('Policy Characteristics'!H:H,MATCH($C1139,'Policy Characteristics'!$C:$C,0)))</f>
        <v>0.01</v>
      </c>
      <c r="O1139" s="306" t="str">
        <f>IF(ISBLANK(INDEX('Policy Characteristics'!I:I,MATCH($C1139,'Policy Characteristics'!$C:$C,0))),"",INDEX('Policy Characteristics'!I:I,MATCH($C1139,'Policy Characteristics'!$C:$C,0)))</f>
        <v>% reduction in fuel use</v>
      </c>
      <c r="P1139" s="306" t="str">
        <f>IF(ISBLANK(INDEX('Policy Characteristics'!J:J,MATCH($C1139,'Policy Characteristics'!$C:$C,0))),"",INDEX('Policy Characteristics'!J:J,MATCH($C1139,'Policy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39" s="306" t="str">
        <f>IF(ISBLANK(INDEX('Policy Characteristics'!K:K,MATCH($C1139,'Policy Characteristics'!$C:$C,0))),"",INDEX('Policy Characteristics'!K:K,MATCH($C1139,'Policy Characteristics'!$C:$C,0)))</f>
        <v>architectural-design.html#rnd</v>
      </c>
      <c r="R1139" s="306" t="str">
        <f>IF(ISBLANK(INDEX('Policy Characteristics'!L:L,MATCH($C1139,'Policy Characteristics'!$C:$C,0))),"",INDEX('Policy Characteristics'!L:L,MATCH($C1139,'Policy Characteristics'!$C:$C,0)))</f>
        <v>research-and-development.html</v>
      </c>
    </row>
    <row r="1140" spans="1:18" x14ac:dyDescent="0.25">
      <c r="A1140" s="306" t="str">
        <f>IF(ISBLANK(INDEX('Policy Characteristics'!A:A,MATCH($C1140,'Policy Characteristics'!$C:$C,0))),"",INDEX('Policy Characteristics'!A:A,MATCH($C1140,'Policy Characteristics'!$C:$C,0)))</f>
        <v>Research and Development</v>
      </c>
      <c r="B1140" s="306" t="str">
        <f>IF(ISBLANK(INDEX('Policy Characteristics'!B:B,MATCH($C1140,'Policy Characteristics'!$C:$C,0))),"",INDEX('Policy Characteristics'!B:B,MATCH($C1140,'Policy Characteristics'!$C:$C,0)))</f>
        <v>Fuel Use Reduction</v>
      </c>
      <c r="C1140" s="310" t="str">
        <f t="shared" ref="C1140:C1147" si="62">C$1139</f>
        <v>RnD Electricity Fuel Use Perc Reduction</v>
      </c>
      <c r="D1140" s="394" t="s">
        <v>326</v>
      </c>
      <c r="E1140" s="425"/>
      <c r="F1140" s="394" t="s">
        <v>2286</v>
      </c>
      <c r="G1140" s="414"/>
      <c r="H1140" s="416">
        <v>122</v>
      </c>
      <c r="I1140" s="414" t="s">
        <v>44</v>
      </c>
      <c r="J1140" s="308" t="str">
        <f>IF(ISBLANK(INDEX('Policy Characteristics'!D:D,MATCH($C1140,'Policy Characteristics'!$C:$C,0))),"",INDEX('Policy Characteristics'!D:D,MATCH($C1140,'Policy Characteristics'!$C:$C,0)))</f>
        <v>R&amp;D Fuel Use Reductions</v>
      </c>
      <c r="K1140" s="306" t="str">
        <f>IF(ISBLANK(INDEX('Policy Characteristics'!E:E,MATCH($C1140,'Policy Characteristics'!$C:$C,0))),"",INDEX('Policy Characteristics'!E:E,MATCH($C1140,'Policy Characteristics'!$C:$C,0)))</f>
        <v>RnD electricity fuel use reduction</v>
      </c>
      <c r="L1140" s="317">
        <f>IF(ISBLANK(INDEX('Policy Characteristics'!F:F,MATCH($C1140,'Policy Characteristics'!$C:$C,0))),"",INDEX('Policy Characteristics'!F:F,MATCH($C1140,'Policy Characteristics'!$C:$C,0)))</f>
        <v>0</v>
      </c>
      <c r="M1140" s="317">
        <f>IF(ISBLANK(INDEX('Policy Characteristics'!G:G,MATCH($C1140,'Policy Characteristics'!$C:$C,0))),"",INDEX('Policy Characteristics'!G:G,MATCH($C1140,'Policy Characteristics'!$C:$C,0)))</f>
        <v>0.4</v>
      </c>
      <c r="N1140" s="317">
        <f>IF(ISBLANK(INDEX('Policy Characteristics'!H:H,MATCH($C1140,'Policy Characteristics'!$C:$C,0))),"",INDEX('Policy Characteristics'!H:H,MATCH($C1140,'Policy Characteristics'!$C:$C,0)))</f>
        <v>0.01</v>
      </c>
      <c r="O1140" s="306" t="str">
        <f>IF(ISBLANK(INDEX('Policy Characteristics'!I:I,MATCH($C1140,'Policy Characteristics'!$C:$C,0))),"",INDEX('Policy Characteristics'!I:I,MATCH($C1140,'Policy Characteristics'!$C:$C,0)))</f>
        <v>% reduction in fuel use</v>
      </c>
      <c r="P1140" s="306" t="str">
        <f>IF(ISBLANK(INDEX('Policy Characteristics'!J:J,MATCH($C1140,'Policy Characteristics'!$C:$C,0))),"",INDEX('Policy Characteristics'!J:J,MATCH($C1140,'Policy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0" s="306" t="str">
        <f>IF(ISBLANK(INDEX('Policy Characteristics'!K:K,MATCH($C1140,'Policy Characteristics'!$C:$C,0))),"",INDEX('Policy Characteristics'!K:K,MATCH($C1140,'Policy Characteristics'!$C:$C,0)))</f>
        <v>architectural-design.html#rnd</v>
      </c>
      <c r="R1140" s="306" t="str">
        <f>IF(ISBLANK(INDEX('Policy Characteristics'!L:L,MATCH($C1140,'Policy Characteristics'!$C:$C,0))),"",INDEX('Policy Characteristics'!L:L,MATCH($C1140,'Policy Characteristics'!$C:$C,0)))</f>
        <v>research-and-development.html</v>
      </c>
    </row>
    <row r="1141" spans="1:18" x14ac:dyDescent="0.25">
      <c r="A1141" s="306" t="str">
        <f>IF(ISBLANK(INDEX('Policy Characteristics'!A:A,MATCH($C1141,'Policy Characteristics'!$C:$C,0))),"",INDEX('Policy Characteristics'!A:A,MATCH($C1141,'Policy Characteristics'!$C:$C,0)))</f>
        <v>Research and Development</v>
      </c>
      <c r="B1141" s="306" t="str">
        <f>IF(ISBLANK(INDEX('Policy Characteristics'!B:B,MATCH($C1141,'Policy Characteristics'!$C:$C,0))),"",INDEX('Policy Characteristics'!B:B,MATCH($C1141,'Policy Characteristics'!$C:$C,0)))</f>
        <v>Fuel Use Reduction</v>
      </c>
      <c r="C1141" s="310" t="str">
        <f t="shared" si="62"/>
        <v>RnD Electricity Fuel Use Perc Reduction</v>
      </c>
      <c r="D1141" s="394" t="s">
        <v>77</v>
      </c>
      <c r="E1141" s="425"/>
      <c r="F1141" s="394" t="s">
        <v>342</v>
      </c>
      <c r="G1141" s="414"/>
      <c r="H1141" s="416">
        <v>123</v>
      </c>
      <c r="I1141" s="414" t="s">
        <v>44</v>
      </c>
      <c r="J1141" s="308" t="str">
        <f>IF(ISBLANK(INDEX('Policy Characteristics'!D:D,MATCH($C1141,'Policy Characteristics'!$C:$C,0))),"",INDEX('Policy Characteristics'!D:D,MATCH($C1141,'Policy Characteristics'!$C:$C,0)))</f>
        <v>R&amp;D Fuel Use Reductions</v>
      </c>
      <c r="K1141" s="306" t="str">
        <f>IF(ISBLANK(INDEX('Policy Characteristics'!E:E,MATCH($C1141,'Policy Characteristics'!$C:$C,0))),"",INDEX('Policy Characteristics'!E:E,MATCH($C1141,'Policy Characteristics'!$C:$C,0)))</f>
        <v>RnD electricity fuel use reduction</v>
      </c>
      <c r="L1141" s="317">
        <f>IF(ISBLANK(INDEX('Policy Characteristics'!F:F,MATCH($C1141,'Policy Characteristics'!$C:$C,0))),"",INDEX('Policy Characteristics'!F:F,MATCH($C1141,'Policy Characteristics'!$C:$C,0)))</f>
        <v>0</v>
      </c>
      <c r="M1141" s="317">
        <f>IF(ISBLANK(INDEX('Policy Characteristics'!G:G,MATCH($C1141,'Policy Characteristics'!$C:$C,0))),"",INDEX('Policy Characteristics'!G:G,MATCH($C1141,'Policy Characteristics'!$C:$C,0)))</f>
        <v>0.4</v>
      </c>
      <c r="N1141" s="317">
        <f>IF(ISBLANK(INDEX('Policy Characteristics'!H:H,MATCH($C1141,'Policy Characteristics'!$C:$C,0))),"",INDEX('Policy Characteristics'!H:H,MATCH($C1141,'Policy Characteristics'!$C:$C,0)))</f>
        <v>0.01</v>
      </c>
      <c r="O1141" s="306" t="str">
        <f>IF(ISBLANK(INDEX('Policy Characteristics'!I:I,MATCH($C1141,'Policy Characteristics'!$C:$C,0))),"",INDEX('Policy Characteristics'!I:I,MATCH($C1141,'Policy Characteristics'!$C:$C,0)))</f>
        <v>% reduction in fuel use</v>
      </c>
      <c r="P1141" s="306" t="str">
        <f>IF(ISBLANK(INDEX('Policy Characteristics'!J:J,MATCH($C1141,'Policy Characteristics'!$C:$C,0))),"",INDEX('Policy Characteristics'!J:J,MATCH($C1141,'Policy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1" s="306" t="str">
        <f>IF(ISBLANK(INDEX('Policy Characteristics'!K:K,MATCH($C1141,'Policy Characteristics'!$C:$C,0))),"",INDEX('Policy Characteristics'!K:K,MATCH($C1141,'Policy Characteristics'!$C:$C,0)))</f>
        <v>architectural-design.html#rnd</v>
      </c>
      <c r="R1141" s="306" t="str">
        <f>IF(ISBLANK(INDEX('Policy Characteristics'!L:L,MATCH($C1141,'Policy Characteristics'!$C:$C,0))),"",INDEX('Policy Characteristics'!L:L,MATCH($C1141,'Policy Characteristics'!$C:$C,0)))</f>
        <v>research-and-development.html</v>
      </c>
    </row>
    <row r="1142" spans="1:18" x14ac:dyDescent="0.25">
      <c r="A1142" s="306" t="str">
        <f>IF(ISBLANK(INDEX('Policy Characteristics'!A:A,MATCH($C1142,'Policy Characteristics'!$C:$C,0))),"",INDEX('Policy Characteristics'!A:A,MATCH($C1142,'Policy Characteristics'!$C:$C,0)))</f>
        <v>Research and Development</v>
      </c>
      <c r="B1142" s="306" t="str">
        <f>IF(ISBLANK(INDEX('Policy Characteristics'!B:B,MATCH($C1142,'Policy Characteristics'!$C:$C,0))),"",INDEX('Policy Characteristics'!B:B,MATCH($C1142,'Policy Characteristics'!$C:$C,0)))</f>
        <v>Fuel Use Reduction</v>
      </c>
      <c r="C1142" s="310" t="str">
        <f t="shared" si="62"/>
        <v>RnD Electricity Fuel Use Perc Reduction</v>
      </c>
      <c r="D1142" s="394" t="s">
        <v>78</v>
      </c>
      <c r="E1142" s="425"/>
      <c r="F1142" s="394" t="s">
        <v>343</v>
      </c>
      <c r="G1142" s="414"/>
      <c r="H1142" s="416">
        <v>751</v>
      </c>
      <c r="I1142" s="414" t="s">
        <v>45</v>
      </c>
      <c r="J1142" s="308" t="str">
        <f>IF(ISBLANK(INDEX('Policy Characteristics'!D:D,MATCH($C1142,'Policy Characteristics'!$C:$C,0))),"",INDEX('Policy Characteristics'!D:D,MATCH($C1142,'Policy Characteristics'!$C:$C,0)))</f>
        <v>R&amp;D Fuel Use Reductions</v>
      </c>
      <c r="K1142" s="306" t="str">
        <f>IF(ISBLANK(INDEX('Policy Characteristics'!E:E,MATCH($C1142,'Policy Characteristics'!$C:$C,0))),"",INDEX('Policy Characteristics'!E:E,MATCH($C1142,'Policy Characteristics'!$C:$C,0)))</f>
        <v>RnD electricity fuel use reduction</v>
      </c>
      <c r="L1142" s="317">
        <f>IF(ISBLANK(INDEX('Policy Characteristics'!F:F,MATCH($C1142,'Policy Characteristics'!$C:$C,0))),"",INDEX('Policy Characteristics'!F:F,MATCH($C1142,'Policy Characteristics'!$C:$C,0)))</f>
        <v>0</v>
      </c>
      <c r="M1142" s="317">
        <f>IF(ISBLANK(INDEX('Policy Characteristics'!G:G,MATCH($C1142,'Policy Characteristics'!$C:$C,0))),"",INDEX('Policy Characteristics'!G:G,MATCH($C1142,'Policy Characteristics'!$C:$C,0)))</f>
        <v>0.4</v>
      </c>
      <c r="N1142" s="317">
        <f>IF(ISBLANK(INDEX('Policy Characteristics'!H:H,MATCH($C1142,'Policy Characteristics'!$C:$C,0))),"",INDEX('Policy Characteristics'!H:H,MATCH($C1142,'Policy Characteristics'!$C:$C,0)))</f>
        <v>0.01</v>
      </c>
      <c r="O1142" s="306" t="str">
        <f>IF(ISBLANK(INDEX('Policy Characteristics'!I:I,MATCH($C1142,'Policy Characteristics'!$C:$C,0))),"",INDEX('Policy Characteristics'!I:I,MATCH($C1142,'Policy Characteristics'!$C:$C,0)))</f>
        <v>% reduction in fuel use</v>
      </c>
      <c r="P1142" s="306" t="str">
        <f>IF(ISBLANK(INDEX('Policy Characteristics'!J:J,MATCH($C1142,'Policy Characteristics'!$C:$C,0))),"",INDEX('Policy Characteristics'!J:J,MATCH($C1142,'Policy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2" s="306" t="str">
        <f>IF(ISBLANK(INDEX('Policy Characteristics'!K:K,MATCH($C1142,'Policy Characteristics'!$C:$C,0))),"",INDEX('Policy Characteristics'!K:K,MATCH($C1142,'Policy Characteristics'!$C:$C,0)))</f>
        <v>architectural-design.html#rnd</v>
      </c>
      <c r="R1142" s="306" t="str">
        <f>IF(ISBLANK(INDEX('Policy Characteristics'!L:L,MATCH($C1142,'Policy Characteristics'!$C:$C,0))),"",INDEX('Policy Characteristics'!L:L,MATCH($C1142,'Policy Characteristics'!$C:$C,0)))</f>
        <v>research-and-development.html</v>
      </c>
    </row>
    <row r="1143" spans="1:18" x14ac:dyDescent="0.25">
      <c r="A1143" s="306" t="str">
        <f>IF(ISBLANK(INDEX('Policy Characteristics'!A:A,MATCH($C1143,'Policy Characteristics'!$C:$C,0))),"",INDEX('Policy Characteristics'!A:A,MATCH($C1143,'Policy Characteristics'!$C:$C,0)))</f>
        <v>Research and Development</v>
      </c>
      <c r="B1143" s="306" t="str">
        <f>IF(ISBLANK(INDEX('Policy Characteristics'!B:B,MATCH($C1143,'Policy Characteristics'!$C:$C,0))),"",INDEX('Policy Characteristics'!B:B,MATCH($C1143,'Policy Characteristics'!$C:$C,0)))</f>
        <v>Fuel Use Reduction</v>
      </c>
      <c r="C1143" s="310" t="str">
        <f t="shared" si="62"/>
        <v>RnD Electricity Fuel Use Perc Reduction</v>
      </c>
      <c r="D1143" s="394" t="s">
        <v>473</v>
      </c>
      <c r="E1143" s="425"/>
      <c r="F1143" s="394" t="s">
        <v>477</v>
      </c>
      <c r="G1143" s="414"/>
      <c r="H1143" s="416">
        <v>752</v>
      </c>
      <c r="I1143" s="414" t="s">
        <v>45</v>
      </c>
      <c r="J1143" s="308" t="str">
        <f>IF(ISBLANK(INDEX('Policy Characteristics'!D:D,MATCH($C1143,'Policy Characteristics'!$C:$C,0))),"",INDEX('Policy Characteristics'!D:D,MATCH($C1143,'Policy Characteristics'!$C:$C,0)))</f>
        <v>R&amp;D Fuel Use Reductions</v>
      </c>
      <c r="K1143" s="306" t="str">
        <f>IF(ISBLANK(INDEX('Policy Characteristics'!E:E,MATCH($C1143,'Policy Characteristics'!$C:$C,0))),"",INDEX('Policy Characteristics'!E:E,MATCH($C1143,'Policy Characteristics'!$C:$C,0)))</f>
        <v>RnD electricity fuel use reduction</v>
      </c>
      <c r="L1143" s="317">
        <f>IF(ISBLANK(INDEX('Policy Characteristics'!F:F,MATCH($C1143,'Policy Characteristics'!$C:$C,0))),"",INDEX('Policy Characteristics'!F:F,MATCH($C1143,'Policy Characteristics'!$C:$C,0)))</f>
        <v>0</v>
      </c>
      <c r="M1143" s="317">
        <f>IF(ISBLANK(INDEX('Policy Characteristics'!G:G,MATCH($C1143,'Policy Characteristics'!$C:$C,0))),"",INDEX('Policy Characteristics'!G:G,MATCH($C1143,'Policy Characteristics'!$C:$C,0)))</f>
        <v>0.4</v>
      </c>
      <c r="N1143" s="317">
        <f>IF(ISBLANK(INDEX('Policy Characteristics'!H:H,MATCH($C1143,'Policy Characteristics'!$C:$C,0))),"",INDEX('Policy Characteristics'!H:H,MATCH($C1143,'Policy Characteristics'!$C:$C,0)))</f>
        <v>0.01</v>
      </c>
      <c r="O1143" s="306" t="str">
        <f>IF(ISBLANK(INDEX('Policy Characteristics'!I:I,MATCH($C1143,'Policy Characteristics'!$C:$C,0))),"",INDEX('Policy Characteristics'!I:I,MATCH($C1143,'Policy Characteristics'!$C:$C,0)))</f>
        <v>% reduction in fuel use</v>
      </c>
      <c r="P1143" s="306" t="str">
        <f>IF(ISBLANK(INDEX('Policy Characteristics'!J:J,MATCH($C1143,'Policy Characteristics'!$C:$C,0))),"",INDEX('Policy Characteristics'!J:J,MATCH($C1143,'Policy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3" s="306" t="str">
        <f>IF(ISBLANK(INDEX('Policy Characteristics'!K:K,MATCH($C1143,'Policy Characteristics'!$C:$C,0))),"",INDEX('Policy Characteristics'!K:K,MATCH($C1143,'Policy Characteristics'!$C:$C,0)))</f>
        <v>architectural-design.html#rnd</v>
      </c>
      <c r="R1143" s="306" t="str">
        <f>IF(ISBLANK(INDEX('Policy Characteristics'!L:L,MATCH($C1143,'Policy Characteristics'!$C:$C,0))),"",INDEX('Policy Characteristics'!L:L,MATCH($C1143,'Policy Characteristics'!$C:$C,0)))</f>
        <v>research-and-development.html</v>
      </c>
    </row>
    <row r="1144" spans="1:18" x14ac:dyDescent="0.25">
      <c r="A1144" s="306" t="str">
        <f>IF(ISBLANK(INDEX('Policy Characteristics'!A:A,MATCH($C1144,'Policy Characteristics'!$C:$C,0))),"",INDEX('Policy Characteristics'!A:A,MATCH($C1144,'Policy Characteristics'!$C:$C,0)))</f>
        <v>Research and Development</v>
      </c>
      <c r="B1144" s="306" t="str">
        <f>IF(ISBLANK(INDEX('Policy Characteristics'!B:B,MATCH($C1144,'Policy Characteristics'!$C:$C,0))),"",INDEX('Policy Characteristics'!B:B,MATCH($C1144,'Policy Characteristics'!$C:$C,0)))</f>
        <v>Fuel Use Reduction</v>
      </c>
      <c r="C1144" s="310" t="str">
        <f t="shared" si="62"/>
        <v>RnD Electricity Fuel Use Perc Reduction</v>
      </c>
      <c r="D1144" s="394" t="s">
        <v>79</v>
      </c>
      <c r="E1144" s="425"/>
      <c r="F1144" s="394" t="s">
        <v>344</v>
      </c>
      <c r="G1144" s="414"/>
      <c r="H1144" s="416">
        <v>753</v>
      </c>
      <c r="I1144" s="414" t="s">
        <v>45</v>
      </c>
      <c r="J1144" s="308" t="str">
        <f>IF(ISBLANK(INDEX('Policy Characteristics'!D:D,MATCH($C1144,'Policy Characteristics'!$C:$C,0))),"",INDEX('Policy Characteristics'!D:D,MATCH($C1144,'Policy Characteristics'!$C:$C,0)))</f>
        <v>R&amp;D Fuel Use Reductions</v>
      </c>
      <c r="K1144" s="306" t="str">
        <f>IF(ISBLANK(INDEX('Policy Characteristics'!E:E,MATCH($C1144,'Policy Characteristics'!$C:$C,0))),"",INDEX('Policy Characteristics'!E:E,MATCH($C1144,'Policy Characteristics'!$C:$C,0)))</f>
        <v>RnD electricity fuel use reduction</v>
      </c>
      <c r="L1144" s="317">
        <f>IF(ISBLANK(INDEX('Policy Characteristics'!F:F,MATCH($C1144,'Policy Characteristics'!$C:$C,0))),"",INDEX('Policy Characteristics'!F:F,MATCH($C1144,'Policy Characteristics'!$C:$C,0)))</f>
        <v>0</v>
      </c>
      <c r="M1144" s="317">
        <f>IF(ISBLANK(INDEX('Policy Characteristics'!G:G,MATCH($C1144,'Policy Characteristics'!$C:$C,0))),"",INDEX('Policy Characteristics'!G:G,MATCH($C1144,'Policy Characteristics'!$C:$C,0)))</f>
        <v>0.4</v>
      </c>
      <c r="N1144" s="317">
        <f>IF(ISBLANK(INDEX('Policy Characteristics'!H:H,MATCH($C1144,'Policy Characteristics'!$C:$C,0))),"",INDEX('Policy Characteristics'!H:H,MATCH($C1144,'Policy Characteristics'!$C:$C,0)))</f>
        <v>0.01</v>
      </c>
      <c r="O1144" s="306" t="str">
        <f>IF(ISBLANK(INDEX('Policy Characteristics'!I:I,MATCH($C1144,'Policy Characteristics'!$C:$C,0))),"",INDEX('Policy Characteristics'!I:I,MATCH($C1144,'Policy Characteristics'!$C:$C,0)))</f>
        <v>% reduction in fuel use</v>
      </c>
      <c r="P1144" s="306" t="str">
        <f>IF(ISBLANK(INDEX('Policy Characteristics'!J:J,MATCH($C1144,'Policy Characteristics'!$C:$C,0))),"",INDEX('Policy Characteristics'!J:J,MATCH($C1144,'Policy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4" s="306" t="str">
        <f>IF(ISBLANK(INDEX('Policy Characteristics'!K:K,MATCH($C1144,'Policy Characteristics'!$C:$C,0))),"",INDEX('Policy Characteristics'!K:K,MATCH($C1144,'Policy Characteristics'!$C:$C,0)))</f>
        <v>architectural-design.html#rnd</v>
      </c>
      <c r="R1144" s="306" t="str">
        <f>IF(ISBLANK(INDEX('Policy Characteristics'!L:L,MATCH($C1144,'Policy Characteristics'!$C:$C,0))),"",INDEX('Policy Characteristics'!L:L,MATCH($C1144,'Policy Characteristics'!$C:$C,0)))</f>
        <v>research-and-development.html</v>
      </c>
    </row>
    <row r="1145" spans="1:18" x14ac:dyDescent="0.25">
      <c r="A1145" s="306" t="str">
        <f>IF(ISBLANK(INDEX('Policy Characteristics'!A:A,MATCH($C1145,'Policy Characteristics'!$C:$C,0))),"",INDEX('Policy Characteristics'!A:A,MATCH($C1145,'Policy Characteristics'!$C:$C,0)))</f>
        <v>Research and Development</v>
      </c>
      <c r="B1145" s="306" t="str">
        <f>IF(ISBLANK(INDEX('Policy Characteristics'!B:B,MATCH($C1145,'Policy Characteristics'!$C:$C,0))),"",INDEX('Policy Characteristics'!B:B,MATCH($C1145,'Policy Characteristics'!$C:$C,0)))</f>
        <v>Fuel Use Reduction</v>
      </c>
      <c r="C1145" s="310" t="str">
        <f t="shared" si="62"/>
        <v>RnD Electricity Fuel Use Perc Reduction</v>
      </c>
      <c r="D1145" s="394" t="s">
        <v>80</v>
      </c>
      <c r="E1145" s="425"/>
      <c r="F1145" s="394" t="s">
        <v>345</v>
      </c>
      <c r="G1145" s="414"/>
      <c r="H1145" s="416">
        <v>754</v>
      </c>
      <c r="I1145" s="414" t="s">
        <v>45</v>
      </c>
      <c r="J1145" s="308" t="str">
        <f>IF(ISBLANK(INDEX('Policy Characteristics'!D:D,MATCH($C1145,'Policy Characteristics'!$C:$C,0))),"",INDEX('Policy Characteristics'!D:D,MATCH($C1145,'Policy Characteristics'!$C:$C,0)))</f>
        <v>R&amp;D Fuel Use Reductions</v>
      </c>
      <c r="K1145" s="306" t="str">
        <f>IF(ISBLANK(INDEX('Policy Characteristics'!E:E,MATCH($C1145,'Policy Characteristics'!$C:$C,0))),"",INDEX('Policy Characteristics'!E:E,MATCH($C1145,'Policy Characteristics'!$C:$C,0)))</f>
        <v>RnD electricity fuel use reduction</v>
      </c>
      <c r="L1145" s="317">
        <f>IF(ISBLANK(INDEX('Policy Characteristics'!F:F,MATCH($C1145,'Policy Characteristics'!$C:$C,0))),"",INDEX('Policy Characteristics'!F:F,MATCH($C1145,'Policy Characteristics'!$C:$C,0)))</f>
        <v>0</v>
      </c>
      <c r="M1145" s="317">
        <f>IF(ISBLANK(INDEX('Policy Characteristics'!G:G,MATCH($C1145,'Policy Characteristics'!$C:$C,0))),"",INDEX('Policy Characteristics'!G:G,MATCH($C1145,'Policy Characteristics'!$C:$C,0)))</f>
        <v>0.4</v>
      </c>
      <c r="N1145" s="317">
        <f>IF(ISBLANK(INDEX('Policy Characteristics'!H:H,MATCH($C1145,'Policy Characteristics'!$C:$C,0))),"",INDEX('Policy Characteristics'!H:H,MATCH($C1145,'Policy Characteristics'!$C:$C,0)))</f>
        <v>0.01</v>
      </c>
      <c r="O1145" s="306" t="str">
        <f>IF(ISBLANK(INDEX('Policy Characteristics'!I:I,MATCH($C1145,'Policy Characteristics'!$C:$C,0))),"",INDEX('Policy Characteristics'!I:I,MATCH($C1145,'Policy Characteristics'!$C:$C,0)))</f>
        <v>% reduction in fuel use</v>
      </c>
      <c r="P1145" s="306" t="str">
        <f>IF(ISBLANK(INDEX('Policy Characteristics'!J:J,MATCH($C1145,'Policy Characteristics'!$C:$C,0))),"",INDEX('Policy Characteristics'!J:J,MATCH($C1145,'Policy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5" s="306" t="str">
        <f>IF(ISBLANK(INDEX('Policy Characteristics'!K:K,MATCH($C1145,'Policy Characteristics'!$C:$C,0))),"",INDEX('Policy Characteristics'!K:K,MATCH($C1145,'Policy Characteristics'!$C:$C,0)))</f>
        <v>architectural-design.html#rnd</v>
      </c>
      <c r="R1145" s="306" t="str">
        <f>IF(ISBLANK(INDEX('Policy Characteristics'!L:L,MATCH($C1145,'Policy Characteristics'!$C:$C,0))),"",INDEX('Policy Characteristics'!L:L,MATCH($C1145,'Policy Characteristics'!$C:$C,0)))</f>
        <v>research-and-development.html</v>
      </c>
    </row>
    <row r="1146" spans="1:18" x14ac:dyDescent="0.25">
      <c r="A1146" s="306" t="str">
        <f>IF(ISBLANK(INDEX('Policy Characteristics'!A:A,MATCH($C1146,'Policy Characteristics'!$C:$C,0))),"",INDEX('Policy Characteristics'!A:A,MATCH($C1146,'Policy Characteristics'!$C:$C,0)))</f>
        <v>Research and Development</v>
      </c>
      <c r="B1146" s="306" t="str">
        <f>IF(ISBLANK(INDEX('Policy Characteristics'!B:B,MATCH($C1146,'Policy Characteristics'!$C:$C,0))),"",INDEX('Policy Characteristics'!B:B,MATCH($C1146,'Policy Characteristics'!$C:$C,0)))</f>
        <v>Fuel Use Reduction</v>
      </c>
      <c r="C1146" s="310" t="str">
        <f t="shared" si="62"/>
        <v>RnD Electricity Fuel Use Perc Reduction</v>
      </c>
      <c r="D1146" s="394" t="s">
        <v>81</v>
      </c>
      <c r="E1146" s="425"/>
      <c r="F1146" s="394" t="s">
        <v>346</v>
      </c>
      <c r="G1146" s="414"/>
      <c r="H1146" s="416">
        <v>124</v>
      </c>
      <c r="I1146" s="414" t="s">
        <v>44</v>
      </c>
      <c r="J1146" s="308" t="str">
        <f>IF(ISBLANK(INDEX('Policy Characteristics'!D:D,MATCH($C1146,'Policy Characteristics'!$C:$C,0))),"",INDEX('Policy Characteristics'!D:D,MATCH($C1146,'Policy Characteristics'!$C:$C,0)))</f>
        <v>R&amp;D Fuel Use Reductions</v>
      </c>
      <c r="K1146" s="306" t="str">
        <f>IF(ISBLANK(INDEX('Policy Characteristics'!E:E,MATCH($C1146,'Policy Characteristics'!$C:$C,0))),"",INDEX('Policy Characteristics'!E:E,MATCH($C1146,'Policy Characteristics'!$C:$C,0)))</f>
        <v>RnD electricity fuel use reduction</v>
      </c>
      <c r="L1146" s="317">
        <f>IF(ISBLANK(INDEX('Policy Characteristics'!F:F,MATCH($C1146,'Policy Characteristics'!$C:$C,0))),"",INDEX('Policy Characteristics'!F:F,MATCH($C1146,'Policy Characteristics'!$C:$C,0)))</f>
        <v>0</v>
      </c>
      <c r="M1146" s="317">
        <f>IF(ISBLANK(INDEX('Policy Characteristics'!G:G,MATCH($C1146,'Policy Characteristics'!$C:$C,0))),"",INDEX('Policy Characteristics'!G:G,MATCH($C1146,'Policy Characteristics'!$C:$C,0)))</f>
        <v>0.4</v>
      </c>
      <c r="N1146" s="317">
        <f>IF(ISBLANK(INDEX('Policy Characteristics'!H:H,MATCH($C1146,'Policy Characteristics'!$C:$C,0))),"",INDEX('Policy Characteristics'!H:H,MATCH($C1146,'Policy Characteristics'!$C:$C,0)))</f>
        <v>0.01</v>
      </c>
      <c r="O1146" s="306" t="str">
        <f>IF(ISBLANK(INDEX('Policy Characteristics'!I:I,MATCH($C1146,'Policy Characteristics'!$C:$C,0))),"",INDEX('Policy Characteristics'!I:I,MATCH($C1146,'Policy Characteristics'!$C:$C,0)))</f>
        <v>% reduction in fuel use</v>
      </c>
      <c r="P1146" s="306" t="str">
        <f>IF(ISBLANK(INDEX('Policy Characteristics'!J:J,MATCH($C1146,'Policy Characteristics'!$C:$C,0))),"",INDEX('Policy Characteristics'!J:J,MATCH($C1146,'Policy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6" s="306" t="str">
        <f>IF(ISBLANK(INDEX('Policy Characteristics'!K:K,MATCH($C1146,'Policy Characteristics'!$C:$C,0))),"",INDEX('Policy Characteristics'!K:K,MATCH($C1146,'Policy Characteristics'!$C:$C,0)))</f>
        <v>architectural-design.html#rnd</v>
      </c>
      <c r="R1146" s="306" t="str">
        <f>IF(ISBLANK(INDEX('Policy Characteristics'!L:L,MATCH($C1146,'Policy Characteristics'!$C:$C,0))),"",INDEX('Policy Characteristics'!L:L,MATCH($C1146,'Policy Characteristics'!$C:$C,0)))</f>
        <v>research-and-development.html</v>
      </c>
    </row>
    <row r="1147" spans="1:18" x14ac:dyDescent="0.25">
      <c r="A1147" s="306" t="str">
        <f>IF(ISBLANK(INDEX('Policy Characteristics'!A:A,MATCH($C1147,'Policy Characteristics'!$C:$C,0))),"",INDEX('Policy Characteristics'!A:A,MATCH($C1147,'Policy Characteristics'!$C:$C,0)))</f>
        <v>Research and Development</v>
      </c>
      <c r="B1147" s="306" t="str">
        <f>IF(ISBLANK(INDEX('Policy Characteristics'!B:B,MATCH($C1147,'Policy Characteristics'!$C:$C,0))),"",INDEX('Policy Characteristics'!B:B,MATCH($C1147,'Policy Characteristics'!$C:$C,0)))</f>
        <v>Fuel Use Reduction</v>
      </c>
      <c r="C1147" s="310" t="str">
        <f t="shared" si="62"/>
        <v>RnD Electricity Fuel Use Perc Reduction</v>
      </c>
      <c r="D1147" s="394" t="s">
        <v>329</v>
      </c>
      <c r="E1147" s="425"/>
      <c r="F1147" s="394" t="s">
        <v>2287</v>
      </c>
      <c r="G1147" s="414"/>
      <c r="H1147" s="416">
        <v>193</v>
      </c>
      <c r="I1147" s="414" t="s">
        <v>44</v>
      </c>
      <c r="J1147" s="308" t="str">
        <f>IF(ISBLANK(INDEX('Policy Characteristics'!D:D,MATCH($C1147,'Policy Characteristics'!$C:$C,0))),"",INDEX('Policy Characteristics'!D:D,MATCH($C1147,'Policy Characteristics'!$C:$C,0)))</f>
        <v>R&amp;D Fuel Use Reductions</v>
      </c>
      <c r="K1147" s="306" t="str">
        <f>IF(ISBLANK(INDEX('Policy Characteristics'!E:E,MATCH($C1147,'Policy Characteristics'!$C:$C,0))),"",INDEX('Policy Characteristics'!E:E,MATCH($C1147,'Policy Characteristics'!$C:$C,0)))</f>
        <v>RnD electricity fuel use reduction</v>
      </c>
      <c r="L1147" s="317">
        <f>IF(ISBLANK(INDEX('Policy Characteristics'!F:F,MATCH($C1147,'Policy Characteristics'!$C:$C,0))),"",INDEX('Policy Characteristics'!F:F,MATCH($C1147,'Policy Characteristics'!$C:$C,0)))</f>
        <v>0</v>
      </c>
      <c r="M1147" s="317">
        <f>IF(ISBLANK(INDEX('Policy Characteristics'!G:G,MATCH($C1147,'Policy Characteristics'!$C:$C,0))),"",INDEX('Policy Characteristics'!G:G,MATCH($C1147,'Policy Characteristics'!$C:$C,0)))</f>
        <v>0.4</v>
      </c>
      <c r="N1147" s="317">
        <f>IF(ISBLANK(INDEX('Policy Characteristics'!H:H,MATCH($C1147,'Policy Characteristics'!$C:$C,0))),"",INDEX('Policy Characteristics'!H:H,MATCH($C1147,'Policy Characteristics'!$C:$C,0)))</f>
        <v>0.01</v>
      </c>
      <c r="O1147" s="306" t="str">
        <f>IF(ISBLANK(INDEX('Policy Characteristics'!I:I,MATCH($C1147,'Policy Characteristics'!$C:$C,0))),"",INDEX('Policy Characteristics'!I:I,MATCH($C1147,'Policy Characteristics'!$C:$C,0)))</f>
        <v>% reduction in fuel use</v>
      </c>
      <c r="P1147" s="306" t="str">
        <f>IF(ISBLANK(INDEX('Policy Characteristics'!J:J,MATCH($C1147,'Policy Characteristics'!$C:$C,0))),"",INDEX('Policy Characteristics'!J:J,MATCH($C1147,'Policy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7" s="306" t="str">
        <f>IF(ISBLANK(INDEX('Policy Characteristics'!K:K,MATCH($C1147,'Policy Characteristics'!$C:$C,0))),"",INDEX('Policy Characteristics'!K:K,MATCH($C1147,'Policy Characteristics'!$C:$C,0)))</f>
        <v>architectural-design.html#rnd</v>
      </c>
      <c r="R1147" s="306" t="str">
        <f>IF(ISBLANK(INDEX('Policy Characteristics'!L:L,MATCH($C1147,'Policy Characteristics'!$C:$C,0))),"",INDEX('Policy Characteristics'!L:L,MATCH($C1147,'Policy Characteristics'!$C:$C,0)))</f>
        <v>research-and-development.html</v>
      </c>
    </row>
    <row r="1148" spans="1:18" x14ac:dyDescent="0.25">
      <c r="A1148" s="306" t="str">
        <f>IF(ISBLANK(INDEX('Policy Characteristics'!A:A,MATCH($C1148,'Policy Characteristics'!$C:$C,0))),"",INDEX('Policy Characteristics'!A:A,MATCH($C1148,'Policy Characteristics'!$C:$C,0)))</f>
        <v>Research and Development</v>
      </c>
      <c r="B1148" s="306" t="str">
        <f>IF(ISBLANK(INDEX('Policy Characteristics'!B:B,MATCH($C1148,'Policy Characteristics'!$C:$C,0))),"",INDEX('Policy Characteristics'!B:B,MATCH($C1148,'Policy Characteristics'!$C:$C,0)))</f>
        <v>Fuel Use Reduction</v>
      </c>
      <c r="C1148" s="310" t="str">
        <f t="shared" ref="C1148:C1149" si="63">C$1139</f>
        <v>RnD Electricity Fuel Use Perc Reduction</v>
      </c>
      <c r="D1148" s="394" t="s">
        <v>469</v>
      </c>
      <c r="E1148" s="425"/>
      <c r="F1148" s="394" t="s">
        <v>470</v>
      </c>
      <c r="G1148" s="414"/>
      <c r="H1148" s="416">
        <v>181</v>
      </c>
      <c r="I1148" s="414" t="s">
        <v>44</v>
      </c>
      <c r="J1148" s="308" t="str">
        <f>IF(ISBLANK(INDEX('Policy Characteristics'!D:D,MATCH($C1148,'Policy Characteristics'!$C:$C,0))),"",INDEX('Policy Characteristics'!D:D,MATCH($C1148,'Policy Characteristics'!$C:$C,0)))</f>
        <v>R&amp;D Fuel Use Reductions</v>
      </c>
      <c r="K1148" s="306" t="str">
        <f>IF(ISBLANK(INDEX('Policy Characteristics'!E:E,MATCH($C1148,'Policy Characteristics'!$C:$C,0))),"",INDEX('Policy Characteristics'!E:E,MATCH($C1148,'Policy Characteristics'!$C:$C,0)))</f>
        <v>RnD electricity fuel use reduction</v>
      </c>
      <c r="L1148" s="317">
        <f>IF(ISBLANK(INDEX('Policy Characteristics'!F:F,MATCH($C1148,'Policy Characteristics'!$C:$C,0))),"",INDEX('Policy Characteristics'!F:F,MATCH($C1148,'Policy Characteristics'!$C:$C,0)))</f>
        <v>0</v>
      </c>
      <c r="M1148" s="317">
        <f>IF(ISBLANK(INDEX('Policy Characteristics'!G:G,MATCH($C1148,'Policy Characteristics'!$C:$C,0))),"",INDEX('Policy Characteristics'!G:G,MATCH($C1148,'Policy Characteristics'!$C:$C,0)))</f>
        <v>0.4</v>
      </c>
      <c r="N1148" s="317">
        <f>IF(ISBLANK(INDEX('Policy Characteristics'!H:H,MATCH($C1148,'Policy Characteristics'!$C:$C,0))),"",INDEX('Policy Characteristics'!H:H,MATCH($C1148,'Policy Characteristics'!$C:$C,0)))</f>
        <v>0.01</v>
      </c>
      <c r="O1148" s="306" t="str">
        <f>IF(ISBLANK(INDEX('Policy Characteristics'!I:I,MATCH($C1148,'Policy Characteristics'!$C:$C,0))),"",INDEX('Policy Characteristics'!I:I,MATCH($C1148,'Policy Characteristics'!$C:$C,0)))</f>
        <v>% reduction in fuel use</v>
      </c>
      <c r="P1148" s="306" t="str">
        <f>IF(ISBLANK(INDEX('Policy Characteristics'!J:J,MATCH($C1148,'Policy Characteristics'!$C:$C,0))),"",INDEX('Policy Characteristics'!J:J,MATCH($C1148,'Policy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8" s="306" t="str">
        <f>IF(ISBLANK(INDEX('Policy Characteristics'!K:K,MATCH($C1148,'Policy Characteristics'!$C:$C,0))),"",INDEX('Policy Characteristics'!K:K,MATCH($C1148,'Policy Characteristics'!$C:$C,0)))</f>
        <v>architectural-design.html#rnd</v>
      </c>
      <c r="R1148" s="306" t="str">
        <f>IF(ISBLANK(INDEX('Policy Characteristics'!L:L,MATCH($C1148,'Policy Characteristics'!$C:$C,0))),"",INDEX('Policy Characteristics'!L:L,MATCH($C1148,'Policy Characteristics'!$C:$C,0)))</f>
        <v>research-and-development.html</v>
      </c>
    </row>
    <row r="1149" spans="1:18" x14ac:dyDescent="0.25">
      <c r="A1149" s="306" t="str">
        <f>IF(ISBLANK(INDEX('Policy Characteristics'!A:A,MATCH($C1149,'Policy Characteristics'!$C:$C,0))),"",INDEX('Policy Characteristics'!A:A,MATCH($C1149,'Policy Characteristics'!$C:$C,0)))</f>
        <v>Research and Development</v>
      </c>
      <c r="B1149" s="306" t="str">
        <f>IF(ISBLANK(INDEX('Policy Characteristics'!B:B,MATCH($C1149,'Policy Characteristics'!$C:$C,0))),"",INDEX('Policy Characteristics'!B:B,MATCH($C1149,'Policy Characteristics'!$C:$C,0)))</f>
        <v>Fuel Use Reduction</v>
      </c>
      <c r="C1149" s="310" t="str">
        <f t="shared" si="63"/>
        <v>RnD Electricity Fuel Use Perc Reduction</v>
      </c>
      <c r="D1149" s="394" t="s">
        <v>478</v>
      </c>
      <c r="E1149" s="425"/>
      <c r="F1149" s="394" t="s">
        <v>480</v>
      </c>
      <c r="G1149" s="414"/>
      <c r="H1149" s="416">
        <v>755</v>
      </c>
      <c r="I1149" s="414" t="s">
        <v>45</v>
      </c>
      <c r="J1149" s="308" t="str">
        <f>IF(ISBLANK(INDEX('Policy Characteristics'!D:D,MATCH($C1149,'Policy Characteristics'!$C:$C,0))),"",INDEX('Policy Characteristics'!D:D,MATCH($C1149,'Policy Characteristics'!$C:$C,0)))</f>
        <v>R&amp;D Fuel Use Reductions</v>
      </c>
      <c r="K1149" s="306" t="str">
        <f>IF(ISBLANK(INDEX('Policy Characteristics'!E:E,MATCH($C1149,'Policy Characteristics'!$C:$C,0))),"",INDEX('Policy Characteristics'!E:E,MATCH($C1149,'Policy Characteristics'!$C:$C,0)))</f>
        <v>RnD electricity fuel use reduction</v>
      </c>
      <c r="L1149" s="317">
        <f>IF(ISBLANK(INDEX('Policy Characteristics'!F:F,MATCH($C1149,'Policy Characteristics'!$C:$C,0))),"",INDEX('Policy Characteristics'!F:F,MATCH($C1149,'Policy Characteristics'!$C:$C,0)))</f>
        <v>0</v>
      </c>
      <c r="M1149" s="317">
        <f>IF(ISBLANK(INDEX('Policy Characteristics'!G:G,MATCH($C1149,'Policy Characteristics'!$C:$C,0))),"",INDEX('Policy Characteristics'!G:G,MATCH($C1149,'Policy Characteristics'!$C:$C,0)))</f>
        <v>0.4</v>
      </c>
      <c r="N1149" s="317">
        <f>IF(ISBLANK(INDEX('Policy Characteristics'!H:H,MATCH($C1149,'Policy Characteristics'!$C:$C,0))),"",INDEX('Policy Characteristics'!H:H,MATCH($C1149,'Policy Characteristics'!$C:$C,0)))</f>
        <v>0.01</v>
      </c>
      <c r="O1149" s="306" t="str">
        <f>IF(ISBLANK(INDEX('Policy Characteristics'!I:I,MATCH($C1149,'Policy Characteristics'!$C:$C,0))),"",INDEX('Policy Characteristics'!I:I,MATCH($C1149,'Policy Characteristics'!$C:$C,0)))</f>
        <v>% reduction in fuel use</v>
      </c>
      <c r="P1149" s="306" t="str">
        <f>IF(ISBLANK(INDEX('Policy Characteristics'!J:J,MATCH($C1149,'Policy Characteristics'!$C:$C,0))),"",INDEX('Policy Characteristics'!J:J,MATCH($C1149,'Policy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49" s="306" t="str">
        <f>IF(ISBLANK(INDEX('Policy Characteristics'!K:K,MATCH($C1149,'Policy Characteristics'!$C:$C,0))),"",INDEX('Policy Characteristics'!K:K,MATCH($C1149,'Policy Characteristics'!$C:$C,0)))</f>
        <v>architectural-design.html#rnd</v>
      </c>
      <c r="R1149" s="306" t="str">
        <f>IF(ISBLANK(INDEX('Policy Characteristics'!L:L,MATCH($C1149,'Policy Characteristics'!$C:$C,0))),"",INDEX('Policy Characteristics'!L:L,MATCH($C1149,'Policy Characteristics'!$C:$C,0)))</f>
        <v>research-and-development.html</v>
      </c>
    </row>
    <row r="1150" spans="1:18" x14ac:dyDescent="0.25">
      <c r="A1150" s="306" t="str">
        <f>IF(ISBLANK(INDEX('Policy Characteristics'!A:A,MATCH($C1150,'Policy Characteristics'!$C:$C,0))),"",INDEX('Policy Characteristics'!A:A,MATCH($C1150,'Policy Characteristics'!$C:$C,0)))</f>
        <v>Research and Development</v>
      </c>
      <c r="B1150" s="306" t="str">
        <f>IF(ISBLANK(INDEX('Policy Characteristics'!B:B,MATCH($C1150,'Policy Characteristics'!$C:$C,0))),"",INDEX('Policy Characteristics'!B:B,MATCH($C1150,'Policy Characteristics'!$C:$C,0)))</f>
        <v>Fuel Use Reduction</v>
      </c>
      <c r="C1150" s="311" t="s">
        <v>313</v>
      </c>
      <c r="D1150" s="7" t="s">
        <v>3193</v>
      </c>
      <c r="E1150" s="414"/>
      <c r="F1150" s="394" t="s">
        <v>3231</v>
      </c>
      <c r="G1150" s="414"/>
      <c r="H1150" s="416">
        <v>1487</v>
      </c>
      <c r="I1150" s="414" t="s">
        <v>44</v>
      </c>
      <c r="J1150" s="308" t="str">
        <f>IF(ISBLANK(INDEX('Policy Characteristics'!D:D,MATCH($C1150,'Policy Characteristics'!$C:$C,0))),"",INDEX('Policy Characteristics'!D:D,MATCH($C1150,'Policy Characteristics'!$C:$C,0)))</f>
        <v>R&amp;D Fuel Use Reductions</v>
      </c>
      <c r="K1150" s="306" t="str">
        <f>IF(ISBLANK(INDEX('Policy Characteristics'!E:E,MATCH($C1150,'Policy Characteristics'!$C:$C,0))),"",INDEX('Policy Characteristics'!E:E,MATCH($C1150,'Policy Characteristics'!$C:$C,0)))</f>
        <v>RnD industry fuel use reduction</v>
      </c>
      <c r="L1150" s="317">
        <f>IF(ISBLANK(INDEX('Policy Characteristics'!F:F,MATCH($C1150,'Policy Characteristics'!$C:$C,0))),"",INDEX('Policy Characteristics'!F:F,MATCH($C1150,'Policy Characteristics'!$C:$C,0)))</f>
        <v>0</v>
      </c>
      <c r="M1150" s="317">
        <f>IF(ISBLANK(INDEX('Policy Characteristics'!G:G,MATCH($C1150,'Policy Characteristics'!$C:$C,0))),"",INDEX('Policy Characteristics'!G:G,MATCH($C1150,'Policy Characteristics'!$C:$C,0)))</f>
        <v>0.4</v>
      </c>
      <c r="N1150" s="317">
        <f>IF(ISBLANK(INDEX('Policy Characteristics'!H:H,MATCH($C1150,'Policy Characteristics'!$C:$C,0))),"",INDEX('Policy Characteristics'!H:H,MATCH($C1150,'Policy Characteristics'!$C:$C,0)))</f>
        <v>0.01</v>
      </c>
      <c r="O1150" s="306" t="str">
        <f>IF(ISBLANK(INDEX('Policy Characteristics'!I:I,MATCH($C1150,'Policy Characteristics'!$C:$C,0))),"",INDEX('Policy Characteristics'!I:I,MATCH($C1150,'Policy Characteristics'!$C:$C,0)))</f>
        <v>% reduction in fuel use</v>
      </c>
      <c r="P1150" s="306" t="str">
        <f>IF(ISBLANK(INDEX('Policy Characteristics'!J:J,MATCH($C1150,'Policy Characteristics'!$C:$C,0))),"",INDEX('Policy Characteristics'!J:J,MATCH($C1150,'Policy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0" s="306" t="str">
        <f>IF(ISBLANK(INDEX('Policy Characteristics'!K:K,MATCH($C1150,'Policy Characteristics'!$C:$C,0))),"",INDEX('Policy Characteristics'!K:K,MATCH($C1150,'Policy Characteristics'!$C:$C,0)))</f>
        <v>architectural-design.html#rnd</v>
      </c>
      <c r="R1150" s="306" t="str">
        <f>IF(ISBLANK(INDEX('Policy Characteristics'!L:L,MATCH($C1150,'Policy Characteristics'!$C:$C,0))),"",INDEX('Policy Characteristics'!L:L,MATCH($C1150,'Policy Characteristics'!$C:$C,0)))</f>
        <v>research-and-development.html</v>
      </c>
    </row>
    <row r="1151" spans="1:18" x14ac:dyDescent="0.25">
      <c r="A1151" s="306" t="str">
        <f>IF(ISBLANK(INDEX('Policy Characteristics'!A:A,MATCH($C1151,'Policy Characteristics'!$C:$C,0))),"",INDEX('Policy Characteristics'!A:A,MATCH($C1151,'Policy Characteristics'!$C:$C,0)))</f>
        <v>Research and Development</v>
      </c>
      <c r="B1151" s="306" t="str">
        <f>IF(ISBLANK(INDEX('Policy Characteristics'!B:B,MATCH($C1151,'Policy Characteristics'!$C:$C,0))),"",INDEX('Policy Characteristics'!B:B,MATCH($C1151,'Policy Characteristics'!$C:$C,0)))</f>
        <v>Fuel Use Reduction</v>
      </c>
      <c r="C1151" s="310" t="str">
        <f t="shared" ref="C1151:C1174" si="64">C$1150</f>
        <v>RnD Industry Fuel Use Perc Reduction</v>
      </c>
      <c r="D1151" s="7" t="s">
        <v>3194</v>
      </c>
      <c r="E1151" s="414"/>
      <c r="F1151" s="394" t="s">
        <v>3232</v>
      </c>
      <c r="G1151" s="414"/>
      <c r="H1151" s="416">
        <v>1488</v>
      </c>
      <c r="I1151" s="414" t="s">
        <v>44</v>
      </c>
      <c r="J1151" s="308" t="str">
        <f>IF(ISBLANK(INDEX('Policy Characteristics'!D:D,MATCH($C1151,'Policy Characteristics'!$C:$C,0))),"",INDEX('Policy Characteristics'!D:D,MATCH($C1151,'Policy Characteristics'!$C:$C,0)))</f>
        <v>R&amp;D Fuel Use Reductions</v>
      </c>
      <c r="K1151" s="306" t="str">
        <f>IF(ISBLANK(INDEX('Policy Characteristics'!E:E,MATCH($C1151,'Policy Characteristics'!$C:$C,0))),"",INDEX('Policy Characteristics'!E:E,MATCH($C1151,'Policy Characteristics'!$C:$C,0)))</f>
        <v>RnD industry fuel use reduction</v>
      </c>
      <c r="L1151" s="317">
        <f>IF(ISBLANK(INDEX('Policy Characteristics'!F:F,MATCH($C1151,'Policy Characteristics'!$C:$C,0))),"",INDEX('Policy Characteristics'!F:F,MATCH($C1151,'Policy Characteristics'!$C:$C,0)))</f>
        <v>0</v>
      </c>
      <c r="M1151" s="317">
        <f>IF(ISBLANK(INDEX('Policy Characteristics'!G:G,MATCH($C1151,'Policy Characteristics'!$C:$C,0))),"",INDEX('Policy Characteristics'!G:G,MATCH($C1151,'Policy Characteristics'!$C:$C,0)))</f>
        <v>0.4</v>
      </c>
      <c r="N1151" s="317">
        <f>IF(ISBLANK(INDEX('Policy Characteristics'!H:H,MATCH($C1151,'Policy Characteristics'!$C:$C,0))),"",INDEX('Policy Characteristics'!H:H,MATCH($C1151,'Policy Characteristics'!$C:$C,0)))</f>
        <v>0.01</v>
      </c>
      <c r="O1151" s="306" t="str">
        <f>IF(ISBLANK(INDEX('Policy Characteristics'!I:I,MATCH($C1151,'Policy Characteristics'!$C:$C,0))),"",INDEX('Policy Characteristics'!I:I,MATCH($C1151,'Policy Characteristics'!$C:$C,0)))</f>
        <v>% reduction in fuel use</v>
      </c>
      <c r="P1151" s="306" t="str">
        <f>IF(ISBLANK(INDEX('Policy Characteristics'!J:J,MATCH($C1151,'Policy Characteristics'!$C:$C,0))),"",INDEX('Policy Characteristics'!J:J,MATCH($C1151,'Policy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1" s="306" t="str">
        <f>IF(ISBLANK(INDEX('Policy Characteristics'!K:K,MATCH($C1151,'Policy Characteristics'!$C:$C,0))),"",INDEX('Policy Characteristics'!K:K,MATCH($C1151,'Policy Characteristics'!$C:$C,0)))</f>
        <v>architectural-design.html#rnd</v>
      </c>
      <c r="R1151" s="306" t="str">
        <f>IF(ISBLANK(INDEX('Policy Characteristics'!L:L,MATCH($C1151,'Policy Characteristics'!$C:$C,0))),"",INDEX('Policy Characteristics'!L:L,MATCH($C1151,'Policy Characteristics'!$C:$C,0)))</f>
        <v>research-and-development.html</v>
      </c>
    </row>
    <row r="1152" spans="1:18" x14ac:dyDescent="0.25">
      <c r="A1152" s="306" t="str">
        <f>IF(ISBLANK(INDEX('Policy Characteristics'!A:A,MATCH($C1152,'Policy Characteristics'!$C:$C,0))),"",INDEX('Policy Characteristics'!A:A,MATCH($C1152,'Policy Characteristics'!$C:$C,0)))</f>
        <v>Research and Development</v>
      </c>
      <c r="B1152" s="306" t="str">
        <f>IF(ISBLANK(INDEX('Policy Characteristics'!B:B,MATCH($C1152,'Policy Characteristics'!$C:$C,0))),"",INDEX('Policy Characteristics'!B:B,MATCH($C1152,'Policy Characteristics'!$C:$C,0)))</f>
        <v>Fuel Use Reduction</v>
      </c>
      <c r="C1152" s="310" t="str">
        <f t="shared" si="64"/>
        <v>RnD Industry Fuel Use Perc Reduction</v>
      </c>
      <c r="D1152" s="7" t="s">
        <v>3195</v>
      </c>
      <c r="E1152" s="414"/>
      <c r="F1152" s="394" t="s">
        <v>3233</v>
      </c>
      <c r="G1152" s="414"/>
      <c r="H1152" s="416">
        <v>1489</v>
      </c>
      <c r="I1152" s="414" t="s">
        <v>44</v>
      </c>
      <c r="J1152" s="308" t="str">
        <f>IF(ISBLANK(INDEX('Policy Characteristics'!D:D,MATCH($C1152,'Policy Characteristics'!$C:$C,0))),"",INDEX('Policy Characteristics'!D:D,MATCH($C1152,'Policy Characteristics'!$C:$C,0)))</f>
        <v>R&amp;D Fuel Use Reductions</v>
      </c>
      <c r="K1152" s="306" t="str">
        <f>IF(ISBLANK(INDEX('Policy Characteristics'!E:E,MATCH($C1152,'Policy Characteristics'!$C:$C,0))),"",INDEX('Policy Characteristics'!E:E,MATCH($C1152,'Policy Characteristics'!$C:$C,0)))</f>
        <v>RnD industry fuel use reduction</v>
      </c>
      <c r="L1152" s="317">
        <f>IF(ISBLANK(INDEX('Policy Characteristics'!F:F,MATCH($C1152,'Policy Characteristics'!$C:$C,0))),"",INDEX('Policy Characteristics'!F:F,MATCH($C1152,'Policy Characteristics'!$C:$C,0)))</f>
        <v>0</v>
      </c>
      <c r="M1152" s="317">
        <f>IF(ISBLANK(INDEX('Policy Characteristics'!G:G,MATCH($C1152,'Policy Characteristics'!$C:$C,0))),"",INDEX('Policy Characteristics'!G:G,MATCH($C1152,'Policy Characteristics'!$C:$C,0)))</f>
        <v>0.4</v>
      </c>
      <c r="N1152" s="317">
        <f>IF(ISBLANK(INDEX('Policy Characteristics'!H:H,MATCH($C1152,'Policy Characteristics'!$C:$C,0))),"",INDEX('Policy Characteristics'!H:H,MATCH($C1152,'Policy Characteristics'!$C:$C,0)))</f>
        <v>0.01</v>
      </c>
      <c r="O1152" s="306" t="str">
        <f>IF(ISBLANK(INDEX('Policy Characteristics'!I:I,MATCH($C1152,'Policy Characteristics'!$C:$C,0))),"",INDEX('Policy Characteristics'!I:I,MATCH($C1152,'Policy Characteristics'!$C:$C,0)))</f>
        <v>% reduction in fuel use</v>
      </c>
      <c r="P1152" s="306" t="str">
        <f>IF(ISBLANK(INDEX('Policy Characteristics'!J:J,MATCH($C1152,'Policy Characteristics'!$C:$C,0))),"",INDEX('Policy Characteristics'!J:J,MATCH($C1152,'Policy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2" s="306" t="str">
        <f>IF(ISBLANK(INDEX('Policy Characteristics'!K:K,MATCH($C1152,'Policy Characteristics'!$C:$C,0))),"",INDEX('Policy Characteristics'!K:K,MATCH($C1152,'Policy Characteristics'!$C:$C,0)))</f>
        <v>architectural-design.html#rnd</v>
      </c>
      <c r="R1152" s="306" t="str">
        <f>IF(ISBLANK(INDEX('Policy Characteristics'!L:L,MATCH($C1152,'Policy Characteristics'!$C:$C,0))),"",INDEX('Policy Characteristics'!L:L,MATCH($C1152,'Policy Characteristics'!$C:$C,0)))</f>
        <v>research-and-development.html</v>
      </c>
    </row>
    <row r="1153" spans="1:18" x14ac:dyDescent="0.25">
      <c r="A1153" s="306" t="str">
        <f>IF(ISBLANK(INDEX('Policy Characteristics'!A:A,MATCH($C1153,'Policy Characteristics'!$C:$C,0))),"",INDEX('Policy Characteristics'!A:A,MATCH($C1153,'Policy Characteristics'!$C:$C,0)))</f>
        <v>Research and Development</v>
      </c>
      <c r="B1153" s="306" t="str">
        <f>IF(ISBLANK(INDEX('Policy Characteristics'!B:B,MATCH($C1153,'Policy Characteristics'!$C:$C,0))),"",INDEX('Policy Characteristics'!B:B,MATCH($C1153,'Policy Characteristics'!$C:$C,0)))</f>
        <v>Fuel Use Reduction</v>
      </c>
      <c r="C1153" s="310" t="str">
        <f t="shared" si="64"/>
        <v>RnD Industry Fuel Use Perc Reduction</v>
      </c>
      <c r="D1153" s="7" t="s">
        <v>3196</v>
      </c>
      <c r="E1153" s="414"/>
      <c r="F1153" s="394" t="s">
        <v>3234</v>
      </c>
      <c r="G1153" s="414"/>
      <c r="H1153" s="416">
        <v>1490</v>
      </c>
      <c r="I1153" s="414" t="s">
        <v>44</v>
      </c>
      <c r="J1153" s="308" t="str">
        <f>IF(ISBLANK(INDEX('Policy Characteristics'!D:D,MATCH($C1153,'Policy Characteristics'!$C:$C,0))),"",INDEX('Policy Characteristics'!D:D,MATCH($C1153,'Policy Characteristics'!$C:$C,0)))</f>
        <v>R&amp;D Fuel Use Reductions</v>
      </c>
      <c r="K1153" s="306" t="str">
        <f>IF(ISBLANK(INDEX('Policy Characteristics'!E:E,MATCH($C1153,'Policy Characteristics'!$C:$C,0))),"",INDEX('Policy Characteristics'!E:E,MATCH($C1153,'Policy Characteristics'!$C:$C,0)))</f>
        <v>RnD industry fuel use reduction</v>
      </c>
      <c r="L1153" s="317">
        <f>IF(ISBLANK(INDEX('Policy Characteristics'!F:F,MATCH($C1153,'Policy Characteristics'!$C:$C,0))),"",INDEX('Policy Characteristics'!F:F,MATCH($C1153,'Policy Characteristics'!$C:$C,0)))</f>
        <v>0</v>
      </c>
      <c r="M1153" s="317">
        <f>IF(ISBLANK(INDEX('Policy Characteristics'!G:G,MATCH($C1153,'Policy Characteristics'!$C:$C,0))),"",INDEX('Policy Characteristics'!G:G,MATCH($C1153,'Policy Characteristics'!$C:$C,0)))</f>
        <v>0.4</v>
      </c>
      <c r="N1153" s="317">
        <f>IF(ISBLANK(INDEX('Policy Characteristics'!H:H,MATCH($C1153,'Policy Characteristics'!$C:$C,0))),"",INDEX('Policy Characteristics'!H:H,MATCH($C1153,'Policy Characteristics'!$C:$C,0)))</f>
        <v>0.01</v>
      </c>
      <c r="O1153" s="306" t="str">
        <f>IF(ISBLANK(INDEX('Policy Characteristics'!I:I,MATCH($C1153,'Policy Characteristics'!$C:$C,0))),"",INDEX('Policy Characteristics'!I:I,MATCH($C1153,'Policy Characteristics'!$C:$C,0)))</f>
        <v>% reduction in fuel use</v>
      </c>
      <c r="P1153" s="306" t="str">
        <f>IF(ISBLANK(INDEX('Policy Characteristics'!J:J,MATCH($C1153,'Policy Characteristics'!$C:$C,0))),"",INDEX('Policy Characteristics'!J:J,MATCH($C1153,'Policy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3" s="306" t="str">
        <f>IF(ISBLANK(INDEX('Policy Characteristics'!K:K,MATCH($C1153,'Policy Characteristics'!$C:$C,0))),"",INDEX('Policy Characteristics'!K:K,MATCH($C1153,'Policy Characteristics'!$C:$C,0)))</f>
        <v>architectural-design.html#rnd</v>
      </c>
      <c r="R1153" s="306" t="str">
        <f>IF(ISBLANK(INDEX('Policy Characteristics'!L:L,MATCH($C1153,'Policy Characteristics'!$C:$C,0))),"",INDEX('Policy Characteristics'!L:L,MATCH($C1153,'Policy Characteristics'!$C:$C,0)))</f>
        <v>research-and-development.html</v>
      </c>
    </row>
    <row r="1154" spans="1:18" x14ac:dyDescent="0.25">
      <c r="A1154" s="306" t="str">
        <f>IF(ISBLANK(INDEX('Policy Characteristics'!A:A,MATCH($C1154,'Policy Characteristics'!$C:$C,0))),"",INDEX('Policy Characteristics'!A:A,MATCH($C1154,'Policy Characteristics'!$C:$C,0)))</f>
        <v>Research and Development</v>
      </c>
      <c r="B1154" s="306" t="str">
        <f>IF(ISBLANK(INDEX('Policy Characteristics'!B:B,MATCH($C1154,'Policy Characteristics'!$C:$C,0))),"",INDEX('Policy Characteristics'!B:B,MATCH($C1154,'Policy Characteristics'!$C:$C,0)))</f>
        <v>Fuel Use Reduction</v>
      </c>
      <c r="C1154" s="310" t="str">
        <f t="shared" si="64"/>
        <v>RnD Industry Fuel Use Perc Reduction</v>
      </c>
      <c r="D1154" s="7" t="s">
        <v>3197</v>
      </c>
      <c r="E1154" s="414"/>
      <c r="F1154" s="394" t="s">
        <v>3235</v>
      </c>
      <c r="G1154" s="414"/>
      <c r="H1154" s="416">
        <v>1491</v>
      </c>
      <c r="I1154" s="414" t="s">
        <v>44</v>
      </c>
      <c r="J1154" s="308" t="str">
        <f>IF(ISBLANK(INDEX('Policy Characteristics'!D:D,MATCH($C1154,'Policy Characteristics'!$C:$C,0))),"",INDEX('Policy Characteristics'!D:D,MATCH($C1154,'Policy Characteristics'!$C:$C,0)))</f>
        <v>R&amp;D Fuel Use Reductions</v>
      </c>
      <c r="K1154" s="306" t="str">
        <f>IF(ISBLANK(INDEX('Policy Characteristics'!E:E,MATCH($C1154,'Policy Characteristics'!$C:$C,0))),"",INDEX('Policy Characteristics'!E:E,MATCH($C1154,'Policy Characteristics'!$C:$C,0)))</f>
        <v>RnD industry fuel use reduction</v>
      </c>
      <c r="L1154" s="317">
        <f>IF(ISBLANK(INDEX('Policy Characteristics'!F:F,MATCH($C1154,'Policy Characteristics'!$C:$C,0))),"",INDEX('Policy Characteristics'!F:F,MATCH($C1154,'Policy Characteristics'!$C:$C,0)))</f>
        <v>0</v>
      </c>
      <c r="M1154" s="317">
        <f>IF(ISBLANK(INDEX('Policy Characteristics'!G:G,MATCH($C1154,'Policy Characteristics'!$C:$C,0))),"",INDEX('Policy Characteristics'!G:G,MATCH($C1154,'Policy Characteristics'!$C:$C,0)))</f>
        <v>0.4</v>
      </c>
      <c r="N1154" s="317">
        <f>IF(ISBLANK(INDEX('Policy Characteristics'!H:H,MATCH($C1154,'Policy Characteristics'!$C:$C,0))),"",INDEX('Policy Characteristics'!H:H,MATCH($C1154,'Policy Characteristics'!$C:$C,0)))</f>
        <v>0.01</v>
      </c>
      <c r="O1154" s="306" t="str">
        <f>IF(ISBLANK(INDEX('Policy Characteristics'!I:I,MATCH($C1154,'Policy Characteristics'!$C:$C,0))),"",INDEX('Policy Characteristics'!I:I,MATCH($C1154,'Policy Characteristics'!$C:$C,0)))</f>
        <v>% reduction in fuel use</v>
      </c>
      <c r="P1154" s="306" t="str">
        <f>IF(ISBLANK(INDEX('Policy Characteristics'!J:J,MATCH($C1154,'Policy Characteristics'!$C:$C,0))),"",INDEX('Policy Characteristics'!J:J,MATCH($C1154,'Policy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4" s="306" t="str">
        <f>IF(ISBLANK(INDEX('Policy Characteristics'!K:K,MATCH($C1154,'Policy Characteristics'!$C:$C,0))),"",INDEX('Policy Characteristics'!K:K,MATCH($C1154,'Policy Characteristics'!$C:$C,0)))</f>
        <v>architectural-design.html#rnd</v>
      </c>
      <c r="R1154" s="306" t="str">
        <f>IF(ISBLANK(INDEX('Policy Characteristics'!L:L,MATCH($C1154,'Policy Characteristics'!$C:$C,0))),"",INDEX('Policy Characteristics'!L:L,MATCH($C1154,'Policy Characteristics'!$C:$C,0)))</f>
        <v>research-and-development.html</v>
      </c>
    </row>
    <row r="1155" spans="1:18" x14ac:dyDescent="0.25">
      <c r="A1155" s="306" t="str">
        <f>IF(ISBLANK(INDEX('Policy Characteristics'!A:A,MATCH($C1155,'Policy Characteristics'!$C:$C,0))),"",INDEX('Policy Characteristics'!A:A,MATCH($C1155,'Policy Characteristics'!$C:$C,0)))</f>
        <v>Research and Development</v>
      </c>
      <c r="B1155" s="306" t="str">
        <f>IF(ISBLANK(INDEX('Policy Characteristics'!B:B,MATCH($C1155,'Policy Characteristics'!$C:$C,0))),"",INDEX('Policy Characteristics'!B:B,MATCH($C1155,'Policy Characteristics'!$C:$C,0)))</f>
        <v>Fuel Use Reduction</v>
      </c>
      <c r="C1155" s="310" t="str">
        <f t="shared" si="64"/>
        <v>RnD Industry Fuel Use Perc Reduction</v>
      </c>
      <c r="D1155" s="7" t="s">
        <v>3198</v>
      </c>
      <c r="E1155" s="414"/>
      <c r="F1155" s="394" t="s">
        <v>3236</v>
      </c>
      <c r="G1155" s="414"/>
      <c r="H1155" s="416">
        <v>1492</v>
      </c>
      <c r="I1155" s="414" t="s">
        <v>44</v>
      </c>
      <c r="J1155" s="308" t="str">
        <f>IF(ISBLANK(INDEX('Policy Characteristics'!D:D,MATCH($C1155,'Policy Characteristics'!$C:$C,0))),"",INDEX('Policy Characteristics'!D:D,MATCH($C1155,'Policy Characteristics'!$C:$C,0)))</f>
        <v>R&amp;D Fuel Use Reductions</v>
      </c>
      <c r="K1155" s="306" t="str">
        <f>IF(ISBLANK(INDEX('Policy Characteristics'!E:E,MATCH($C1155,'Policy Characteristics'!$C:$C,0))),"",INDEX('Policy Characteristics'!E:E,MATCH($C1155,'Policy Characteristics'!$C:$C,0)))</f>
        <v>RnD industry fuel use reduction</v>
      </c>
      <c r="L1155" s="317">
        <f>IF(ISBLANK(INDEX('Policy Characteristics'!F:F,MATCH($C1155,'Policy Characteristics'!$C:$C,0))),"",INDEX('Policy Characteristics'!F:F,MATCH($C1155,'Policy Characteristics'!$C:$C,0)))</f>
        <v>0</v>
      </c>
      <c r="M1155" s="317">
        <f>IF(ISBLANK(INDEX('Policy Characteristics'!G:G,MATCH($C1155,'Policy Characteristics'!$C:$C,0))),"",INDEX('Policy Characteristics'!G:G,MATCH($C1155,'Policy Characteristics'!$C:$C,0)))</f>
        <v>0.4</v>
      </c>
      <c r="N1155" s="317">
        <f>IF(ISBLANK(INDEX('Policy Characteristics'!H:H,MATCH($C1155,'Policy Characteristics'!$C:$C,0))),"",INDEX('Policy Characteristics'!H:H,MATCH($C1155,'Policy Characteristics'!$C:$C,0)))</f>
        <v>0.01</v>
      </c>
      <c r="O1155" s="306" t="str">
        <f>IF(ISBLANK(INDEX('Policy Characteristics'!I:I,MATCH($C1155,'Policy Characteristics'!$C:$C,0))),"",INDEX('Policy Characteristics'!I:I,MATCH($C1155,'Policy Characteristics'!$C:$C,0)))</f>
        <v>% reduction in fuel use</v>
      </c>
      <c r="P1155" s="306" t="str">
        <f>IF(ISBLANK(INDEX('Policy Characteristics'!J:J,MATCH($C1155,'Policy Characteristics'!$C:$C,0))),"",INDEX('Policy Characteristics'!J:J,MATCH($C1155,'Policy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5" s="306" t="str">
        <f>IF(ISBLANK(INDEX('Policy Characteristics'!K:K,MATCH($C1155,'Policy Characteristics'!$C:$C,0))),"",INDEX('Policy Characteristics'!K:K,MATCH($C1155,'Policy Characteristics'!$C:$C,0)))</f>
        <v>architectural-design.html#rnd</v>
      </c>
      <c r="R1155" s="306" t="str">
        <f>IF(ISBLANK(INDEX('Policy Characteristics'!L:L,MATCH($C1155,'Policy Characteristics'!$C:$C,0))),"",INDEX('Policy Characteristics'!L:L,MATCH($C1155,'Policy Characteristics'!$C:$C,0)))</f>
        <v>research-and-development.html</v>
      </c>
    </row>
    <row r="1156" spans="1:18" x14ac:dyDescent="0.25">
      <c r="A1156" s="306" t="str">
        <f>IF(ISBLANK(INDEX('Policy Characteristics'!A:A,MATCH($C1156,'Policy Characteristics'!$C:$C,0))),"",INDEX('Policy Characteristics'!A:A,MATCH($C1156,'Policy Characteristics'!$C:$C,0)))</f>
        <v>Research and Development</v>
      </c>
      <c r="B1156" s="306" t="str">
        <f>IF(ISBLANK(INDEX('Policy Characteristics'!B:B,MATCH($C1156,'Policy Characteristics'!$C:$C,0))),"",INDEX('Policy Characteristics'!B:B,MATCH($C1156,'Policy Characteristics'!$C:$C,0)))</f>
        <v>Fuel Use Reduction</v>
      </c>
      <c r="C1156" s="310" t="str">
        <f t="shared" si="64"/>
        <v>RnD Industry Fuel Use Perc Reduction</v>
      </c>
      <c r="D1156" s="7" t="s">
        <v>3199</v>
      </c>
      <c r="E1156" s="414"/>
      <c r="F1156" s="394" t="s">
        <v>3237</v>
      </c>
      <c r="G1156" s="414"/>
      <c r="H1156" s="416">
        <v>1493</v>
      </c>
      <c r="I1156" s="414" t="s">
        <v>44</v>
      </c>
      <c r="J1156" s="308" t="str">
        <f>IF(ISBLANK(INDEX('Policy Characteristics'!D:D,MATCH($C1156,'Policy Characteristics'!$C:$C,0))),"",INDEX('Policy Characteristics'!D:D,MATCH($C1156,'Policy Characteristics'!$C:$C,0)))</f>
        <v>R&amp;D Fuel Use Reductions</v>
      </c>
      <c r="K1156" s="306" t="str">
        <f>IF(ISBLANK(INDEX('Policy Characteristics'!E:E,MATCH($C1156,'Policy Characteristics'!$C:$C,0))),"",INDEX('Policy Characteristics'!E:E,MATCH($C1156,'Policy Characteristics'!$C:$C,0)))</f>
        <v>RnD industry fuel use reduction</v>
      </c>
      <c r="L1156" s="317">
        <f>IF(ISBLANK(INDEX('Policy Characteristics'!F:F,MATCH($C1156,'Policy Characteristics'!$C:$C,0))),"",INDEX('Policy Characteristics'!F:F,MATCH($C1156,'Policy Characteristics'!$C:$C,0)))</f>
        <v>0</v>
      </c>
      <c r="M1156" s="317">
        <f>IF(ISBLANK(INDEX('Policy Characteristics'!G:G,MATCH($C1156,'Policy Characteristics'!$C:$C,0))),"",INDEX('Policy Characteristics'!G:G,MATCH($C1156,'Policy Characteristics'!$C:$C,0)))</f>
        <v>0.4</v>
      </c>
      <c r="N1156" s="317">
        <f>IF(ISBLANK(INDEX('Policy Characteristics'!H:H,MATCH($C1156,'Policy Characteristics'!$C:$C,0))),"",INDEX('Policy Characteristics'!H:H,MATCH($C1156,'Policy Characteristics'!$C:$C,0)))</f>
        <v>0.01</v>
      </c>
      <c r="O1156" s="306" t="str">
        <f>IF(ISBLANK(INDEX('Policy Characteristics'!I:I,MATCH($C1156,'Policy Characteristics'!$C:$C,0))),"",INDEX('Policy Characteristics'!I:I,MATCH($C1156,'Policy Characteristics'!$C:$C,0)))</f>
        <v>% reduction in fuel use</v>
      </c>
      <c r="P1156" s="306" t="str">
        <f>IF(ISBLANK(INDEX('Policy Characteristics'!J:J,MATCH($C1156,'Policy Characteristics'!$C:$C,0))),"",INDEX('Policy Characteristics'!J:J,MATCH($C1156,'Policy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6" s="306" t="str">
        <f>IF(ISBLANK(INDEX('Policy Characteristics'!K:K,MATCH($C1156,'Policy Characteristics'!$C:$C,0))),"",INDEX('Policy Characteristics'!K:K,MATCH($C1156,'Policy Characteristics'!$C:$C,0)))</f>
        <v>architectural-design.html#rnd</v>
      </c>
      <c r="R1156" s="306" t="str">
        <f>IF(ISBLANK(INDEX('Policy Characteristics'!L:L,MATCH($C1156,'Policy Characteristics'!$C:$C,0))),"",INDEX('Policy Characteristics'!L:L,MATCH($C1156,'Policy Characteristics'!$C:$C,0)))</f>
        <v>research-and-development.html</v>
      </c>
    </row>
    <row r="1157" spans="1:18" x14ac:dyDescent="0.25">
      <c r="A1157" s="306" t="str">
        <f>IF(ISBLANK(INDEX('Policy Characteristics'!A:A,MATCH($C1157,'Policy Characteristics'!$C:$C,0))),"",INDEX('Policy Characteristics'!A:A,MATCH($C1157,'Policy Characteristics'!$C:$C,0)))</f>
        <v>Research and Development</v>
      </c>
      <c r="B1157" s="306" t="str">
        <f>IF(ISBLANK(INDEX('Policy Characteristics'!B:B,MATCH($C1157,'Policy Characteristics'!$C:$C,0))),"",INDEX('Policy Characteristics'!B:B,MATCH($C1157,'Policy Characteristics'!$C:$C,0)))</f>
        <v>Fuel Use Reduction</v>
      </c>
      <c r="C1157" s="310" t="str">
        <f t="shared" si="64"/>
        <v>RnD Industry Fuel Use Perc Reduction</v>
      </c>
      <c r="D1157" s="7" t="s">
        <v>3200</v>
      </c>
      <c r="E1157" s="414"/>
      <c r="F1157" s="394" t="s">
        <v>3238</v>
      </c>
      <c r="G1157" s="414"/>
      <c r="H1157" s="416">
        <v>1494</v>
      </c>
      <c r="I1157" s="414" t="s">
        <v>44</v>
      </c>
      <c r="J1157" s="308" t="str">
        <f>IF(ISBLANK(INDEX('Policy Characteristics'!D:D,MATCH($C1157,'Policy Characteristics'!$C:$C,0))),"",INDEX('Policy Characteristics'!D:D,MATCH($C1157,'Policy Characteristics'!$C:$C,0)))</f>
        <v>R&amp;D Fuel Use Reductions</v>
      </c>
      <c r="K1157" s="306" t="str">
        <f>IF(ISBLANK(INDEX('Policy Characteristics'!E:E,MATCH($C1157,'Policy Characteristics'!$C:$C,0))),"",INDEX('Policy Characteristics'!E:E,MATCH($C1157,'Policy Characteristics'!$C:$C,0)))</f>
        <v>RnD industry fuel use reduction</v>
      </c>
      <c r="L1157" s="317">
        <f>IF(ISBLANK(INDEX('Policy Characteristics'!F:F,MATCH($C1157,'Policy Characteristics'!$C:$C,0))),"",INDEX('Policy Characteristics'!F:F,MATCH($C1157,'Policy Characteristics'!$C:$C,0)))</f>
        <v>0</v>
      </c>
      <c r="M1157" s="317">
        <f>IF(ISBLANK(INDEX('Policy Characteristics'!G:G,MATCH($C1157,'Policy Characteristics'!$C:$C,0))),"",INDEX('Policy Characteristics'!G:G,MATCH($C1157,'Policy Characteristics'!$C:$C,0)))</f>
        <v>0.4</v>
      </c>
      <c r="N1157" s="317">
        <f>IF(ISBLANK(INDEX('Policy Characteristics'!H:H,MATCH($C1157,'Policy Characteristics'!$C:$C,0))),"",INDEX('Policy Characteristics'!H:H,MATCH($C1157,'Policy Characteristics'!$C:$C,0)))</f>
        <v>0.01</v>
      </c>
      <c r="O1157" s="306" t="str">
        <f>IF(ISBLANK(INDEX('Policy Characteristics'!I:I,MATCH($C1157,'Policy Characteristics'!$C:$C,0))),"",INDEX('Policy Characteristics'!I:I,MATCH($C1157,'Policy Characteristics'!$C:$C,0)))</f>
        <v>% reduction in fuel use</v>
      </c>
      <c r="P1157" s="306" t="str">
        <f>IF(ISBLANK(INDEX('Policy Characteristics'!J:J,MATCH($C1157,'Policy Characteristics'!$C:$C,0))),"",INDEX('Policy Characteristics'!J:J,MATCH($C1157,'Policy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7" s="306" t="str">
        <f>IF(ISBLANK(INDEX('Policy Characteristics'!K:K,MATCH($C1157,'Policy Characteristics'!$C:$C,0))),"",INDEX('Policy Characteristics'!K:K,MATCH($C1157,'Policy Characteristics'!$C:$C,0)))</f>
        <v>architectural-design.html#rnd</v>
      </c>
      <c r="R1157" s="306" t="str">
        <f>IF(ISBLANK(INDEX('Policy Characteristics'!L:L,MATCH($C1157,'Policy Characteristics'!$C:$C,0))),"",INDEX('Policy Characteristics'!L:L,MATCH($C1157,'Policy Characteristics'!$C:$C,0)))</f>
        <v>research-and-development.html</v>
      </c>
    </row>
    <row r="1158" spans="1:18" x14ac:dyDescent="0.25">
      <c r="A1158" s="306" t="str">
        <f>IF(ISBLANK(INDEX('Policy Characteristics'!A:A,MATCH($C1158,'Policy Characteristics'!$C:$C,0))),"",INDEX('Policy Characteristics'!A:A,MATCH($C1158,'Policy Characteristics'!$C:$C,0)))</f>
        <v>Research and Development</v>
      </c>
      <c r="B1158" s="306" t="str">
        <f>IF(ISBLANK(INDEX('Policy Characteristics'!B:B,MATCH($C1158,'Policy Characteristics'!$C:$C,0))),"",INDEX('Policy Characteristics'!B:B,MATCH($C1158,'Policy Characteristics'!$C:$C,0)))</f>
        <v>Fuel Use Reduction</v>
      </c>
      <c r="C1158" s="310" t="str">
        <f t="shared" si="64"/>
        <v>RnD Industry Fuel Use Perc Reduction</v>
      </c>
      <c r="D1158" s="7" t="s">
        <v>3201</v>
      </c>
      <c r="E1158" s="414"/>
      <c r="F1158" s="394" t="s">
        <v>3239</v>
      </c>
      <c r="G1158" s="414"/>
      <c r="H1158" s="416">
        <v>1495</v>
      </c>
      <c r="I1158" s="414" t="s">
        <v>44</v>
      </c>
      <c r="J1158" s="308" t="str">
        <f>IF(ISBLANK(INDEX('Policy Characteristics'!D:D,MATCH($C1158,'Policy Characteristics'!$C:$C,0))),"",INDEX('Policy Characteristics'!D:D,MATCH($C1158,'Policy Characteristics'!$C:$C,0)))</f>
        <v>R&amp;D Fuel Use Reductions</v>
      </c>
      <c r="K1158" s="306" t="str">
        <f>IF(ISBLANK(INDEX('Policy Characteristics'!E:E,MATCH($C1158,'Policy Characteristics'!$C:$C,0))),"",INDEX('Policy Characteristics'!E:E,MATCH($C1158,'Policy Characteristics'!$C:$C,0)))</f>
        <v>RnD industry fuel use reduction</v>
      </c>
      <c r="L1158" s="317">
        <f>IF(ISBLANK(INDEX('Policy Characteristics'!F:F,MATCH($C1158,'Policy Characteristics'!$C:$C,0))),"",INDEX('Policy Characteristics'!F:F,MATCH($C1158,'Policy Characteristics'!$C:$C,0)))</f>
        <v>0</v>
      </c>
      <c r="M1158" s="317">
        <f>IF(ISBLANK(INDEX('Policy Characteristics'!G:G,MATCH($C1158,'Policy Characteristics'!$C:$C,0))),"",INDEX('Policy Characteristics'!G:G,MATCH($C1158,'Policy Characteristics'!$C:$C,0)))</f>
        <v>0.4</v>
      </c>
      <c r="N1158" s="317">
        <f>IF(ISBLANK(INDEX('Policy Characteristics'!H:H,MATCH($C1158,'Policy Characteristics'!$C:$C,0))),"",INDEX('Policy Characteristics'!H:H,MATCH($C1158,'Policy Characteristics'!$C:$C,0)))</f>
        <v>0.01</v>
      </c>
      <c r="O1158" s="306" t="str">
        <f>IF(ISBLANK(INDEX('Policy Characteristics'!I:I,MATCH($C1158,'Policy Characteristics'!$C:$C,0))),"",INDEX('Policy Characteristics'!I:I,MATCH($C1158,'Policy Characteristics'!$C:$C,0)))</f>
        <v>% reduction in fuel use</v>
      </c>
      <c r="P1158" s="306" t="str">
        <f>IF(ISBLANK(INDEX('Policy Characteristics'!J:J,MATCH($C1158,'Policy Characteristics'!$C:$C,0))),"",INDEX('Policy Characteristics'!J:J,MATCH($C1158,'Policy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8" s="306" t="str">
        <f>IF(ISBLANK(INDEX('Policy Characteristics'!K:K,MATCH($C1158,'Policy Characteristics'!$C:$C,0))),"",INDEX('Policy Characteristics'!K:K,MATCH($C1158,'Policy Characteristics'!$C:$C,0)))</f>
        <v>architectural-design.html#rnd</v>
      </c>
      <c r="R1158" s="306" t="str">
        <f>IF(ISBLANK(INDEX('Policy Characteristics'!L:L,MATCH($C1158,'Policy Characteristics'!$C:$C,0))),"",INDEX('Policy Characteristics'!L:L,MATCH($C1158,'Policy Characteristics'!$C:$C,0)))</f>
        <v>research-and-development.html</v>
      </c>
    </row>
    <row r="1159" spans="1:18" x14ac:dyDescent="0.25">
      <c r="A1159" s="306" t="str">
        <f>IF(ISBLANK(INDEX('Policy Characteristics'!A:A,MATCH($C1159,'Policy Characteristics'!$C:$C,0))),"",INDEX('Policy Characteristics'!A:A,MATCH($C1159,'Policy Characteristics'!$C:$C,0)))</f>
        <v>Research and Development</v>
      </c>
      <c r="B1159" s="306" t="str">
        <f>IF(ISBLANK(INDEX('Policy Characteristics'!B:B,MATCH($C1159,'Policy Characteristics'!$C:$C,0))),"",INDEX('Policy Characteristics'!B:B,MATCH($C1159,'Policy Characteristics'!$C:$C,0)))</f>
        <v>Fuel Use Reduction</v>
      </c>
      <c r="C1159" s="310" t="str">
        <f t="shared" si="64"/>
        <v>RnD Industry Fuel Use Perc Reduction</v>
      </c>
      <c r="D1159" s="7" t="s">
        <v>3202</v>
      </c>
      <c r="E1159" s="414"/>
      <c r="F1159" s="394" t="s">
        <v>348</v>
      </c>
      <c r="G1159" s="414"/>
      <c r="H1159" s="416">
        <v>1496</v>
      </c>
      <c r="I1159" s="414" t="s">
        <v>44</v>
      </c>
      <c r="J1159" s="308" t="str">
        <f>IF(ISBLANK(INDEX('Policy Characteristics'!D:D,MATCH($C1159,'Policy Characteristics'!$C:$C,0))),"",INDEX('Policy Characteristics'!D:D,MATCH($C1159,'Policy Characteristics'!$C:$C,0)))</f>
        <v>R&amp;D Fuel Use Reductions</v>
      </c>
      <c r="K1159" s="306" t="str">
        <f>IF(ISBLANK(INDEX('Policy Characteristics'!E:E,MATCH($C1159,'Policy Characteristics'!$C:$C,0))),"",INDEX('Policy Characteristics'!E:E,MATCH($C1159,'Policy Characteristics'!$C:$C,0)))</f>
        <v>RnD industry fuel use reduction</v>
      </c>
      <c r="L1159" s="317">
        <f>IF(ISBLANK(INDEX('Policy Characteristics'!F:F,MATCH($C1159,'Policy Characteristics'!$C:$C,0))),"",INDEX('Policy Characteristics'!F:F,MATCH($C1159,'Policy Characteristics'!$C:$C,0)))</f>
        <v>0</v>
      </c>
      <c r="M1159" s="317">
        <f>IF(ISBLANK(INDEX('Policy Characteristics'!G:G,MATCH($C1159,'Policy Characteristics'!$C:$C,0))),"",INDEX('Policy Characteristics'!G:G,MATCH($C1159,'Policy Characteristics'!$C:$C,0)))</f>
        <v>0.4</v>
      </c>
      <c r="N1159" s="317">
        <f>IF(ISBLANK(INDEX('Policy Characteristics'!H:H,MATCH($C1159,'Policy Characteristics'!$C:$C,0))),"",INDEX('Policy Characteristics'!H:H,MATCH($C1159,'Policy Characteristics'!$C:$C,0)))</f>
        <v>0.01</v>
      </c>
      <c r="O1159" s="306" t="str">
        <f>IF(ISBLANK(INDEX('Policy Characteristics'!I:I,MATCH($C1159,'Policy Characteristics'!$C:$C,0))),"",INDEX('Policy Characteristics'!I:I,MATCH($C1159,'Policy Characteristics'!$C:$C,0)))</f>
        <v>% reduction in fuel use</v>
      </c>
      <c r="P1159" s="306" t="str">
        <f>IF(ISBLANK(INDEX('Policy Characteristics'!J:J,MATCH($C1159,'Policy Characteristics'!$C:$C,0))),"",INDEX('Policy Characteristics'!J:J,MATCH($C1159,'Policy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59" s="306" t="str">
        <f>IF(ISBLANK(INDEX('Policy Characteristics'!K:K,MATCH($C1159,'Policy Characteristics'!$C:$C,0))),"",INDEX('Policy Characteristics'!K:K,MATCH($C1159,'Policy Characteristics'!$C:$C,0)))</f>
        <v>architectural-design.html#rnd</v>
      </c>
      <c r="R1159" s="306" t="str">
        <f>IF(ISBLANK(INDEX('Policy Characteristics'!L:L,MATCH($C1159,'Policy Characteristics'!$C:$C,0))),"",INDEX('Policy Characteristics'!L:L,MATCH($C1159,'Policy Characteristics'!$C:$C,0)))</f>
        <v>research-and-development.html</v>
      </c>
    </row>
    <row r="1160" spans="1:18" x14ac:dyDescent="0.25">
      <c r="A1160" s="306" t="str">
        <f>IF(ISBLANK(INDEX('Policy Characteristics'!A:A,MATCH($C1160,'Policy Characteristics'!$C:$C,0))),"",INDEX('Policy Characteristics'!A:A,MATCH($C1160,'Policy Characteristics'!$C:$C,0)))</f>
        <v>Research and Development</v>
      </c>
      <c r="B1160" s="306" t="str">
        <f>IF(ISBLANK(INDEX('Policy Characteristics'!B:B,MATCH($C1160,'Policy Characteristics'!$C:$C,0))),"",INDEX('Policy Characteristics'!B:B,MATCH($C1160,'Policy Characteristics'!$C:$C,0)))</f>
        <v>Fuel Use Reduction</v>
      </c>
      <c r="C1160" s="310" t="str">
        <f t="shared" si="64"/>
        <v>RnD Industry Fuel Use Perc Reduction</v>
      </c>
      <c r="D1160" s="7" t="s">
        <v>3203</v>
      </c>
      <c r="E1160" s="414"/>
      <c r="F1160" s="394" t="s">
        <v>3240</v>
      </c>
      <c r="G1160" s="414"/>
      <c r="H1160" s="416">
        <v>1497</v>
      </c>
      <c r="I1160" s="414" t="s">
        <v>44</v>
      </c>
      <c r="J1160" s="308" t="str">
        <f>IF(ISBLANK(INDEX('Policy Characteristics'!D:D,MATCH($C1160,'Policy Characteristics'!$C:$C,0))),"",INDEX('Policy Characteristics'!D:D,MATCH($C1160,'Policy Characteristics'!$C:$C,0)))</f>
        <v>R&amp;D Fuel Use Reductions</v>
      </c>
      <c r="K1160" s="306" t="str">
        <f>IF(ISBLANK(INDEX('Policy Characteristics'!E:E,MATCH($C1160,'Policy Characteristics'!$C:$C,0))),"",INDEX('Policy Characteristics'!E:E,MATCH($C1160,'Policy Characteristics'!$C:$C,0)))</f>
        <v>RnD industry fuel use reduction</v>
      </c>
      <c r="L1160" s="317">
        <f>IF(ISBLANK(INDEX('Policy Characteristics'!F:F,MATCH($C1160,'Policy Characteristics'!$C:$C,0))),"",INDEX('Policy Characteristics'!F:F,MATCH($C1160,'Policy Characteristics'!$C:$C,0)))</f>
        <v>0</v>
      </c>
      <c r="M1160" s="317">
        <f>IF(ISBLANK(INDEX('Policy Characteristics'!G:G,MATCH($C1160,'Policy Characteristics'!$C:$C,0))),"",INDEX('Policy Characteristics'!G:G,MATCH($C1160,'Policy Characteristics'!$C:$C,0)))</f>
        <v>0.4</v>
      </c>
      <c r="N1160" s="317">
        <f>IF(ISBLANK(INDEX('Policy Characteristics'!H:H,MATCH($C1160,'Policy Characteristics'!$C:$C,0))),"",INDEX('Policy Characteristics'!H:H,MATCH($C1160,'Policy Characteristics'!$C:$C,0)))</f>
        <v>0.01</v>
      </c>
      <c r="O1160" s="306" t="str">
        <f>IF(ISBLANK(INDEX('Policy Characteristics'!I:I,MATCH($C1160,'Policy Characteristics'!$C:$C,0))),"",INDEX('Policy Characteristics'!I:I,MATCH($C1160,'Policy Characteristics'!$C:$C,0)))</f>
        <v>% reduction in fuel use</v>
      </c>
      <c r="P1160" s="306" t="str">
        <f>IF(ISBLANK(INDEX('Policy Characteristics'!J:J,MATCH($C1160,'Policy Characteristics'!$C:$C,0))),"",INDEX('Policy Characteristics'!J:J,MATCH($C1160,'Policy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0" s="306" t="str">
        <f>IF(ISBLANK(INDEX('Policy Characteristics'!K:K,MATCH($C1160,'Policy Characteristics'!$C:$C,0))),"",INDEX('Policy Characteristics'!K:K,MATCH($C1160,'Policy Characteristics'!$C:$C,0)))</f>
        <v>architectural-design.html#rnd</v>
      </c>
      <c r="R1160" s="306" t="str">
        <f>IF(ISBLANK(INDEX('Policy Characteristics'!L:L,MATCH($C1160,'Policy Characteristics'!$C:$C,0))),"",INDEX('Policy Characteristics'!L:L,MATCH($C1160,'Policy Characteristics'!$C:$C,0)))</f>
        <v>research-and-development.html</v>
      </c>
    </row>
    <row r="1161" spans="1:18" x14ac:dyDescent="0.25">
      <c r="A1161" s="306" t="str">
        <f>IF(ISBLANK(INDEX('Policy Characteristics'!A:A,MATCH($C1161,'Policy Characteristics'!$C:$C,0))),"",INDEX('Policy Characteristics'!A:A,MATCH($C1161,'Policy Characteristics'!$C:$C,0)))</f>
        <v>Research and Development</v>
      </c>
      <c r="B1161" s="306" t="str">
        <f>IF(ISBLANK(INDEX('Policy Characteristics'!B:B,MATCH($C1161,'Policy Characteristics'!$C:$C,0))),"",INDEX('Policy Characteristics'!B:B,MATCH($C1161,'Policy Characteristics'!$C:$C,0)))</f>
        <v>Fuel Use Reduction</v>
      </c>
      <c r="C1161" s="310" t="str">
        <f t="shared" si="64"/>
        <v>RnD Industry Fuel Use Perc Reduction</v>
      </c>
      <c r="D1161" s="7" t="s">
        <v>3204</v>
      </c>
      <c r="E1161" s="414"/>
      <c r="F1161" s="394" t="s">
        <v>3241</v>
      </c>
      <c r="G1161" s="414"/>
      <c r="H1161" s="416">
        <v>1498</v>
      </c>
      <c r="I1161" s="414" t="s">
        <v>44</v>
      </c>
      <c r="J1161" s="308" t="str">
        <f>IF(ISBLANK(INDEX('Policy Characteristics'!D:D,MATCH($C1161,'Policy Characteristics'!$C:$C,0))),"",INDEX('Policy Characteristics'!D:D,MATCH($C1161,'Policy Characteristics'!$C:$C,0)))</f>
        <v>R&amp;D Fuel Use Reductions</v>
      </c>
      <c r="K1161" s="306" t="str">
        <f>IF(ISBLANK(INDEX('Policy Characteristics'!E:E,MATCH($C1161,'Policy Characteristics'!$C:$C,0))),"",INDEX('Policy Characteristics'!E:E,MATCH($C1161,'Policy Characteristics'!$C:$C,0)))</f>
        <v>RnD industry fuel use reduction</v>
      </c>
      <c r="L1161" s="317">
        <f>IF(ISBLANK(INDEX('Policy Characteristics'!F:F,MATCH($C1161,'Policy Characteristics'!$C:$C,0))),"",INDEX('Policy Characteristics'!F:F,MATCH($C1161,'Policy Characteristics'!$C:$C,0)))</f>
        <v>0</v>
      </c>
      <c r="M1161" s="317">
        <f>IF(ISBLANK(INDEX('Policy Characteristics'!G:G,MATCH($C1161,'Policy Characteristics'!$C:$C,0))),"",INDEX('Policy Characteristics'!G:G,MATCH($C1161,'Policy Characteristics'!$C:$C,0)))</f>
        <v>0.4</v>
      </c>
      <c r="N1161" s="317">
        <f>IF(ISBLANK(INDEX('Policy Characteristics'!H:H,MATCH($C1161,'Policy Characteristics'!$C:$C,0))),"",INDEX('Policy Characteristics'!H:H,MATCH($C1161,'Policy Characteristics'!$C:$C,0)))</f>
        <v>0.01</v>
      </c>
      <c r="O1161" s="306" t="str">
        <f>IF(ISBLANK(INDEX('Policy Characteristics'!I:I,MATCH($C1161,'Policy Characteristics'!$C:$C,0))),"",INDEX('Policy Characteristics'!I:I,MATCH($C1161,'Policy Characteristics'!$C:$C,0)))</f>
        <v>% reduction in fuel use</v>
      </c>
      <c r="P1161" s="306" t="str">
        <f>IF(ISBLANK(INDEX('Policy Characteristics'!J:J,MATCH($C1161,'Policy Characteristics'!$C:$C,0))),"",INDEX('Policy Characteristics'!J:J,MATCH($C1161,'Policy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1" s="306" t="str">
        <f>IF(ISBLANK(INDEX('Policy Characteristics'!K:K,MATCH($C1161,'Policy Characteristics'!$C:$C,0))),"",INDEX('Policy Characteristics'!K:K,MATCH($C1161,'Policy Characteristics'!$C:$C,0)))</f>
        <v>architectural-design.html#rnd</v>
      </c>
      <c r="R1161" s="306" t="str">
        <f>IF(ISBLANK(INDEX('Policy Characteristics'!L:L,MATCH($C1161,'Policy Characteristics'!$C:$C,0))),"",INDEX('Policy Characteristics'!L:L,MATCH($C1161,'Policy Characteristics'!$C:$C,0)))</f>
        <v>research-and-development.html</v>
      </c>
    </row>
    <row r="1162" spans="1:18" x14ac:dyDescent="0.25">
      <c r="A1162" s="306" t="str">
        <f>IF(ISBLANK(INDEX('Policy Characteristics'!A:A,MATCH($C1162,'Policy Characteristics'!$C:$C,0))),"",INDEX('Policy Characteristics'!A:A,MATCH($C1162,'Policy Characteristics'!$C:$C,0)))</f>
        <v>Research and Development</v>
      </c>
      <c r="B1162" s="306" t="str">
        <f>IF(ISBLANK(INDEX('Policy Characteristics'!B:B,MATCH($C1162,'Policy Characteristics'!$C:$C,0))),"",INDEX('Policy Characteristics'!B:B,MATCH($C1162,'Policy Characteristics'!$C:$C,0)))</f>
        <v>Fuel Use Reduction</v>
      </c>
      <c r="C1162" s="310" t="str">
        <f t="shared" si="64"/>
        <v>RnD Industry Fuel Use Perc Reduction</v>
      </c>
      <c r="D1162" s="7" t="s">
        <v>3205</v>
      </c>
      <c r="E1162" s="414"/>
      <c r="F1162" s="394" t="s">
        <v>3242</v>
      </c>
      <c r="G1162" s="414"/>
      <c r="H1162" s="416">
        <v>1499</v>
      </c>
      <c r="I1162" s="414" t="s">
        <v>44</v>
      </c>
      <c r="J1162" s="308" t="str">
        <f>IF(ISBLANK(INDEX('Policy Characteristics'!D:D,MATCH($C1162,'Policy Characteristics'!$C:$C,0))),"",INDEX('Policy Characteristics'!D:D,MATCH($C1162,'Policy Characteristics'!$C:$C,0)))</f>
        <v>R&amp;D Fuel Use Reductions</v>
      </c>
      <c r="K1162" s="306" t="str">
        <f>IF(ISBLANK(INDEX('Policy Characteristics'!E:E,MATCH($C1162,'Policy Characteristics'!$C:$C,0))),"",INDEX('Policy Characteristics'!E:E,MATCH($C1162,'Policy Characteristics'!$C:$C,0)))</f>
        <v>RnD industry fuel use reduction</v>
      </c>
      <c r="L1162" s="317">
        <f>IF(ISBLANK(INDEX('Policy Characteristics'!F:F,MATCH($C1162,'Policy Characteristics'!$C:$C,0))),"",INDEX('Policy Characteristics'!F:F,MATCH($C1162,'Policy Characteristics'!$C:$C,0)))</f>
        <v>0</v>
      </c>
      <c r="M1162" s="317">
        <f>IF(ISBLANK(INDEX('Policy Characteristics'!G:G,MATCH($C1162,'Policy Characteristics'!$C:$C,0))),"",INDEX('Policy Characteristics'!G:G,MATCH($C1162,'Policy Characteristics'!$C:$C,0)))</f>
        <v>0.4</v>
      </c>
      <c r="N1162" s="317">
        <f>IF(ISBLANK(INDEX('Policy Characteristics'!H:H,MATCH($C1162,'Policy Characteristics'!$C:$C,0))),"",INDEX('Policy Characteristics'!H:H,MATCH($C1162,'Policy Characteristics'!$C:$C,0)))</f>
        <v>0.01</v>
      </c>
      <c r="O1162" s="306" t="str">
        <f>IF(ISBLANK(INDEX('Policy Characteristics'!I:I,MATCH($C1162,'Policy Characteristics'!$C:$C,0))),"",INDEX('Policy Characteristics'!I:I,MATCH($C1162,'Policy Characteristics'!$C:$C,0)))</f>
        <v>% reduction in fuel use</v>
      </c>
      <c r="P1162" s="306" t="str">
        <f>IF(ISBLANK(INDEX('Policy Characteristics'!J:J,MATCH($C1162,'Policy Characteristics'!$C:$C,0))),"",INDEX('Policy Characteristics'!J:J,MATCH($C1162,'Policy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2" s="306" t="str">
        <f>IF(ISBLANK(INDEX('Policy Characteristics'!K:K,MATCH($C1162,'Policy Characteristics'!$C:$C,0))),"",INDEX('Policy Characteristics'!K:K,MATCH($C1162,'Policy Characteristics'!$C:$C,0)))</f>
        <v>architectural-design.html#rnd</v>
      </c>
      <c r="R1162" s="306" t="str">
        <f>IF(ISBLANK(INDEX('Policy Characteristics'!L:L,MATCH($C1162,'Policy Characteristics'!$C:$C,0))),"",INDEX('Policy Characteristics'!L:L,MATCH($C1162,'Policy Characteristics'!$C:$C,0)))</f>
        <v>research-and-development.html</v>
      </c>
    </row>
    <row r="1163" spans="1:18" x14ac:dyDescent="0.25">
      <c r="A1163" s="306" t="str">
        <f>IF(ISBLANK(INDEX('Policy Characteristics'!A:A,MATCH($C1163,'Policy Characteristics'!$C:$C,0))),"",INDEX('Policy Characteristics'!A:A,MATCH($C1163,'Policy Characteristics'!$C:$C,0)))</f>
        <v>Research and Development</v>
      </c>
      <c r="B1163" s="306" t="str">
        <f>IF(ISBLANK(INDEX('Policy Characteristics'!B:B,MATCH($C1163,'Policy Characteristics'!$C:$C,0))),"",INDEX('Policy Characteristics'!B:B,MATCH($C1163,'Policy Characteristics'!$C:$C,0)))</f>
        <v>Fuel Use Reduction</v>
      </c>
      <c r="C1163" s="310" t="str">
        <f t="shared" si="64"/>
        <v>RnD Industry Fuel Use Perc Reduction</v>
      </c>
      <c r="D1163" s="7" t="s">
        <v>3206</v>
      </c>
      <c r="E1163" s="414"/>
      <c r="F1163" s="394" t="s">
        <v>347</v>
      </c>
      <c r="G1163" s="414"/>
      <c r="H1163" s="416">
        <v>1500</v>
      </c>
      <c r="I1163" s="414" t="s">
        <v>44</v>
      </c>
      <c r="J1163" s="308" t="str">
        <f>IF(ISBLANK(INDEX('Policy Characteristics'!D:D,MATCH($C1163,'Policy Characteristics'!$C:$C,0))),"",INDEX('Policy Characteristics'!D:D,MATCH($C1163,'Policy Characteristics'!$C:$C,0)))</f>
        <v>R&amp;D Fuel Use Reductions</v>
      </c>
      <c r="K1163" s="306" t="str">
        <f>IF(ISBLANK(INDEX('Policy Characteristics'!E:E,MATCH($C1163,'Policy Characteristics'!$C:$C,0))),"",INDEX('Policy Characteristics'!E:E,MATCH($C1163,'Policy Characteristics'!$C:$C,0)))</f>
        <v>RnD industry fuel use reduction</v>
      </c>
      <c r="L1163" s="317">
        <f>IF(ISBLANK(INDEX('Policy Characteristics'!F:F,MATCH($C1163,'Policy Characteristics'!$C:$C,0))),"",INDEX('Policy Characteristics'!F:F,MATCH($C1163,'Policy Characteristics'!$C:$C,0)))</f>
        <v>0</v>
      </c>
      <c r="M1163" s="317">
        <f>IF(ISBLANK(INDEX('Policy Characteristics'!G:G,MATCH($C1163,'Policy Characteristics'!$C:$C,0))),"",INDEX('Policy Characteristics'!G:G,MATCH($C1163,'Policy Characteristics'!$C:$C,0)))</f>
        <v>0.4</v>
      </c>
      <c r="N1163" s="317">
        <f>IF(ISBLANK(INDEX('Policy Characteristics'!H:H,MATCH($C1163,'Policy Characteristics'!$C:$C,0))),"",INDEX('Policy Characteristics'!H:H,MATCH($C1163,'Policy Characteristics'!$C:$C,0)))</f>
        <v>0.01</v>
      </c>
      <c r="O1163" s="306" t="str">
        <f>IF(ISBLANK(INDEX('Policy Characteristics'!I:I,MATCH($C1163,'Policy Characteristics'!$C:$C,0))),"",INDEX('Policy Characteristics'!I:I,MATCH($C1163,'Policy Characteristics'!$C:$C,0)))</f>
        <v>% reduction in fuel use</v>
      </c>
      <c r="P1163" s="306" t="str">
        <f>IF(ISBLANK(INDEX('Policy Characteristics'!J:J,MATCH($C1163,'Policy Characteristics'!$C:$C,0))),"",INDEX('Policy Characteristics'!J:J,MATCH($C1163,'Policy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3" s="306" t="str">
        <f>IF(ISBLANK(INDEX('Policy Characteristics'!K:K,MATCH($C1163,'Policy Characteristics'!$C:$C,0))),"",INDEX('Policy Characteristics'!K:K,MATCH($C1163,'Policy Characteristics'!$C:$C,0)))</f>
        <v>architectural-design.html#rnd</v>
      </c>
      <c r="R1163" s="306" t="str">
        <f>IF(ISBLANK(INDEX('Policy Characteristics'!L:L,MATCH($C1163,'Policy Characteristics'!$C:$C,0))),"",INDEX('Policy Characteristics'!L:L,MATCH($C1163,'Policy Characteristics'!$C:$C,0)))</f>
        <v>research-and-development.html</v>
      </c>
    </row>
    <row r="1164" spans="1:18" x14ac:dyDescent="0.25">
      <c r="A1164" s="306" t="str">
        <f>IF(ISBLANK(INDEX('Policy Characteristics'!A:A,MATCH($C1164,'Policy Characteristics'!$C:$C,0))),"",INDEX('Policy Characteristics'!A:A,MATCH($C1164,'Policy Characteristics'!$C:$C,0)))</f>
        <v>Research and Development</v>
      </c>
      <c r="B1164" s="306" t="str">
        <f>IF(ISBLANK(INDEX('Policy Characteristics'!B:B,MATCH($C1164,'Policy Characteristics'!$C:$C,0))),"",INDEX('Policy Characteristics'!B:B,MATCH($C1164,'Policy Characteristics'!$C:$C,0)))</f>
        <v>Fuel Use Reduction</v>
      </c>
      <c r="C1164" s="310" t="str">
        <f t="shared" si="64"/>
        <v>RnD Industry Fuel Use Perc Reduction</v>
      </c>
      <c r="D1164" s="7" t="s">
        <v>3207</v>
      </c>
      <c r="E1164" s="414"/>
      <c r="F1164" s="394" t="s">
        <v>3243</v>
      </c>
      <c r="G1164" s="414"/>
      <c r="H1164" s="416">
        <v>1501</v>
      </c>
      <c r="I1164" s="414" t="s">
        <v>44</v>
      </c>
      <c r="J1164" s="308" t="str">
        <f>IF(ISBLANK(INDEX('Policy Characteristics'!D:D,MATCH($C1164,'Policy Characteristics'!$C:$C,0))),"",INDEX('Policy Characteristics'!D:D,MATCH($C1164,'Policy Characteristics'!$C:$C,0)))</f>
        <v>R&amp;D Fuel Use Reductions</v>
      </c>
      <c r="K1164" s="306" t="str">
        <f>IF(ISBLANK(INDEX('Policy Characteristics'!E:E,MATCH($C1164,'Policy Characteristics'!$C:$C,0))),"",INDEX('Policy Characteristics'!E:E,MATCH($C1164,'Policy Characteristics'!$C:$C,0)))</f>
        <v>RnD industry fuel use reduction</v>
      </c>
      <c r="L1164" s="317">
        <f>IF(ISBLANK(INDEX('Policy Characteristics'!F:F,MATCH($C1164,'Policy Characteristics'!$C:$C,0))),"",INDEX('Policy Characteristics'!F:F,MATCH($C1164,'Policy Characteristics'!$C:$C,0)))</f>
        <v>0</v>
      </c>
      <c r="M1164" s="317">
        <f>IF(ISBLANK(INDEX('Policy Characteristics'!G:G,MATCH($C1164,'Policy Characteristics'!$C:$C,0))),"",INDEX('Policy Characteristics'!G:G,MATCH($C1164,'Policy Characteristics'!$C:$C,0)))</f>
        <v>0.4</v>
      </c>
      <c r="N1164" s="317">
        <f>IF(ISBLANK(INDEX('Policy Characteristics'!H:H,MATCH($C1164,'Policy Characteristics'!$C:$C,0))),"",INDEX('Policy Characteristics'!H:H,MATCH($C1164,'Policy Characteristics'!$C:$C,0)))</f>
        <v>0.01</v>
      </c>
      <c r="O1164" s="306" t="str">
        <f>IF(ISBLANK(INDEX('Policy Characteristics'!I:I,MATCH($C1164,'Policy Characteristics'!$C:$C,0))),"",INDEX('Policy Characteristics'!I:I,MATCH($C1164,'Policy Characteristics'!$C:$C,0)))</f>
        <v>% reduction in fuel use</v>
      </c>
      <c r="P1164" s="306" t="str">
        <f>IF(ISBLANK(INDEX('Policy Characteristics'!J:J,MATCH($C1164,'Policy Characteristics'!$C:$C,0))),"",INDEX('Policy Characteristics'!J:J,MATCH($C1164,'Policy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4" s="306" t="str">
        <f>IF(ISBLANK(INDEX('Policy Characteristics'!K:K,MATCH($C1164,'Policy Characteristics'!$C:$C,0))),"",INDEX('Policy Characteristics'!K:K,MATCH($C1164,'Policy Characteristics'!$C:$C,0)))</f>
        <v>architectural-design.html#rnd</v>
      </c>
      <c r="R1164" s="306" t="str">
        <f>IF(ISBLANK(INDEX('Policy Characteristics'!L:L,MATCH($C1164,'Policy Characteristics'!$C:$C,0))),"",INDEX('Policy Characteristics'!L:L,MATCH($C1164,'Policy Characteristics'!$C:$C,0)))</f>
        <v>research-and-development.html</v>
      </c>
    </row>
    <row r="1165" spans="1:18" x14ac:dyDescent="0.25">
      <c r="A1165" s="306" t="str">
        <f>IF(ISBLANK(INDEX('Policy Characteristics'!A:A,MATCH($C1165,'Policy Characteristics'!$C:$C,0))),"",INDEX('Policy Characteristics'!A:A,MATCH($C1165,'Policy Characteristics'!$C:$C,0)))</f>
        <v>Research and Development</v>
      </c>
      <c r="B1165" s="306" t="str">
        <f>IF(ISBLANK(INDEX('Policy Characteristics'!B:B,MATCH($C1165,'Policy Characteristics'!$C:$C,0))),"",INDEX('Policy Characteristics'!B:B,MATCH($C1165,'Policy Characteristics'!$C:$C,0)))</f>
        <v>Fuel Use Reduction</v>
      </c>
      <c r="C1165" s="310" t="str">
        <f t="shared" si="64"/>
        <v>RnD Industry Fuel Use Perc Reduction</v>
      </c>
      <c r="D1165" s="7" t="s">
        <v>3208</v>
      </c>
      <c r="E1165" s="414"/>
      <c r="F1165" s="394" t="s">
        <v>3244</v>
      </c>
      <c r="G1165" s="414"/>
      <c r="H1165" s="416">
        <v>1502</v>
      </c>
      <c r="I1165" s="414" t="s">
        <v>44</v>
      </c>
      <c r="J1165" s="308" t="str">
        <f>IF(ISBLANK(INDEX('Policy Characteristics'!D:D,MATCH($C1165,'Policy Characteristics'!$C:$C,0))),"",INDEX('Policy Characteristics'!D:D,MATCH($C1165,'Policy Characteristics'!$C:$C,0)))</f>
        <v>R&amp;D Fuel Use Reductions</v>
      </c>
      <c r="K1165" s="306" t="str">
        <f>IF(ISBLANK(INDEX('Policy Characteristics'!E:E,MATCH($C1165,'Policy Characteristics'!$C:$C,0))),"",INDEX('Policy Characteristics'!E:E,MATCH($C1165,'Policy Characteristics'!$C:$C,0)))</f>
        <v>RnD industry fuel use reduction</v>
      </c>
      <c r="L1165" s="317">
        <f>IF(ISBLANK(INDEX('Policy Characteristics'!F:F,MATCH($C1165,'Policy Characteristics'!$C:$C,0))),"",INDEX('Policy Characteristics'!F:F,MATCH($C1165,'Policy Characteristics'!$C:$C,0)))</f>
        <v>0</v>
      </c>
      <c r="M1165" s="317">
        <f>IF(ISBLANK(INDEX('Policy Characteristics'!G:G,MATCH($C1165,'Policy Characteristics'!$C:$C,0))),"",INDEX('Policy Characteristics'!G:G,MATCH($C1165,'Policy Characteristics'!$C:$C,0)))</f>
        <v>0.4</v>
      </c>
      <c r="N1165" s="317">
        <f>IF(ISBLANK(INDEX('Policy Characteristics'!H:H,MATCH($C1165,'Policy Characteristics'!$C:$C,0))),"",INDEX('Policy Characteristics'!H:H,MATCH($C1165,'Policy Characteristics'!$C:$C,0)))</f>
        <v>0.01</v>
      </c>
      <c r="O1165" s="306" t="str">
        <f>IF(ISBLANK(INDEX('Policy Characteristics'!I:I,MATCH($C1165,'Policy Characteristics'!$C:$C,0))),"",INDEX('Policy Characteristics'!I:I,MATCH($C1165,'Policy Characteristics'!$C:$C,0)))</f>
        <v>% reduction in fuel use</v>
      </c>
      <c r="P1165" s="306" t="str">
        <f>IF(ISBLANK(INDEX('Policy Characteristics'!J:J,MATCH($C1165,'Policy Characteristics'!$C:$C,0))),"",INDEX('Policy Characteristics'!J:J,MATCH($C1165,'Policy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5" s="306" t="str">
        <f>IF(ISBLANK(INDEX('Policy Characteristics'!K:K,MATCH($C1165,'Policy Characteristics'!$C:$C,0))),"",INDEX('Policy Characteristics'!K:K,MATCH($C1165,'Policy Characteristics'!$C:$C,0)))</f>
        <v>architectural-design.html#rnd</v>
      </c>
      <c r="R1165" s="306" t="str">
        <f>IF(ISBLANK(INDEX('Policy Characteristics'!L:L,MATCH($C1165,'Policy Characteristics'!$C:$C,0))),"",INDEX('Policy Characteristics'!L:L,MATCH($C1165,'Policy Characteristics'!$C:$C,0)))</f>
        <v>research-and-development.html</v>
      </c>
    </row>
    <row r="1166" spans="1:18" x14ac:dyDescent="0.25">
      <c r="A1166" s="306" t="str">
        <f>IF(ISBLANK(INDEX('Policy Characteristics'!A:A,MATCH($C1166,'Policy Characteristics'!$C:$C,0))),"",INDEX('Policy Characteristics'!A:A,MATCH($C1166,'Policy Characteristics'!$C:$C,0)))</f>
        <v>Research and Development</v>
      </c>
      <c r="B1166" s="306" t="str">
        <f>IF(ISBLANK(INDEX('Policy Characteristics'!B:B,MATCH($C1166,'Policy Characteristics'!$C:$C,0))),"",INDEX('Policy Characteristics'!B:B,MATCH($C1166,'Policy Characteristics'!$C:$C,0)))</f>
        <v>Fuel Use Reduction</v>
      </c>
      <c r="C1166" s="310" t="str">
        <f t="shared" si="64"/>
        <v>RnD Industry Fuel Use Perc Reduction</v>
      </c>
      <c r="D1166" s="7" t="s">
        <v>3209</v>
      </c>
      <c r="E1166" s="414"/>
      <c r="F1166" s="394" t="s">
        <v>3245</v>
      </c>
      <c r="G1166" s="414"/>
      <c r="H1166" s="416">
        <v>1503</v>
      </c>
      <c r="I1166" s="414" t="s">
        <v>44</v>
      </c>
      <c r="J1166" s="308" t="str">
        <f>IF(ISBLANK(INDEX('Policy Characteristics'!D:D,MATCH($C1166,'Policy Characteristics'!$C:$C,0))),"",INDEX('Policy Characteristics'!D:D,MATCH($C1166,'Policy Characteristics'!$C:$C,0)))</f>
        <v>R&amp;D Fuel Use Reductions</v>
      </c>
      <c r="K1166" s="306" t="str">
        <f>IF(ISBLANK(INDEX('Policy Characteristics'!E:E,MATCH($C1166,'Policy Characteristics'!$C:$C,0))),"",INDEX('Policy Characteristics'!E:E,MATCH($C1166,'Policy Characteristics'!$C:$C,0)))</f>
        <v>RnD industry fuel use reduction</v>
      </c>
      <c r="L1166" s="317">
        <f>IF(ISBLANK(INDEX('Policy Characteristics'!F:F,MATCH($C1166,'Policy Characteristics'!$C:$C,0))),"",INDEX('Policy Characteristics'!F:F,MATCH($C1166,'Policy Characteristics'!$C:$C,0)))</f>
        <v>0</v>
      </c>
      <c r="M1166" s="317">
        <f>IF(ISBLANK(INDEX('Policy Characteristics'!G:G,MATCH($C1166,'Policy Characteristics'!$C:$C,0))),"",INDEX('Policy Characteristics'!G:G,MATCH($C1166,'Policy Characteristics'!$C:$C,0)))</f>
        <v>0.4</v>
      </c>
      <c r="N1166" s="317">
        <f>IF(ISBLANK(INDEX('Policy Characteristics'!H:H,MATCH($C1166,'Policy Characteristics'!$C:$C,0))),"",INDEX('Policy Characteristics'!H:H,MATCH($C1166,'Policy Characteristics'!$C:$C,0)))</f>
        <v>0.01</v>
      </c>
      <c r="O1166" s="306" t="str">
        <f>IF(ISBLANK(INDEX('Policy Characteristics'!I:I,MATCH($C1166,'Policy Characteristics'!$C:$C,0))),"",INDEX('Policy Characteristics'!I:I,MATCH($C1166,'Policy Characteristics'!$C:$C,0)))</f>
        <v>% reduction in fuel use</v>
      </c>
      <c r="P1166" s="306" t="str">
        <f>IF(ISBLANK(INDEX('Policy Characteristics'!J:J,MATCH($C1166,'Policy Characteristics'!$C:$C,0))),"",INDEX('Policy Characteristics'!J:J,MATCH($C1166,'Policy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6" s="306" t="str">
        <f>IF(ISBLANK(INDEX('Policy Characteristics'!K:K,MATCH($C1166,'Policy Characteristics'!$C:$C,0))),"",INDEX('Policy Characteristics'!K:K,MATCH($C1166,'Policy Characteristics'!$C:$C,0)))</f>
        <v>architectural-design.html#rnd</v>
      </c>
      <c r="R1166" s="306" t="str">
        <f>IF(ISBLANK(INDEX('Policy Characteristics'!L:L,MATCH($C1166,'Policy Characteristics'!$C:$C,0))),"",INDEX('Policy Characteristics'!L:L,MATCH($C1166,'Policy Characteristics'!$C:$C,0)))</f>
        <v>research-and-development.html</v>
      </c>
    </row>
    <row r="1167" spans="1:18" x14ac:dyDescent="0.25">
      <c r="A1167" s="306" t="str">
        <f>IF(ISBLANK(INDEX('Policy Characteristics'!A:A,MATCH($C1167,'Policy Characteristics'!$C:$C,0))),"",INDEX('Policy Characteristics'!A:A,MATCH($C1167,'Policy Characteristics'!$C:$C,0)))</f>
        <v>Research and Development</v>
      </c>
      <c r="B1167" s="306" t="str">
        <f>IF(ISBLANK(INDEX('Policy Characteristics'!B:B,MATCH($C1167,'Policy Characteristics'!$C:$C,0))),"",INDEX('Policy Characteristics'!B:B,MATCH($C1167,'Policy Characteristics'!$C:$C,0)))</f>
        <v>Fuel Use Reduction</v>
      </c>
      <c r="C1167" s="310" t="str">
        <f t="shared" si="64"/>
        <v>RnD Industry Fuel Use Perc Reduction</v>
      </c>
      <c r="D1167" s="7" t="s">
        <v>3210</v>
      </c>
      <c r="E1167" s="414"/>
      <c r="F1167" s="394" t="s">
        <v>3246</v>
      </c>
      <c r="G1167" s="414"/>
      <c r="H1167" s="416">
        <v>1504</v>
      </c>
      <c r="I1167" s="414" t="s">
        <v>44</v>
      </c>
      <c r="J1167" s="308" t="str">
        <f>IF(ISBLANK(INDEX('Policy Characteristics'!D:D,MATCH($C1167,'Policy Characteristics'!$C:$C,0))),"",INDEX('Policy Characteristics'!D:D,MATCH($C1167,'Policy Characteristics'!$C:$C,0)))</f>
        <v>R&amp;D Fuel Use Reductions</v>
      </c>
      <c r="K1167" s="306" t="str">
        <f>IF(ISBLANK(INDEX('Policy Characteristics'!E:E,MATCH($C1167,'Policy Characteristics'!$C:$C,0))),"",INDEX('Policy Characteristics'!E:E,MATCH($C1167,'Policy Characteristics'!$C:$C,0)))</f>
        <v>RnD industry fuel use reduction</v>
      </c>
      <c r="L1167" s="317">
        <f>IF(ISBLANK(INDEX('Policy Characteristics'!F:F,MATCH($C1167,'Policy Characteristics'!$C:$C,0))),"",INDEX('Policy Characteristics'!F:F,MATCH($C1167,'Policy Characteristics'!$C:$C,0)))</f>
        <v>0</v>
      </c>
      <c r="M1167" s="317">
        <f>IF(ISBLANK(INDEX('Policy Characteristics'!G:G,MATCH($C1167,'Policy Characteristics'!$C:$C,0))),"",INDEX('Policy Characteristics'!G:G,MATCH($C1167,'Policy Characteristics'!$C:$C,0)))</f>
        <v>0.4</v>
      </c>
      <c r="N1167" s="317">
        <f>IF(ISBLANK(INDEX('Policy Characteristics'!H:H,MATCH($C1167,'Policy Characteristics'!$C:$C,0))),"",INDEX('Policy Characteristics'!H:H,MATCH($C1167,'Policy Characteristics'!$C:$C,0)))</f>
        <v>0.01</v>
      </c>
      <c r="O1167" s="306" t="str">
        <f>IF(ISBLANK(INDEX('Policy Characteristics'!I:I,MATCH($C1167,'Policy Characteristics'!$C:$C,0))),"",INDEX('Policy Characteristics'!I:I,MATCH($C1167,'Policy Characteristics'!$C:$C,0)))</f>
        <v>% reduction in fuel use</v>
      </c>
      <c r="P1167" s="306" t="str">
        <f>IF(ISBLANK(INDEX('Policy Characteristics'!J:J,MATCH($C1167,'Policy Characteristics'!$C:$C,0))),"",INDEX('Policy Characteristics'!J:J,MATCH($C1167,'Policy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7" s="306" t="str">
        <f>IF(ISBLANK(INDEX('Policy Characteristics'!K:K,MATCH($C1167,'Policy Characteristics'!$C:$C,0))),"",INDEX('Policy Characteristics'!K:K,MATCH($C1167,'Policy Characteristics'!$C:$C,0)))</f>
        <v>architectural-design.html#rnd</v>
      </c>
      <c r="R1167" s="306" t="str">
        <f>IF(ISBLANK(INDEX('Policy Characteristics'!L:L,MATCH($C1167,'Policy Characteristics'!$C:$C,0))),"",INDEX('Policy Characteristics'!L:L,MATCH($C1167,'Policy Characteristics'!$C:$C,0)))</f>
        <v>research-and-development.html</v>
      </c>
    </row>
    <row r="1168" spans="1:18" x14ac:dyDescent="0.25">
      <c r="A1168" s="306" t="str">
        <f>IF(ISBLANK(INDEX('Policy Characteristics'!A:A,MATCH($C1168,'Policy Characteristics'!$C:$C,0))),"",INDEX('Policy Characteristics'!A:A,MATCH($C1168,'Policy Characteristics'!$C:$C,0)))</f>
        <v>Research and Development</v>
      </c>
      <c r="B1168" s="306" t="str">
        <f>IF(ISBLANK(INDEX('Policy Characteristics'!B:B,MATCH($C1168,'Policy Characteristics'!$C:$C,0))),"",INDEX('Policy Characteristics'!B:B,MATCH($C1168,'Policy Characteristics'!$C:$C,0)))</f>
        <v>Fuel Use Reduction</v>
      </c>
      <c r="C1168" s="310" t="str">
        <f t="shared" si="64"/>
        <v>RnD Industry Fuel Use Perc Reduction</v>
      </c>
      <c r="D1168" s="7" t="s">
        <v>3211</v>
      </c>
      <c r="E1168" s="414"/>
      <c r="F1168" s="394" t="s">
        <v>3247</v>
      </c>
      <c r="G1168" s="414"/>
      <c r="H1168" s="416">
        <v>1505</v>
      </c>
      <c r="I1168" s="414" t="s">
        <v>44</v>
      </c>
      <c r="J1168" s="308" t="str">
        <f>IF(ISBLANK(INDEX('Policy Characteristics'!D:D,MATCH($C1168,'Policy Characteristics'!$C:$C,0))),"",INDEX('Policy Characteristics'!D:D,MATCH($C1168,'Policy Characteristics'!$C:$C,0)))</f>
        <v>R&amp;D Fuel Use Reductions</v>
      </c>
      <c r="K1168" s="306" t="str">
        <f>IF(ISBLANK(INDEX('Policy Characteristics'!E:E,MATCH($C1168,'Policy Characteristics'!$C:$C,0))),"",INDEX('Policy Characteristics'!E:E,MATCH($C1168,'Policy Characteristics'!$C:$C,0)))</f>
        <v>RnD industry fuel use reduction</v>
      </c>
      <c r="L1168" s="317">
        <f>IF(ISBLANK(INDEX('Policy Characteristics'!F:F,MATCH($C1168,'Policy Characteristics'!$C:$C,0))),"",INDEX('Policy Characteristics'!F:F,MATCH($C1168,'Policy Characteristics'!$C:$C,0)))</f>
        <v>0</v>
      </c>
      <c r="M1168" s="317">
        <f>IF(ISBLANK(INDEX('Policy Characteristics'!G:G,MATCH($C1168,'Policy Characteristics'!$C:$C,0))),"",INDEX('Policy Characteristics'!G:G,MATCH($C1168,'Policy Characteristics'!$C:$C,0)))</f>
        <v>0.4</v>
      </c>
      <c r="N1168" s="317">
        <f>IF(ISBLANK(INDEX('Policy Characteristics'!H:H,MATCH($C1168,'Policy Characteristics'!$C:$C,0))),"",INDEX('Policy Characteristics'!H:H,MATCH($C1168,'Policy Characteristics'!$C:$C,0)))</f>
        <v>0.01</v>
      </c>
      <c r="O1168" s="306" t="str">
        <f>IF(ISBLANK(INDEX('Policy Characteristics'!I:I,MATCH($C1168,'Policy Characteristics'!$C:$C,0))),"",INDEX('Policy Characteristics'!I:I,MATCH($C1168,'Policy Characteristics'!$C:$C,0)))</f>
        <v>% reduction in fuel use</v>
      </c>
      <c r="P1168" s="306" t="str">
        <f>IF(ISBLANK(INDEX('Policy Characteristics'!J:J,MATCH($C1168,'Policy Characteristics'!$C:$C,0))),"",INDEX('Policy Characteristics'!J:J,MATCH($C1168,'Policy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8" s="306" t="str">
        <f>IF(ISBLANK(INDEX('Policy Characteristics'!K:K,MATCH($C1168,'Policy Characteristics'!$C:$C,0))),"",INDEX('Policy Characteristics'!K:K,MATCH($C1168,'Policy Characteristics'!$C:$C,0)))</f>
        <v>architectural-design.html#rnd</v>
      </c>
      <c r="R1168" s="306" t="str">
        <f>IF(ISBLANK(INDEX('Policy Characteristics'!L:L,MATCH($C1168,'Policy Characteristics'!$C:$C,0))),"",INDEX('Policy Characteristics'!L:L,MATCH($C1168,'Policy Characteristics'!$C:$C,0)))</f>
        <v>research-and-development.html</v>
      </c>
    </row>
    <row r="1169" spans="1:18" x14ac:dyDescent="0.25">
      <c r="A1169" s="306" t="str">
        <f>IF(ISBLANK(INDEX('Policy Characteristics'!A:A,MATCH($C1169,'Policy Characteristics'!$C:$C,0))),"",INDEX('Policy Characteristics'!A:A,MATCH($C1169,'Policy Characteristics'!$C:$C,0)))</f>
        <v>Research and Development</v>
      </c>
      <c r="B1169" s="306" t="str">
        <f>IF(ISBLANK(INDEX('Policy Characteristics'!B:B,MATCH($C1169,'Policy Characteristics'!$C:$C,0))),"",INDEX('Policy Characteristics'!B:B,MATCH($C1169,'Policy Characteristics'!$C:$C,0)))</f>
        <v>Fuel Use Reduction</v>
      </c>
      <c r="C1169" s="310" t="str">
        <f t="shared" si="64"/>
        <v>RnD Industry Fuel Use Perc Reduction</v>
      </c>
      <c r="D1169" s="7" t="s">
        <v>3212</v>
      </c>
      <c r="E1169" s="414"/>
      <c r="F1169" s="394" t="s">
        <v>3248</v>
      </c>
      <c r="G1169" s="414"/>
      <c r="H1169" s="416">
        <v>1506</v>
      </c>
      <c r="I1169" s="414" t="s">
        <v>44</v>
      </c>
      <c r="J1169" s="308" t="str">
        <f>IF(ISBLANK(INDEX('Policy Characteristics'!D:D,MATCH($C1169,'Policy Characteristics'!$C:$C,0))),"",INDEX('Policy Characteristics'!D:D,MATCH($C1169,'Policy Characteristics'!$C:$C,0)))</f>
        <v>R&amp;D Fuel Use Reductions</v>
      </c>
      <c r="K1169" s="306" t="str">
        <f>IF(ISBLANK(INDEX('Policy Characteristics'!E:E,MATCH($C1169,'Policy Characteristics'!$C:$C,0))),"",INDEX('Policy Characteristics'!E:E,MATCH($C1169,'Policy Characteristics'!$C:$C,0)))</f>
        <v>RnD industry fuel use reduction</v>
      </c>
      <c r="L1169" s="317">
        <f>IF(ISBLANK(INDEX('Policy Characteristics'!F:F,MATCH($C1169,'Policy Characteristics'!$C:$C,0))),"",INDEX('Policy Characteristics'!F:F,MATCH($C1169,'Policy Characteristics'!$C:$C,0)))</f>
        <v>0</v>
      </c>
      <c r="M1169" s="317">
        <f>IF(ISBLANK(INDEX('Policy Characteristics'!G:G,MATCH($C1169,'Policy Characteristics'!$C:$C,0))),"",INDEX('Policy Characteristics'!G:G,MATCH($C1169,'Policy Characteristics'!$C:$C,0)))</f>
        <v>0.4</v>
      </c>
      <c r="N1169" s="317">
        <f>IF(ISBLANK(INDEX('Policy Characteristics'!H:H,MATCH($C1169,'Policy Characteristics'!$C:$C,0))),"",INDEX('Policy Characteristics'!H:H,MATCH($C1169,'Policy Characteristics'!$C:$C,0)))</f>
        <v>0.01</v>
      </c>
      <c r="O1169" s="306" t="str">
        <f>IF(ISBLANK(INDEX('Policy Characteristics'!I:I,MATCH($C1169,'Policy Characteristics'!$C:$C,0))),"",INDEX('Policy Characteristics'!I:I,MATCH($C1169,'Policy Characteristics'!$C:$C,0)))</f>
        <v>% reduction in fuel use</v>
      </c>
      <c r="P1169" s="306" t="str">
        <f>IF(ISBLANK(INDEX('Policy Characteristics'!J:J,MATCH($C1169,'Policy Characteristics'!$C:$C,0))),"",INDEX('Policy Characteristics'!J:J,MATCH($C1169,'Policy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69" s="306" t="str">
        <f>IF(ISBLANK(INDEX('Policy Characteristics'!K:K,MATCH($C1169,'Policy Characteristics'!$C:$C,0))),"",INDEX('Policy Characteristics'!K:K,MATCH($C1169,'Policy Characteristics'!$C:$C,0)))</f>
        <v>architectural-design.html#rnd</v>
      </c>
      <c r="R1169" s="306" t="str">
        <f>IF(ISBLANK(INDEX('Policy Characteristics'!L:L,MATCH($C1169,'Policy Characteristics'!$C:$C,0))),"",INDEX('Policy Characteristics'!L:L,MATCH($C1169,'Policy Characteristics'!$C:$C,0)))</f>
        <v>research-and-development.html</v>
      </c>
    </row>
    <row r="1170" spans="1:18" x14ac:dyDescent="0.25">
      <c r="A1170" s="306" t="str">
        <f>IF(ISBLANK(INDEX('Policy Characteristics'!A:A,MATCH($C1170,'Policy Characteristics'!$C:$C,0))),"",INDEX('Policy Characteristics'!A:A,MATCH($C1170,'Policy Characteristics'!$C:$C,0)))</f>
        <v>Research and Development</v>
      </c>
      <c r="B1170" s="306" t="str">
        <f>IF(ISBLANK(INDEX('Policy Characteristics'!B:B,MATCH($C1170,'Policy Characteristics'!$C:$C,0))),"",INDEX('Policy Characteristics'!B:B,MATCH($C1170,'Policy Characteristics'!$C:$C,0)))</f>
        <v>Fuel Use Reduction</v>
      </c>
      <c r="C1170" s="310" t="str">
        <f t="shared" si="64"/>
        <v>RnD Industry Fuel Use Perc Reduction</v>
      </c>
      <c r="D1170" s="7" t="s">
        <v>3213</v>
      </c>
      <c r="E1170" s="414"/>
      <c r="F1170" s="394" t="s">
        <v>3249</v>
      </c>
      <c r="G1170" s="414"/>
      <c r="H1170" s="416">
        <v>1507</v>
      </c>
      <c r="I1170" s="414" t="s">
        <v>44</v>
      </c>
      <c r="J1170" s="308" t="str">
        <f>IF(ISBLANK(INDEX('Policy Characteristics'!D:D,MATCH($C1170,'Policy Characteristics'!$C:$C,0))),"",INDEX('Policy Characteristics'!D:D,MATCH($C1170,'Policy Characteristics'!$C:$C,0)))</f>
        <v>R&amp;D Fuel Use Reductions</v>
      </c>
      <c r="K1170" s="306" t="str">
        <f>IF(ISBLANK(INDEX('Policy Characteristics'!E:E,MATCH($C1170,'Policy Characteristics'!$C:$C,0))),"",INDEX('Policy Characteristics'!E:E,MATCH($C1170,'Policy Characteristics'!$C:$C,0)))</f>
        <v>RnD industry fuel use reduction</v>
      </c>
      <c r="L1170" s="317">
        <f>IF(ISBLANK(INDEX('Policy Characteristics'!F:F,MATCH($C1170,'Policy Characteristics'!$C:$C,0))),"",INDEX('Policy Characteristics'!F:F,MATCH($C1170,'Policy Characteristics'!$C:$C,0)))</f>
        <v>0</v>
      </c>
      <c r="M1170" s="317">
        <f>IF(ISBLANK(INDEX('Policy Characteristics'!G:G,MATCH($C1170,'Policy Characteristics'!$C:$C,0))),"",INDEX('Policy Characteristics'!G:G,MATCH($C1170,'Policy Characteristics'!$C:$C,0)))</f>
        <v>0.4</v>
      </c>
      <c r="N1170" s="317">
        <f>IF(ISBLANK(INDEX('Policy Characteristics'!H:H,MATCH($C1170,'Policy Characteristics'!$C:$C,0))),"",INDEX('Policy Characteristics'!H:H,MATCH($C1170,'Policy Characteristics'!$C:$C,0)))</f>
        <v>0.01</v>
      </c>
      <c r="O1170" s="306" t="str">
        <f>IF(ISBLANK(INDEX('Policy Characteristics'!I:I,MATCH($C1170,'Policy Characteristics'!$C:$C,0))),"",INDEX('Policy Characteristics'!I:I,MATCH($C1170,'Policy Characteristics'!$C:$C,0)))</f>
        <v>% reduction in fuel use</v>
      </c>
      <c r="P1170" s="306" t="str">
        <f>IF(ISBLANK(INDEX('Policy Characteristics'!J:J,MATCH($C1170,'Policy Characteristics'!$C:$C,0))),"",INDEX('Policy Characteristics'!J:J,MATCH($C1170,'Policy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0" s="306" t="str">
        <f>IF(ISBLANK(INDEX('Policy Characteristics'!K:K,MATCH($C1170,'Policy Characteristics'!$C:$C,0))),"",INDEX('Policy Characteristics'!K:K,MATCH($C1170,'Policy Characteristics'!$C:$C,0)))</f>
        <v>architectural-design.html#rnd</v>
      </c>
      <c r="R1170" s="306" t="str">
        <f>IF(ISBLANK(INDEX('Policy Characteristics'!L:L,MATCH($C1170,'Policy Characteristics'!$C:$C,0))),"",INDEX('Policy Characteristics'!L:L,MATCH($C1170,'Policy Characteristics'!$C:$C,0)))</f>
        <v>research-and-development.html</v>
      </c>
    </row>
    <row r="1171" spans="1:18" x14ac:dyDescent="0.25">
      <c r="A1171" s="306" t="str">
        <f>IF(ISBLANK(INDEX('Policy Characteristics'!A:A,MATCH($C1171,'Policy Characteristics'!$C:$C,0))),"",INDEX('Policy Characteristics'!A:A,MATCH($C1171,'Policy Characteristics'!$C:$C,0)))</f>
        <v>Research and Development</v>
      </c>
      <c r="B1171" s="306" t="str">
        <f>IF(ISBLANK(INDEX('Policy Characteristics'!B:B,MATCH($C1171,'Policy Characteristics'!$C:$C,0))),"",INDEX('Policy Characteristics'!B:B,MATCH($C1171,'Policy Characteristics'!$C:$C,0)))</f>
        <v>Fuel Use Reduction</v>
      </c>
      <c r="C1171" s="310" t="str">
        <f t="shared" si="64"/>
        <v>RnD Industry Fuel Use Perc Reduction</v>
      </c>
      <c r="D1171" s="7" t="s">
        <v>3214</v>
      </c>
      <c r="E1171" s="414"/>
      <c r="F1171" s="394" t="s">
        <v>3250</v>
      </c>
      <c r="G1171" s="414"/>
      <c r="H1171" s="416">
        <v>1508</v>
      </c>
      <c r="I1171" s="414" t="s">
        <v>44</v>
      </c>
      <c r="J1171" s="308" t="str">
        <f>IF(ISBLANK(INDEX('Policy Characteristics'!D:D,MATCH($C1171,'Policy Characteristics'!$C:$C,0))),"",INDEX('Policy Characteristics'!D:D,MATCH($C1171,'Policy Characteristics'!$C:$C,0)))</f>
        <v>R&amp;D Fuel Use Reductions</v>
      </c>
      <c r="K1171" s="306" t="str">
        <f>IF(ISBLANK(INDEX('Policy Characteristics'!E:E,MATCH($C1171,'Policy Characteristics'!$C:$C,0))),"",INDEX('Policy Characteristics'!E:E,MATCH($C1171,'Policy Characteristics'!$C:$C,0)))</f>
        <v>RnD industry fuel use reduction</v>
      </c>
      <c r="L1171" s="317">
        <f>IF(ISBLANK(INDEX('Policy Characteristics'!F:F,MATCH($C1171,'Policy Characteristics'!$C:$C,0))),"",INDEX('Policy Characteristics'!F:F,MATCH($C1171,'Policy Characteristics'!$C:$C,0)))</f>
        <v>0</v>
      </c>
      <c r="M1171" s="317">
        <f>IF(ISBLANK(INDEX('Policy Characteristics'!G:G,MATCH($C1171,'Policy Characteristics'!$C:$C,0))),"",INDEX('Policy Characteristics'!G:G,MATCH($C1171,'Policy Characteristics'!$C:$C,0)))</f>
        <v>0.4</v>
      </c>
      <c r="N1171" s="317">
        <f>IF(ISBLANK(INDEX('Policy Characteristics'!H:H,MATCH($C1171,'Policy Characteristics'!$C:$C,0))),"",INDEX('Policy Characteristics'!H:H,MATCH($C1171,'Policy Characteristics'!$C:$C,0)))</f>
        <v>0.01</v>
      </c>
      <c r="O1171" s="306" t="str">
        <f>IF(ISBLANK(INDEX('Policy Characteristics'!I:I,MATCH($C1171,'Policy Characteristics'!$C:$C,0))),"",INDEX('Policy Characteristics'!I:I,MATCH($C1171,'Policy Characteristics'!$C:$C,0)))</f>
        <v>% reduction in fuel use</v>
      </c>
      <c r="P1171" s="306" t="str">
        <f>IF(ISBLANK(INDEX('Policy Characteristics'!J:J,MATCH($C1171,'Policy Characteristics'!$C:$C,0))),"",INDEX('Policy Characteristics'!J:J,MATCH($C1171,'Policy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1" s="306" t="str">
        <f>IF(ISBLANK(INDEX('Policy Characteristics'!K:K,MATCH($C1171,'Policy Characteristics'!$C:$C,0))),"",INDEX('Policy Characteristics'!K:K,MATCH($C1171,'Policy Characteristics'!$C:$C,0)))</f>
        <v>architectural-design.html#rnd</v>
      </c>
      <c r="R1171" s="306" t="str">
        <f>IF(ISBLANK(INDEX('Policy Characteristics'!L:L,MATCH($C1171,'Policy Characteristics'!$C:$C,0))),"",INDEX('Policy Characteristics'!L:L,MATCH($C1171,'Policy Characteristics'!$C:$C,0)))</f>
        <v>research-and-development.html</v>
      </c>
    </row>
    <row r="1172" spans="1:18" x14ac:dyDescent="0.25">
      <c r="A1172" s="306" t="str">
        <f>IF(ISBLANK(INDEX('Policy Characteristics'!A:A,MATCH($C1172,'Policy Characteristics'!$C:$C,0))),"",INDEX('Policy Characteristics'!A:A,MATCH($C1172,'Policy Characteristics'!$C:$C,0)))</f>
        <v>Research and Development</v>
      </c>
      <c r="B1172" s="306" t="str">
        <f>IF(ISBLANK(INDEX('Policy Characteristics'!B:B,MATCH($C1172,'Policy Characteristics'!$C:$C,0))),"",INDEX('Policy Characteristics'!B:B,MATCH($C1172,'Policy Characteristics'!$C:$C,0)))</f>
        <v>Fuel Use Reduction</v>
      </c>
      <c r="C1172" s="310" t="str">
        <f t="shared" si="64"/>
        <v>RnD Industry Fuel Use Perc Reduction</v>
      </c>
      <c r="D1172" s="7" t="s">
        <v>3215</v>
      </c>
      <c r="E1172" s="414"/>
      <c r="F1172" s="394" t="s">
        <v>3251</v>
      </c>
      <c r="G1172" s="414"/>
      <c r="H1172" s="416">
        <v>1509</v>
      </c>
      <c r="I1172" s="414" t="s">
        <v>44</v>
      </c>
      <c r="J1172" s="308" t="str">
        <f>IF(ISBLANK(INDEX('Policy Characteristics'!D:D,MATCH($C1172,'Policy Characteristics'!$C:$C,0))),"",INDEX('Policy Characteristics'!D:D,MATCH($C1172,'Policy Characteristics'!$C:$C,0)))</f>
        <v>R&amp;D Fuel Use Reductions</v>
      </c>
      <c r="K1172" s="306" t="str">
        <f>IF(ISBLANK(INDEX('Policy Characteristics'!E:E,MATCH($C1172,'Policy Characteristics'!$C:$C,0))),"",INDEX('Policy Characteristics'!E:E,MATCH($C1172,'Policy Characteristics'!$C:$C,0)))</f>
        <v>RnD industry fuel use reduction</v>
      </c>
      <c r="L1172" s="317">
        <f>IF(ISBLANK(INDEX('Policy Characteristics'!F:F,MATCH($C1172,'Policy Characteristics'!$C:$C,0))),"",INDEX('Policy Characteristics'!F:F,MATCH($C1172,'Policy Characteristics'!$C:$C,0)))</f>
        <v>0</v>
      </c>
      <c r="M1172" s="317">
        <f>IF(ISBLANK(INDEX('Policy Characteristics'!G:G,MATCH($C1172,'Policy Characteristics'!$C:$C,0))),"",INDEX('Policy Characteristics'!G:G,MATCH($C1172,'Policy Characteristics'!$C:$C,0)))</f>
        <v>0.4</v>
      </c>
      <c r="N1172" s="317">
        <f>IF(ISBLANK(INDEX('Policy Characteristics'!H:H,MATCH($C1172,'Policy Characteristics'!$C:$C,0))),"",INDEX('Policy Characteristics'!H:H,MATCH($C1172,'Policy Characteristics'!$C:$C,0)))</f>
        <v>0.01</v>
      </c>
      <c r="O1172" s="306" t="str">
        <f>IF(ISBLANK(INDEX('Policy Characteristics'!I:I,MATCH($C1172,'Policy Characteristics'!$C:$C,0))),"",INDEX('Policy Characteristics'!I:I,MATCH($C1172,'Policy Characteristics'!$C:$C,0)))</f>
        <v>% reduction in fuel use</v>
      </c>
      <c r="P1172" s="306" t="str">
        <f>IF(ISBLANK(INDEX('Policy Characteristics'!J:J,MATCH($C1172,'Policy Characteristics'!$C:$C,0))),"",INDEX('Policy Characteristics'!J:J,MATCH($C1172,'Policy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2" s="306" t="str">
        <f>IF(ISBLANK(INDEX('Policy Characteristics'!K:K,MATCH($C1172,'Policy Characteristics'!$C:$C,0))),"",INDEX('Policy Characteristics'!K:K,MATCH($C1172,'Policy Characteristics'!$C:$C,0)))</f>
        <v>architectural-design.html#rnd</v>
      </c>
      <c r="R1172" s="306" t="str">
        <f>IF(ISBLANK(INDEX('Policy Characteristics'!L:L,MATCH($C1172,'Policy Characteristics'!$C:$C,0))),"",INDEX('Policy Characteristics'!L:L,MATCH($C1172,'Policy Characteristics'!$C:$C,0)))</f>
        <v>research-and-development.html</v>
      </c>
    </row>
    <row r="1173" spans="1:18" x14ac:dyDescent="0.25">
      <c r="A1173" s="306" t="str">
        <f>IF(ISBLANK(INDEX('Policy Characteristics'!A:A,MATCH($C1173,'Policy Characteristics'!$C:$C,0))),"",INDEX('Policy Characteristics'!A:A,MATCH($C1173,'Policy Characteristics'!$C:$C,0)))</f>
        <v>Research and Development</v>
      </c>
      <c r="B1173" s="306" t="str">
        <f>IF(ISBLANK(INDEX('Policy Characteristics'!B:B,MATCH($C1173,'Policy Characteristics'!$C:$C,0))),"",INDEX('Policy Characteristics'!B:B,MATCH($C1173,'Policy Characteristics'!$C:$C,0)))</f>
        <v>Fuel Use Reduction</v>
      </c>
      <c r="C1173" s="310" t="str">
        <f t="shared" si="64"/>
        <v>RnD Industry Fuel Use Perc Reduction</v>
      </c>
      <c r="D1173" s="7" t="s">
        <v>3216</v>
      </c>
      <c r="E1173" s="414"/>
      <c r="F1173" s="394" t="s">
        <v>3252</v>
      </c>
      <c r="G1173" s="414"/>
      <c r="H1173" s="416">
        <v>1510</v>
      </c>
      <c r="I1173" s="414" t="s">
        <v>44</v>
      </c>
      <c r="J1173" s="308" t="str">
        <f>IF(ISBLANK(INDEX('Policy Characteristics'!D:D,MATCH($C1173,'Policy Characteristics'!$C:$C,0))),"",INDEX('Policy Characteristics'!D:D,MATCH($C1173,'Policy Characteristics'!$C:$C,0)))</f>
        <v>R&amp;D Fuel Use Reductions</v>
      </c>
      <c r="K1173" s="306" t="str">
        <f>IF(ISBLANK(INDEX('Policy Characteristics'!E:E,MATCH($C1173,'Policy Characteristics'!$C:$C,0))),"",INDEX('Policy Characteristics'!E:E,MATCH($C1173,'Policy Characteristics'!$C:$C,0)))</f>
        <v>RnD industry fuel use reduction</v>
      </c>
      <c r="L1173" s="317">
        <f>IF(ISBLANK(INDEX('Policy Characteristics'!F:F,MATCH($C1173,'Policy Characteristics'!$C:$C,0))),"",INDEX('Policy Characteristics'!F:F,MATCH($C1173,'Policy Characteristics'!$C:$C,0)))</f>
        <v>0</v>
      </c>
      <c r="M1173" s="317">
        <f>IF(ISBLANK(INDEX('Policy Characteristics'!G:G,MATCH($C1173,'Policy Characteristics'!$C:$C,0))),"",INDEX('Policy Characteristics'!G:G,MATCH($C1173,'Policy Characteristics'!$C:$C,0)))</f>
        <v>0.4</v>
      </c>
      <c r="N1173" s="317">
        <f>IF(ISBLANK(INDEX('Policy Characteristics'!H:H,MATCH($C1173,'Policy Characteristics'!$C:$C,0))),"",INDEX('Policy Characteristics'!H:H,MATCH($C1173,'Policy Characteristics'!$C:$C,0)))</f>
        <v>0.01</v>
      </c>
      <c r="O1173" s="306" t="str">
        <f>IF(ISBLANK(INDEX('Policy Characteristics'!I:I,MATCH($C1173,'Policy Characteristics'!$C:$C,0))),"",INDEX('Policy Characteristics'!I:I,MATCH($C1173,'Policy Characteristics'!$C:$C,0)))</f>
        <v>% reduction in fuel use</v>
      </c>
      <c r="P1173" s="306" t="str">
        <f>IF(ISBLANK(INDEX('Policy Characteristics'!J:J,MATCH($C1173,'Policy Characteristics'!$C:$C,0))),"",INDEX('Policy Characteristics'!J:J,MATCH($C1173,'Policy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3" s="306" t="str">
        <f>IF(ISBLANK(INDEX('Policy Characteristics'!K:K,MATCH($C1173,'Policy Characteristics'!$C:$C,0))),"",INDEX('Policy Characteristics'!K:K,MATCH($C1173,'Policy Characteristics'!$C:$C,0)))</f>
        <v>architectural-design.html#rnd</v>
      </c>
      <c r="R1173" s="306" t="str">
        <f>IF(ISBLANK(INDEX('Policy Characteristics'!L:L,MATCH($C1173,'Policy Characteristics'!$C:$C,0))),"",INDEX('Policy Characteristics'!L:L,MATCH($C1173,'Policy Characteristics'!$C:$C,0)))</f>
        <v>research-and-development.html</v>
      </c>
    </row>
    <row r="1174" spans="1:18" x14ac:dyDescent="0.25">
      <c r="A1174" s="306" t="str">
        <f>IF(ISBLANK(INDEX('Policy Characteristics'!A:A,MATCH($C1174,'Policy Characteristics'!$C:$C,0))),"",INDEX('Policy Characteristics'!A:A,MATCH($C1174,'Policy Characteristics'!$C:$C,0)))</f>
        <v>Research and Development</v>
      </c>
      <c r="B1174" s="306" t="str">
        <f>IF(ISBLANK(INDEX('Policy Characteristics'!B:B,MATCH($C1174,'Policy Characteristics'!$C:$C,0))),"",INDEX('Policy Characteristics'!B:B,MATCH($C1174,'Policy Characteristics'!$C:$C,0)))</f>
        <v>Fuel Use Reduction</v>
      </c>
      <c r="C1174" s="310" t="str">
        <f t="shared" si="64"/>
        <v>RnD Industry Fuel Use Perc Reduction</v>
      </c>
      <c r="D1174" s="7" t="s">
        <v>3217</v>
      </c>
      <c r="E1174" s="414"/>
      <c r="F1174" s="394" t="s">
        <v>3253</v>
      </c>
      <c r="G1174" s="414"/>
      <c r="H1174" s="416">
        <v>1511</v>
      </c>
      <c r="I1174" s="414" t="s">
        <v>44</v>
      </c>
      <c r="J1174" s="308" t="str">
        <f>IF(ISBLANK(INDEX('Policy Characteristics'!D:D,MATCH($C1174,'Policy Characteristics'!$C:$C,0))),"",INDEX('Policy Characteristics'!D:D,MATCH($C1174,'Policy Characteristics'!$C:$C,0)))</f>
        <v>R&amp;D Fuel Use Reductions</v>
      </c>
      <c r="K1174" s="306" t="str">
        <f>IF(ISBLANK(INDEX('Policy Characteristics'!E:E,MATCH($C1174,'Policy Characteristics'!$C:$C,0))),"",INDEX('Policy Characteristics'!E:E,MATCH($C1174,'Policy Characteristics'!$C:$C,0)))</f>
        <v>RnD industry fuel use reduction</v>
      </c>
      <c r="L1174" s="317">
        <f>IF(ISBLANK(INDEX('Policy Characteristics'!F:F,MATCH($C1174,'Policy Characteristics'!$C:$C,0))),"",INDEX('Policy Characteristics'!F:F,MATCH($C1174,'Policy Characteristics'!$C:$C,0)))</f>
        <v>0</v>
      </c>
      <c r="M1174" s="317">
        <f>IF(ISBLANK(INDEX('Policy Characteristics'!G:G,MATCH($C1174,'Policy Characteristics'!$C:$C,0))),"",INDEX('Policy Characteristics'!G:G,MATCH($C1174,'Policy Characteristics'!$C:$C,0)))</f>
        <v>0.4</v>
      </c>
      <c r="N1174" s="317">
        <f>IF(ISBLANK(INDEX('Policy Characteristics'!H:H,MATCH($C1174,'Policy Characteristics'!$C:$C,0))),"",INDEX('Policy Characteristics'!H:H,MATCH($C1174,'Policy Characteristics'!$C:$C,0)))</f>
        <v>0.01</v>
      </c>
      <c r="O1174" s="306" t="str">
        <f>IF(ISBLANK(INDEX('Policy Characteristics'!I:I,MATCH($C1174,'Policy Characteristics'!$C:$C,0))),"",INDEX('Policy Characteristics'!I:I,MATCH($C1174,'Policy Characteristics'!$C:$C,0)))</f>
        <v>% reduction in fuel use</v>
      </c>
      <c r="P1174" s="306" t="str">
        <f>IF(ISBLANK(INDEX('Policy Characteristics'!J:J,MATCH($C1174,'Policy Characteristics'!$C:$C,0))),"",INDEX('Policy Characteristics'!J:J,MATCH($C1174,'Policy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4" s="306" t="str">
        <f>IF(ISBLANK(INDEX('Policy Characteristics'!K:K,MATCH($C1174,'Policy Characteristics'!$C:$C,0))),"",INDEX('Policy Characteristics'!K:K,MATCH($C1174,'Policy Characteristics'!$C:$C,0)))</f>
        <v>architectural-design.html#rnd</v>
      </c>
      <c r="R1174" s="306" t="str">
        <f>IF(ISBLANK(INDEX('Policy Characteristics'!L:L,MATCH($C1174,'Policy Characteristics'!$C:$C,0))),"",INDEX('Policy Characteristics'!L:L,MATCH($C1174,'Policy Characteristics'!$C:$C,0)))</f>
        <v>research-and-development.html</v>
      </c>
    </row>
    <row r="1175" spans="1:18" x14ac:dyDescent="0.25">
      <c r="A1175" s="306" t="str">
        <f>IF(ISBLANK(INDEX('Policy Characteristics'!A:A,MATCH($C1175,'Policy Characteristics'!$C:$C,0))),"",INDEX('Policy Characteristics'!A:A,MATCH($C1175,'Policy Characteristics'!$C:$C,0)))</f>
        <v>Research and Development</v>
      </c>
      <c r="B1175" s="306" t="str">
        <f>IF(ISBLANK(INDEX('Policy Characteristics'!B:B,MATCH($C1175,'Policy Characteristics'!$C:$C,0))),"",INDEX('Policy Characteristics'!B:B,MATCH($C1175,'Policy Characteristics'!$C:$C,0)))</f>
        <v>Fuel Use Reduction</v>
      </c>
      <c r="C1175" s="311" t="s">
        <v>314</v>
      </c>
      <c r="D1175" s="414" t="s">
        <v>2274</v>
      </c>
      <c r="E1175" s="414"/>
      <c r="F1175" s="414" t="s">
        <v>499</v>
      </c>
      <c r="G1175" s="414"/>
      <c r="H1175" s="416">
        <v>133</v>
      </c>
      <c r="I1175" s="414" t="s">
        <v>44</v>
      </c>
      <c r="J1175" s="308" t="str">
        <f>IF(ISBLANK(INDEX('Policy Characteristics'!D:D,MATCH($C1175,'Policy Characteristics'!$C:$C,0))),"",INDEX('Policy Characteristics'!D:D,MATCH($C1175,'Policy Characteristics'!$C:$C,0)))</f>
        <v>R&amp;D Fuel Use Reductions</v>
      </c>
      <c r="K1175" s="306" t="str">
        <f>IF(ISBLANK(INDEX('Policy Characteristics'!E:E,MATCH($C1175,'Policy Characteristics'!$C:$C,0))),"",INDEX('Policy Characteristics'!E:E,MATCH($C1175,'Policy Characteristics'!$C:$C,0)))</f>
        <v>RnD transportation fuel use reduction</v>
      </c>
      <c r="L1175" s="317">
        <f>IF(ISBLANK(INDEX('Policy Characteristics'!F:F,MATCH($C1175,'Policy Characteristics'!$C:$C,0))),"",INDEX('Policy Characteristics'!F:F,MATCH($C1175,'Policy Characteristics'!$C:$C,0)))</f>
        <v>0</v>
      </c>
      <c r="M1175" s="317">
        <f>IF(ISBLANK(INDEX('Policy Characteristics'!G:G,MATCH($C1175,'Policy Characteristics'!$C:$C,0))),"",INDEX('Policy Characteristics'!G:G,MATCH($C1175,'Policy Characteristics'!$C:$C,0)))</f>
        <v>0.4</v>
      </c>
      <c r="N1175" s="317">
        <f>IF(ISBLANK(INDEX('Policy Characteristics'!H:H,MATCH($C1175,'Policy Characteristics'!$C:$C,0))),"",INDEX('Policy Characteristics'!H:H,MATCH($C1175,'Policy Characteristics'!$C:$C,0)))</f>
        <v>0.01</v>
      </c>
      <c r="O1175" s="306" t="str">
        <f>IF(ISBLANK(INDEX('Policy Characteristics'!I:I,MATCH($C1175,'Policy Characteristics'!$C:$C,0))),"",INDEX('Policy Characteristics'!I:I,MATCH($C1175,'Policy Characteristics'!$C:$C,0)))</f>
        <v>% reduction in fuel use</v>
      </c>
      <c r="P1175" s="306" t="str">
        <f>IF(ISBLANK(INDEX('Policy Characteristics'!J:J,MATCH($C1175,'Policy Characteristics'!$C:$C,0))),"",INDEX('Policy Characteristics'!J:J,MATCH($C1175,'Policy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5" s="306" t="str">
        <f>IF(ISBLANK(INDEX('Policy Characteristics'!K:K,MATCH($C1175,'Policy Characteristics'!$C:$C,0))),"",INDEX('Policy Characteristics'!K:K,MATCH($C1175,'Policy Characteristics'!$C:$C,0)))</f>
        <v>architectural-design.html#rnd</v>
      </c>
      <c r="R1175" s="306" t="str">
        <f>IF(ISBLANK(INDEX('Policy Characteristics'!L:L,MATCH($C1175,'Policy Characteristics'!$C:$C,0))),"",INDEX('Policy Characteristics'!L:L,MATCH($C1175,'Policy Characteristics'!$C:$C,0)))</f>
        <v>research-and-development.html</v>
      </c>
    </row>
    <row r="1176" spans="1:18" x14ac:dyDescent="0.25">
      <c r="A1176" s="306" t="str">
        <f>IF(ISBLANK(INDEX('Policy Characteristics'!A:A,MATCH($C1176,'Policy Characteristics'!$C:$C,0))),"",INDEX('Policy Characteristics'!A:A,MATCH($C1176,'Policy Characteristics'!$C:$C,0)))</f>
        <v>Research and Development</v>
      </c>
      <c r="B1176" s="306" t="str">
        <f>IF(ISBLANK(INDEX('Policy Characteristics'!B:B,MATCH($C1176,'Policy Characteristics'!$C:$C,0))),"",INDEX('Policy Characteristics'!B:B,MATCH($C1176,'Policy Characteristics'!$C:$C,0)))</f>
        <v>Fuel Use Reduction</v>
      </c>
      <c r="C1176" s="310" t="str">
        <f t="shared" ref="C1176:C1181" si="65">C$1175</f>
        <v>RnD Transportation Fuel Use Perc Reduction</v>
      </c>
      <c r="D1176" s="414" t="s">
        <v>2275</v>
      </c>
      <c r="E1176" s="414"/>
      <c r="F1176" s="414" t="s">
        <v>500</v>
      </c>
      <c r="G1176" s="414"/>
      <c r="H1176" s="416">
        <v>134</v>
      </c>
      <c r="I1176" s="414" t="s">
        <v>44</v>
      </c>
      <c r="J1176" s="308" t="str">
        <f>IF(ISBLANK(INDEX('Policy Characteristics'!D:D,MATCH($C1176,'Policy Characteristics'!$C:$C,0))),"",INDEX('Policy Characteristics'!D:D,MATCH($C1176,'Policy Characteristics'!$C:$C,0)))</f>
        <v>R&amp;D Fuel Use Reductions</v>
      </c>
      <c r="K1176" s="306" t="str">
        <f>IF(ISBLANK(INDEX('Policy Characteristics'!E:E,MATCH($C1176,'Policy Characteristics'!$C:$C,0))),"",INDEX('Policy Characteristics'!E:E,MATCH($C1176,'Policy Characteristics'!$C:$C,0)))</f>
        <v>RnD transportation fuel use reduction</v>
      </c>
      <c r="L1176" s="317">
        <f>IF(ISBLANK(INDEX('Policy Characteristics'!F:F,MATCH($C1176,'Policy Characteristics'!$C:$C,0))),"",INDEX('Policy Characteristics'!F:F,MATCH($C1176,'Policy Characteristics'!$C:$C,0)))</f>
        <v>0</v>
      </c>
      <c r="M1176" s="317">
        <f>IF(ISBLANK(INDEX('Policy Characteristics'!G:G,MATCH($C1176,'Policy Characteristics'!$C:$C,0))),"",INDEX('Policy Characteristics'!G:G,MATCH($C1176,'Policy Characteristics'!$C:$C,0)))</f>
        <v>0.4</v>
      </c>
      <c r="N1176" s="317">
        <f>IF(ISBLANK(INDEX('Policy Characteristics'!H:H,MATCH($C1176,'Policy Characteristics'!$C:$C,0))),"",INDEX('Policy Characteristics'!H:H,MATCH($C1176,'Policy Characteristics'!$C:$C,0)))</f>
        <v>0.01</v>
      </c>
      <c r="O1176" s="306" t="str">
        <f>IF(ISBLANK(INDEX('Policy Characteristics'!I:I,MATCH($C1176,'Policy Characteristics'!$C:$C,0))),"",INDEX('Policy Characteristics'!I:I,MATCH($C1176,'Policy Characteristics'!$C:$C,0)))</f>
        <v>% reduction in fuel use</v>
      </c>
      <c r="P1176" s="306" t="str">
        <f>IF(ISBLANK(INDEX('Policy Characteristics'!J:J,MATCH($C1176,'Policy Characteristics'!$C:$C,0))),"",INDEX('Policy Characteristics'!J:J,MATCH($C1176,'Policy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6" s="306" t="str">
        <f>IF(ISBLANK(INDEX('Policy Characteristics'!K:K,MATCH($C1176,'Policy Characteristics'!$C:$C,0))),"",INDEX('Policy Characteristics'!K:K,MATCH($C1176,'Policy Characteristics'!$C:$C,0)))</f>
        <v>architectural-design.html#rnd</v>
      </c>
      <c r="R1176" s="306" t="str">
        <f>IF(ISBLANK(INDEX('Policy Characteristics'!L:L,MATCH($C1176,'Policy Characteristics'!$C:$C,0))),"",INDEX('Policy Characteristics'!L:L,MATCH($C1176,'Policy Characteristics'!$C:$C,0)))</f>
        <v>research-and-development.html</v>
      </c>
    </row>
    <row r="1177" spans="1:18" x14ac:dyDescent="0.25">
      <c r="A1177" s="306" t="str">
        <f>IF(ISBLANK(INDEX('Policy Characteristics'!A:A,MATCH($C1177,'Policy Characteristics'!$C:$C,0))),"",INDEX('Policy Characteristics'!A:A,MATCH($C1177,'Policy Characteristics'!$C:$C,0)))</f>
        <v>Research and Development</v>
      </c>
      <c r="B1177" s="306" t="str">
        <f>IF(ISBLANK(INDEX('Policy Characteristics'!B:B,MATCH($C1177,'Policy Characteristics'!$C:$C,0))),"",INDEX('Policy Characteristics'!B:B,MATCH($C1177,'Policy Characteristics'!$C:$C,0)))</f>
        <v>Fuel Use Reduction</v>
      </c>
      <c r="C1177" s="310" t="str">
        <f t="shared" si="65"/>
        <v>RnD Transportation Fuel Use Perc Reduction</v>
      </c>
      <c r="D1177" s="414" t="s">
        <v>2276</v>
      </c>
      <c r="E1177" s="414"/>
      <c r="F1177" s="414" t="s">
        <v>501</v>
      </c>
      <c r="G1177" s="414"/>
      <c r="H1177" s="416">
        <v>135</v>
      </c>
      <c r="I1177" s="414" t="s">
        <v>44</v>
      </c>
      <c r="J1177" s="308" t="str">
        <f>IF(ISBLANK(INDEX('Policy Characteristics'!D:D,MATCH($C1177,'Policy Characteristics'!$C:$C,0))),"",INDEX('Policy Characteristics'!D:D,MATCH($C1177,'Policy Characteristics'!$C:$C,0)))</f>
        <v>R&amp;D Fuel Use Reductions</v>
      </c>
      <c r="K1177" s="306" t="str">
        <f>IF(ISBLANK(INDEX('Policy Characteristics'!E:E,MATCH($C1177,'Policy Characteristics'!$C:$C,0))),"",INDEX('Policy Characteristics'!E:E,MATCH($C1177,'Policy Characteristics'!$C:$C,0)))</f>
        <v>RnD transportation fuel use reduction</v>
      </c>
      <c r="L1177" s="317">
        <f>IF(ISBLANK(INDEX('Policy Characteristics'!F:F,MATCH($C1177,'Policy Characteristics'!$C:$C,0))),"",INDEX('Policy Characteristics'!F:F,MATCH($C1177,'Policy Characteristics'!$C:$C,0)))</f>
        <v>0</v>
      </c>
      <c r="M1177" s="317">
        <f>IF(ISBLANK(INDEX('Policy Characteristics'!G:G,MATCH($C1177,'Policy Characteristics'!$C:$C,0))),"",INDEX('Policy Characteristics'!G:G,MATCH($C1177,'Policy Characteristics'!$C:$C,0)))</f>
        <v>0.4</v>
      </c>
      <c r="N1177" s="317">
        <f>IF(ISBLANK(INDEX('Policy Characteristics'!H:H,MATCH($C1177,'Policy Characteristics'!$C:$C,0))),"",INDEX('Policy Characteristics'!H:H,MATCH($C1177,'Policy Characteristics'!$C:$C,0)))</f>
        <v>0.01</v>
      </c>
      <c r="O1177" s="306" t="str">
        <f>IF(ISBLANK(INDEX('Policy Characteristics'!I:I,MATCH($C1177,'Policy Characteristics'!$C:$C,0))),"",INDEX('Policy Characteristics'!I:I,MATCH($C1177,'Policy Characteristics'!$C:$C,0)))</f>
        <v>% reduction in fuel use</v>
      </c>
      <c r="P1177" s="306" t="str">
        <f>IF(ISBLANK(INDEX('Policy Characteristics'!J:J,MATCH($C1177,'Policy Characteristics'!$C:$C,0))),"",INDEX('Policy Characteristics'!J:J,MATCH($C1177,'Policy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7" s="306" t="str">
        <f>IF(ISBLANK(INDEX('Policy Characteristics'!K:K,MATCH($C1177,'Policy Characteristics'!$C:$C,0))),"",INDEX('Policy Characteristics'!K:K,MATCH($C1177,'Policy Characteristics'!$C:$C,0)))</f>
        <v>architectural-design.html#rnd</v>
      </c>
      <c r="R1177" s="306" t="str">
        <f>IF(ISBLANK(INDEX('Policy Characteristics'!L:L,MATCH($C1177,'Policy Characteristics'!$C:$C,0))),"",INDEX('Policy Characteristics'!L:L,MATCH($C1177,'Policy Characteristics'!$C:$C,0)))</f>
        <v>research-and-development.html</v>
      </c>
    </row>
    <row r="1178" spans="1:18" x14ac:dyDescent="0.25">
      <c r="A1178" s="306" t="str">
        <f>IF(ISBLANK(INDEX('Policy Characteristics'!A:A,MATCH($C1178,'Policy Characteristics'!$C:$C,0))),"",INDEX('Policy Characteristics'!A:A,MATCH($C1178,'Policy Characteristics'!$C:$C,0)))</f>
        <v>Research and Development</v>
      </c>
      <c r="B1178" s="306" t="str">
        <f>IF(ISBLANK(INDEX('Policy Characteristics'!B:B,MATCH($C1178,'Policy Characteristics'!$C:$C,0))),"",INDEX('Policy Characteristics'!B:B,MATCH($C1178,'Policy Characteristics'!$C:$C,0)))</f>
        <v>Fuel Use Reduction</v>
      </c>
      <c r="C1178" s="310" t="str">
        <f t="shared" si="65"/>
        <v>RnD Transportation Fuel Use Perc Reduction</v>
      </c>
      <c r="D1178" s="414" t="s">
        <v>2277</v>
      </c>
      <c r="E1178" s="414"/>
      <c r="F1178" s="414" t="s">
        <v>502</v>
      </c>
      <c r="G1178" s="414"/>
      <c r="H1178" s="416">
        <v>136</v>
      </c>
      <c r="I1178" s="414" t="s">
        <v>44</v>
      </c>
      <c r="J1178" s="308" t="str">
        <f>IF(ISBLANK(INDEX('Policy Characteristics'!D:D,MATCH($C1178,'Policy Characteristics'!$C:$C,0))),"",INDEX('Policy Characteristics'!D:D,MATCH($C1178,'Policy Characteristics'!$C:$C,0)))</f>
        <v>R&amp;D Fuel Use Reductions</v>
      </c>
      <c r="K1178" s="306" t="str">
        <f>IF(ISBLANK(INDEX('Policy Characteristics'!E:E,MATCH($C1178,'Policy Characteristics'!$C:$C,0))),"",INDEX('Policy Characteristics'!E:E,MATCH($C1178,'Policy Characteristics'!$C:$C,0)))</f>
        <v>RnD transportation fuel use reduction</v>
      </c>
      <c r="L1178" s="317">
        <f>IF(ISBLANK(INDEX('Policy Characteristics'!F:F,MATCH($C1178,'Policy Characteristics'!$C:$C,0))),"",INDEX('Policy Characteristics'!F:F,MATCH($C1178,'Policy Characteristics'!$C:$C,0)))</f>
        <v>0</v>
      </c>
      <c r="M1178" s="317">
        <f>IF(ISBLANK(INDEX('Policy Characteristics'!G:G,MATCH($C1178,'Policy Characteristics'!$C:$C,0))),"",INDEX('Policy Characteristics'!G:G,MATCH($C1178,'Policy Characteristics'!$C:$C,0)))</f>
        <v>0.4</v>
      </c>
      <c r="N1178" s="317">
        <f>IF(ISBLANK(INDEX('Policy Characteristics'!H:H,MATCH($C1178,'Policy Characteristics'!$C:$C,0))),"",INDEX('Policy Characteristics'!H:H,MATCH($C1178,'Policy Characteristics'!$C:$C,0)))</f>
        <v>0.01</v>
      </c>
      <c r="O1178" s="306" t="str">
        <f>IF(ISBLANK(INDEX('Policy Characteristics'!I:I,MATCH($C1178,'Policy Characteristics'!$C:$C,0))),"",INDEX('Policy Characteristics'!I:I,MATCH($C1178,'Policy Characteristics'!$C:$C,0)))</f>
        <v>% reduction in fuel use</v>
      </c>
      <c r="P1178" s="306" t="str">
        <f>IF(ISBLANK(INDEX('Policy Characteristics'!J:J,MATCH($C1178,'Policy Characteristics'!$C:$C,0))),"",INDEX('Policy Characteristics'!J:J,MATCH($C1178,'Policy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8" s="306" t="str">
        <f>IF(ISBLANK(INDEX('Policy Characteristics'!K:K,MATCH($C1178,'Policy Characteristics'!$C:$C,0))),"",INDEX('Policy Characteristics'!K:K,MATCH($C1178,'Policy Characteristics'!$C:$C,0)))</f>
        <v>architectural-design.html#rnd</v>
      </c>
      <c r="R1178" s="306" t="str">
        <f>IF(ISBLANK(INDEX('Policy Characteristics'!L:L,MATCH($C1178,'Policy Characteristics'!$C:$C,0))),"",INDEX('Policy Characteristics'!L:L,MATCH($C1178,'Policy Characteristics'!$C:$C,0)))</f>
        <v>research-and-development.html</v>
      </c>
    </row>
    <row r="1179" spans="1:18" x14ac:dyDescent="0.25">
      <c r="A1179" s="306" t="str">
        <f>IF(ISBLANK(INDEX('Policy Characteristics'!A:A,MATCH($C1179,'Policy Characteristics'!$C:$C,0))),"",INDEX('Policy Characteristics'!A:A,MATCH($C1179,'Policy Characteristics'!$C:$C,0)))</f>
        <v>Research and Development</v>
      </c>
      <c r="B1179" s="306" t="str">
        <f>IF(ISBLANK(INDEX('Policy Characteristics'!B:B,MATCH($C1179,'Policy Characteristics'!$C:$C,0))),"",INDEX('Policy Characteristics'!B:B,MATCH($C1179,'Policy Characteristics'!$C:$C,0)))</f>
        <v>Fuel Use Reduction</v>
      </c>
      <c r="C1179" s="310" t="str">
        <f t="shared" si="65"/>
        <v>RnD Transportation Fuel Use Perc Reduction</v>
      </c>
      <c r="D1179" s="414" t="s">
        <v>2278</v>
      </c>
      <c r="E1179" s="414"/>
      <c r="F1179" s="414" t="s">
        <v>503</v>
      </c>
      <c r="G1179" s="414"/>
      <c r="H1179" s="416">
        <v>137</v>
      </c>
      <c r="I1179" s="414" t="s">
        <v>44</v>
      </c>
      <c r="J1179" s="308" t="str">
        <f>IF(ISBLANK(INDEX('Policy Characteristics'!D:D,MATCH($C1179,'Policy Characteristics'!$C:$C,0))),"",INDEX('Policy Characteristics'!D:D,MATCH($C1179,'Policy Characteristics'!$C:$C,0)))</f>
        <v>R&amp;D Fuel Use Reductions</v>
      </c>
      <c r="K1179" s="306" t="str">
        <f>IF(ISBLANK(INDEX('Policy Characteristics'!E:E,MATCH($C1179,'Policy Characteristics'!$C:$C,0))),"",INDEX('Policy Characteristics'!E:E,MATCH($C1179,'Policy Characteristics'!$C:$C,0)))</f>
        <v>RnD transportation fuel use reduction</v>
      </c>
      <c r="L1179" s="317">
        <f>IF(ISBLANK(INDEX('Policy Characteristics'!F:F,MATCH($C1179,'Policy Characteristics'!$C:$C,0))),"",INDEX('Policy Characteristics'!F:F,MATCH($C1179,'Policy Characteristics'!$C:$C,0)))</f>
        <v>0</v>
      </c>
      <c r="M1179" s="317">
        <f>IF(ISBLANK(INDEX('Policy Characteristics'!G:G,MATCH($C1179,'Policy Characteristics'!$C:$C,0))),"",INDEX('Policy Characteristics'!G:G,MATCH($C1179,'Policy Characteristics'!$C:$C,0)))</f>
        <v>0.4</v>
      </c>
      <c r="N1179" s="317">
        <f>IF(ISBLANK(INDEX('Policy Characteristics'!H:H,MATCH($C1179,'Policy Characteristics'!$C:$C,0))),"",INDEX('Policy Characteristics'!H:H,MATCH($C1179,'Policy Characteristics'!$C:$C,0)))</f>
        <v>0.01</v>
      </c>
      <c r="O1179" s="306" t="str">
        <f>IF(ISBLANK(INDEX('Policy Characteristics'!I:I,MATCH($C1179,'Policy Characteristics'!$C:$C,0))),"",INDEX('Policy Characteristics'!I:I,MATCH($C1179,'Policy Characteristics'!$C:$C,0)))</f>
        <v>% reduction in fuel use</v>
      </c>
      <c r="P1179" s="306" t="str">
        <f>IF(ISBLANK(INDEX('Policy Characteristics'!J:J,MATCH($C1179,'Policy Characteristics'!$C:$C,0))),"",INDEX('Policy Characteristics'!J:J,MATCH($C1179,'Policy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79" s="306" t="str">
        <f>IF(ISBLANK(INDEX('Policy Characteristics'!K:K,MATCH($C1179,'Policy Characteristics'!$C:$C,0))),"",INDEX('Policy Characteristics'!K:K,MATCH($C1179,'Policy Characteristics'!$C:$C,0)))</f>
        <v>architectural-design.html#rnd</v>
      </c>
      <c r="R1179" s="306" t="str">
        <f>IF(ISBLANK(INDEX('Policy Characteristics'!L:L,MATCH($C1179,'Policy Characteristics'!$C:$C,0))),"",INDEX('Policy Characteristics'!L:L,MATCH($C1179,'Policy Characteristics'!$C:$C,0)))</f>
        <v>research-and-development.html</v>
      </c>
    </row>
    <row r="1180" spans="1:18" x14ac:dyDescent="0.25">
      <c r="A1180" s="306" t="str">
        <f>IF(ISBLANK(INDEX('Policy Characteristics'!A:A,MATCH($C1180,'Policy Characteristics'!$C:$C,0))),"",INDEX('Policy Characteristics'!A:A,MATCH($C1180,'Policy Characteristics'!$C:$C,0)))</f>
        <v>Research and Development</v>
      </c>
      <c r="B1180" s="306" t="str">
        <f>IF(ISBLANK(INDEX('Policy Characteristics'!B:B,MATCH($C1180,'Policy Characteristics'!$C:$C,0))),"",INDEX('Policy Characteristics'!B:B,MATCH($C1180,'Policy Characteristics'!$C:$C,0)))</f>
        <v>Fuel Use Reduction</v>
      </c>
      <c r="C1180" s="310" t="str">
        <f t="shared" si="65"/>
        <v>RnD Transportation Fuel Use Perc Reduction</v>
      </c>
      <c r="D1180" s="414" t="s">
        <v>2593</v>
      </c>
      <c r="E1180" s="414"/>
      <c r="F1180" s="414" t="s">
        <v>2891</v>
      </c>
      <c r="G1180" s="414"/>
      <c r="H1180" s="416">
        <v>138</v>
      </c>
      <c r="I1180" s="414" t="s">
        <v>44</v>
      </c>
      <c r="J1180" s="308" t="str">
        <f>IF(ISBLANK(INDEX('Policy Characteristics'!D:D,MATCH($C1180,'Policy Characteristics'!$C:$C,0))),"",INDEX('Policy Characteristics'!D:D,MATCH($C1180,'Policy Characteristics'!$C:$C,0)))</f>
        <v>R&amp;D Fuel Use Reductions</v>
      </c>
      <c r="K1180" s="306" t="str">
        <f>IF(ISBLANK(INDEX('Policy Characteristics'!E:E,MATCH($C1180,'Policy Characteristics'!$C:$C,0))),"",INDEX('Policy Characteristics'!E:E,MATCH($C1180,'Policy Characteristics'!$C:$C,0)))</f>
        <v>RnD transportation fuel use reduction</v>
      </c>
      <c r="L1180" s="317">
        <f>IF(ISBLANK(INDEX('Policy Characteristics'!F:F,MATCH($C1180,'Policy Characteristics'!$C:$C,0))),"",INDEX('Policy Characteristics'!F:F,MATCH($C1180,'Policy Characteristics'!$C:$C,0)))</f>
        <v>0</v>
      </c>
      <c r="M1180" s="317">
        <f>IF(ISBLANK(INDEX('Policy Characteristics'!G:G,MATCH($C1180,'Policy Characteristics'!$C:$C,0))),"",INDEX('Policy Characteristics'!G:G,MATCH($C1180,'Policy Characteristics'!$C:$C,0)))</f>
        <v>0.4</v>
      </c>
      <c r="N1180" s="317">
        <f>IF(ISBLANK(INDEX('Policy Characteristics'!H:H,MATCH($C1180,'Policy Characteristics'!$C:$C,0))),"",INDEX('Policy Characteristics'!H:H,MATCH($C1180,'Policy Characteristics'!$C:$C,0)))</f>
        <v>0.01</v>
      </c>
      <c r="O1180" s="306" t="str">
        <f>IF(ISBLANK(INDEX('Policy Characteristics'!I:I,MATCH($C1180,'Policy Characteristics'!$C:$C,0))),"",INDEX('Policy Characteristics'!I:I,MATCH($C1180,'Policy Characteristics'!$C:$C,0)))</f>
        <v>% reduction in fuel use</v>
      </c>
      <c r="P1180" s="306" t="str">
        <f>IF(ISBLANK(INDEX('Policy Characteristics'!J:J,MATCH($C1180,'Policy Characteristics'!$C:$C,0))),"",INDEX('Policy Characteristics'!J:J,MATCH($C1180,'Policy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0" s="306" t="str">
        <f>IF(ISBLANK(INDEX('Policy Characteristics'!K:K,MATCH($C1180,'Policy Characteristics'!$C:$C,0))),"",INDEX('Policy Characteristics'!K:K,MATCH($C1180,'Policy Characteristics'!$C:$C,0)))</f>
        <v>architectural-design.html#rnd</v>
      </c>
      <c r="R1180" s="306" t="str">
        <f>IF(ISBLANK(INDEX('Policy Characteristics'!L:L,MATCH($C1180,'Policy Characteristics'!$C:$C,0))),"",INDEX('Policy Characteristics'!L:L,MATCH($C1180,'Policy Characteristics'!$C:$C,0)))</f>
        <v>research-and-development.html</v>
      </c>
    </row>
    <row r="1181" spans="1:18" x14ac:dyDescent="0.25">
      <c r="A1181" s="306" t="str">
        <f>IF(ISBLANK(INDEX('Policy Characteristics'!A:A,MATCH($C1181,'Policy Characteristics'!$C:$C,0))),"",INDEX('Policy Characteristics'!A:A,MATCH($C1181,'Policy Characteristics'!$C:$C,0)))</f>
        <v>Research and Development</v>
      </c>
      <c r="B1181" s="306" t="str">
        <f>IF(ISBLANK(INDEX('Policy Characteristics'!B:B,MATCH($C1181,'Policy Characteristics'!$C:$C,0))),"",INDEX('Policy Characteristics'!B:B,MATCH($C1181,'Policy Characteristics'!$C:$C,0)))</f>
        <v>Fuel Use Reduction</v>
      </c>
      <c r="C1181" s="310" t="str">
        <f t="shared" si="65"/>
        <v>RnD Transportation Fuel Use Perc Reduction</v>
      </c>
      <c r="D1181" s="414" t="s">
        <v>2592</v>
      </c>
      <c r="E1181" s="414"/>
      <c r="F1181" s="414" t="s">
        <v>2892</v>
      </c>
      <c r="G1181" s="414"/>
      <c r="H1181" s="416">
        <v>524</v>
      </c>
      <c r="I1181" s="414" t="s">
        <v>44</v>
      </c>
      <c r="J1181" s="308" t="str">
        <f>IF(ISBLANK(INDEX('Policy Characteristics'!D:D,MATCH($C1181,'Policy Characteristics'!$C:$C,0))),"",INDEX('Policy Characteristics'!D:D,MATCH($C1181,'Policy Characteristics'!$C:$C,0)))</f>
        <v>R&amp;D Fuel Use Reductions</v>
      </c>
      <c r="K1181" s="306" t="str">
        <f>IF(ISBLANK(INDEX('Policy Characteristics'!E:E,MATCH($C1181,'Policy Characteristics'!$C:$C,0))),"",INDEX('Policy Characteristics'!E:E,MATCH($C1181,'Policy Characteristics'!$C:$C,0)))</f>
        <v>RnD transportation fuel use reduction</v>
      </c>
      <c r="L1181" s="317">
        <f>IF(ISBLANK(INDEX('Policy Characteristics'!F:F,MATCH($C1181,'Policy Characteristics'!$C:$C,0))),"",INDEX('Policy Characteristics'!F:F,MATCH($C1181,'Policy Characteristics'!$C:$C,0)))</f>
        <v>0</v>
      </c>
      <c r="M1181" s="317">
        <f>IF(ISBLANK(INDEX('Policy Characteristics'!G:G,MATCH($C1181,'Policy Characteristics'!$C:$C,0))),"",INDEX('Policy Characteristics'!G:G,MATCH($C1181,'Policy Characteristics'!$C:$C,0)))</f>
        <v>0.4</v>
      </c>
      <c r="N1181" s="317">
        <f>IF(ISBLANK(INDEX('Policy Characteristics'!H:H,MATCH($C1181,'Policy Characteristics'!$C:$C,0))),"",INDEX('Policy Characteristics'!H:H,MATCH($C1181,'Policy Characteristics'!$C:$C,0)))</f>
        <v>0.01</v>
      </c>
      <c r="O1181" s="306" t="str">
        <f>IF(ISBLANK(INDEX('Policy Characteristics'!I:I,MATCH($C1181,'Policy Characteristics'!$C:$C,0))),"",INDEX('Policy Characteristics'!I:I,MATCH($C1181,'Policy Characteristics'!$C:$C,0)))</f>
        <v>% reduction in fuel use</v>
      </c>
      <c r="P1181" s="306" t="str">
        <f>IF(ISBLANK(INDEX('Policy Characteristics'!J:J,MATCH($C1181,'Policy Characteristics'!$C:$C,0))),"",INDEX('Policy Characteristics'!J:J,MATCH($C1181,'Policy Characteristics'!$C:$C,0)))</f>
        <v>**Description:** This policy causes the fuel use of the selected type(s) of equipment to decline by the set percentage over the course of the model run.  The R&amp;D progress caused by this policy is additional to any R&amp;D necessary to comply with other policies, such as tighter fuel economy standards.  No costs associated with conducting this additional R&amp;D (such as investments in laboratories or engineers' salaries) are included in the model. // **Guidance for setting values:** This policy should generally be set to zero unless you are exploring a scenario with unusual and unexpected technological advancement.  If setting a non-zero value, more mature technologies, such as coal, should have lower values than younger technologies, such as solar.  A setting of 30% implies an average of roughly 1% annual improvement, which is very substantial.</v>
      </c>
      <c r="Q1181" s="306" t="str">
        <f>IF(ISBLANK(INDEX('Policy Characteristics'!K:K,MATCH($C1181,'Policy Characteristics'!$C:$C,0))),"",INDEX('Policy Characteristics'!K:K,MATCH($C1181,'Policy Characteristics'!$C:$C,0)))</f>
        <v>architectural-design.html#rnd</v>
      </c>
      <c r="R1181" s="306" t="str">
        <f>IF(ISBLANK(INDEX('Policy Characteristics'!L:L,MATCH($C1181,'Policy Characteristics'!$C:$C,0))),"",INDEX('Policy Characteristics'!L:L,MATCH($C1181,'Policy Characteristics'!$C:$C,0)))</f>
        <v>research-and-development.html</v>
      </c>
    </row>
    <row r="1182" spans="1:18" x14ac:dyDescent="0.25">
      <c r="A1182" s="306" t="str">
        <f>IF(ISBLANK(INDEX('Policy Characteristics'!A:A,MATCH($C1182,'Policy Characteristics'!$C:$C,0))),"",INDEX('Policy Characteristics'!A:A,MATCH($C1182,'Policy Characteristics'!$C:$C,0)))</f>
        <v>Government Revenue Accounting</v>
      </c>
      <c r="B1182" s="306" t="str">
        <f>IF(ISBLANK(INDEX('Policy Characteristics'!B:B,MATCH($C1182,'Policy Characteristics'!$C:$C,0))),"",INDEX('Policy Characteristics'!B:B,MATCH($C1182,'Policy Characteristics'!$C:$C,0)))</f>
        <v>Carbon Tax Revenue</v>
      </c>
      <c r="C1182" s="315" t="s">
        <v>3062</v>
      </c>
      <c r="D1182" s="7" t="s">
        <v>3071</v>
      </c>
      <c r="F1182" s="7" t="s">
        <v>3076</v>
      </c>
      <c r="H1182" s="186">
        <v>545</v>
      </c>
      <c r="I1182" s="7" t="s">
        <v>44</v>
      </c>
      <c r="J1182" s="308" t="str">
        <f>IF(ISBLANK(INDEX('Policy Characteristics'!D:D,MATCH($C1182,'Policy Characteristics'!$C:$C,0))),"",INDEX('Policy Characteristics'!D:D,MATCH($C1182,'Policy Characteristics'!$C:$C,0)))</f>
        <v/>
      </c>
      <c r="K1182" s="306" t="str">
        <f>IF(ISBLANK(INDEX('Policy Characteristics'!E:E,MATCH($C1182,'Policy Characteristics'!$C:$C,0))),"",INDEX('Policy Characteristics'!E:E,MATCH($C1182,'Policy Characteristics'!$C:$C,0)))</f>
        <v>GRA carbon tax revenue</v>
      </c>
      <c r="L1182" s="306">
        <f>IF(ISBLANK(INDEX('Policy Characteristics'!F:F,MATCH($C1182,'Policy Characteristics'!$C:$C,0))),"",INDEX('Policy Characteristics'!F:F,MATCH($C1182,'Policy Characteristics'!$C:$C,0)))</f>
        <v>0</v>
      </c>
      <c r="M1182" s="306">
        <f>IF(ISBLANK(INDEX('Policy Characteristics'!G:G,MATCH($C1182,'Policy Characteristics'!$C:$C,0))),"",INDEX('Policy Characteristics'!G:G,MATCH($C1182,'Policy Characteristics'!$C:$C,0)))</f>
        <v>10</v>
      </c>
      <c r="N1182" s="306">
        <f>IF(ISBLANK(INDEX('Policy Characteristics'!H:H,MATCH($C1182,'Policy Characteristics'!$C:$C,0))),"",INDEX('Policy Characteristics'!H:H,MATCH($C1182,'Policy Characteristics'!$C:$C,0)))</f>
        <v>1</v>
      </c>
      <c r="O1182" s="306" t="str">
        <f>IF(ISBLANK(INDEX('Policy Characteristics'!I:I,MATCH($C1182,'Policy Characteristics'!$C:$C,0))),"",INDEX('Policy Characteristics'!I:I,MATCH($C1182,'Policy Characteristics'!$C:$C,0)))</f>
        <v>weight</v>
      </c>
      <c r="P1182" s="306" t="str">
        <f>IF(ISBLANK(INDEX('Policy Characteristics'!J:J,MATCH($C1182,'Policy Characteristics'!$C:$C,0))),"",INDEX('Policy Characteristics'!J:J,MATCH($C1182,'Policy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2" s="306" t="str">
        <f>IF(ISBLANK(INDEX('Policy Characteristics'!K:K,MATCH($C1182,'Policy Characteristics'!$C:$C,0))),"",INDEX('Policy Characteristics'!K:K,MATCH($C1182,'Policy Characteristics'!$C:$C,0)))</f>
        <v>io-model.html</v>
      </c>
      <c r="R1182" s="306" t="str">
        <f>IF(ISBLANK(INDEX('Policy Characteristics'!L:L,MATCH($C1182,'Policy Characteristics'!$C:$C,0))),"",INDEX('Policy Characteristics'!L:L,MATCH($C1182,'Policy Characteristics'!$C:$C,0)))</f>
        <v/>
      </c>
    </row>
    <row r="1183" spans="1:18" x14ac:dyDescent="0.25">
      <c r="A1183" s="306" t="str">
        <f>IF(ISBLANK(INDEX('Policy Characteristics'!A:A,MATCH($C1183,'Policy Characteristics'!$C:$C,0))),"",INDEX('Policy Characteristics'!A:A,MATCH($C1183,'Policy Characteristics'!$C:$C,0)))</f>
        <v>Government Revenue Accounting</v>
      </c>
      <c r="B1183" s="306" t="str">
        <f>IF(ISBLANK(INDEX('Policy Characteristics'!B:B,MATCH($C1183,'Policy Characteristics'!$C:$C,0))),"",INDEX('Policy Characteristics'!B:B,MATCH($C1183,'Policy Characteristics'!$C:$C,0)))</f>
        <v>Carbon Tax Revenue</v>
      </c>
      <c r="C1183" s="316" t="str">
        <f t="shared" ref="C1183" si="66">C$1182</f>
        <v>GRA for Carbon Tax Revenue</v>
      </c>
      <c r="D1183" s="7" t="s">
        <v>3072</v>
      </c>
      <c r="F1183" s="7" t="s">
        <v>3099</v>
      </c>
      <c r="H1183" s="186">
        <v>546</v>
      </c>
      <c r="I1183" s="435" t="str">
        <f t="shared" ref="I1183:I1186" si="67">I$1182</f>
        <v>Yes</v>
      </c>
      <c r="J1183" s="308" t="str">
        <f>IF(ISBLANK(INDEX('Policy Characteristics'!D:D,MATCH($C1183,'Policy Characteristics'!$C:$C,0))),"",INDEX('Policy Characteristics'!D:D,MATCH($C1183,'Policy Characteristics'!$C:$C,0)))</f>
        <v/>
      </c>
      <c r="K1183" s="306" t="str">
        <f>IF(ISBLANK(INDEX('Policy Characteristics'!E:E,MATCH($C1183,'Policy Characteristics'!$C:$C,0))),"",INDEX('Policy Characteristics'!E:E,MATCH($C1183,'Policy Characteristics'!$C:$C,0)))</f>
        <v>GRA carbon tax revenue</v>
      </c>
      <c r="L1183" s="306">
        <f>IF(ISBLANK(INDEX('Policy Characteristics'!F:F,MATCH($C1183,'Policy Characteristics'!$C:$C,0))),"",INDEX('Policy Characteristics'!F:F,MATCH($C1183,'Policy Characteristics'!$C:$C,0)))</f>
        <v>0</v>
      </c>
      <c r="M1183" s="306">
        <f>IF(ISBLANK(INDEX('Policy Characteristics'!G:G,MATCH($C1183,'Policy Characteristics'!$C:$C,0))),"",INDEX('Policy Characteristics'!G:G,MATCH($C1183,'Policy Characteristics'!$C:$C,0)))</f>
        <v>10</v>
      </c>
      <c r="N1183" s="306">
        <f>IF(ISBLANK(INDEX('Policy Characteristics'!H:H,MATCH($C1183,'Policy Characteristics'!$C:$C,0))),"",INDEX('Policy Characteristics'!H:H,MATCH($C1183,'Policy Characteristics'!$C:$C,0)))</f>
        <v>1</v>
      </c>
      <c r="O1183" s="306" t="str">
        <f>IF(ISBLANK(INDEX('Policy Characteristics'!I:I,MATCH($C1183,'Policy Characteristics'!$C:$C,0))),"",INDEX('Policy Characteristics'!I:I,MATCH($C1183,'Policy Characteristics'!$C:$C,0)))</f>
        <v>weight</v>
      </c>
      <c r="P1183" s="306" t="str">
        <f>IF(ISBLANK(INDEX('Policy Characteristics'!J:J,MATCH($C1183,'Policy Characteristics'!$C:$C,0))),"",INDEX('Policy Characteristics'!J:J,MATCH($C1183,'Policy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3" s="306" t="str">
        <f>IF(ISBLANK(INDEX('Policy Characteristics'!K:K,MATCH($C1183,'Policy Characteristics'!$C:$C,0))),"",INDEX('Policy Characteristics'!K:K,MATCH($C1183,'Policy Characteristics'!$C:$C,0)))</f>
        <v>io-model.html</v>
      </c>
      <c r="R1183" s="306" t="str">
        <f>IF(ISBLANK(INDEX('Policy Characteristics'!L:L,MATCH($C1183,'Policy Characteristics'!$C:$C,0))),"",INDEX('Policy Characteristics'!L:L,MATCH($C1183,'Policy Characteristics'!$C:$C,0)))</f>
        <v/>
      </c>
    </row>
    <row r="1184" spans="1:18" x14ac:dyDescent="0.25">
      <c r="A1184" s="306" t="str">
        <f>IF(ISBLANK(INDEX('Policy Characteristics'!A:A,MATCH($C1184,'Policy Characteristics'!$C:$C,0))),"",INDEX('Policy Characteristics'!A:A,MATCH($C1184,'Policy Characteristics'!$C:$C,0)))</f>
        <v>Government Revenue Accounting</v>
      </c>
      <c r="B1184" s="306" t="str">
        <f>IF(ISBLANK(INDEX('Policy Characteristics'!B:B,MATCH($C1184,'Policy Characteristics'!$C:$C,0))),"",INDEX('Policy Characteristics'!B:B,MATCH($C1184,'Policy Characteristics'!$C:$C,0)))</f>
        <v>Carbon Tax Revenue</v>
      </c>
      <c r="C1184" s="316" t="str">
        <f t="shared" ref="C1184:C1186" si="68">C$1182</f>
        <v>GRA for Carbon Tax Revenue</v>
      </c>
      <c r="D1184" s="7" t="s">
        <v>3073</v>
      </c>
      <c r="F1184" s="7" t="s">
        <v>3077</v>
      </c>
      <c r="H1184" s="186">
        <v>547</v>
      </c>
      <c r="I1184" s="435" t="str">
        <f t="shared" si="67"/>
        <v>Yes</v>
      </c>
      <c r="J1184" s="308" t="str">
        <f>IF(ISBLANK(INDEX('Policy Characteristics'!D:D,MATCH($C1184,'Policy Characteristics'!$C:$C,0))),"",INDEX('Policy Characteristics'!D:D,MATCH($C1184,'Policy Characteristics'!$C:$C,0)))</f>
        <v/>
      </c>
      <c r="K1184" s="306" t="str">
        <f>IF(ISBLANK(INDEX('Policy Characteristics'!E:E,MATCH($C1184,'Policy Characteristics'!$C:$C,0))),"",INDEX('Policy Characteristics'!E:E,MATCH($C1184,'Policy Characteristics'!$C:$C,0)))</f>
        <v>GRA carbon tax revenue</v>
      </c>
      <c r="L1184" s="306">
        <f>IF(ISBLANK(INDEX('Policy Characteristics'!F:F,MATCH($C1184,'Policy Characteristics'!$C:$C,0))),"",INDEX('Policy Characteristics'!F:F,MATCH($C1184,'Policy Characteristics'!$C:$C,0)))</f>
        <v>0</v>
      </c>
      <c r="M1184" s="306">
        <f>IF(ISBLANK(INDEX('Policy Characteristics'!G:G,MATCH($C1184,'Policy Characteristics'!$C:$C,0))),"",INDEX('Policy Characteristics'!G:G,MATCH($C1184,'Policy Characteristics'!$C:$C,0)))</f>
        <v>10</v>
      </c>
      <c r="N1184" s="306">
        <f>IF(ISBLANK(INDEX('Policy Characteristics'!H:H,MATCH($C1184,'Policy Characteristics'!$C:$C,0))),"",INDEX('Policy Characteristics'!H:H,MATCH($C1184,'Policy Characteristics'!$C:$C,0)))</f>
        <v>1</v>
      </c>
      <c r="O1184" s="306" t="str">
        <f>IF(ISBLANK(INDEX('Policy Characteristics'!I:I,MATCH($C1184,'Policy Characteristics'!$C:$C,0))),"",INDEX('Policy Characteristics'!I:I,MATCH($C1184,'Policy Characteristics'!$C:$C,0)))</f>
        <v>weight</v>
      </c>
      <c r="P1184" s="306" t="str">
        <f>IF(ISBLANK(INDEX('Policy Characteristics'!J:J,MATCH($C1184,'Policy Characteristics'!$C:$C,0))),"",INDEX('Policy Characteristics'!J:J,MATCH($C1184,'Policy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4" s="306" t="str">
        <f>IF(ISBLANK(INDEX('Policy Characteristics'!K:K,MATCH($C1184,'Policy Characteristics'!$C:$C,0))),"",INDEX('Policy Characteristics'!K:K,MATCH($C1184,'Policy Characteristics'!$C:$C,0)))</f>
        <v>io-model.html</v>
      </c>
      <c r="R1184" s="306" t="str">
        <f>IF(ISBLANK(INDEX('Policy Characteristics'!L:L,MATCH($C1184,'Policy Characteristics'!$C:$C,0))),"",INDEX('Policy Characteristics'!L:L,MATCH($C1184,'Policy Characteristics'!$C:$C,0)))</f>
        <v/>
      </c>
    </row>
    <row r="1185" spans="1:18" x14ac:dyDescent="0.25">
      <c r="A1185" s="306" t="str">
        <f>IF(ISBLANK(INDEX('Policy Characteristics'!A:A,MATCH($C1185,'Policy Characteristics'!$C:$C,0))),"",INDEX('Policy Characteristics'!A:A,MATCH($C1185,'Policy Characteristics'!$C:$C,0)))</f>
        <v>Government Revenue Accounting</v>
      </c>
      <c r="B1185" s="306" t="str">
        <f>IF(ISBLANK(INDEX('Policy Characteristics'!B:B,MATCH($C1185,'Policy Characteristics'!$C:$C,0))),"",INDEX('Policy Characteristics'!B:B,MATCH($C1185,'Policy Characteristics'!$C:$C,0)))</f>
        <v>Carbon Tax Revenue</v>
      </c>
      <c r="C1185" s="316" t="str">
        <f t="shared" si="68"/>
        <v>GRA for Carbon Tax Revenue</v>
      </c>
      <c r="D1185" s="7" t="s">
        <v>3074</v>
      </c>
      <c r="F1185" s="7" t="s">
        <v>3078</v>
      </c>
      <c r="H1185" s="186">
        <v>548</v>
      </c>
      <c r="I1185" s="435" t="str">
        <f t="shared" si="67"/>
        <v>Yes</v>
      </c>
      <c r="J1185" s="308" t="str">
        <f>IF(ISBLANK(INDEX('Policy Characteristics'!D:D,MATCH($C1185,'Policy Characteristics'!$C:$C,0))),"",INDEX('Policy Characteristics'!D:D,MATCH($C1185,'Policy Characteristics'!$C:$C,0)))</f>
        <v/>
      </c>
      <c r="K1185" s="306" t="str">
        <f>IF(ISBLANK(INDEX('Policy Characteristics'!E:E,MATCH($C1185,'Policy Characteristics'!$C:$C,0))),"",INDEX('Policy Characteristics'!E:E,MATCH($C1185,'Policy Characteristics'!$C:$C,0)))</f>
        <v>GRA carbon tax revenue</v>
      </c>
      <c r="L1185" s="306">
        <f>IF(ISBLANK(INDEX('Policy Characteristics'!F:F,MATCH($C1185,'Policy Characteristics'!$C:$C,0))),"",INDEX('Policy Characteristics'!F:F,MATCH($C1185,'Policy Characteristics'!$C:$C,0)))</f>
        <v>0</v>
      </c>
      <c r="M1185" s="306">
        <f>IF(ISBLANK(INDEX('Policy Characteristics'!G:G,MATCH($C1185,'Policy Characteristics'!$C:$C,0))),"",INDEX('Policy Characteristics'!G:G,MATCH($C1185,'Policy Characteristics'!$C:$C,0)))</f>
        <v>10</v>
      </c>
      <c r="N1185" s="306">
        <f>IF(ISBLANK(INDEX('Policy Characteristics'!H:H,MATCH($C1185,'Policy Characteristics'!$C:$C,0))),"",INDEX('Policy Characteristics'!H:H,MATCH($C1185,'Policy Characteristics'!$C:$C,0)))</f>
        <v>1</v>
      </c>
      <c r="O1185" s="306" t="str">
        <f>IF(ISBLANK(INDEX('Policy Characteristics'!I:I,MATCH($C1185,'Policy Characteristics'!$C:$C,0))),"",INDEX('Policy Characteristics'!I:I,MATCH($C1185,'Policy Characteristics'!$C:$C,0)))</f>
        <v>weight</v>
      </c>
      <c r="P1185" s="306" t="str">
        <f>IF(ISBLANK(INDEX('Policy Characteristics'!J:J,MATCH($C1185,'Policy Characteristics'!$C:$C,0))),"",INDEX('Policy Characteristics'!J:J,MATCH($C1185,'Policy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5" s="306" t="str">
        <f>IF(ISBLANK(INDEX('Policy Characteristics'!K:K,MATCH($C1185,'Policy Characteristics'!$C:$C,0))),"",INDEX('Policy Characteristics'!K:K,MATCH($C1185,'Policy Characteristics'!$C:$C,0)))</f>
        <v>io-model.html</v>
      </c>
      <c r="R1185" s="306" t="str">
        <f>IF(ISBLANK(INDEX('Policy Characteristics'!L:L,MATCH($C1185,'Policy Characteristics'!$C:$C,0))),"",INDEX('Policy Characteristics'!L:L,MATCH($C1185,'Policy Characteristics'!$C:$C,0)))</f>
        <v/>
      </c>
    </row>
    <row r="1186" spans="1:18" x14ac:dyDescent="0.25">
      <c r="A1186" s="306" t="str">
        <f>IF(ISBLANK(INDEX('Policy Characteristics'!A:A,MATCH($C1186,'Policy Characteristics'!$C:$C,0))),"",INDEX('Policy Characteristics'!A:A,MATCH($C1186,'Policy Characteristics'!$C:$C,0)))</f>
        <v>Government Revenue Accounting</v>
      </c>
      <c r="B1186" s="306" t="str">
        <f>IF(ISBLANK(INDEX('Policy Characteristics'!B:B,MATCH($C1186,'Policy Characteristics'!$C:$C,0))),"",INDEX('Policy Characteristics'!B:B,MATCH($C1186,'Policy Characteristics'!$C:$C,0)))</f>
        <v>Carbon Tax Revenue</v>
      </c>
      <c r="C1186" s="316" t="str">
        <f t="shared" si="68"/>
        <v>GRA for Carbon Tax Revenue</v>
      </c>
      <c r="D1186" s="7" t="s">
        <v>3075</v>
      </c>
      <c r="F1186" s="7" t="s">
        <v>3079</v>
      </c>
      <c r="H1186" s="186">
        <v>549</v>
      </c>
      <c r="I1186" s="435" t="str">
        <f t="shared" si="67"/>
        <v>Yes</v>
      </c>
      <c r="J1186" s="308" t="str">
        <f>IF(ISBLANK(INDEX('Policy Characteristics'!D:D,MATCH($C1186,'Policy Characteristics'!$C:$C,0))),"",INDEX('Policy Characteristics'!D:D,MATCH($C1186,'Policy Characteristics'!$C:$C,0)))</f>
        <v/>
      </c>
      <c r="K1186" s="306" t="str">
        <f>IF(ISBLANK(INDEX('Policy Characteristics'!E:E,MATCH($C1186,'Policy Characteristics'!$C:$C,0))),"",INDEX('Policy Characteristics'!E:E,MATCH($C1186,'Policy Characteristics'!$C:$C,0)))</f>
        <v>GRA carbon tax revenue</v>
      </c>
      <c r="L1186" s="306">
        <f>IF(ISBLANK(INDEX('Policy Characteristics'!F:F,MATCH($C1186,'Policy Characteristics'!$C:$C,0))),"",INDEX('Policy Characteristics'!F:F,MATCH($C1186,'Policy Characteristics'!$C:$C,0)))</f>
        <v>0</v>
      </c>
      <c r="M1186" s="306">
        <f>IF(ISBLANK(INDEX('Policy Characteristics'!G:G,MATCH($C1186,'Policy Characteristics'!$C:$C,0))),"",INDEX('Policy Characteristics'!G:G,MATCH($C1186,'Policy Characteristics'!$C:$C,0)))</f>
        <v>10</v>
      </c>
      <c r="N1186" s="306">
        <f>IF(ISBLANK(INDEX('Policy Characteristics'!H:H,MATCH($C1186,'Policy Characteristics'!$C:$C,0))),"",INDEX('Policy Characteristics'!H:H,MATCH($C1186,'Policy Characteristics'!$C:$C,0)))</f>
        <v>1</v>
      </c>
      <c r="O1186" s="306" t="str">
        <f>IF(ISBLANK(INDEX('Policy Characteristics'!I:I,MATCH($C1186,'Policy Characteristics'!$C:$C,0))),"",INDEX('Policy Characteristics'!I:I,MATCH($C1186,'Policy Characteristics'!$C:$C,0)))</f>
        <v>weight</v>
      </c>
      <c r="P1186" s="306" t="str">
        <f>IF(ISBLANK(INDEX('Policy Characteristics'!J:J,MATCH($C1186,'Policy Characteristics'!$C:$C,0))),"",INDEX('Policy Characteristics'!J:J,MATCH($C1186,'Policy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6" s="306" t="str">
        <f>IF(ISBLANK(INDEX('Policy Characteristics'!K:K,MATCH($C1186,'Policy Characteristics'!$C:$C,0))),"",INDEX('Policy Characteristics'!K:K,MATCH($C1186,'Policy Characteristics'!$C:$C,0)))</f>
        <v>io-model.html</v>
      </c>
      <c r="R1186" s="306" t="str">
        <f>IF(ISBLANK(INDEX('Policy Characteristics'!L:L,MATCH($C1186,'Policy Characteristics'!$C:$C,0))),"",INDEX('Policy Characteristics'!L:L,MATCH($C1186,'Policy Characteristics'!$C:$C,0)))</f>
        <v/>
      </c>
    </row>
    <row r="1187" spans="1:18" x14ac:dyDescent="0.25">
      <c r="A1187" s="306" t="str">
        <f>IF(ISBLANK(INDEX('Policy Characteristics'!A:A,MATCH($C1187,'Policy Characteristics'!$C:$C,0))),"",INDEX('Policy Characteristics'!A:A,MATCH($C1187,'Policy Characteristics'!$C:$C,0)))</f>
        <v>Government Revenue Accounting</v>
      </c>
      <c r="B1187" s="306" t="str">
        <f>IF(ISBLANK(INDEX('Policy Characteristics'!B:B,MATCH($C1187,'Policy Characteristics'!$C:$C,0))),"",INDEX('Policy Characteristics'!B:B,MATCH($C1187,'Policy Characteristics'!$C:$C,0)))</f>
        <v>Fuel Tax Revenue</v>
      </c>
      <c r="C1187" s="315" t="s">
        <v>3063</v>
      </c>
      <c r="D1187" s="7" t="s">
        <v>3071</v>
      </c>
      <c r="F1187" s="7" t="s">
        <v>3076</v>
      </c>
      <c r="H1187" s="186">
        <v>550</v>
      </c>
      <c r="I1187" s="7" t="s">
        <v>44</v>
      </c>
      <c r="J1187" s="308" t="str">
        <f>IF(ISBLANK(INDEX('Policy Characteristics'!D:D,MATCH($C1187,'Policy Characteristics'!$C:$C,0))),"",INDEX('Policy Characteristics'!D:D,MATCH($C1187,'Policy Characteristics'!$C:$C,0)))</f>
        <v/>
      </c>
      <c r="K1187" s="306" t="str">
        <f>IF(ISBLANK(INDEX('Policy Characteristics'!E:E,MATCH($C1187,'Policy Characteristics'!$C:$C,0))),"",INDEX('Policy Characteristics'!E:E,MATCH($C1187,'Policy Characteristics'!$C:$C,0)))</f>
        <v>GRA fuel tax revenue</v>
      </c>
      <c r="L1187" s="306">
        <f>IF(ISBLANK(INDEX('Policy Characteristics'!F:F,MATCH($C1187,'Policy Characteristics'!$C:$C,0))),"",INDEX('Policy Characteristics'!F:F,MATCH($C1187,'Policy Characteristics'!$C:$C,0)))</f>
        <v>0</v>
      </c>
      <c r="M1187" s="306">
        <f>IF(ISBLANK(INDEX('Policy Characteristics'!G:G,MATCH($C1187,'Policy Characteristics'!$C:$C,0))),"",INDEX('Policy Characteristics'!G:G,MATCH($C1187,'Policy Characteristics'!$C:$C,0)))</f>
        <v>10</v>
      </c>
      <c r="N1187" s="306">
        <f>IF(ISBLANK(INDEX('Policy Characteristics'!H:H,MATCH($C1187,'Policy Characteristics'!$C:$C,0))),"",INDEX('Policy Characteristics'!H:H,MATCH($C1187,'Policy Characteristics'!$C:$C,0)))</f>
        <v>1</v>
      </c>
      <c r="O1187" s="306" t="str">
        <f>IF(ISBLANK(INDEX('Policy Characteristics'!I:I,MATCH($C1187,'Policy Characteristics'!$C:$C,0))),"",INDEX('Policy Characteristics'!I:I,MATCH($C1187,'Policy Characteristics'!$C:$C,0)))</f>
        <v>weight</v>
      </c>
      <c r="P1187" s="306" t="str">
        <f>IF(ISBLANK(INDEX('Policy Characteristics'!J:J,MATCH($C1187,'Policy Characteristics'!$C:$C,0))),"",INDEX('Policy Characteristics'!J:J,MATCH($C1187,'Policy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7" s="306" t="str">
        <f>IF(ISBLANK(INDEX('Policy Characteristics'!K:K,MATCH($C1187,'Policy Characteristics'!$C:$C,0))),"",INDEX('Policy Characteristics'!K:K,MATCH($C1187,'Policy Characteristics'!$C:$C,0)))</f>
        <v>io-model.html</v>
      </c>
      <c r="R1187" s="306" t="str">
        <f>IF(ISBLANK(INDEX('Policy Characteristics'!L:L,MATCH($C1187,'Policy Characteristics'!$C:$C,0))),"",INDEX('Policy Characteristics'!L:L,MATCH($C1187,'Policy Characteristics'!$C:$C,0)))</f>
        <v/>
      </c>
    </row>
    <row r="1188" spans="1:18" x14ac:dyDescent="0.25">
      <c r="A1188" s="306" t="str">
        <f>IF(ISBLANK(INDEX('Policy Characteristics'!A:A,MATCH($C1188,'Policy Characteristics'!$C:$C,0))),"",INDEX('Policy Characteristics'!A:A,MATCH($C1188,'Policy Characteristics'!$C:$C,0)))</f>
        <v>Government Revenue Accounting</v>
      </c>
      <c r="B1188" s="306" t="str">
        <f>IF(ISBLANK(INDEX('Policy Characteristics'!B:B,MATCH($C1188,'Policy Characteristics'!$C:$C,0))),"",INDEX('Policy Characteristics'!B:B,MATCH($C1188,'Policy Characteristics'!$C:$C,0)))</f>
        <v>Fuel Tax Revenue</v>
      </c>
      <c r="C1188" s="316" t="str">
        <f t="shared" ref="C1188:C1191" si="69">C$1187</f>
        <v>GRA for Fuel Tax Revenue</v>
      </c>
      <c r="D1188" s="7" t="s">
        <v>3072</v>
      </c>
      <c r="F1188" s="7" t="s">
        <v>3099</v>
      </c>
      <c r="H1188" s="186">
        <v>551</v>
      </c>
      <c r="I1188" s="435" t="str">
        <f t="shared" ref="I1188:I1191" si="70">I$1187</f>
        <v>Yes</v>
      </c>
      <c r="J1188" s="308" t="str">
        <f>IF(ISBLANK(INDEX('Policy Characteristics'!D:D,MATCH($C1188,'Policy Characteristics'!$C:$C,0))),"",INDEX('Policy Characteristics'!D:D,MATCH($C1188,'Policy Characteristics'!$C:$C,0)))</f>
        <v/>
      </c>
      <c r="K1188" s="306" t="str">
        <f>IF(ISBLANK(INDEX('Policy Characteristics'!E:E,MATCH($C1188,'Policy Characteristics'!$C:$C,0))),"",INDEX('Policy Characteristics'!E:E,MATCH($C1188,'Policy Characteristics'!$C:$C,0)))</f>
        <v>GRA fuel tax revenue</v>
      </c>
      <c r="L1188" s="306">
        <f>IF(ISBLANK(INDEX('Policy Characteristics'!F:F,MATCH($C1188,'Policy Characteristics'!$C:$C,0))),"",INDEX('Policy Characteristics'!F:F,MATCH($C1188,'Policy Characteristics'!$C:$C,0)))</f>
        <v>0</v>
      </c>
      <c r="M1188" s="306">
        <f>IF(ISBLANK(INDEX('Policy Characteristics'!G:G,MATCH($C1188,'Policy Characteristics'!$C:$C,0))),"",INDEX('Policy Characteristics'!G:G,MATCH($C1188,'Policy Characteristics'!$C:$C,0)))</f>
        <v>10</v>
      </c>
      <c r="N1188" s="306">
        <f>IF(ISBLANK(INDEX('Policy Characteristics'!H:H,MATCH($C1188,'Policy Characteristics'!$C:$C,0))),"",INDEX('Policy Characteristics'!H:H,MATCH($C1188,'Policy Characteristics'!$C:$C,0)))</f>
        <v>1</v>
      </c>
      <c r="O1188" s="306" t="str">
        <f>IF(ISBLANK(INDEX('Policy Characteristics'!I:I,MATCH($C1188,'Policy Characteristics'!$C:$C,0))),"",INDEX('Policy Characteristics'!I:I,MATCH($C1188,'Policy Characteristics'!$C:$C,0)))</f>
        <v>weight</v>
      </c>
      <c r="P1188" s="306" t="str">
        <f>IF(ISBLANK(INDEX('Policy Characteristics'!J:J,MATCH($C1188,'Policy Characteristics'!$C:$C,0))),"",INDEX('Policy Characteristics'!J:J,MATCH($C1188,'Policy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8" s="306" t="str">
        <f>IF(ISBLANK(INDEX('Policy Characteristics'!K:K,MATCH($C1188,'Policy Characteristics'!$C:$C,0))),"",INDEX('Policy Characteristics'!K:K,MATCH($C1188,'Policy Characteristics'!$C:$C,0)))</f>
        <v>io-model.html</v>
      </c>
      <c r="R1188" s="306" t="str">
        <f>IF(ISBLANK(INDEX('Policy Characteristics'!L:L,MATCH($C1188,'Policy Characteristics'!$C:$C,0))),"",INDEX('Policy Characteristics'!L:L,MATCH($C1188,'Policy Characteristics'!$C:$C,0)))</f>
        <v/>
      </c>
    </row>
    <row r="1189" spans="1:18" x14ac:dyDescent="0.25">
      <c r="A1189" s="306" t="str">
        <f>IF(ISBLANK(INDEX('Policy Characteristics'!A:A,MATCH($C1189,'Policy Characteristics'!$C:$C,0))),"",INDEX('Policy Characteristics'!A:A,MATCH($C1189,'Policy Characteristics'!$C:$C,0)))</f>
        <v>Government Revenue Accounting</v>
      </c>
      <c r="B1189" s="306" t="str">
        <f>IF(ISBLANK(INDEX('Policy Characteristics'!B:B,MATCH($C1189,'Policy Characteristics'!$C:$C,0))),"",INDEX('Policy Characteristics'!B:B,MATCH($C1189,'Policy Characteristics'!$C:$C,0)))</f>
        <v>Fuel Tax Revenue</v>
      </c>
      <c r="C1189" s="316" t="str">
        <f t="shared" si="69"/>
        <v>GRA for Fuel Tax Revenue</v>
      </c>
      <c r="D1189" s="7" t="s">
        <v>3073</v>
      </c>
      <c r="F1189" s="7" t="s">
        <v>3077</v>
      </c>
      <c r="H1189" s="186">
        <v>552</v>
      </c>
      <c r="I1189" s="435" t="str">
        <f t="shared" si="70"/>
        <v>Yes</v>
      </c>
      <c r="J1189" s="308" t="str">
        <f>IF(ISBLANK(INDEX('Policy Characteristics'!D:D,MATCH($C1189,'Policy Characteristics'!$C:$C,0))),"",INDEX('Policy Characteristics'!D:D,MATCH($C1189,'Policy Characteristics'!$C:$C,0)))</f>
        <v/>
      </c>
      <c r="K1189" s="306" t="str">
        <f>IF(ISBLANK(INDEX('Policy Characteristics'!E:E,MATCH($C1189,'Policy Characteristics'!$C:$C,0))),"",INDEX('Policy Characteristics'!E:E,MATCH($C1189,'Policy Characteristics'!$C:$C,0)))</f>
        <v>GRA fuel tax revenue</v>
      </c>
      <c r="L1189" s="306">
        <f>IF(ISBLANK(INDEX('Policy Characteristics'!F:F,MATCH($C1189,'Policy Characteristics'!$C:$C,0))),"",INDEX('Policy Characteristics'!F:F,MATCH($C1189,'Policy Characteristics'!$C:$C,0)))</f>
        <v>0</v>
      </c>
      <c r="M1189" s="306">
        <f>IF(ISBLANK(INDEX('Policy Characteristics'!G:G,MATCH($C1189,'Policy Characteristics'!$C:$C,0))),"",INDEX('Policy Characteristics'!G:G,MATCH($C1189,'Policy Characteristics'!$C:$C,0)))</f>
        <v>10</v>
      </c>
      <c r="N1189" s="306">
        <f>IF(ISBLANK(INDEX('Policy Characteristics'!H:H,MATCH($C1189,'Policy Characteristics'!$C:$C,0))),"",INDEX('Policy Characteristics'!H:H,MATCH($C1189,'Policy Characteristics'!$C:$C,0)))</f>
        <v>1</v>
      </c>
      <c r="O1189" s="306" t="str">
        <f>IF(ISBLANK(INDEX('Policy Characteristics'!I:I,MATCH($C1189,'Policy Characteristics'!$C:$C,0))),"",INDEX('Policy Characteristics'!I:I,MATCH($C1189,'Policy Characteristics'!$C:$C,0)))</f>
        <v>weight</v>
      </c>
      <c r="P1189" s="306" t="str">
        <f>IF(ISBLANK(INDEX('Policy Characteristics'!J:J,MATCH($C1189,'Policy Characteristics'!$C:$C,0))),"",INDEX('Policy Characteristics'!J:J,MATCH($C1189,'Policy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89" s="306" t="str">
        <f>IF(ISBLANK(INDEX('Policy Characteristics'!K:K,MATCH($C1189,'Policy Characteristics'!$C:$C,0))),"",INDEX('Policy Characteristics'!K:K,MATCH($C1189,'Policy Characteristics'!$C:$C,0)))</f>
        <v>io-model.html</v>
      </c>
      <c r="R1189" s="306" t="str">
        <f>IF(ISBLANK(INDEX('Policy Characteristics'!L:L,MATCH($C1189,'Policy Characteristics'!$C:$C,0))),"",INDEX('Policy Characteristics'!L:L,MATCH($C1189,'Policy Characteristics'!$C:$C,0)))</f>
        <v/>
      </c>
    </row>
    <row r="1190" spans="1:18" x14ac:dyDescent="0.25">
      <c r="A1190" s="306" t="str">
        <f>IF(ISBLANK(INDEX('Policy Characteristics'!A:A,MATCH($C1190,'Policy Characteristics'!$C:$C,0))),"",INDEX('Policy Characteristics'!A:A,MATCH($C1190,'Policy Characteristics'!$C:$C,0)))</f>
        <v>Government Revenue Accounting</v>
      </c>
      <c r="B1190" s="306" t="str">
        <f>IF(ISBLANK(INDEX('Policy Characteristics'!B:B,MATCH($C1190,'Policy Characteristics'!$C:$C,0))),"",INDEX('Policy Characteristics'!B:B,MATCH($C1190,'Policy Characteristics'!$C:$C,0)))</f>
        <v>Fuel Tax Revenue</v>
      </c>
      <c r="C1190" s="316" t="str">
        <f t="shared" si="69"/>
        <v>GRA for Fuel Tax Revenue</v>
      </c>
      <c r="D1190" s="7" t="s">
        <v>3074</v>
      </c>
      <c r="F1190" s="7" t="s">
        <v>3078</v>
      </c>
      <c r="H1190" s="186">
        <v>553</v>
      </c>
      <c r="I1190" s="435" t="str">
        <f t="shared" si="70"/>
        <v>Yes</v>
      </c>
      <c r="J1190" s="308" t="str">
        <f>IF(ISBLANK(INDEX('Policy Characteristics'!D:D,MATCH($C1190,'Policy Characteristics'!$C:$C,0))),"",INDEX('Policy Characteristics'!D:D,MATCH($C1190,'Policy Characteristics'!$C:$C,0)))</f>
        <v/>
      </c>
      <c r="K1190" s="306" t="str">
        <f>IF(ISBLANK(INDEX('Policy Characteristics'!E:E,MATCH($C1190,'Policy Characteristics'!$C:$C,0))),"",INDEX('Policy Characteristics'!E:E,MATCH($C1190,'Policy Characteristics'!$C:$C,0)))</f>
        <v>GRA fuel tax revenue</v>
      </c>
      <c r="L1190" s="306">
        <f>IF(ISBLANK(INDEX('Policy Characteristics'!F:F,MATCH($C1190,'Policy Characteristics'!$C:$C,0))),"",INDEX('Policy Characteristics'!F:F,MATCH($C1190,'Policy Characteristics'!$C:$C,0)))</f>
        <v>0</v>
      </c>
      <c r="M1190" s="306">
        <f>IF(ISBLANK(INDEX('Policy Characteristics'!G:G,MATCH($C1190,'Policy Characteristics'!$C:$C,0))),"",INDEX('Policy Characteristics'!G:G,MATCH($C1190,'Policy Characteristics'!$C:$C,0)))</f>
        <v>10</v>
      </c>
      <c r="N1190" s="306">
        <f>IF(ISBLANK(INDEX('Policy Characteristics'!H:H,MATCH($C1190,'Policy Characteristics'!$C:$C,0))),"",INDEX('Policy Characteristics'!H:H,MATCH($C1190,'Policy Characteristics'!$C:$C,0)))</f>
        <v>1</v>
      </c>
      <c r="O1190" s="306" t="str">
        <f>IF(ISBLANK(INDEX('Policy Characteristics'!I:I,MATCH($C1190,'Policy Characteristics'!$C:$C,0))),"",INDEX('Policy Characteristics'!I:I,MATCH($C1190,'Policy Characteristics'!$C:$C,0)))</f>
        <v>weight</v>
      </c>
      <c r="P1190" s="306" t="str">
        <f>IF(ISBLANK(INDEX('Policy Characteristics'!J:J,MATCH($C1190,'Policy Characteristics'!$C:$C,0))),"",INDEX('Policy Characteristics'!J:J,MATCH($C1190,'Policy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0" s="306" t="str">
        <f>IF(ISBLANK(INDEX('Policy Characteristics'!K:K,MATCH($C1190,'Policy Characteristics'!$C:$C,0))),"",INDEX('Policy Characteristics'!K:K,MATCH($C1190,'Policy Characteristics'!$C:$C,0)))</f>
        <v>io-model.html</v>
      </c>
      <c r="R1190" s="306" t="str">
        <f>IF(ISBLANK(INDEX('Policy Characteristics'!L:L,MATCH($C1190,'Policy Characteristics'!$C:$C,0))),"",INDEX('Policy Characteristics'!L:L,MATCH($C1190,'Policy Characteristics'!$C:$C,0)))</f>
        <v/>
      </c>
    </row>
    <row r="1191" spans="1:18" x14ac:dyDescent="0.25">
      <c r="A1191" s="306" t="str">
        <f>IF(ISBLANK(INDEX('Policy Characteristics'!A:A,MATCH($C1191,'Policy Characteristics'!$C:$C,0))),"",INDEX('Policy Characteristics'!A:A,MATCH($C1191,'Policy Characteristics'!$C:$C,0)))</f>
        <v>Government Revenue Accounting</v>
      </c>
      <c r="B1191" s="306" t="str">
        <f>IF(ISBLANK(INDEX('Policy Characteristics'!B:B,MATCH($C1191,'Policy Characteristics'!$C:$C,0))),"",INDEX('Policy Characteristics'!B:B,MATCH($C1191,'Policy Characteristics'!$C:$C,0)))</f>
        <v>Fuel Tax Revenue</v>
      </c>
      <c r="C1191" s="316" t="str">
        <f t="shared" si="69"/>
        <v>GRA for Fuel Tax Revenue</v>
      </c>
      <c r="D1191" s="7" t="s">
        <v>3075</v>
      </c>
      <c r="F1191" s="7" t="s">
        <v>3079</v>
      </c>
      <c r="H1191" s="186">
        <v>554</v>
      </c>
      <c r="I1191" s="435" t="str">
        <f t="shared" si="70"/>
        <v>Yes</v>
      </c>
      <c r="J1191" s="308" t="str">
        <f>IF(ISBLANK(INDEX('Policy Characteristics'!D:D,MATCH($C1191,'Policy Characteristics'!$C:$C,0))),"",INDEX('Policy Characteristics'!D:D,MATCH($C1191,'Policy Characteristics'!$C:$C,0)))</f>
        <v/>
      </c>
      <c r="K1191" s="306" t="str">
        <f>IF(ISBLANK(INDEX('Policy Characteristics'!E:E,MATCH($C1191,'Policy Characteristics'!$C:$C,0))),"",INDEX('Policy Characteristics'!E:E,MATCH($C1191,'Policy Characteristics'!$C:$C,0)))</f>
        <v>GRA fuel tax revenue</v>
      </c>
      <c r="L1191" s="306">
        <f>IF(ISBLANK(INDEX('Policy Characteristics'!F:F,MATCH($C1191,'Policy Characteristics'!$C:$C,0))),"",INDEX('Policy Characteristics'!F:F,MATCH($C1191,'Policy Characteristics'!$C:$C,0)))</f>
        <v>0</v>
      </c>
      <c r="M1191" s="306">
        <f>IF(ISBLANK(INDEX('Policy Characteristics'!G:G,MATCH($C1191,'Policy Characteristics'!$C:$C,0))),"",INDEX('Policy Characteristics'!G:G,MATCH($C1191,'Policy Characteristics'!$C:$C,0)))</f>
        <v>10</v>
      </c>
      <c r="N1191" s="306">
        <f>IF(ISBLANK(INDEX('Policy Characteristics'!H:H,MATCH($C1191,'Policy Characteristics'!$C:$C,0))),"",INDEX('Policy Characteristics'!H:H,MATCH($C1191,'Policy Characteristics'!$C:$C,0)))</f>
        <v>1</v>
      </c>
      <c r="O1191" s="306" t="str">
        <f>IF(ISBLANK(INDEX('Policy Characteristics'!I:I,MATCH($C1191,'Policy Characteristics'!$C:$C,0))),"",INDEX('Policy Characteristics'!I:I,MATCH($C1191,'Policy Characteristics'!$C:$C,0)))</f>
        <v>weight</v>
      </c>
      <c r="P1191" s="306" t="str">
        <f>IF(ISBLANK(INDEX('Policy Characteristics'!J:J,MATCH($C1191,'Policy Characteristics'!$C:$C,0))),"",INDEX('Policy Characteristics'!J:J,MATCH($C1191,'Policy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1" s="306" t="str">
        <f>IF(ISBLANK(INDEX('Policy Characteristics'!K:K,MATCH($C1191,'Policy Characteristics'!$C:$C,0))),"",INDEX('Policy Characteristics'!K:K,MATCH($C1191,'Policy Characteristics'!$C:$C,0)))</f>
        <v>io-model.html</v>
      </c>
      <c r="R1191" s="306" t="str">
        <f>IF(ISBLANK(INDEX('Policy Characteristics'!L:L,MATCH($C1191,'Policy Characteristics'!$C:$C,0))),"",INDEX('Policy Characteristics'!L:L,MATCH($C1191,'Policy Characteristics'!$C:$C,0)))</f>
        <v/>
      </c>
    </row>
    <row r="1192" spans="1:18" x14ac:dyDescent="0.25">
      <c r="A1192" s="306" t="str">
        <f>IF(ISBLANK(INDEX('Policy Characteristics'!A:A,MATCH($C1192,'Policy Characteristics'!$C:$C,0))),"",INDEX('Policy Characteristics'!A:A,MATCH($C1192,'Policy Characteristics'!$C:$C,0)))</f>
        <v>Government Revenue Accounting</v>
      </c>
      <c r="B1192" s="306" t="str">
        <f>IF(ISBLANK(INDEX('Policy Characteristics'!B:B,MATCH($C1192,'Policy Characteristics'!$C:$C,0))),"",INDEX('Policy Characteristics'!B:B,MATCH($C1192,'Policy Characteristics'!$C:$C,0)))</f>
        <v>EV Subsidy</v>
      </c>
      <c r="C1192" s="315" t="s">
        <v>3064</v>
      </c>
      <c r="D1192" s="7" t="s">
        <v>3071</v>
      </c>
      <c r="F1192" s="7" t="s">
        <v>3076</v>
      </c>
      <c r="H1192" s="186">
        <v>555</v>
      </c>
      <c r="I1192" s="7" t="s">
        <v>44</v>
      </c>
      <c r="J1192" s="308" t="str">
        <f>IF(ISBLANK(INDEX('Policy Characteristics'!D:D,MATCH($C1192,'Policy Characteristics'!$C:$C,0))),"",INDEX('Policy Characteristics'!D:D,MATCH($C1192,'Policy Characteristics'!$C:$C,0)))</f>
        <v/>
      </c>
      <c r="K1192" s="306" t="str">
        <f>IF(ISBLANK(INDEX('Policy Characteristics'!E:E,MATCH($C1192,'Policy Characteristics'!$C:$C,0))),"",INDEX('Policy Characteristics'!E:E,MATCH($C1192,'Policy Characteristics'!$C:$C,0)))</f>
        <v>GRA EV subsidy</v>
      </c>
      <c r="L1192" s="306">
        <f>IF(ISBLANK(INDEX('Policy Characteristics'!F:F,MATCH($C1192,'Policy Characteristics'!$C:$C,0))),"",INDEX('Policy Characteristics'!F:F,MATCH($C1192,'Policy Characteristics'!$C:$C,0)))</f>
        <v>0</v>
      </c>
      <c r="M1192" s="306">
        <f>IF(ISBLANK(INDEX('Policy Characteristics'!G:G,MATCH($C1192,'Policy Characteristics'!$C:$C,0))),"",INDEX('Policy Characteristics'!G:G,MATCH($C1192,'Policy Characteristics'!$C:$C,0)))</f>
        <v>10</v>
      </c>
      <c r="N1192" s="306">
        <f>IF(ISBLANK(INDEX('Policy Characteristics'!H:H,MATCH($C1192,'Policy Characteristics'!$C:$C,0))),"",INDEX('Policy Characteristics'!H:H,MATCH($C1192,'Policy Characteristics'!$C:$C,0)))</f>
        <v>1</v>
      </c>
      <c r="O1192" s="306" t="str">
        <f>IF(ISBLANK(INDEX('Policy Characteristics'!I:I,MATCH($C1192,'Policy Characteristics'!$C:$C,0))),"",INDEX('Policy Characteristics'!I:I,MATCH($C1192,'Policy Characteristics'!$C:$C,0)))</f>
        <v>weight</v>
      </c>
      <c r="P1192" s="306" t="str">
        <f>IF(ISBLANK(INDEX('Policy Characteristics'!J:J,MATCH($C1192,'Policy Characteristics'!$C:$C,0))),"",INDEX('Policy Characteristics'!J:J,MATCH($C1192,'Policy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2" s="306" t="str">
        <f>IF(ISBLANK(INDEX('Policy Characteristics'!K:K,MATCH($C1192,'Policy Characteristics'!$C:$C,0))),"",INDEX('Policy Characteristics'!K:K,MATCH($C1192,'Policy Characteristics'!$C:$C,0)))</f>
        <v>io-model.html</v>
      </c>
      <c r="R1192" s="306" t="str">
        <f>IF(ISBLANK(INDEX('Policy Characteristics'!L:L,MATCH($C1192,'Policy Characteristics'!$C:$C,0))),"",INDEX('Policy Characteristics'!L:L,MATCH($C1192,'Policy Characteristics'!$C:$C,0)))</f>
        <v/>
      </c>
    </row>
    <row r="1193" spans="1:18" x14ac:dyDescent="0.25">
      <c r="A1193" s="306" t="str">
        <f>IF(ISBLANK(INDEX('Policy Characteristics'!A:A,MATCH($C1193,'Policy Characteristics'!$C:$C,0))),"",INDEX('Policy Characteristics'!A:A,MATCH($C1193,'Policy Characteristics'!$C:$C,0)))</f>
        <v>Government Revenue Accounting</v>
      </c>
      <c r="B1193" s="306" t="str">
        <f>IF(ISBLANK(INDEX('Policy Characteristics'!B:B,MATCH($C1193,'Policy Characteristics'!$C:$C,0))),"",INDEX('Policy Characteristics'!B:B,MATCH($C1193,'Policy Characteristics'!$C:$C,0)))</f>
        <v>EV Subsidy</v>
      </c>
      <c r="C1193" s="316" t="str">
        <f t="shared" ref="C1193:C1196" si="71">C$1192</f>
        <v>GRA for EV Subsidy</v>
      </c>
      <c r="D1193" s="7" t="s">
        <v>3072</v>
      </c>
      <c r="F1193" s="7" t="s">
        <v>3099</v>
      </c>
      <c r="H1193" s="186">
        <v>556</v>
      </c>
      <c r="I1193" s="435" t="str">
        <f t="shared" ref="I1193:I1196" si="72">I$1192</f>
        <v>Yes</v>
      </c>
      <c r="J1193" s="308" t="str">
        <f>IF(ISBLANK(INDEX('Policy Characteristics'!D:D,MATCH($C1193,'Policy Characteristics'!$C:$C,0))),"",INDEX('Policy Characteristics'!D:D,MATCH($C1193,'Policy Characteristics'!$C:$C,0)))</f>
        <v/>
      </c>
      <c r="K1193" s="306" t="str">
        <f>IF(ISBLANK(INDEX('Policy Characteristics'!E:E,MATCH($C1193,'Policy Characteristics'!$C:$C,0))),"",INDEX('Policy Characteristics'!E:E,MATCH($C1193,'Policy Characteristics'!$C:$C,0)))</f>
        <v>GRA EV subsidy</v>
      </c>
      <c r="L1193" s="306">
        <f>IF(ISBLANK(INDEX('Policy Characteristics'!F:F,MATCH($C1193,'Policy Characteristics'!$C:$C,0))),"",INDEX('Policy Characteristics'!F:F,MATCH($C1193,'Policy Characteristics'!$C:$C,0)))</f>
        <v>0</v>
      </c>
      <c r="M1193" s="306">
        <f>IF(ISBLANK(INDEX('Policy Characteristics'!G:G,MATCH($C1193,'Policy Characteristics'!$C:$C,0))),"",INDEX('Policy Characteristics'!G:G,MATCH($C1193,'Policy Characteristics'!$C:$C,0)))</f>
        <v>10</v>
      </c>
      <c r="N1193" s="306">
        <f>IF(ISBLANK(INDEX('Policy Characteristics'!H:H,MATCH($C1193,'Policy Characteristics'!$C:$C,0))),"",INDEX('Policy Characteristics'!H:H,MATCH($C1193,'Policy Characteristics'!$C:$C,0)))</f>
        <v>1</v>
      </c>
      <c r="O1193" s="306" t="str">
        <f>IF(ISBLANK(INDEX('Policy Characteristics'!I:I,MATCH($C1193,'Policy Characteristics'!$C:$C,0))),"",INDEX('Policy Characteristics'!I:I,MATCH($C1193,'Policy Characteristics'!$C:$C,0)))</f>
        <v>weight</v>
      </c>
      <c r="P1193" s="306" t="str">
        <f>IF(ISBLANK(INDEX('Policy Characteristics'!J:J,MATCH($C1193,'Policy Characteristics'!$C:$C,0))),"",INDEX('Policy Characteristics'!J:J,MATCH($C1193,'Policy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3" s="306" t="str">
        <f>IF(ISBLANK(INDEX('Policy Characteristics'!K:K,MATCH($C1193,'Policy Characteristics'!$C:$C,0))),"",INDEX('Policy Characteristics'!K:K,MATCH($C1193,'Policy Characteristics'!$C:$C,0)))</f>
        <v>io-model.html</v>
      </c>
      <c r="R1193" s="306" t="str">
        <f>IF(ISBLANK(INDEX('Policy Characteristics'!L:L,MATCH($C1193,'Policy Characteristics'!$C:$C,0))),"",INDEX('Policy Characteristics'!L:L,MATCH($C1193,'Policy Characteristics'!$C:$C,0)))</f>
        <v/>
      </c>
    </row>
    <row r="1194" spans="1:18" x14ac:dyDescent="0.25">
      <c r="A1194" s="306" t="str">
        <f>IF(ISBLANK(INDEX('Policy Characteristics'!A:A,MATCH($C1194,'Policy Characteristics'!$C:$C,0))),"",INDEX('Policy Characteristics'!A:A,MATCH($C1194,'Policy Characteristics'!$C:$C,0)))</f>
        <v>Government Revenue Accounting</v>
      </c>
      <c r="B1194" s="306" t="str">
        <f>IF(ISBLANK(INDEX('Policy Characteristics'!B:B,MATCH($C1194,'Policy Characteristics'!$C:$C,0))),"",INDEX('Policy Characteristics'!B:B,MATCH($C1194,'Policy Characteristics'!$C:$C,0)))</f>
        <v>EV Subsidy</v>
      </c>
      <c r="C1194" s="316" t="str">
        <f t="shared" si="71"/>
        <v>GRA for EV Subsidy</v>
      </c>
      <c r="D1194" s="7" t="s">
        <v>3073</v>
      </c>
      <c r="F1194" s="7" t="s">
        <v>3077</v>
      </c>
      <c r="H1194" s="186">
        <v>557</v>
      </c>
      <c r="I1194" s="435" t="str">
        <f t="shared" si="72"/>
        <v>Yes</v>
      </c>
      <c r="J1194" s="308" t="str">
        <f>IF(ISBLANK(INDEX('Policy Characteristics'!D:D,MATCH($C1194,'Policy Characteristics'!$C:$C,0))),"",INDEX('Policy Characteristics'!D:D,MATCH($C1194,'Policy Characteristics'!$C:$C,0)))</f>
        <v/>
      </c>
      <c r="K1194" s="306" t="str">
        <f>IF(ISBLANK(INDEX('Policy Characteristics'!E:E,MATCH($C1194,'Policy Characteristics'!$C:$C,0))),"",INDEX('Policy Characteristics'!E:E,MATCH($C1194,'Policy Characteristics'!$C:$C,0)))</f>
        <v>GRA EV subsidy</v>
      </c>
      <c r="L1194" s="306">
        <f>IF(ISBLANK(INDEX('Policy Characteristics'!F:F,MATCH($C1194,'Policy Characteristics'!$C:$C,0))),"",INDEX('Policy Characteristics'!F:F,MATCH($C1194,'Policy Characteristics'!$C:$C,0)))</f>
        <v>0</v>
      </c>
      <c r="M1194" s="306">
        <f>IF(ISBLANK(INDEX('Policy Characteristics'!G:G,MATCH($C1194,'Policy Characteristics'!$C:$C,0))),"",INDEX('Policy Characteristics'!G:G,MATCH($C1194,'Policy Characteristics'!$C:$C,0)))</f>
        <v>10</v>
      </c>
      <c r="N1194" s="306">
        <f>IF(ISBLANK(INDEX('Policy Characteristics'!H:H,MATCH($C1194,'Policy Characteristics'!$C:$C,0))),"",INDEX('Policy Characteristics'!H:H,MATCH($C1194,'Policy Characteristics'!$C:$C,0)))</f>
        <v>1</v>
      </c>
      <c r="O1194" s="306" t="str">
        <f>IF(ISBLANK(INDEX('Policy Characteristics'!I:I,MATCH($C1194,'Policy Characteristics'!$C:$C,0))),"",INDEX('Policy Characteristics'!I:I,MATCH($C1194,'Policy Characteristics'!$C:$C,0)))</f>
        <v>weight</v>
      </c>
      <c r="P1194" s="306" t="str">
        <f>IF(ISBLANK(INDEX('Policy Characteristics'!J:J,MATCH($C1194,'Policy Characteristics'!$C:$C,0))),"",INDEX('Policy Characteristics'!J:J,MATCH($C1194,'Policy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4" s="306" t="str">
        <f>IF(ISBLANK(INDEX('Policy Characteristics'!K:K,MATCH($C1194,'Policy Characteristics'!$C:$C,0))),"",INDEX('Policy Characteristics'!K:K,MATCH($C1194,'Policy Characteristics'!$C:$C,0)))</f>
        <v>io-model.html</v>
      </c>
      <c r="R1194" s="306" t="str">
        <f>IF(ISBLANK(INDEX('Policy Characteristics'!L:L,MATCH($C1194,'Policy Characteristics'!$C:$C,0))),"",INDEX('Policy Characteristics'!L:L,MATCH($C1194,'Policy Characteristics'!$C:$C,0)))</f>
        <v/>
      </c>
    </row>
    <row r="1195" spans="1:18" x14ac:dyDescent="0.25">
      <c r="A1195" s="306" t="str">
        <f>IF(ISBLANK(INDEX('Policy Characteristics'!A:A,MATCH($C1195,'Policy Characteristics'!$C:$C,0))),"",INDEX('Policy Characteristics'!A:A,MATCH($C1195,'Policy Characteristics'!$C:$C,0)))</f>
        <v>Government Revenue Accounting</v>
      </c>
      <c r="B1195" s="306" t="str">
        <f>IF(ISBLANK(INDEX('Policy Characteristics'!B:B,MATCH($C1195,'Policy Characteristics'!$C:$C,0))),"",INDEX('Policy Characteristics'!B:B,MATCH($C1195,'Policy Characteristics'!$C:$C,0)))</f>
        <v>EV Subsidy</v>
      </c>
      <c r="C1195" s="316" t="str">
        <f t="shared" si="71"/>
        <v>GRA for EV Subsidy</v>
      </c>
      <c r="D1195" s="7" t="s">
        <v>3074</v>
      </c>
      <c r="F1195" s="7" t="s">
        <v>3078</v>
      </c>
      <c r="H1195" s="186">
        <v>558</v>
      </c>
      <c r="I1195" s="435" t="str">
        <f t="shared" si="72"/>
        <v>Yes</v>
      </c>
      <c r="J1195" s="308" t="str">
        <f>IF(ISBLANK(INDEX('Policy Characteristics'!D:D,MATCH($C1195,'Policy Characteristics'!$C:$C,0))),"",INDEX('Policy Characteristics'!D:D,MATCH($C1195,'Policy Characteristics'!$C:$C,0)))</f>
        <v/>
      </c>
      <c r="K1195" s="306" t="str">
        <f>IF(ISBLANK(INDEX('Policy Characteristics'!E:E,MATCH($C1195,'Policy Characteristics'!$C:$C,0))),"",INDEX('Policy Characteristics'!E:E,MATCH($C1195,'Policy Characteristics'!$C:$C,0)))</f>
        <v>GRA EV subsidy</v>
      </c>
      <c r="L1195" s="306">
        <f>IF(ISBLANK(INDEX('Policy Characteristics'!F:F,MATCH($C1195,'Policy Characteristics'!$C:$C,0))),"",INDEX('Policy Characteristics'!F:F,MATCH($C1195,'Policy Characteristics'!$C:$C,0)))</f>
        <v>0</v>
      </c>
      <c r="M1195" s="306">
        <f>IF(ISBLANK(INDEX('Policy Characteristics'!G:G,MATCH($C1195,'Policy Characteristics'!$C:$C,0))),"",INDEX('Policy Characteristics'!G:G,MATCH($C1195,'Policy Characteristics'!$C:$C,0)))</f>
        <v>10</v>
      </c>
      <c r="N1195" s="306">
        <f>IF(ISBLANK(INDEX('Policy Characteristics'!H:H,MATCH($C1195,'Policy Characteristics'!$C:$C,0))),"",INDEX('Policy Characteristics'!H:H,MATCH($C1195,'Policy Characteristics'!$C:$C,0)))</f>
        <v>1</v>
      </c>
      <c r="O1195" s="306" t="str">
        <f>IF(ISBLANK(INDEX('Policy Characteristics'!I:I,MATCH($C1195,'Policy Characteristics'!$C:$C,0))),"",INDEX('Policy Characteristics'!I:I,MATCH($C1195,'Policy Characteristics'!$C:$C,0)))</f>
        <v>weight</v>
      </c>
      <c r="P1195" s="306" t="str">
        <f>IF(ISBLANK(INDEX('Policy Characteristics'!J:J,MATCH($C1195,'Policy Characteristics'!$C:$C,0))),"",INDEX('Policy Characteristics'!J:J,MATCH($C1195,'Policy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5" s="306" t="str">
        <f>IF(ISBLANK(INDEX('Policy Characteristics'!K:K,MATCH($C1195,'Policy Characteristics'!$C:$C,0))),"",INDEX('Policy Characteristics'!K:K,MATCH($C1195,'Policy Characteristics'!$C:$C,0)))</f>
        <v>io-model.html</v>
      </c>
      <c r="R1195" s="306" t="str">
        <f>IF(ISBLANK(INDEX('Policy Characteristics'!L:L,MATCH($C1195,'Policy Characteristics'!$C:$C,0))),"",INDEX('Policy Characteristics'!L:L,MATCH($C1195,'Policy Characteristics'!$C:$C,0)))</f>
        <v/>
      </c>
    </row>
    <row r="1196" spans="1:18" x14ac:dyDescent="0.25">
      <c r="A1196" s="306" t="str">
        <f>IF(ISBLANK(INDEX('Policy Characteristics'!A:A,MATCH($C1196,'Policy Characteristics'!$C:$C,0))),"",INDEX('Policy Characteristics'!A:A,MATCH($C1196,'Policy Characteristics'!$C:$C,0)))</f>
        <v>Government Revenue Accounting</v>
      </c>
      <c r="B1196" s="306" t="str">
        <f>IF(ISBLANK(INDEX('Policy Characteristics'!B:B,MATCH($C1196,'Policy Characteristics'!$C:$C,0))),"",INDEX('Policy Characteristics'!B:B,MATCH($C1196,'Policy Characteristics'!$C:$C,0)))</f>
        <v>EV Subsidy</v>
      </c>
      <c r="C1196" s="316" t="str">
        <f t="shared" si="71"/>
        <v>GRA for EV Subsidy</v>
      </c>
      <c r="D1196" s="7" t="s">
        <v>3075</v>
      </c>
      <c r="F1196" s="7" t="s">
        <v>3079</v>
      </c>
      <c r="H1196" s="186">
        <v>559</v>
      </c>
      <c r="I1196" s="435" t="str">
        <f t="shared" si="72"/>
        <v>Yes</v>
      </c>
      <c r="J1196" s="308" t="str">
        <f>IF(ISBLANK(INDEX('Policy Characteristics'!D:D,MATCH($C1196,'Policy Characteristics'!$C:$C,0))),"",INDEX('Policy Characteristics'!D:D,MATCH($C1196,'Policy Characteristics'!$C:$C,0)))</f>
        <v/>
      </c>
      <c r="K1196" s="306" t="str">
        <f>IF(ISBLANK(INDEX('Policy Characteristics'!E:E,MATCH($C1196,'Policy Characteristics'!$C:$C,0))),"",INDEX('Policy Characteristics'!E:E,MATCH($C1196,'Policy Characteristics'!$C:$C,0)))</f>
        <v>GRA EV subsidy</v>
      </c>
      <c r="L1196" s="306">
        <f>IF(ISBLANK(INDEX('Policy Characteristics'!F:F,MATCH($C1196,'Policy Characteristics'!$C:$C,0))),"",INDEX('Policy Characteristics'!F:F,MATCH($C1196,'Policy Characteristics'!$C:$C,0)))</f>
        <v>0</v>
      </c>
      <c r="M1196" s="306">
        <f>IF(ISBLANK(INDEX('Policy Characteristics'!G:G,MATCH($C1196,'Policy Characteristics'!$C:$C,0))),"",INDEX('Policy Characteristics'!G:G,MATCH($C1196,'Policy Characteristics'!$C:$C,0)))</f>
        <v>10</v>
      </c>
      <c r="N1196" s="306">
        <f>IF(ISBLANK(INDEX('Policy Characteristics'!H:H,MATCH($C1196,'Policy Characteristics'!$C:$C,0))),"",INDEX('Policy Characteristics'!H:H,MATCH($C1196,'Policy Characteristics'!$C:$C,0)))</f>
        <v>1</v>
      </c>
      <c r="O1196" s="306" t="str">
        <f>IF(ISBLANK(INDEX('Policy Characteristics'!I:I,MATCH($C1196,'Policy Characteristics'!$C:$C,0))),"",INDEX('Policy Characteristics'!I:I,MATCH($C1196,'Policy Characteristics'!$C:$C,0)))</f>
        <v>weight</v>
      </c>
      <c r="P1196" s="306" t="str">
        <f>IF(ISBLANK(INDEX('Policy Characteristics'!J:J,MATCH($C1196,'Policy Characteristics'!$C:$C,0))),"",INDEX('Policy Characteristics'!J:J,MATCH($C1196,'Policy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6" s="306" t="str">
        <f>IF(ISBLANK(INDEX('Policy Characteristics'!K:K,MATCH($C1196,'Policy Characteristics'!$C:$C,0))),"",INDEX('Policy Characteristics'!K:K,MATCH($C1196,'Policy Characteristics'!$C:$C,0)))</f>
        <v>io-model.html</v>
      </c>
      <c r="R1196" s="306" t="str">
        <f>IF(ISBLANK(INDEX('Policy Characteristics'!L:L,MATCH($C1196,'Policy Characteristics'!$C:$C,0))),"",INDEX('Policy Characteristics'!L:L,MATCH($C1196,'Policy Characteristics'!$C:$C,0)))</f>
        <v/>
      </c>
    </row>
    <row r="1197" spans="1:18" x14ac:dyDescent="0.25">
      <c r="A1197" s="306" t="str">
        <f>IF(ISBLANK(INDEX('Policy Characteristics'!A:A,MATCH($C1197,'Policy Characteristics'!$C:$C,0))),"",INDEX('Policy Characteristics'!A:A,MATCH($C1197,'Policy Characteristics'!$C:$C,0)))</f>
        <v>Government Revenue Accounting</v>
      </c>
      <c r="B1197" s="306" t="str">
        <f>IF(ISBLANK(INDEX('Policy Characteristics'!B:B,MATCH($C1197,'Policy Characteristics'!$C:$C,0))),"",INDEX('Policy Characteristics'!B:B,MATCH($C1197,'Policy Characteristics'!$C:$C,0)))</f>
        <v>Electricity Generation Subsidy</v>
      </c>
      <c r="C1197" s="315" t="s">
        <v>3065</v>
      </c>
      <c r="D1197" s="7" t="s">
        <v>3071</v>
      </c>
      <c r="F1197" s="7" t="s">
        <v>3076</v>
      </c>
      <c r="H1197" s="186">
        <v>560</v>
      </c>
      <c r="I1197" s="7" t="s">
        <v>44</v>
      </c>
      <c r="J1197" s="308" t="str">
        <f>IF(ISBLANK(INDEX('Policy Characteristics'!D:D,MATCH($C1197,'Policy Characteristics'!$C:$C,0))),"",INDEX('Policy Characteristics'!D:D,MATCH($C1197,'Policy Characteristics'!$C:$C,0)))</f>
        <v/>
      </c>
      <c r="K1197" s="306" t="str">
        <f>IF(ISBLANK(INDEX('Policy Characteristics'!E:E,MATCH($C1197,'Policy Characteristics'!$C:$C,0))),"",INDEX('Policy Characteristics'!E:E,MATCH($C1197,'Policy Characteristics'!$C:$C,0)))</f>
        <v>GRA elec gen subsidy</v>
      </c>
      <c r="L1197" s="306">
        <f>IF(ISBLANK(INDEX('Policy Characteristics'!F:F,MATCH($C1197,'Policy Characteristics'!$C:$C,0))),"",INDEX('Policy Characteristics'!F:F,MATCH($C1197,'Policy Characteristics'!$C:$C,0)))</f>
        <v>0</v>
      </c>
      <c r="M1197" s="306">
        <f>IF(ISBLANK(INDEX('Policy Characteristics'!G:G,MATCH($C1197,'Policy Characteristics'!$C:$C,0))),"",INDEX('Policy Characteristics'!G:G,MATCH($C1197,'Policy Characteristics'!$C:$C,0)))</f>
        <v>10</v>
      </c>
      <c r="N1197" s="306">
        <f>IF(ISBLANK(INDEX('Policy Characteristics'!H:H,MATCH($C1197,'Policy Characteristics'!$C:$C,0))),"",INDEX('Policy Characteristics'!H:H,MATCH($C1197,'Policy Characteristics'!$C:$C,0)))</f>
        <v>1</v>
      </c>
      <c r="O1197" s="306" t="str">
        <f>IF(ISBLANK(INDEX('Policy Characteristics'!I:I,MATCH($C1197,'Policy Characteristics'!$C:$C,0))),"",INDEX('Policy Characteristics'!I:I,MATCH($C1197,'Policy Characteristics'!$C:$C,0)))</f>
        <v>weight</v>
      </c>
      <c r="P1197" s="306" t="str">
        <f>IF(ISBLANK(INDEX('Policy Characteristics'!J:J,MATCH($C1197,'Policy Characteristics'!$C:$C,0))),"",INDEX('Policy Characteristics'!J:J,MATCH($C1197,'Policy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7" s="306" t="str">
        <f>IF(ISBLANK(INDEX('Policy Characteristics'!K:K,MATCH($C1197,'Policy Characteristics'!$C:$C,0))),"",INDEX('Policy Characteristics'!K:K,MATCH($C1197,'Policy Characteristics'!$C:$C,0)))</f>
        <v>io-model.html</v>
      </c>
      <c r="R1197" s="306" t="str">
        <f>IF(ISBLANK(INDEX('Policy Characteristics'!L:L,MATCH($C1197,'Policy Characteristics'!$C:$C,0))),"",INDEX('Policy Characteristics'!L:L,MATCH($C1197,'Policy Characteristics'!$C:$C,0)))</f>
        <v/>
      </c>
    </row>
    <row r="1198" spans="1:18" x14ac:dyDescent="0.25">
      <c r="A1198" s="306" t="str">
        <f>IF(ISBLANK(INDEX('Policy Characteristics'!A:A,MATCH($C1198,'Policy Characteristics'!$C:$C,0))),"",INDEX('Policy Characteristics'!A:A,MATCH($C1198,'Policy Characteristics'!$C:$C,0)))</f>
        <v>Government Revenue Accounting</v>
      </c>
      <c r="B1198" s="306" t="str">
        <f>IF(ISBLANK(INDEX('Policy Characteristics'!B:B,MATCH($C1198,'Policy Characteristics'!$C:$C,0))),"",INDEX('Policy Characteristics'!B:B,MATCH($C1198,'Policy Characteristics'!$C:$C,0)))</f>
        <v>Electricity Generation Subsidy</v>
      </c>
      <c r="C1198" s="316" t="str">
        <f t="shared" ref="C1198:C1201" si="73">C$1197</f>
        <v>GRA for Electricity Generation Subsidies</v>
      </c>
      <c r="D1198" s="7" t="s">
        <v>3072</v>
      </c>
      <c r="F1198" s="7" t="s">
        <v>3099</v>
      </c>
      <c r="H1198" s="186">
        <v>561</v>
      </c>
      <c r="I1198" s="435" t="str">
        <f t="shared" ref="I1198:I1201" si="74">I$1197</f>
        <v>Yes</v>
      </c>
      <c r="J1198" s="308" t="str">
        <f>IF(ISBLANK(INDEX('Policy Characteristics'!D:D,MATCH($C1198,'Policy Characteristics'!$C:$C,0))),"",INDEX('Policy Characteristics'!D:D,MATCH($C1198,'Policy Characteristics'!$C:$C,0)))</f>
        <v/>
      </c>
      <c r="K1198" s="306" t="str">
        <f>IF(ISBLANK(INDEX('Policy Characteristics'!E:E,MATCH($C1198,'Policy Characteristics'!$C:$C,0))),"",INDEX('Policy Characteristics'!E:E,MATCH($C1198,'Policy Characteristics'!$C:$C,0)))</f>
        <v>GRA elec gen subsidy</v>
      </c>
      <c r="L1198" s="306">
        <f>IF(ISBLANK(INDEX('Policy Characteristics'!F:F,MATCH($C1198,'Policy Characteristics'!$C:$C,0))),"",INDEX('Policy Characteristics'!F:F,MATCH($C1198,'Policy Characteristics'!$C:$C,0)))</f>
        <v>0</v>
      </c>
      <c r="M1198" s="306">
        <f>IF(ISBLANK(INDEX('Policy Characteristics'!G:G,MATCH($C1198,'Policy Characteristics'!$C:$C,0))),"",INDEX('Policy Characteristics'!G:G,MATCH($C1198,'Policy Characteristics'!$C:$C,0)))</f>
        <v>10</v>
      </c>
      <c r="N1198" s="306">
        <f>IF(ISBLANK(INDEX('Policy Characteristics'!H:H,MATCH($C1198,'Policy Characteristics'!$C:$C,0))),"",INDEX('Policy Characteristics'!H:H,MATCH($C1198,'Policy Characteristics'!$C:$C,0)))</f>
        <v>1</v>
      </c>
      <c r="O1198" s="306" t="str">
        <f>IF(ISBLANK(INDEX('Policy Characteristics'!I:I,MATCH($C1198,'Policy Characteristics'!$C:$C,0))),"",INDEX('Policy Characteristics'!I:I,MATCH($C1198,'Policy Characteristics'!$C:$C,0)))</f>
        <v>weight</v>
      </c>
      <c r="P1198" s="306" t="str">
        <f>IF(ISBLANK(INDEX('Policy Characteristics'!J:J,MATCH($C1198,'Policy Characteristics'!$C:$C,0))),"",INDEX('Policy Characteristics'!J:J,MATCH($C1198,'Policy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8" s="306" t="str">
        <f>IF(ISBLANK(INDEX('Policy Characteristics'!K:K,MATCH($C1198,'Policy Characteristics'!$C:$C,0))),"",INDEX('Policy Characteristics'!K:K,MATCH($C1198,'Policy Characteristics'!$C:$C,0)))</f>
        <v>io-model.html</v>
      </c>
      <c r="R1198" s="306" t="str">
        <f>IF(ISBLANK(INDEX('Policy Characteristics'!L:L,MATCH($C1198,'Policy Characteristics'!$C:$C,0))),"",INDEX('Policy Characteristics'!L:L,MATCH($C1198,'Policy Characteristics'!$C:$C,0)))</f>
        <v/>
      </c>
    </row>
    <row r="1199" spans="1:18" x14ac:dyDescent="0.25">
      <c r="A1199" s="306" t="str">
        <f>IF(ISBLANK(INDEX('Policy Characteristics'!A:A,MATCH($C1199,'Policy Characteristics'!$C:$C,0))),"",INDEX('Policy Characteristics'!A:A,MATCH($C1199,'Policy Characteristics'!$C:$C,0)))</f>
        <v>Government Revenue Accounting</v>
      </c>
      <c r="B1199" s="306" t="str">
        <f>IF(ISBLANK(INDEX('Policy Characteristics'!B:B,MATCH($C1199,'Policy Characteristics'!$C:$C,0))),"",INDEX('Policy Characteristics'!B:B,MATCH($C1199,'Policy Characteristics'!$C:$C,0)))</f>
        <v>Electricity Generation Subsidy</v>
      </c>
      <c r="C1199" s="316" t="str">
        <f t="shared" si="73"/>
        <v>GRA for Electricity Generation Subsidies</v>
      </c>
      <c r="D1199" s="7" t="s">
        <v>3073</v>
      </c>
      <c r="F1199" s="7" t="s">
        <v>3077</v>
      </c>
      <c r="H1199" s="186">
        <v>562</v>
      </c>
      <c r="I1199" s="435" t="str">
        <f t="shared" si="74"/>
        <v>Yes</v>
      </c>
      <c r="J1199" s="308" t="str">
        <f>IF(ISBLANK(INDEX('Policy Characteristics'!D:D,MATCH($C1199,'Policy Characteristics'!$C:$C,0))),"",INDEX('Policy Characteristics'!D:D,MATCH($C1199,'Policy Characteristics'!$C:$C,0)))</f>
        <v/>
      </c>
      <c r="K1199" s="306" t="str">
        <f>IF(ISBLANK(INDEX('Policy Characteristics'!E:E,MATCH($C1199,'Policy Characteristics'!$C:$C,0))),"",INDEX('Policy Characteristics'!E:E,MATCH($C1199,'Policy Characteristics'!$C:$C,0)))</f>
        <v>GRA elec gen subsidy</v>
      </c>
      <c r="L1199" s="306">
        <f>IF(ISBLANK(INDEX('Policy Characteristics'!F:F,MATCH($C1199,'Policy Characteristics'!$C:$C,0))),"",INDEX('Policy Characteristics'!F:F,MATCH($C1199,'Policy Characteristics'!$C:$C,0)))</f>
        <v>0</v>
      </c>
      <c r="M1199" s="306">
        <f>IF(ISBLANK(INDEX('Policy Characteristics'!G:G,MATCH($C1199,'Policy Characteristics'!$C:$C,0))),"",INDEX('Policy Characteristics'!G:G,MATCH($C1199,'Policy Characteristics'!$C:$C,0)))</f>
        <v>10</v>
      </c>
      <c r="N1199" s="306">
        <f>IF(ISBLANK(INDEX('Policy Characteristics'!H:H,MATCH($C1199,'Policy Characteristics'!$C:$C,0))),"",INDEX('Policy Characteristics'!H:H,MATCH($C1199,'Policy Characteristics'!$C:$C,0)))</f>
        <v>1</v>
      </c>
      <c r="O1199" s="306" t="str">
        <f>IF(ISBLANK(INDEX('Policy Characteristics'!I:I,MATCH($C1199,'Policy Characteristics'!$C:$C,0))),"",INDEX('Policy Characteristics'!I:I,MATCH($C1199,'Policy Characteristics'!$C:$C,0)))</f>
        <v>weight</v>
      </c>
      <c r="P1199" s="306" t="str">
        <f>IF(ISBLANK(INDEX('Policy Characteristics'!J:J,MATCH($C1199,'Policy Characteristics'!$C:$C,0))),"",INDEX('Policy Characteristics'!J:J,MATCH($C1199,'Policy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199" s="306" t="str">
        <f>IF(ISBLANK(INDEX('Policy Characteristics'!K:K,MATCH($C1199,'Policy Characteristics'!$C:$C,0))),"",INDEX('Policy Characteristics'!K:K,MATCH($C1199,'Policy Characteristics'!$C:$C,0)))</f>
        <v>io-model.html</v>
      </c>
      <c r="R1199" s="306" t="str">
        <f>IF(ISBLANK(INDEX('Policy Characteristics'!L:L,MATCH($C1199,'Policy Characteristics'!$C:$C,0))),"",INDEX('Policy Characteristics'!L:L,MATCH($C1199,'Policy Characteristics'!$C:$C,0)))</f>
        <v/>
      </c>
    </row>
    <row r="1200" spans="1:18" x14ac:dyDescent="0.25">
      <c r="A1200" s="306" t="str">
        <f>IF(ISBLANK(INDEX('Policy Characteristics'!A:A,MATCH($C1200,'Policy Characteristics'!$C:$C,0))),"",INDEX('Policy Characteristics'!A:A,MATCH($C1200,'Policy Characteristics'!$C:$C,0)))</f>
        <v>Government Revenue Accounting</v>
      </c>
      <c r="B1200" s="306" t="str">
        <f>IF(ISBLANK(INDEX('Policy Characteristics'!B:B,MATCH($C1200,'Policy Characteristics'!$C:$C,0))),"",INDEX('Policy Characteristics'!B:B,MATCH($C1200,'Policy Characteristics'!$C:$C,0)))</f>
        <v>Electricity Generation Subsidy</v>
      </c>
      <c r="C1200" s="316" t="str">
        <f t="shared" si="73"/>
        <v>GRA for Electricity Generation Subsidies</v>
      </c>
      <c r="D1200" s="7" t="s">
        <v>3074</v>
      </c>
      <c r="F1200" s="7" t="s">
        <v>3078</v>
      </c>
      <c r="H1200" s="186">
        <v>563</v>
      </c>
      <c r="I1200" s="435" t="str">
        <f t="shared" si="74"/>
        <v>Yes</v>
      </c>
      <c r="J1200" s="308" t="str">
        <f>IF(ISBLANK(INDEX('Policy Characteristics'!D:D,MATCH($C1200,'Policy Characteristics'!$C:$C,0))),"",INDEX('Policy Characteristics'!D:D,MATCH($C1200,'Policy Characteristics'!$C:$C,0)))</f>
        <v/>
      </c>
      <c r="K1200" s="306" t="str">
        <f>IF(ISBLANK(INDEX('Policy Characteristics'!E:E,MATCH($C1200,'Policy Characteristics'!$C:$C,0))),"",INDEX('Policy Characteristics'!E:E,MATCH($C1200,'Policy Characteristics'!$C:$C,0)))</f>
        <v>GRA elec gen subsidy</v>
      </c>
      <c r="L1200" s="306">
        <f>IF(ISBLANK(INDEX('Policy Characteristics'!F:F,MATCH($C1200,'Policy Characteristics'!$C:$C,0))),"",INDEX('Policy Characteristics'!F:F,MATCH($C1200,'Policy Characteristics'!$C:$C,0)))</f>
        <v>0</v>
      </c>
      <c r="M1200" s="306">
        <f>IF(ISBLANK(INDEX('Policy Characteristics'!G:G,MATCH($C1200,'Policy Characteristics'!$C:$C,0))),"",INDEX('Policy Characteristics'!G:G,MATCH($C1200,'Policy Characteristics'!$C:$C,0)))</f>
        <v>10</v>
      </c>
      <c r="N1200" s="306">
        <f>IF(ISBLANK(INDEX('Policy Characteristics'!H:H,MATCH($C1200,'Policy Characteristics'!$C:$C,0))),"",INDEX('Policy Characteristics'!H:H,MATCH($C1200,'Policy Characteristics'!$C:$C,0)))</f>
        <v>1</v>
      </c>
      <c r="O1200" s="306" t="str">
        <f>IF(ISBLANK(INDEX('Policy Characteristics'!I:I,MATCH($C1200,'Policy Characteristics'!$C:$C,0))),"",INDEX('Policy Characteristics'!I:I,MATCH($C1200,'Policy Characteristics'!$C:$C,0)))</f>
        <v>weight</v>
      </c>
      <c r="P1200" s="306" t="str">
        <f>IF(ISBLANK(INDEX('Policy Characteristics'!J:J,MATCH($C1200,'Policy Characteristics'!$C:$C,0))),"",INDEX('Policy Characteristics'!J:J,MATCH($C1200,'Policy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0" s="306" t="str">
        <f>IF(ISBLANK(INDEX('Policy Characteristics'!K:K,MATCH($C1200,'Policy Characteristics'!$C:$C,0))),"",INDEX('Policy Characteristics'!K:K,MATCH($C1200,'Policy Characteristics'!$C:$C,0)))</f>
        <v>io-model.html</v>
      </c>
      <c r="R1200" s="306" t="str">
        <f>IF(ISBLANK(INDEX('Policy Characteristics'!L:L,MATCH($C1200,'Policy Characteristics'!$C:$C,0))),"",INDEX('Policy Characteristics'!L:L,MATCH($C1200,'Policy Characteristics'!$C:$C,0)))</f>
        <v/>
      </c>
    </row>
    <row r="1201" spans="1:18" x14ac:dyDescent="0.25">
      <c r="A1201" s="306" t="str">
        <f>IF(ISBLANK(INDEX('Policy Characteristics'!A:A,MATCH($C1201,'Policy Characteristics'!$C:$C,0))),"",INDEX('Policy Characteristics'!A:A,MATCH($C1201,'Policy Characteristics'!$C:$C,0)))</f>
        <v>Government Revenue Accounting</v>
      </c>
      <c r="B1201" s="306" t="str">
        <f>IF(ISBLANK(INDEX('Policy Characteristics'!B:B,MATCH($C1201,'Policy Characteristics'!$C:$C,0))),"",INDEX('Policy Characteristics'!B:B,MATCH($C1201,'Policy Characteristics'!$C:$C,0)))</f>
        <v>Electricity Generation Subsidy</v>
      </c>
      <c r="C1201" s="316" t="str">
        <f t="shared" si="73"/>
        <v>GRA for Electricity Generation Subsidies</v>
      </c>
      <c r="D1201" s="7" t="s">
        <v>3075</v>
      </c>
      <c r="F1201" s="7" t="s">
        <v>3079</v>
      </c>
      <c r="H1201" s="186">
        <v>564</v>
      </c>
      <c r="I1201" s="435" t="str">
        <f t="shared" si="74"/>
        <v>Yes</v>
      </c>
      <c r="J1201" s="308" t="str">
        <f>IF(ISBLANK(INDEX('Policy Characteristics'!D:D,MATCH($C1201,'Policy Characteristics'!$C:$C,0))),"",INDEX('Policy Characteristics'!D:D,MATCH($C1201,'Policy Characteristics'!$C:$C,0)))</f>
        <v/>
      </c>
      <c r="K1201" s="306" t="str">
        <f>IF(ISBLANK(INDEX('Policy Characteristics'!E:E,MATCH($C1201,'Policy Characteristics'!$C:$C,0))),"",INDEX('Policy Characteristics'!E:E,MATCH($C1201,'Policy Characteristics'!$C:$C,0)))</f>
        <v>GRA elec gen subsidy</v>
      </c>
      <c r="L1201" s="306">
        <f>IF(ISBLANK(INDEX('Policy Characteristics'!F:F,MATCH($C1201,'Policy Characteristics'!$C:$C,0))),"",INDEX('Policy Characteristics'!F:F,MATCH($C1201,'Policy Characteristics'!$C:$C,0)))</f>
        <v>0</v>
      </c>
      <c r="M1201" s="306">
        <f>IF(ISBLANK(INDEX('Policy Characteristics'!G:G,MATCH($C1201,'Policy Characteristics'!$C:$C,0))),"",INDEX('Policy Characteristics'!G:G,MATCH($C1201,'Policy Characteristics'!$C:$C,0)))</f>
        <v>10</v>
      </c>
      <c r="N1201" s="306">
        <f>IF(ISBLANK(INDEX('Policy Characteristics'!H:H,MATCH($C1201,'Policy Characteristics'!$C:$C,0))),"",INDEX('Policy Characteristics'!H:H,MATCH($C1201,'Policy Characteristics'!$C:$C,0)))</f>
        <v>1</v>
      </c>
      <c r="O1201" s="306" t="str">
        <f>IF(ISBLANK(INDEX('Policy Characteristics'!I:I,MATCH($C1201,'Policy Characteristics'!$C:$C,0))),"",INDEX('Policy Characteristics'!I:I,MATCH($C1201,'Policy Characteristics'!$C:$C,0)))</f>
        <v>weight</v>
      </c>
      <c r="P1201" s="306" t="str">
        <f>IF(ISBLANK(INDEX('Policy Characteristics'!J:J,MATCH($C1201,'Policy Characteristics'!$C:$C,0))),"",INDEX('Policy Characteristics'!J:J,MATCH($C1201,'Policy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1" s="306" t="str">
        <f>IF(ISBLANK(INDEX('Policy Characteristics'!K:K,MATCH($C1201,'Policy Characteristics'!$C:$C,0))),"",INDEX('Policy Characteristics'!K:K,MATCH($C1201,'Policy Characteristics'!$C:$C,0)))</f>
        <v>io-model.html</v>
      </c>
      <c r="R1201" s="306" t="str">
        <f>IF(ISBLANK(INDEX('Policy Characteristics'!L:L,MATCH($C1201,'Policy Characteristics'!$C:$C,0))),"",INDEX('Policy Characteristics'!L:L,MATCH($C1201,'Policy Characteristics'!$C:$C,0)))</f>
        <v/>
      </c>
    </row>
    <row r="1202" spans="1:18" x14ac:dyDescent="0.25">
      <c r="A1202" s="306" t="str">
        <f>IF(ISBLANK(INDEX('Policy Characteristics'!A:A,MATCH($C1202,'Policy Characteristics'!$C:$C,0))),"",INDEX('Policy Characteristics'!A:A,MATCH($C1202,'Policy Characteristics'!$C:$C,0)))</f>
        <v>Government Revenue Accounting</v>
      </c>
      <c r="B1202" s="306" t="str">
        <f>IF(ISBLANK(INDEX('Policy Characteristics'!B:B,MATCH($C1202,'Policy Characteristics'!$C:$C,0))),"",INDEX('Policy Characteristics'!B:B,MATCH($C1202,'Policy Characteristics'!$C:$C,0)))</f>
        <v>Electricity Capacity Construction Subsidy</v>
      </c>
      <c r="C1202" s="315" t="s">
        <v>3066</v>
      </c>
      <c r="D1202" s="7" t="s">
        <v>3071</v>
      </c>
      <c r="F1202" s="7" t="s">
        <v>3076</v>
      </c>
      <c r="H1202" s="186">
        <v>565</v>
      </c>
      <c r="I1202" s="7" t="s">
        <v>44</v>
      </c>
      <c r="J1202" s="308" t="str">
        <f>IF(ISBLANK(INDEX('Policy Characteristics'!D:D,MATCH($C1202,'Policy Characteristics'!$C:$C,0))),"",INDEX('Policy Characteristics'!D:D,MATCH($C1202,'Policy Characteristics'!$C:$C,0)))</f>
        <v/>
      </c>
      <c r="K1202" s="306" t="str">
        <f>IF(ISBLANK(INDEX('Policy Characteristics'!E:E,MATCH($C1202,'Policy Characteristics'!$C:$C,0))),"",INDEX('Policy Characteristics'!E:E,MATCH($C1202,'Policy Characteristics'!$C:$C,0)))</f>
        <v>GRA elec cap const subsidy</v>
      </c>
      <c r="L1202" s="306">
        <f>IF(ISBLANK(INDEX('Policy Characteristics'!F:F,MATCH($C1202,'Policy Characteristics'!$C:$C,0))),"",INDEX('Policy Characteristics'!F:F,MATCH($C1202,'Policy Characteristics'!$C:$C,0)))</f>
        <v>0</v>
      </c>
      <c r="M1202" s="306">
        <f>IF(ISBLANK(INDEX('Policy Characteristics'!G:G,MATCH($C1202,'Policy Characteristics'!$C:$C,0))),"",INDEX('Policy Characteristics'!G:G,MATCH($C1202,'Policy Characteristics'!$C:$C,0)))</f>
        <v>10</v>
      </c>
      <c r="N1202" s="306">
        <f>IF(ISBLANK(INDEX('Policy Characteristics'!H:H,MATCH($C1202,'Policy Characteristics'!$C:$C,0))),"",INDEX('Policy Characteristics'!H:H,MATCH($C1202,'Policy Characteristics'!$C:$C,0)))</f>
        <v>1</v>
      </c>
      <c r="O1202" s="306" t="str">
        <f>IF(ISBLANK(INDEX('Policy Characteristics'!I:I,MATCH($C1202,'Policy Characteristics'!$C:$C,0))),"",INDEX('Policy Characteristics'!I:I,MATCH($C1202,'Policy Characteristics'!$C:$C,0)))</f>
        <v>weight</v>
      </c>
      <c r="P1202" s="306" t="str">
        <f>IF(ISBLANK(INDEX('Policy Characteristics'!J:J,MATCH($C1202,'Policy Characteristics'!$C:$C,0))),"",INDEX('Policy Characteristics'!J:J,MATCH($C1202,'Policy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2" s="306" t="str">
        <f>IF(ISBLANK(INDEX('Policy Characteristics'!K:K,MATCH($C1202,'Policy Characteristics'!$C:$C,0))),"",INDEX('Policy Characteristics'!K:K,MATCH($C1202,'Policy Characteristics'!$C:$C,0)))</f>
        <v>io-model.html</v>
      </c>
      <c r="R1202" s="306" t="str">
        <f>IF(ISBLANK(INDEX('Policy Characteristics'!L:L,MATCH($C1202,'Policy Characteristics'!$C:$C,0))),"",INDEX('Policy Characteristics'!L:L,MATCH($C1202,'Policy Characteristics'!$C:$C,0)))</f>
        <v/>
      </c>
    </row>
    <row r="1203" spans="1:18" x14ac:dyDescent="0.25">
      <c r="A1203" s="306" t="str">
        <f>IF(ISBLANK(INDEX('Policy Characteristics'!A:A,MATCH($C1203,'Policy Characteristics'!$C:$C,0))),"",INDEX('Policy Characteristics'!A:A,MATCH($C1203,'Policy Characteristics'!$C:$C,0)))</f>
        <v>Government Revenue Accounting</v>
      </c>
      <c r="B1203" s="306" t="str">
        <f>IF(ISBLANK(INDEX('Policy Characteristics'!B:B,MATCH($C1203,'Policy Characteristics'!$C:$C,0))),"",INDEX('Policy Characteristics'!B:B,MATCH($C1203,'Policy Characteristics'!$C:$C,0)))</f>
        <v>Electricity Capacity Construction Subsidy</v>
      </c>
      <c r="C1203" s="316" t="str">
        <f t="shared" ref="C1203:C1206" si="75">C$1202</f>
        <v>GRA for Electricity Capacity Construction Subsidies</v>
      </c>
      <c r="D1203" s="7" t="s">
        <v>3072</v>
      </c>
      <c r="F1203" s="7" t="s">
        <v>3099</v>
      </c>
      <c r="H1203" s="186">
        <v>566</v>
      </c>
      <c r="I1203" s="435" t="str">
        <f t="shared" ref="I1203:I1206" si="76">I$1202</f>
        <v>Yes</v>
      </c>
      <c r="J1203" s="308" t="str">
        <f>IF(ISBLANK(INDEX('Policy Characteristics'!D:D,MATCH($C1203,'Policy Characteristics'!$C:$C,0))),"",INDEX('Policy Characteristics'!D:D,MATCH($C1203,'Policy Characteristics'!$C:$C,0)))</f>
        <v/>
      </c>
      <c r="K1203" s="306" t="str">
        <f>IF(ISBLANK(INDEX('Policy Characteristics'!E:E,MATCH($C1203,'Policy Characteristics'!$C:$C,0))),"",INDEX('Policy Characteristics'!E:E,MATCH($C1203,'Policy Characteristics'!$C:$C,0)))</f>
        <v>GRA elec cap const subsidy</v>
      </c>
      <c r="L1203" s="306">
        <f>IF(ISBLANK(INDEX('Policy Characteristics'!F:F,MATCH($C1203,'Policy Characteristics'!$C:$C,0))),"",INDEX('Policy Characteristics'!F:F,MATCH($C1203,'Policy Characteristics'!$C:$C,0)))</f>
        <v>0</v>
      </c>
      <c r="M1203" s="306">
        <f>IF(ISBLANK(INDEX('Policy Characteristics'!G:G,MATCH($C1203,'Policy Characteristics'!$C:$C,0))),"",INDEX('Policy Characteristics'!G:G,MATCH($C1203,'Policy Characteristics'!$C:$C,0)))</f>
        <v>10</v>
      </c>
      <c r="N1203" s="306">
        <f>IF(ISBLANK(INDEX('Policy Characteristics'!H:H,MATCH($C1203,'Policy Characteristics'!$C:$C,0))),"",INDEX('Policy Characteristics'!H:H,MATCH($C1203,'Policy Characteristics'!$C:$C,0)))</f>
        <v>1</v>
      </c>
      <c r="O1203" s="306" t="str">
        <f>IF(ISBLANK(INDEX('Policy Characteristics'!I:I,MATCH($C1203,'Policy Characteristics'!$C:$C,0))),"",INDEX('Policy Characteristics'!I:I,MATCH($C1203,'Policy Characteristics'!$C:$C,0)))</f>
        <v>weight</v>
      </c>
      <c r="P1203" s="306" t="str">
        <f>IF(ISBLANK(INDEX('Policy Characteristics'!J:J,MATCH($C1203,'Policy Characteristics'!$C:$C,0))),"",INDEX('Policy Characteristics'!J:J,MATCH($C1203,'Policy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3" s="306" t="str">
        <f>IF(ISBLANK(INDEX('Policy Characteristics'!K:K,MATCH($C1203,'Policy Characteristics'!$C:$C,0))),"",INDEX('Policy Characteristics'!K:K,MATCH($C1203,'Policy Characteristics'!$C:$C,0)))</f>
        <v>io-model.html</v>
      </c>
      <c r="R1203" s="306" t="str">
        <f>IF(ISBLANK(INDEX('Policy Characteristics'!L:L,MATCH($C1203,'Policy Characteristics'!$C:$C,0))),"",INDEX('Policy Characteristics'!L:L,MATCH($C1203,'Policy Characteristics'!$C:$C,0)))</f>
        <v/>
      </c>
    </row>
    <row r="1204" spans="1:18" x14ac:dyDescent="0.25">
      <c r="A1204" s="306" t="str">
        <f>IF(ISBLANK(INDEX('Policy Characteristics'!A:A,MATCH($C1204,'Policy Characteristics'!$C:$C,0))),"",INDEX('Policy Characteristics'!A:A,MATCH($C1204,'Policy Characteristics'!$C:$C,0)))</f>
        <v>Government Revenue Accounting</v>
      </c>
      <c r="B1204" s="306" t="str">
        <f>IF(ISBLANK(INDEX('Policy Characteristics'!B:B,MATCH($C1204,'Policy Characteristics'!$C:$C,0))),"",INDEX('Policy Characteristics'!B:B,MATCH($C1204,'Policy Characteristics'!$C:$C,0)))</f>
        <v>Electricity Capacity Construction Subsidy</v>
      </c>
      <c r="C1204" s="316" t="str">
        <f t="shared" si="75"/>
        <v>GRA for Electricity Capacity Construction Subsidies</v>
      </c>
      <c r="D1204" s="7" t="s">
        <v>3073</v>
      </c>
      <c r="F1204" s="7" t="s">
        <v>3077</v>
      </c>
      <c r="H1204" s="186">
        <v>567</v>
      </c>
      <c r="I1204" s="435" t="str">
        <f t="shared" si="76"/>
        <v>Yes</v>
      </c>
      <c r="J1204" s="308" t="str">
        <f>IF(ISBLANK(INDEX('Policy Characteristics'!D:D,MATCH($C1204,'Policy Characteristics'!$C:$C,0))),"",INDEX('Policy Characteristics'!D:D,MATCH($C1204,'Policy Characteristics'!$C:$C,0)))</f>
        <v/>
      </c>
      <c r="K1204" s="306" t="str">
        <f>IF(ISBLANK(INDEX('Policy Characteristics'!E:E,MATCH($C1204,'Policy Characteristics'!$C:$C,0))),"",INDEX('Policy Characteristics'!E:E,MATCH($C1204,'Policy Characteristics'!$C:$C,0)))</f>
        <v>GRA elec cap const subsidy</v>
      </c>
      <c r="L1204" s="306">
        <f>IF(ISBLANK(INDEX('Policy Characteristics'!F:F,MATCH($C1204,'Policy Characteristics'!$C:$C,0))),"",INDEX('Policy Characteristics'!F:F,MATCH($C1204,'Policy Characteristics'!$C:$C,0)))</f>
        <v>0</v>
      </c>
      <c r="M1204" s="306">
        <f>IF(ISBLANK(INDEX('Policy Characteristics'!G:G,MATCH($C1204,'Policy Characteristics'!$C:$C,0))),"",INDEX('Policy Characteristics'!G:G,MATCH($C1204,'Policy Characteristics'!$C:$C,0)))</f>
        <v>10</v>
      </c>
      <c r="N1204" s="306">
        <f>IF(ISBLANK(INDEX('Policy Characteristics'!H:H,MATCH($C1204,'Policy Characteristics'!$C:$C,0))),"",INDEX('Policy Characteristics'!H:H,MATCH($C1204,'Policy Characteristics'!$C:$C,0)))</f>
        <v>1</v>
      </c>
      <c r="O1204" s="306" t="str">
        <f>IF(ISBLANK(INDEX('Policy Characteristics'!I:I,MATCH($C1204,'Policy Characteristics'!$C:$C,0))),"",INDEX('Policy Characteristics'!I:I,MATCH($C1204,'Policy Characteristics'!$C:$C,0)))</f>
        <v>weight</v>
      </c>
      <c r="P1204" s="306" t="str">
        <f>IF(ISBLANK(INDEX('Policy Characteristics'!J:J,MATCH($C1204,'Policy Characteristics'!$C:$C,0))),"",INDEX('Policy Characteristics'!J:J,MATCH($C1204,'Policy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4" s="306" t="str">
        <f>IF(ISBLANK(INDEX('Policy Characteristics'!K:K,MATCH($C1204,'Policy Characteristics'!$C:$C,0))),"",INDEX('Policy Characteristics'!K:K,MATCH($C1204,'Policy Characteristics'!$C:$C,0)))</f>
        <v>io-model.html</v>
      </c>
      <c r="R1204" s="306" t="str">
        <f>IF(ISBLANK(INDEX('Policy Characteristics'!L:L,MATCH($C1204,'Policy Characteristics'!$C:$C,0))),"",INDEX('Policy Characteristics'!L:L,MATCH($C1204,'Policy Characteristics'!$C:$C,0)))</f>
        <v/>
      </c>
    </row>
    <row r="1205" spans="1:18" x14ac:dyDescent="0.25">
      <c r="A1205" s="306" t="str">
        <f>IF(ISBLANK(INDEX('Policy Characteristics'!A:A,MATCH($C1205,'Policy Characteristics'!$C:$C,0))),"",INDEX('Policy Characteristics'!A:A,MATCH($C1205,'Policy Characteristics'!$C:$C,0)))</f>
        <v>Government Revenue Accounting</v>
      </c>
      <c r="B1205" s="306" t="str">
        <f>IF(ISBLANK(INDEX('Policy Characteristics'!B:B,MATCH($C1205,'Policy Characteristics'!$C:$C,0))),"",INDEX('Policy Characteristics'!B:B,MATCH($C1205,'Policy Characteristics'!$C:$C,0)))</f>
        <v>Electricity Capacity Construction Subsidy</v>
      </c>
      <c r="C1205" s="316" t="str">
        <f t="shared" si="75"/>
        <v>GRA for Electricity Capacity Construction Subsidies</v>
      </c>
      <c r="D1205" s="7" t="s">
        <v>3074</v>
      </c>
      <c r="F1205" s="7" t="s">
        <v>3078</v>
      </c>
      <c r="H1205" s="186">
        <v>568</v>
      </c>
      <c r="I1205" s="435" t="str">
        <f t="shared" si="76"/>
        <v>Yes</v>
      </c>
      <c r="J1205" s="308" t="str">
        <f>IF(ISBLANK(INDEX('Policy Characteristics'!D:D,MATCH($C1205,'Policy Characteristics'!$C:$C,0))),"",INDEX('Policy Characteristics'!D:D,MATCH($C1205,'Policy Characteristics'!$C:$C,0)))</f>
        <v/>
      </c>
      <c r="K1205" s="306" t="str">
        <f>IF(ISBLANK(INDEX('Policy Characteristics'!E:E,MATCH($C1205,'Policy Characteristics'!$C:$C,0))),"",INDEX('Policy Characteristics'!E:E,MATCH($C1205,'Policy Characteristics'!$C:$C,0)))</f>
        <v>GRA elec cap const subsidy</v>
      </c>
      <c r="L1205" s="306">
        <f>IF(ISBLANK(INDEX('Policy Characteristics'!F:F,MATCH($C1205,'Policy Characteristics'!$C:$C,0))),"",INDEX('Policy Characteristics'!F:F,MATCH($C1205,'Policy Characteristics'!$C:$C,0)))</f>
        <v>0</v>
      </c>
      <c r="M1205" s="306">
        <f>IF(ISBLANK(INDEX('Policy Characteristics'!G:G,MATCH($C1205,'Policy Characteristics'!$C:$C,0))),"",INDEX('Policy Characteristics'!G:G,MATCH($C1205,'Policy Characteristics'!$C:$C,0)))</f>
        <v>10</v>
      </c>
      <c r="N1205" s="306">
        <f>IF(ISBLANK(INDEX('Policy Characteristics'!H:H,MATCH($C1205,'Policy Characteristics'!$C:$C,0))),"",INDEX('Policy Characteristics'!H:H,MATCH($C1205,'Policy Characteristics'!$C:$C,0)))</f>
        <v>1</v>
      </c>
      <c r="O1205" s="306" t="str">
        <f>IF(ISBLANK(INDEX('Policy Characteristics'!I:I,MATCH($C1205,'Policy Characteristics'!$C:$C,0))),"",INDEX('Policy Characteristics'!I:I,MATCH($C1205,'Policy Characteristics'!$C:$C,0)))</f>
        <v>weight</v>
      </c>
      <c r="P1205" s="306" t="str">
        <f>IF(ISBLANK(INDEX('Policy Characteristics'!J:J,MATCH($C1205,'Policy Characteristics'!$C:$C,0))),"",INDEX('Policy Characteristics'!J:J,MATCH($C1205,'Policy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5" s="306" t="str">
        <f>IF(ISBLANK(INDEX('Policy Characteristics'!K:K,MATCH($C1205,'Policy Characteristics'!$C:$C,0))),"",INDEX('Policy Characteristics'!K:K,MATCH($C1205,'Policy Characteristics'!$C:$C,0)))</f>
        <v>io-model.html</v>
      </c>
      <c r="R1205" s="306" t="str">
        <f>IF(ISBLANK(INDEX('Policy Characteristics'!L:L,MATCH($C1205,'Policy Characteristics'!$C:$C,0))),"",INDEX('Policy Characteristics'!L:L,MATCH($C1205,'Policy Characteristics'!$C:$C,0)))</f>
        <v/>
      </c>
    </row>
    <row r="1206" spans="1:18" x14ac:dyDescent="0.25">
      <c r="A1206" s="306" t="str">
        <f>IF(ISBLANK(INDEX('Policy Characteristics'!A:A,MATCH($C1206,'Policy Characteristics'!$C:$C,0))),"",INDEX('Policy Characteristics'!A:A,MATCH($C1206,'Policy Characteristics'!$C:$C,0)))</f>
        <v>Government Revenue Accounting</v>
      </c>
      <c r="B1206" s="306" t="str">
        <f>IF(ISBLANK(INDEX('Policy Characteristics'!B:B,MATCH($C1206,'Policy Characteristics'!$C:$C,0))),"",INDEX('Policy Characteristics'!B:B,MATCH($C1206,'Policy Characteristics'!$C:$C,0)))</f>
        <v>Electricity Capacity Construction Subsidy</v>
      </c>
      <c r="C1206" s="316" t="str">
        <f t="shared" si="75"/>
        <v>GRA for Electricity Capacity Construction Subsidies</v>
      </c>
      <c r="D1206" s="7" t="s">
        <v>3075</v>
      </c>
      <c r="F1206" s="7" t="s">
        <v>3079</v>
      </c>
      <c r="H1206" s="186">
        <v>569</v>
      </c>
      <c r="I1206" s="435" t="str">
        <f t="shared" si="76"/>
        <v>Yes</v>
      </c>
      <c r="J1206" s="308" t="str">
        <f>IF(ISBLANK(INDEX('Policy Characteristics'!D:D,MATCH($C1206,'Policy Characteristics'!$C:$C,0))),"",INDEX('Policy Characteristics'!D:D,MATCH($C1206,'Policy Characteristics'!$C:$C,0)))</f>
        <v/>
      </c>
      <c r="K1206" s="306" t="str">
        <f>IF(ISBLANK(INDEX('Policy Characteristics'!E:E,MATCH($C1206,'Policy Characteristics'!$C:$C,0))),"",INDEX('Policy Characteristics'!E:E,MATCH($C1206,'Policy Characteristics'!$C:$C,0)))</f>
        <v>GRA elec cap const subsidy</v>
      </c>
      <c r="L1206" s="306">
        <f>IF(ISBLANK(INDEX('Policy Characteristics'!F:F,MATCH($C1206,'Policy Characteristics'!$C:$C,0))),"",INDEX('Policy Characteristics'!F:F,MATCH($C1206,'Policy Characteristics'!$C:$C,0)))</f>
        <v>0</v>
      </c>
      <c r="M1206" s="306">
        <f>IF(ISBLANK(INDEX('Policy Characteristics'!G:G,MATCH($C1206,'Policy Characteristics'!$C:$C,0))),"",INDEX('Policy Characteristics'!G:G,MATCH($C1206,'Policy Characteristics'!$C:$C,0)))</f>
        <v>10</v>
      </c>
      <c r="N1206" s="306">
        <f>IF(ISBLANK(INDEX('Policy Characteristics'!H:H,MATCH($C1206,'Policy Characteristics'!$C:$C,0))),"",INDEX('Policy Characteristics'!H:H,MATCH($C1206,'Policy Characteristics'!$C:$C,0)))</f>
        <v>1</v>
      </c>
      <c r="O1206" s="306" t="str">
        <f>IF(ISBLANK(INDEX('Policy Characteristics'!I:I,MATCH($C1206,'Policy Characteristics'!$C:$C,0))),"",INDEX('Policy Characteristics'!I:I,MATCH($C1206,'Policy Characteristics'!$C:$C,0)))</f>
        <v>weight</v>
      </c>
      <c r="P1206" s="306" t="str">
        <f>IF(ISBLANK(INDEX('Policy Characteristics'!J:J,MATCH($C1206,'Policy Characteristics'!$C:$C,0))),"",INDEX('Policy Characteristics'!J:J,MATCH($C1206,'Policy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6" s="306" t="str">
        <f>IF(ISBLANK(INDEX('Policy Characteristics'!K:K,MATCH($C1206,'Policy Characteristics'!$C:$C,0))),"",INDEX('Policy Characteristics'!K:K,MATCH($C1206,'Policy Characteristics'!$C:$C,0)))</f>
        <v>io-model.html</v>
      </c>
      <c r="R1206" s="306" t="str">
        <f>IF(ISBLANK(INDEX('Policy Characteristics'!L:L,MATCH($C1206,'Policy Characteristics'!$C:$C,0))),"",INDEX('Policy Characteristics'!L:L,MATCH($C1206,'Policy Characteristics'!$C:$C,0)))</f>
        <v/>
      </c>
    </row>
    <row r="1207" spans="1:18" x14ac:dyDescent="0.25">
      <c r="A1207" s="306" t="str">
        <f>IF(ISBLANK(INDEX('Policy Characteristics'!A:A,MATCH($C1207,'Policy Characteristics'!$C:$C,0))),"",INDEX('Policy Characteristics'!A:A,MATCH($C1207,'Policy Characteristics'!$C:$C,0)))</f>
        <v>Government Revenue Accounting</v>
      </c>
      <c r="B1207" s="306" t="str">
        <f>IF(ISBLANK(INDEX('Policy Characteristics'!B:B,MATCH($C1207,'Policy Characteristics'!$C:$C,0))),"",INDEX('Policy Characteristics'!B:B,MATCH($C1207,'Policy Characteristics'!$C:$C,0)))</f>
        <v>Distributed Solar Subsidy</v>
      </c>
      <c r="C1207" s="315" t="s">
        <v>3067</v>
      </c>
      <c r="D1207" s="7" t="s">
        <v>3071</v>
      </c>
      <c r="F1207" s="7" t="s">
        <v>3076</v>
      </c>
      <c r="H1207" s="186">
        <v>570</v>
      </c>
      <c r="I1207" s="7" t="s">
        <v>44</v>
      </c>
      <c r="J1207" s="308" t="str">
        <f>IF(ISBLANK(INDEX('Policy Characteristics'!D:D,MATCH($C1207,'Policy Characteristics'!$C:$C,0))),"",INDEX('Policy Characteristics'!D:D,MATCH($C1207,'Policy Characteristics'!$C:$C,0)))</f>
        <v/>
      </c>
      <c r="K1207" s="306" t="str">
        <f>IF(ISBLANK(INDEX('Policy Characteristics'!E:E,MATCH($C1207,'Policy Characteristics'!$C:$C,0))),"",INDEX('Policy Characteristics'!E:E,MATCH($C1207,'Policy Characteristics'!$C:$C,0)))</f>
        <v>GRA dist solar subsidy</v>
      </c>
      <c r="L1207" s="306">
        <f>IF(ISBLANK(INDEX('Policy Characteristics'!F:F,MATCH($C1207,'Policy Characteristics'!$C:$C,0))),"",INDEX('Policy Characteristics'!F:F,MATCH($C1207,'Policy Characteristics'!$C:$C,0)))</f>
        <v>0</v>
      </c>
      <c r="M1207" s="306">
        <f>IF(ISBLANK(INDEX('Policy Characteristics'!G:G,MATCH($C1207,'Policy Characteristics'!$C:$C,0))),"",INDEX('Policy Characteristics'!G:G,MATCH($C1207,'Policy Characteristics'!$C:$C,0)))</f>
        <v>10</v>
      </c>
      <c r="N1207" s="306">
        <f>IF(ISBLANK(INDEX('Policy Characteristics'!H:H,MATCH($C1207,'Policy Characteristics'!$C:$C,0))),"",INDEX('Policy Characteristics'!H:H,MATCH($C1207,'Policy Characteristics'!$C:$C,0)))</f>
        <v>1</v>
      </c>
      <c r="O1207" s="306" t="str">
        <f>IF(ISBLANK(INDEX('Policy Characteristics'!I:I,MATCH($C1207,'Policy Characteristics'!$C:$C,0))),"",INDEX('Policy Characteristics'!I:I,MATCH($C1207,'Policy Characteristics'!$C:$C,0)))</f>
        <v>weight</v>
      </c>
      <c r="P1207" s="306" t="str">
        <f>IF(ISBLANK(INDEX('Policy Characteristics'!J:J,MATCH($C1207,'Policy Characteristics'!$C:$C,0))),"",INDEX('Policy Characteristics'!J:J,MATCH($C1207,'Policy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7" s="306" t="str">
        <f>IF(ISBLANK(INDEX('Policy Characteristics'!K:K,MATCH($C1207,'Policy Characteristics'!$C:$C,0))),"",INDEX('Policy Characteristics'!K:K,MATCH($C1207,'Policy Characteristics'!$C:$C,0)))</f>
        <v>io-model.html</v>
      </c>
      <c r="R1207" s="306" t="str">
        <f>IF(ISBLANK(INDEX('Policy Characteristics'!L:L,MATCH($C1207,'Policy Characteristics'!$C:$C,0))),"",INDEX('Policy Characteristics'!L:L,MATCH($C1207,'Policy Characteristics'!$C:$C,0)))</f>
        <v/>
      </c>
    </row>
    <row r="1208" spans="1:18" x14ac:dyDescent="0.25">
      <c r="A1208" s="306" t="str">
        <f>IF(ISBLANK(INDEX('Policy Characteristics'!A:A,MATCH($C1208,'Policy Characteristics'!$C:$C,0))),"",INDEX('Policy Characteristics'!A:A,MATCH($C1208,'Policy Characteristics'!$C:$C,0)))</f>
        <v>Government Revenue Accounting</v>
      </c>
      <c r="B1208" s="306" t="str">
        <f>IF(ISBLANK(INDEX('Policy Characteristics'!B:B,MATCH($C1208,'Policy Characteristics'!$C:$C,0))),"",INDEX('Policy Characteristics'!B:B,MATCH($C1208,'Policy Characteristics'!$C:$C,0)))</f>
        <v>Distributed Solar Subsidy</v>
      </c>
      <c r="C1208" s="316" t="str">
        <f t="shared" ref="C1208:C1211" si="77">C$1207</f>
        <v>GRA for Distributed Solar Subsidy</v>
      </c>
      <c r="D1208" s="7" t="s">
        <v>3072</v>
      </c>
      <c r="F1208" s="7" t="s">
        <v>3099</v>
      </c>
      <c r="H1208" s="186">
        <v>571</v>
      </c>
      <c r="I1208" s="435" t="str">
        <f t="shared" ref="I1208:I1211" si="78">I$1207</f>
        <v>Yes</v>
      </c>
      <c r="J1208" s="308" t="str">
        <f>IF(ISBLANK(INDEX('Policy Characteristics'!D:D,MATCH($C1208,'Policy Characteristics'!$C:$C,0))),"",INDEX('Policy Characteristics'!D:D,MATCH($C1208,'Policy Characteristics'!$C:$C,0)))</f>
        <v/>
      </c>
      <c r="K1208" s="306" t="str">
        <f>IF(ISBLANK(INDEX('Policy Characteristics'!E:E,MATCH($C1208,'Policy Characteristics'!$C:$C,0))),"",INDEX('Policy Characteristics'!E:E,MATCH($C1208,'Policy Characteristics'!$C:$C,0)))</f>
        <v>GRA dist solar subsidy</v>
      </c>
      <c r="L1208" s="306">
        <f>IF(ISBLANK(INDEX('Policy Characteristics'!F:F,MATCH($C1208,'Policy Characteristics'!$C:$C,0))),"",INDEX('Policy Characteristics'!F:F,MATCH($C1208,'Policy Characteristics'!$C:$C,0)))</f>
        <v>0</v>
      </c>
      <c r="M1208" s="306">
        <f>IF(ISBLANK(INDEX('Policy Characteristics'!G:G,MATCH($C1208,'Policy Characteristics'!$C:$C,0))),"",INDEX('Policy Characteristics'!G:G,MATCH($C1208,'Policy Characteristics'!$C:$C,0)))</f>
        <v>10</v>
      </c>
      <c r="N1208" s="306">
        <f>IF(ISBLANK(INDEX('Policy Characteristics'!H:H,MATCH($C1208,'Policy Characteristics'!$C:$C,0))),"",INDEX('Policy Characteristics'!H:H,MATCH($C1208,'Policy Characteristics'!$C:$C,0)))</f>
        <v>1</v>
      </c>
      <c r="O1208" s="306" t="str">
        <f>IF(ISBLANK(INDEX('Policy Characteristics'!I:I,MATCH($C1208,'Policy Characteristics'!$C:$C,0))),"",INDEX('Policy Characteristics'!I:I,MATCH($C1208,'Policy Characteristics'!$C:$C,0)))</f>
        <v>weight</v>
      </c>
      <c r="P1208" s="306" t="str">
        <f>IF(ISBLANK(INDEX('Policy Characteristics'!J:J,MATCH($C1208,'Policy Characteristics'!$C:$C,0))),"",INDEX('Policy Characteristics'!J:J,MATCH($C1208,'Policy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8" s="306" t="str">
        <f>IF(ISBLANK(INDEX('Policy Characteristics'!K:K,MATCH($C1208,'Policy Characteristics'!$C:$C,0))),"",INDEX('Policy Characteristics'!K:K,MATCH($C1208,'Policy Characteristics'!$C:$C,0)))</f>
        <v>io-model.html</v>
      </c>
      <c r="R1208" s="306" t="str">
        <f>IF(ISBLANK(INDEX('Policy Characteristics'!L:L,MATCH($C1208,'Policy Characteristics'!$C:$C,0))),"",INDEX('Policy Characteristics'!L:L,MATCH($C1208,'Policy Characteristics'!$C:$C,0)))</f>
        <v/>
      </c>
    </row>
    <row r="1209" spans="1:18" x14ac:dyDescent="0.25">
      <c r="A1209" s="306" t="str">
        <f>IF(ISBLANK(INDEX('Policy Characteristics'!A:A,MATCH($C1209,'Policy Characteristics'!$C:$C,0))),"",INDEX('Policy Characteristics'!A:A,MATCH($C1209,'Policy Characteristics'!$C:$C,0)))</f>
        <v>Government Revenue Accounting</v>
      </c>
      <c r="B1209" s="306" t="str">
        <f>IF(ISBLANK(INDEX('Policy Characteristics'!B:B,MATCH($C1209,'Policy Characteristics'!$C:$C,0))),"",INDEX('Policy Characteristics'!B:B,MATCH($C1209,'Policy Characteristics'!$C:$C,0)))</f>
        <v>Distributed Solar Subsidy</v>
      </c>
      <c r="C1209" s="316" t="str">
        <f t="shared" si="77"/>
        <v>GRA for Distributed Solar Subsidy</v>
      </c>
      <c r="D1209" s="7" t="s">
        <v>3073</v>
      </c>
      <c r="F1209" s="7" t="s">
        <v>3077</v>
      </c>
      <c r="H1209" s="186">
        <v>572</v>
      </c>
      <c r="I1209" s="435" t="str">
        <f t="shared" si="78"/>
        <v>Yes</v>
      </c>
      <c r="J1209" s="308" t="str">
        <f>IF(ISBLANK(INDEX('Policy Characteristics'!D:D,MATCH($C1209,'Policy Characteristics'!$C:$C,0))),"",INDEX('Policy Characteristics'!D:D,MATCH($C1209,'Policy Characteristics'!$C:$C,0)))</f>
        <v/>
      </c>
      <c r="K1209" s="306" t="str">
        <f>IF(ISBLANK(INDEX('Policy Characteristics'!E:E,MATCH($C1209,'Policy Characteristics'!$C:$C,0))),"",INDEX('Policy Characteristics'!E:E,MATCH($C1209,'Policy Characteristics'!$C:$C,0)))</f>
        <v>GRA dist solar subsidy</v>
      </c>
      <c r="L1209" s="306">
        <f>IF(ISBLANK(INDEX('Policy Characteristics'!F:F,MATCH($C1209,'Policy Characteristics'!$C:$C,0))),"",INDEX('Policy Characteristics'!F:F,MATCH($C1209,'Policy Characteristics'!$C:$C,0)))</f>
        <v>0</v>
      </c>
      <c r="M1209" s="306">
        <f>IF(ISBLANK(INDEX('Policy Characteristics'!G:G,MATCH($C1209,'Policy Characteristics'!$C:$C,0))),"",INDEX('Policy Characteristics'!G:G,MATCH($C1209,'Policy Characteristics'!$C:$C,0)))</f>
        <v>10</v>
      </c>
      <c r="N1209" s="306">
        <f>IF(ISBLANK(INDEX('Policy Characteristics'!H:H,MATCH($C1209,'Policy Characteristics'!$C:$C,0))),"",INDEX('Policy Characteristics'!H:H,MATCH($C1209,'Policy Characteristics'!$C:$C,0)))</f>
        <v>1</v>
      </c>
      <c r="O1209" s="306" t="str">
        <f>IF(ISBLANK(INDEX('Policy Characteristics'!I:I,MATCH($C1209,'Policy Characteristics'!$C:$C,0))),"",INDEX('Policy Characteristics'!I:I,MATCH($C1209,'Policy Characteristics'!$C:$C,0)))</f>
        <v>weight</v>
      </c>
      <c r="P1209" s="306" t="str">
        <f>IF(ISBLANK(INDEX('Policy Characteristics'!J:J,MATCH($C1209,'Policy Characteristics'!$C:$C,0))),"",INDEX('Policy Characteristics'!J:J,MATCH($C1209,'Policy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09" s="306" t="str">
        <f>IF(ISBLANK(INDEX('Policy Characteristics'!K:K,MATCH($C1209,'Policy Characteristics'!$C:$C,0))),"",INDEX('Policy Characteristics'!K:K,MATCH($C1209,'Policy Characteristics'!$C:$C,0)))</f>
        <v>io-model.html</v>
      </c>
      <c r="R1209" s="306" t="str">
        <f>IF(ISBLANK(INDEX('Policy Characteristics'!L:L,MATCH($C1209,'Policy Characteristics'!$C:$C,0))),"",INDEX('Policy Characteristics'!L:L,MATCH($C1209,'Policy Characteristics'!$C:$C,0)))</f>
        <v/>
      </c>
    </row>
    <row r="1210" spans="1:18" x14ac:dyDescent="0.25">
      <c r="A1210" s="306" t="str">
        <f>IF(ISBLANK(INDEX('Policy Characteristics'!A:A,MATCH($C1210,'Policy Characteristics'!$C:$C,0))),"",INDEX('Policy Characteristics'!A:A,MATCH($C1210,'Policy Characteristics'!$C:$C,0)))</f>
        <v>Government Revenue Accounting</v>
      </c>
      <c r="B1210" s="306" t="str">
        <f>IF(ISBLANK(INDEX('Policy Characteristics'!B:B,MATCH($C1210,'Policy Characteristics'!$C:$C,0))),"",INDEX('Policy Characteristics'!B:B,MATCH($C1210,'Policy Characteristics'!$C:$C,0)))</f>
        <v>Distributed Solar Subsidy</v>
      </c>
      <c r="C1210" s="316" t="str">
        <f t="shared" si="77"/>
        <v>GRA for Distributed Solar Subsidy</v>
      </c>
      <c r="D1210" s="7" t="s">
        <v>3074</v>
      </c>
      <c r="F1210" s="7" t="s">
        <v>3078</v>
      </c>
      <c r="H1210" s="186">
        <v>573</v>
      </c>
      <c r="I1210" s="435" t="str">
        <f t="shared" si="78"/>
        <v>Yes</v>
      </c>
      <c r="J1210" s="308" t="str">
        <f>IF(ISBLANK(INDEX('Policy Characteristics'!D:D,MATCH($C1210,'Policy Characteristics'!$C:$C,0))),"",INDEX('Policy Characteristics'!D:D,MATCH($C1210,'Policy Characteristics'!$C:$C,0)))</f>
        <v/>
      </c>
      <c r="K1210" s="306" t="str">
        <f>IF(ISBLANK(INDEX('Policy Characteristics'!E:E,MATCH($C1210,'Policy Characteristics'!$C:$C,0))),"",INDEX('Policy Characteristics'!E:E,MATCH($C1210,'Policy Characteristics'!$C:$C,0)))</f>
        <v>GRA dist solar subsidy</v>
      </c>
      <c r="L1210" s="306">
        <f>IF(ISBLANK(INDEX('Policy Characteristics'!F:F,MATCH($C1210,'Policy Characteristics'!$C:$C,0))),"",INDEX('Policy Characteristics'!F:F,MATCH($C1210,'Policy Characteristics'!$C:$C,0)))</f>
        <v>0</v>
      </c>
      <c r="M1210" s="306">
        <f>IF(ISBLANK(INDEX('Policy Characteristics'!G:G,MATCH($C1210,'Policy Characteristics'!$C:$C,0))),"",INDEX('Policy Characteristics'!G:G,MATCH($C1210,'Policy Characteristics'!$C:$C,0)))</f>
        <v>10</v>
      </c>
      <c r="N1210" s="306">
        <f>IF(ISBLANK(INDEX('Policy Characteristics'!H:H,MATCH($C1210,'Policy Characteristics'!$C:$C,0))),"",INDEX('Policy Characteristics'!H:H,MATCH($C1210,'Policy Characteristics'!$C:$C,0)))</f>
        <v>1</v>
      </c>
      <c r="O1210" s="306" t="str">
        <f>IF(ISBLANK(INDEX('Policy Characteristics'!I:I,MATCH($C1210,'Policy Characteristics'!$C:$C,0))),"",INDEX('Policy Characteristics'!I:I,MATCH($C1210,'Policy Characteristics'!$C:$C,0)))</f>
        <v>weight</v>
      </c>
      <c r="P1210" s="306" t="str">
        <f>IF(ISBLANK(INDEX('Policy Characteristics'!J:J,MATCH($C1210,'Policy Characteristics'!$C:$C,0))),"",INDEX('Policy Characteristics'!J:J,MATCH($C1210,'Policy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0" s="306" t="str">
        <f>IF(ISBLANK(INDEX('Policy Characteristics'!K:K,MATCH($C1210,'Policy Characteristics'!$C:$C,0))),"",INDEX('Policy Characteristics'!K:K,MATCH($C1210,'Policy Characteristics'!$C:$C,0)))</f>
        <v>io-model.html</v>
      </c>
      <c r="R1210" s="306" t="str">
        <f>IF(ISBLANK(INDEX('Policy Characteristics'!L:L,MATCH($C1210,'Policy Characteristics'!$C:$C,0))),"",INDEX('Policy Characteristics'!L:L,MATCH($C1210,'Policy Characteristics'!$C:$C,0)))</f>
        <v/>
      </c>
    </row>
    <row r="1211" spans="1:18" x14ac:dyDescent="0.25">
      <c r="A1211" s="306" t="str">
        <f>IF(ISBLANK(INDEX('Policy Characteristics'!A:A,MATCH($C1211,'Policy Characteristics'!$C:$C,0))),"",INDEX('Policy Characteristics'!A:A,MATCH($C1211,'Policy Characteristics'!$C:$C,0)))</f>
        <v>Government Revenue Accounting</v>
      </c>
      <c r="B1211" s="306" t="str">
        <f>IF(ISBLANK(INDEX('Policy Characteristics'!B:B,MATCH($C1211,'Policy Characteristics'!$C:$C,0))),"",INDEX('Policy Characteristics'!B:B,MATCH($C1211,'Policy Characteristics'!$C:$C,0)))</f>
        <v>Distributed Solar Subsidy</v>
      </c>
      <c r="C1211" s="316" t="str">
        <f t="shared" si="77"/>
        <v>GRA for Distributed Solar Subsidy</v>
      </c>
      <c r="D1211" s="7" t="s">
        <v>3075</v>
      </c>
      <c r="F1211" s="7" t="s">
        <v>3079</v>
      </c>
      <c r="H1211" s="186">
        <v>574</v>
      </c>
      <c r="I1211" s="435" t="str">
        <f t="shared" si="78"/>
        <v>Yes</v>
      </c>
      <c r="J1211" s="308" t="str">
        <f>IF(ISBLANK(INDEX('Policy Characteristics'!D:D,MATCH($C1211,'Policy Characteristics'!$C:$C,0))),"",INDEX('Policy Characteristics'!D:D,MATCH($C1211,'Policy Characteristics'!$C:$C,0)))</f>
        <v/>
      </c>
      <c r="K1211" s="306" t="str">
        <f>IF(ISBLANK(INDEX('Policy Characteristics'!E:E,MATCH($C1211,'Policy Characteristics'!$C:$C,0))),"",INDEX('Policy Characteristics'!E:E,MATCH($C1211,'Policy Characteristics'!$C:$C,0)))</f>
        <v>GRA dist solar subsidy</v>
      </c>
      <c r="L1211" s="306">
        <f>IF(ISBLANK(INDEX('Policy Characteristics'!F:F,MATCH($C1211,'Policy Characteristics'!$C:$C,0))),"",INDEX('Policy Characteristics'!F:F,MATCH($C1211,'Policy Characteristics'!$C:$C,0)))</f>
        <v>0</v>
      </c>
      <c r="M1211" s="306">
        <f>IF(ISBLANK(INDEX('Policy Characteristics'!G:G,MATCH($C1211,'Policy Characteristics'!$C:$C,0))),"",INDEX('Policy Characteristics'!G:G,MATCH($C1211,'Policy Characteristics'!$C:$C,0)))</f>
        <v>10</v>
      </c>
      <c r="N1211" s="306">
        <f>IF(ISBLANK(INDEX('Policy Characteristics'!H:H,MATCH($C1211,'Policy Characteristics'!$C:$C,0))),"",INDEX('Policy Characteristics'!H:H,MATCH($C1211,'Policy Characteristics'!$C:$C,0)))</f>
        <v>1</v>
      </c>
      <c r="O1211" s="306" t="str">
        <f>IF(ISBLANK(INDEX('Policy Characteristics'!I:I,MATCH($C1211,'Policy Characteristics'!$C:$C,0))),"",INDEX('Policy Characteristics'!I:I,MATCH($C1211,'Policy Characteristics'!$C:$C,0)))</f>
        <v>weight</v>
      </c>
      <c r="P1211" s="306" t="str">
        <f>IF(ISBLANK(INDEX('Policy Characteristics'!J:J,MATCH($C1211,'Policy Characteristics'!$C:$C,0))),"",INDEX('Policy Characteristics'!J:J,MATCH($C1211,'Policy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1" s="306" t="str">
        <f>IF(ISBLANK(INDEX('Policy Characteristics'!K:K,MATCH($C1211,'Policy Characteristics'!$C:$C,0))),"",INDEX('Policy Characteristics'!K:K,MATCH($C1211,'Policy Characteristics'!$C:$C,0)))</f>
        <v>io-model.html</v>
      </c>
      <c r="R1211" s="306" t="str">
        <f>IF(ISBLANK(INDEX('Policy Characteristics'!L:L,MATCH($C1211,'Policy Characteristics'!$C:$C,0))),"",INDEX('Policy Characteristics'!L:L,MATCH($C1211,'Policy Characteristics'!$C:$C,0)))</f>
        <v/>
      </c>
    </row>
    <row r="1212" spans="1:18" x14ac:dyDescent="0.25">
      <c r="A1212" s="306" t="str">
        <f>IF(ISBLANK(INDEX('Policy Characteristics'!A:A,MATCH($C1212,'Policy Characteristics'!$C:$C,0))),"",INDEX('Policy Characteristics'!A:A,MATCH($C1212,'Policy Characteristics'!$C:$C,0)))</f>
        <v>Government Revenue Accounting</v>
      </c>
      <c r="B1212" s="306" t="str">
        <f>IF(ISBLANK(INDEX('Policy Characteristics'!B:B,MATCH($C1212,'Policy Characteristics'!$C:$C,0))),"",INDEX('Policy Characteristics'!B:B,MATCH($C1212,'Policy Characteristics'!$C:$C,0)))</f>
        <v>Fuel Subsidy</v>
      </c>
      <c r="C1212" s="315" t="s">
        <v>3068</v>
      </c>
      <c r="D1212" s="7" t="s">
        <v>3071</v>
      </c>
      <c r="F1212" s="7" t="s">
        <v>3076</v>
      </c>
      <c r="H1212" s="186">
        <v>575</v>
      </c>
      <c r="I1212" s="7" t="s">
        <v>44</v>
      </c>
      <c r="J1212" s="308" t="str">
        <f>IF(ISBLANK(INDEX('Policy Characteristics'!D:D,MATCH($C1212,'Policy Characteristics'!$C:$C,0))),"",INDEX('Policy Characteristics'!D:D,MATCH($C1212,'Policy Characteristics'!$C:$C,0)))</f>
        <v/>
      </c>
      <c r="K1212" s="306" t="str">
        <f>IF(ISBLANK(INDEX('Policy Characteristics'!E:E,MATCH($C1212,'Policy Characteristics'!$C:$C,0))),"",INDEX('Policy Characteristics'!E:E,MATCH($C1212,'Policy Characteristics'!$C:$C,0)))</f>
        <v>GRA fuel subsidy</v>
      </c>
      <c r="L1212" s="306">
        <f>IF(ISBLANK(INDEX('Policy Characteristics'!F:F,MATCH($C1212,'Policy Characteristics'!$C:$C,0))),"",INDEX('Policy Characteristics'!F:F,MATCH($C1212,'Policy Characteristics'!$C:$C,0)))</f>
        <v>0</v>
      </c>
      <c r="M1212" s="306">
        <f>IF(ISBLANK(INDEX('Policy Characteristics'!G:G,MATCH($C1212,'Policy Characteristics'!$C:$C,0))),"",INDEX('Policy Characteristics'!G:G,MATCH($C1212,'Policy Characteristics'!$C:$C,0)))</f>
        <v>10</v>
      </c>
      <c r="N1212" s="306">
        <f>IF(ISBLANK(INDEX('Policy Characteristics'!H:H,MATCH($C1212,'Policy Characteristics'!$C:$C,0))),"",INDEX('Policy Characteristics'!H:H,MATCH($C1212,'Policy Characteristics'!$C:$C,0)))</f>
        <v>1</v>
      </c>
      <c r="O1212" s="306" t="str">
        <f>IF(ISBLANK(INDEX('Policy Characteristics'!I:I,MATCH($C1212,'Policy Characteristics'!$C:$C,0))),"",INDEX('Policy Characteristics'!I:I,MATCH($C1212,'Policy Characteristics'!$C:$C,0)))</f>
        <v>weight</v>
      </c>
      <c r="P1212" s="306" t="str">
        <f>IF(ISBLANK(INDEX('Policy Characteristics'!J:J,MATCH($C1212,'Policy Characteristics'!$C:$C,0))),"",INDEX('Policy Characteristics'!J:J,MATCH($C1212,'Policy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2" s="306" t="str">
        <f>IF(ISBLANK(INDEX('Policy Characteristics'!K:K,MATCH($C1212,'Policy Characteristics'!$C:$C,0))),"",INDEX('Policy Characteristics'!K:K,MATCH($C1212,'Policy Characteristics'!$C:$C,0)))</f>
        <v>io-model.html</v>
      </c>
      <c r="R1212" s="306" t="str">
        <f>IF(ISBLANK(INDEX('Policy Characteristics'!L:L,MATCH($C1212,'Policy Characteristics'!$C:$C,0))),"",INDEX('Policy Characteristics'!L:L,MATCH($C1212,'Policy Characteristics'!$C:$C,0)))</f>
        <v/>
      </c>
    </row>
    <row r="1213" spans="1:18" x14ac:dyDescent="0.25">
      <c r="A1213" s="306" t="str">
        <f>IF(ISBLANK(INDEX('Policy Characteristics'!A:A,MATCH($C1213,'Policy Characteristics'!$C:$C,0))),"",INDEX('Policy Characteristics'!A:A,MATCH($C1213,'Policy Characteristics'!$C:$C,0)))</f>
        <v>Government Revenue Accounting</v>
      </c>
      <c r="B1213" s="306" t="str">
        <f>IF(ISBLANK(INDEX('Policy Characteristics'!B:B,MATCH($C1213,'Policy Characteristics'!$C:$C,0))),"",INDEX('Policy Characteristics'!B:B,MATCH($C1213,'Policy Characteristics'!$C:$C,0)))</f>
        <v>Fuel Subsidy</v>
      </c>
      <c r="C1213" s="316" t="str">
        <f t="shared" ref="C1213:C1216" si="79">C$1212</f>
        <v>GRA for Fuel Subsidies</v>
      </c>
      <c r="D1213" s="7" t="s">
        <v>3072</v>
      </c>
      <c r="F1213" s="7" t="s">
        <v>3099</v>
      </c>
      <c r="H1213" s="186">
        <v>576</v>
      </c>
      <c r="I1213" s="435" t="str">
        <f t="shared" ref="I1213:I1216" si="80">I$1212</f>
        <v>Yes</v>
      </c>
      <c r="J1213" s="308" t="str">
        <f>IF(ISBLANK(INDEX('Policy Characteristics'!D:D,MATCH($C1213,'Policy Characteristics'!$C:$C,0))),"",INDEX('Policy Characteristics'!D:D,MATCH($C1213,'Policy Characteristics'!$C:$C,0)))</f>
        <v/>
      </c>
      <c r="K1213" s="306" t="str">
        <f>IF(ISBLANK(INDEX('Policy Characteristics'!E:E,MATCH($C1213,'Policy Characteristics'!$C:$C,0))),"",INDEX('Policy Characteristics'!E:E,MATCH($C1213,'Policy Characteristics'!$C:$C,0)))</f>
        <v>GRA fuel subsidy</v>
      </c>
      <c r="L1213" s="306">
        <f>IF(ISBLANK(INDEX('Policy Characteristics'!F:F,MATCH($C1213,'Policy Characteristics'!$C:$C,0))),"",INDEX('Policy Characteristics'!F:F,MATCH($C1213,'Policy Characteristics'!$C:$C,0)))</f>
        <v>0</v>
      </c>
      <c r="M1213" s="306">
        <f>IF(ISBLANK(INDEX('Policy Characteristics'!G:G,MATCH($C1213,'Policy Characteristics'!$C:$C,0))),"",INDEX('Policy Characteristics'!G:G,MATCH($C1213,'Policy Characteristics'!$C:$C,0)))</f>
        <v>10</v>
      </c>
      <c r="N1213" s="306">
        <f>IF(ISBLANK(INDEX('Policy Characteristics'!H:H,MATCH($C1213,'Policy Characteristics'!$C:$C,0))),"",INDEX('Policy Characteristics'!H:H,MATCH($C1213,'Policy Characteristics'!$C:$C,0)))</f>
        <v>1</v>
      </c>
      <c r="O1213" s="306" t="str">
        <f>IF(ISBLANK(INDEX('Policy Characteristics'!I:I,MATCH($C1213,'Policy Characteristics'!$C:$C,0))),"",INDEX('Policy Characteristics'!I:I,MATCH($C1213,'Policy Characteristics'!$C:$C,0)))</f>
        <v>weight</v>
      </c>
      <c r="P1213" s="306" t="str">
        <f>IF(ISBLANK(INDEX('Policy Characteristics'!J:J,MATCH($C1213,'Policy Characteristics'!$C:$C,0))),"",INDEX('Policy Characteristics'!J:J,MATCH($C1213,'Policy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3" s="306" t="str">
        <f>IF(ISBLANK(INDEX('Policy Characteristics'!K:K,MATCH($C1213,'Policy Characteristics'!$C:$C,0))),"",INDEX('Policy Characteristics'!K:K,MATCH($C1213,'Policy Characteristics'!$C:$C,0)))</f>
        <v>io-model.html</v>
      </c>
      <c r="R1213" s="306" t="str">
        <f>IF(ISBLANK(INDEX('Policy Characteristics'!L:L,MATCH($C1213,'Policy Characteristics'!$C:$C,0))),"",INDEX('Policy Characteristics'!L:L,MATCH($C1213,'Policy Characteristics'!$C:$C,0)))</f>
        <v/>
      </c>
    </row>
    <row r="1214" spans="1:18" x14ac:dyDescent="0.25">
      <c r="A1214" s="306" t="str">
        <f>IF(ISBLANK(INDEX('Policy Characteristics'!A:A,MATCH($C1214,'Policy Characteristics'!$C:$C,0))),"",INDEX('Policy Characteristics'!A:A,MATCH($C1214,'Policy Characteristics'!$C:$C,0)))</f>
        <v>Government Revenue Accounting</v>
      </c>
      <c r="B1214" s="306" t="str">
        <f>IF(ISBLANK(INDEX('Policy Characteristics'!B:B,MATCH($C1214,'Policy Characteristics'!$C:$C,0))),"",INDEX('Policy Characteristics'!B:B,MATCH($C1214,'Policy Characteristics'!$C:$C,0)))</f>
        <v>Fuel Subsidy</v>
      </c>
      <c r="C1214" s="316" t="str">
        <f t="shared" si="79"/>
        <v>GRA for Fuel Subsidies</v>
      </c>
      <c r="D1214" s="7" t="s">
        <v>3073</v>
      </c>
      <c r="F1214" s="7" t="s">
        <v>3077</v>
      </c>
      <c r="H1214" s="186">
        <v>577</v>
      </c>
      <c r="I1214" s="435" t="str">
        <f t="shared" si="80"/>
        <v>Yes</v>
      </c>
      <c r="J1214" s="308" t="str">
        <f>IF(ISBLANK(INDEX('Policy Characteristics'!D:D,MATCH($C1214,'Policy Characteristics'!$C:$C,0))),"",INDEX('Policy Characteristics'!D:D,MATCH($C1214,'Policy Characteristics'!$C:$C,0)))</f>
        <v/>
      </c>
      <c r="K1214" s="306" t="str">
        <f>IF(ISBLANK(INDEX('Policy Characteristics'!E:E,MATCH($C1214,'Policy Characteristics'!$C:$C,0))),"",INDEX('Policy Characteristics'!E:E,MATCH($C1214,'Policy Characteristics'!$C:$C,0)))</f>
        <v>GRA fuel subsidy</v>
      </c>
      <c r="L1214" s="306">
        <f>IF(ISBLANK(INDEX('Policy Characteristics'!F:F,MATCH($C1214,'Policy Characteristics'!$C:$C,0))),"",INDEX('Policy Characteristics'!F:F,MATCH($C1214,'Policy Characteristics'!$C:$C,0)))</f>
        <v>0</v>
      </c>
      <c r="M1214" s="306">
        <f>IF(ISBLANK(INDEX('Policy Characteristics'!G:G,MATCH($C1214,'Policy Characteristics'!$C:$C,0))),"",INDEX('Policy Characteristics'!G:G,MATCH($C1214,'Policy Characteristics'!$C:$C,0)))</f>
        <v>10</v>
      </c>
      <c r="N1214" s="306">
        <f>IF(ISBLANK(INDEX('Policy Characteristics'!H:H,MATCH($C1214,'Policy Characteristics'!$C:$C,0))),"",INDEX('Policy Characteristics'!H:H,MATCH($C1214,'Policy Characteristics'!$C:$C,0)))</f>
        <v>1</v>
      </c>
      <c r="O1214" s="306" t="str">
        <f>IF(ISBLANK(INDEX('Policy Characteristics'!I:I,MATCH($C1214,'Policy Characteristics'!$C:$C,0))),"",INDEX('Policy Characteristics'!I:I,MATCH($C1214,'Policy Characteristics'!$C:$C,0)))</f>
        <v>weight</v>
      </c>
      <c r="P1214" s="306" t="str">
        <f>IF(ISBLANK(INDEX('Policy Characteristics'!J:J,MATCH($C1214,'Policy Characteristics'!$C:$C,0))),"",INDEX('Policy Characteristics'!J:J,MATCH($C1214,'Policy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4" s="306" t="str">
        <f>IF(ISBLANK(INDEX('Policy Characteristics'!K:K,MATCH($C1214,'Policy Characteristics'!$C:$C,0))),"",INDEX('Policy Characteristics'!K:K,MATCH($C1214,'Policy Characteristics'!$C:$C,0)))</f>
        <v>io-model.html</v>
      </c>
      <c r="R1214" s="306" t="str">
        <f>IF(ISBLANK(INDEX('Policy Characteristics'!L:L,MATCH($C1214,'Policy Characteristics'!$C:$C,0))),"",INDEX('Policy Characteristics'!L:L,MATCH($C1214,'Policy Characteristics'!$C:$C,0)))</f>
        <v/>
      </c>
    </row>
    <row r="1215" spans="1:18" x14ac:dyDescent="0.25">
      <c r="A1215" s="306" t="str">
        <f>IF(ISBLANK(INDEX('Policy Characteristics'!A:A,MATCH($C1215,'Policy Characteristics'!$C:$C,0))),"",INDEX('Policy Characteristics'!A:A,MATCH($C1215,'Policy Characteristics'!$C:$C,0)))</f>
        <v>Government Revenue Accounting</v>
      </c>
      <c r="B1215" s="306" t="str">
        <f>IF(ISBLANK(INDEX('Policy Characteristics'!B:B,MATCH($C1215,'Policy Characteristics'!$C:$C,0))),"",INDEX('Policy Characteristics'!B:B,MATCH($C1215,'Policy Characteristics'!$C:$C,0)))</f>
        <v>Fuel Subsidy</v>
      </c>
      <c r="C1215" s="316" t="str">
        <f t="shared" si="79"/>
        <v>GRA for Fuel Subsidies</v>
      </c>
      <c r="D1215" s="7" t="s">
        <v>3074</v>
      </c>
      <c r="F1215" s="7" t="s">
        <v>3078</v>
      </c>
      <c r="H1215" s="186">
        <v>578</v>
      </c>
      <c r="I1215" s="435" t="str">
        <f t="shared" si="80"/>
        <v>Yes</v>
      </c>
      <c r="J1215" s="308" t="str">
        <f>IF(ISBLANK(INDEX('Policy Characteristics'!D:D,MATCH($C1215,'Policy Characteristics'!$C:$C,0))),"",INDEX('Policy Characteristics'!D:D,MATCH($C1215,'Policy Characteristics'!$C:$C,0)))</f>
        <v/>
      </c>
      <c r="K1215" s="306" t="str">
        <f>IF(ISBLANK(INDEX('Policy Characteristics'!E:E,MATCH($C1215,'Policy Characteristics'!$C:$C,0))),"",INDEX('Policy Characteristics'!E:E,MATCH($C1215,'Policy Characteristics'!$C:$C,0)))</f>
        <v>GRA fuel subsidy</v>
      </c>
      <c r="L1215" s="306">
        <f>IF(ISBLANK(INDEX('Policy Characteristics'!F:F,MATCH($C1215,'Policy Characteristics'!$C:$C,0))),"",INDEX('Policy Characteristics'!F:F,MATCH($C1215,'Policy Characteristics'!$C:$C,0)))</f>
        <v>0</v>
      </c>
      <c r="M1215" s="306">
        <f>IF(ISBLANK(INDEX('Policy Characteristics'!G:G,MATCH($C1215,'Policy Characteristics'!$C:$C,0))),"",INDEX('Policy Characteristics'!G:G,MATCH($C1215,'Policy Characteristics'!$C:$C,0)))</f>
        <v>10</v>
      </c>
      <c r="N1215" s="306">
        <f>IF(ISBLANK(INDEX('Policy Characteristics'!H:H,MATCH($C1215,'Policy Characteristics'!$C:$C,0))),"",INDEX('Policy Characteristics'!H:H,MATCH($C1215,'Policy Characteristics'!$C:$C,0)))</f>
        <v>1</v>
      </c>
      <c r="O1215" s="306" t="str">
        <f>IF(ISBLANK(INDEX('Policy Characteristics'!I:I,MATCH($C1215,'Policy Characteristics'!$C:$C,0))),"",INDEX('Policy Characteristics'!I:I,MATCH($C1215,'Policy Characteristics'!$C:$C,0)))</f>
        <v>weight</v>
      </c>
      <c r="P1215" s="306" t="str">
        <f>IF(ISBLANK(INDEX('Policy Characteristics'!J:J,MATCH($C1215,'Policy Characteristics'!$C:$C,0))),"",INDEX('Policy Characteristics'!J:J,MATCH($C1215,'Policy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5" s="306" t="str">
        <f>IF(ISBLANK(INDEX('Policy Characteristics'!K:K,MATCH($C1215,'Policy Characteristics'!$C:$C,0))),"",INDEX('Policy Characteristics'!K:K,MATCH($C1215,'Policy Characteristics'!$C:$C,0)))</f>
        <v>io-model.html</v>
      </c>
      <c r="R1215" s="306" t="str">
        <f>IF(ISBLANK(INDEX('Policy Characteristics'!L:L,MATCH($C1215,'Policy Characteristics'!$C:$C,0))),"",INDEX('Policy Characteristics'!L:L,MATCH($C1215,'Policy Characteristics'!$C:$C,0)))</f>
        <v/>
      </c>
    </row>
    <row r="1216" spans="1:18" x14ac:dyDescent="0.25">
      <c r="A1216" s="306" t="str">
        <f>IF(ISBLANK(INDEX('Policy Characteristics'!A:A,MATCH($C1216,'Policy Characteristics'!$C:$C,0))),"",INDEX('Policy Characteristics'!A:A,MATCH($C1216,'Policy Characteristics'!$C:$C,0)))</f>
        <v>Government Revenue Accounting</v>
      </c>
      <c r="B1216" s="306" t="str">
        <f>IF(ISBLANK(INDEX('Policy Characteristics'!B:B,MATCH($C1216,'Policy Characteristics'!$C:$C,0))),"",INDEX('Policy Characteristics'!B:B,MATCH($C1216,'Policy Characteristics'!$C:$C,0)))</f>
        <v>Fuel Subsidy</v>
      </c>
      <c r="C1216" s="316" t="str">
        <f t="shared" si="79"/>
        <v>GRA for Fuel Subsidies</v>
      </c>
      <c r="D1216" s="7" t="s">
        <v>3075</v>
      </c>
      <c r="F1216" s="7" t="s">
        <v>3079</v>
      </c>
      <c r="H1216" s="186">
        <v>579</v>
      </c>
      <c r="I1216" s="435" t="str">
        <f t="shared" si="80"/>
        <v>Yes</v>
      </c>
      <c r="J1216" s="308" t="str">
        <f>IF(ISBLANK(INDEX('Policy Characteristics'!D:D,MATCH($C1216,'Policy Characteristics'!$C:$C,0))),"",INDEX('Policy Characteristics'!D:D,MATCH($C1216,'Policy Characteristics'!$C:$C,0)))</f>
        <v/>
      </c>
      <c r="K1216" s="306" t="str">
        <f>IF(ISBLANK(INDEX('Policy Characteristics'!E:E,MATCH($C1216,'Policy Characteristics'!$C:$C,0))),"",INDEX('Policy Characteristics'!E:E,MATCH($C1216,'Policy Characteristics'!$C:$C,0)))</f>
        <v>GRA fuel subsidy</v>
      </c>
      <c r="L1216" s="306">
        <f>IF(ISBLANK(INDEX('Policy Characteristics'!F:F,MATCH($C1216,'Policy Characteristics'!$C:$C,0))),"",INDEX('Policy Characteristics'!F:F,MATCH($C1216,'Policy Characteristics'!$C:$C,0)))</f>
        <v>0</v>
      </c>
      <c r="M1216" s="306">
        <f>IF(ISBLANK(INDEX('Policy Characteristics'!G:G,MATCH($C1216,'Policy Characteristics'!$C:$C,0))),"",INDEX('Policy Characteristics'!G:G,MATCH($C1216,'Policy Characteristics'!$C:$C,0)))</f>
        <v>10</v>
      </c>
      <c r="N1216" s="306">
        <f>IF(ISBLANK(INDEX('Policy Characteristics'!H:H,MATCH($C1216,'Policy Characteristics'!$C:$C,0))),"",INDEX('Policy Characteristics'!H:H,MATCH($C1216,'Policy Characteristics'!$C:$C,0)))</f>
        <v>1</v>
      </c>
      <c r="O1216" s="306" t="str">
        <f>IF(ISBLANK(INDEX('Policy Characteristics'!I:I,MATCH($C1216,'Policy Characteristics'!$C:$C,0))),"",INDEX('Policy Characteristics'!I:I,MATCH($C1216,'Policy Characteristics'!$C:$C,0)))</f>
        <v>weight</v>
      </c>
      <c r="P1216" s="306" t="str">
        <f>IF(ISBLANK(INDEX('Policy Characteristics'!J:J,MATCH($C1216,'Policy Characteristics'!$C:$C,0))),"",INDEX('Policy Characteristics'!J:J,MATCH($C1216,'Policy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6" s="306" t="str">
        <f>IF(ISBLANK(INDEX('Policy Characteristics'!K:K,MATCH($C1216,'Policy Characteristics'!$C:$C,0))),"",INDEX('Policy Characteristics'!K:K,MATCH($C1216,'Policy Characteristics'!$C:$C,0)))</f>
        <v>io-model.html</v>
      </c>
      <c r="R1216" s="306" t="str">
        <f>IF(ISBLANK(INDEX('Policy Characteristics'!L:L,MATCH($C1216,'Policy Characteristics'!$C:$C,0))),"",INDEX('Policy Characteristics'!L:L,MATCH($C1216,'Policy Characteristics'!$C:$C,0)))</f>
        <v/>
      </c>
    </row>
    <row r="1217" spans="1:18" x14ac:dyDescent="0.25">
      <c r="A1217" s="306" t="str">
        <f>IF(ISBLANK(INDEX('Policy Characteristics'!A:A,MATCH($C1217,'Policy Characteristics'!$C:$C,0))),"",INDEX('Policy Characteristics'!A:A,MATCH($C1217,'Policy Characteristics'!$C:$C,0)))</f>
        <v>Government Revenue Accounting</v>
      </c>
      <c r="B1217" s="306" t="str">
        <f>IF(ISBLANK(INDEX('Policy Characteristics'!B:B,MATCH($C1217,'Policy Characteristics'!$C:$C,0))),"",INDEX('Policy Characteristics'!B:B,MATCH($C1217,'Policy Characteristics'!$C:$C,0)))</f>
        <v>National Debt Interest</v>
      </c>
      <c r="C1217" s="315" t="s">
        <v>3069</v>
      </c>
      <c r="D1217" s="7" t="s">
        <v>3071</v>
      </c>
      <c r="F1217" s="7" t="s">
        <v>3076</v>
      </c>
      <c r="H1217" s="186">
        <v>580</v>
      </c>
      <c r="I1217" s="7" t="s">
        <v>44</v>
      </c>
      <c r="J1217" s="308" t="str">
        <f>IF(ISBLANK(INDEX('Policy Characteristics'!D:D,MATCH($C1217,'Policy Characteristics'!$C:$C,0))),"",INDEX('Policy Characteristics'!D:D,MATCH($C1217,'Policy Characteristics'!$C:$C,0)))</f>
        <v/>
      </c>
      <c r="K1217" s="306" t="str">
        <f>IF(ISBLANK(INDEX('Policy Characteristics'!E:E,MATCH($C1217,'Policy Characteristics'!$C:$C,0))),"",INDEX('Policy Characteristics'!E:E,MATCH($C1217,'Policy Characteristics'!$C:$C,0)))</f>
        <v>GRA national debt interest</v>
      </c>
      <c r="L1217" s="306">
        <f>IF(ISBLANK(INDEX('Policy Characteristics'!F:F,MATCH($C1217,'Policy Characteristics'!$C:$C,0))),"",INDEX('Policy Characteristics'!F:F,MATCH($C1217,'Policy Characteristics'!$C:$C,0)))</f>
        <v>0</v>
      </c>
      <c r="M1217" s="306">
        <f>IF(ISBLANK(INDEX('Policy Characteristics'!G:G,MATCH($C1217,'Policy Characteristics'!$C:$C,0))),"",INDEX('Policy Characteristics'!G:G,MATCH($C1217,'Policy Characteristics'!$C:$C,0)))</f>
        <v>10</v>
      </c>
      <c r="N1217" s="306">
        <f>IF(ISBLANK(INDEX('Policy Characteristics'!H:H,MATCH($C1217,'Policy Characteristics'!$C:$C,0))),"",INDEX('Policy Characteristics'!H:H,MATCH($C1217,'Policy Characteristics'!$C:$C,0)))</f>
        <v>1</v>
      </c>
      <c r="O1217" s="306" t="str">
        <f>IF(ISBLANK(INDEX('Policy Characteristics'!I:I,MATCH($C1217,'Policy Characteristics'!$C:$C,0))),"",INDEX('Policy Characteristics'!I:I,MATCH($C1217,'Policy Characteristics'!$C:$C,0)))</f>
        <v>weight</v>
      </c>
      <c r="P1217" s="306" t="str">
        <f>IF(ISBLANK(INDEX('Policy Characteristics'!J:J,MATCH($C1217,'Policy Characteristics'!$C:$C,0))),"",INDEX('Policy Characteristics'!J:J,MATCH($C1217,'Policy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7" s="306" t="str">
        <f>IF(ISBLANK(INDEX('Policy Characteristics'!K:K,MATCH($C1217,'Policy Characteristics'!$C:$C,0))),"",INDEX('Policy Characteristics'!K:K,MATCH($C1217,'Policy Characteristics'!$C:$C,0)))</f>
        <v>io-model.html</v>
      </c>
      <c r="R1217" s="306" t="str">
        <f>IF(ISBLANK(INDEX('Policy Characteristics'!L:L,MATCH($C1217,'Policy Characteristics'!$C:$C,0))),"",INDEX('Policy Characteristics'!L:L,MATCH($C1217,'Policy Characteristics'!$C:$C,0)))</f>
        <v/>
      </c>
    </row>
    <row r="1218" spans="1:18" x14ac:dyDescent="0.25">
      <c r="A1218" s="306" t="str">
        <f>IF(ISBLANK(INDEX('Policy Characteristics'!A:A,MATCH($C1218,'Policy Characteristics'!$C:$C,0))),"",INDEX('Policy Characteristics'!A:A,MATCH($C1218,'Policy Characteristics'!$C:$C,0)))</f>
        <v>Government Revenue Accounting</v>
      </c>
      <c r="B1218" s="306" t="str">
        <f>IF(ISBLANK(INDEX('Policy Characteristics'!B:B,MATCH($C1218,'Policy Characteristics'!$C:$C,0))),"",INDEX('Policy Characteristics'!B:B,MATCH($C1218,'Policy Characteristics'!$C:$C,0)))</f>
        <v>National Debt Interest</v>
      </c>
      <c r="C1218" s="316" t="str">
        <f t="shared" ref="C1218:C1221" si="81">C$1217</f>
        <v>GRA for National Debt Interest</v>
      </c>
      <c r="D1218" s="7" t="s">
        <v>3072</v>
      </c>
      <c r="F1218" s="7" t="s">
        <v>3099</v>
      </c>
      <c r="H1218" s="186">
        <v>581</v>
      </c>
      <c r="I1218" s="435" t="str">
        <f t="shared" ref="I1218:I1221" si="82">I$1217</f>
        <v>Yes</v>
      </c>
      <c r="J1218" s="308" t="str">
        <f>IF(ISBLANK(INDEX('Policy Characteristics'!D:D,MATCH($C1218,'Policy Characteristics'!$C:$C,0))),"",INDEX('Policy Characteristics'!D:D,MATCH($C1218,'Policy Characteristics'!$C:$C,0)))</f>
        <v/>
      </c>
      <c r="K1218" s="306" t="str">
        <f>IF(ISBLANK(INDEX('Policy Characteristics'!E:E,MATCH($C1218,'Policy Characteristics'!$C:$C,0))),"",INDEX('Policy Characteristics'!E:E,MATCH($C1218,'Policy Characteristics'!$C:$C,0)))</f>
        <v>GRA national debt interest</v>
      </c>
      <c r="L1218" s="306">
        <f>IF(ISBLANK(INDEX('Policy Characteristics'!F:F,MATCH($C1218,'Policy Characteristics'!$C:$C,0))),"",INDEX('Policy Characteristics'!F:F,MATCH($C1218,'Policy Characteristics'!$C:$C,0)))</f>
        <v>0</v>
      </c>
      <c r="M1218" s="306">
        <f>IF(ISBLANK(INDEX('Policy Characteristics'!G:G,MATCH($C1218,'Policy Characteristics'!$C:$C,0))),"",INDEX('Policy Characteristics'!G:G,MATCH($C1218,'Policy Characteristics'!$C:$C,0)))</f>
        <v>10</v>
      </c>
      <c r="N1218" s="306">
        <f>IF(ISBLANK(INDEX('Policy Characteristics'!H:H,MATCH($C1218,'Policy Characteristics'!$C:$C,0))),"",INDEX('Policy Characteristics'!H:H,MATCH($C1218,'Policy Characteristics'!$C:$C,0)))</f>
        <v>1</v>
      </c>
      <c r="O1218" s="306" t="str">
        <f>IF(ISBLANK(INDEX('Policy Characteristics'!I:I,MATCH($C1218,'Policy Characteristics'!$C:$C,0))),"",INDEX('Policy Characteristics'!I:I,MATCH($C1218,'Policy Characteristics'!$C:$C,0)))</f>
        <v>weight</v>
      </c>
      <c r="P1218" s="306" t="str">
        <f>IF(ISBLANK(INDEX('Policy Characteristics'!J:J,MATCH($C1218,'Policy Characteristics'!$C:$C,0))),"",INDEX('Policy Characteristics'!J:J,MATCH($C1218,'Policy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8" s="306" t="str">
        <f>IF(ISBLANK(INDEX('Policy Characteristics'!K:K,MATCH($C1218,'Policy Characteristics'!$C:$C,0))),"",INDEX('Policy Characteristics'!K:K,MATCH($C1218,'Policy Characteristics'!$C:$C,0)))</f>
        <v>io-model.html</v>
      </c>
      <c r="R1218" s="306" t="str">
        <f>IF(ISBLANK(INDEX('Policy Characteristics'!L:L,MATCH($C1218,'Policy Characteristics'!$C:$C,0))),"",INDEX('Policy Characteristics'!L:L,MATCH($C1218,'Policy Characteristics'!$C:$C,0)))</f>
        <v/>
      </c>
    </row>
    <row r="1219" spans="1:18" x14ac:dyDescent="0.25">
      <c r="A1219" s="306" t="str">
        <f>IF(ISBLANK(INDEX('Policy Characteristics'!A:A,MATCH($C1219,'Policy Characteristics'!$C:$C,0))),"",INDEX('Policy Characteristics'!A:A,MATCH($C1219,'Policy Characteristics'!$C:$C,0)))</f>
        <v>Government Revenue Accounting</v>
      </c>
      <c r="B1219" s="306" t="str">
        <f>IF(ISBLANK(INDEX('Policy Characteristics'!B:B,MATCH($C1219,'Policy Characteristics'!$C:$C,0))),"",INDEX('Policy Characteristics'!B:B,MATCH($C1219,'Policy Characteristics'!$C:$C,0)))</f>
        <v>National Debt Interest</v>
      </c>
      <c r="C1219" s="316" t="str">
        <f t="shared" si="81"/>
        <v>GRA for National Debt Interest</v>
      </c>
      <c r="D1219" s="7" t="s">
        <v>3073</v>
      </c>
      <c r="F1219" s="7" t="s">
        <v>3077</v>
      </c>
      <c r="H1219" s="186">
        <v>582</v>
      </c>
      <c r="I1219" s="435" t="str">
        <f t="shared" si="82"/>
        <v>Yes</v>
      </c>
      <c r="J1219" s="308" t="str">
        <f>IF(ISBLANK(INDEX('Policy Characteristics'!D:D,MATCH($C1219,'Policy Characteristics'!$C:$C,0))),"",INDEX('Policy Characteristics'!D:D,MATCH($C1219,'Policy Characteristics'!$C:$C,0)))</f>
        <v/>
      </c>
      <c r="K1219" s="306" t="str">
        <f>IF(ISBLANK(INDEX('Policy Characteristics'!E:E,MATCH($C1219,'Policy Characteristics'!$C:$C,0))),"",INDEX('Policy Characteristics'!E:E,MATCH($C1219,'Policy Characteristics'!$C:$C,0)))</f>
        <v>GRA national debt interest</v>
      </c>
      <c r="L1219" s="306">
        <f>IF(ISBLANK(INDEX('Policy Characteristics'!F:F,MATCH($C1219,'Policy Characteristics'!$C:$C,0))),"",INDEX('Policy Characteristics'!F:F,MATCH($C1219,'Policy Characteristics'!$C:$C,0)))</f>
        <v>0</v>
      </c>
      <c r="M1219" s="306">
        <f>IF(ISBLANK(INDEX('Policy Characteristics'!G:G,MATCH($C1219,'Policy Characteristics'!$C:$C,0))),"",INDEX('Policy Characteristics'!G:G,MATCH($C1219,'Policy Characteristics'!$C:$C,0)))</f>
        <v>10</v>
      </c>
      <c r="N1219" s="306">
        <f>IF(ISBLANK(INDEX('Policy Characteristics'!H:H,MATCH($C1219,'Policy Characteristics'!$C:$C,0))),"",INDEX('Policy Characteristics'!H:H,MATCH($C1219,'Policy Characteristics'!$C:$C,0)))</f>
        <v>1</v>
      </c>
      <c r="O1219" s="306" t="str">
        <f>IF(ISBLANK(INDEX('Policy Characteristics'!I:I,MATCH($C1219,'Policy Characteristics'!$C:$C,0))),"",INDEX('Policy Characteristics'!I:I,MATCH($C1219,'Policy Characteristics'!$C:$C,0)))</f>
        <v>weight</v>
      </c>
      <c r="P1219" s="306" t="str">
        <f>IF(ISBLANK(INDEX('Policy Characteristics'!J:J,MATCH($C1219,'Policy Characteristics'!$C:$C,0))),"",INDEX('Policy Characteristics'!J:J,MATCH($C1219,'Policy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19" s="306" t="str">
        <f>IF(ISBLANK(INDEX('Policy Characteristics'!K:K,MATCH($C1219,'Policy Characteristics'!$C:$C,0))),"",INDEX('Policy Characteristics'!K:K,MATCH($C1219,'Policy Characteristics'!$C:$C,0)))</f>
        <v>io-model.html</v>
      </c>
      <c r="R1219" s="306" t="str">
        <f>IF(ISBLANK(INDEX('Policy Characteristics'!L:L,MATCH($C1219,'Policy Characteristics'!$C:$C,0))),"",INDEX('Policy Characteristics'!L:L,MATCH($C1219,'Policy Characteristics'!$C:$C,0)))</f>
        <v/>
      </c>
    </row>
    <row r="1220" spans="1:18" x14ac:dyDescent="0.25">
      <c r="A1220" s="306" t="str">
        <f>IF(ISBLANK(INDEX('Policy Characteristics'!A:A,MATCH($C1220,'Policy Characteristics'!$C:$C,0))),"",INDEX('Policy Characteristics'!A:A,MATCH($C1220,'Policy Characteristics'!$C:$C,0)))</f>
        <v>Government Revenue Accounting</v>
      </c>
      <c r="B1220" s="306" t="str">
        <f>IF(ISBLANK(INDEX('Policy Characteristics'!B:B,MATCH($C1220,'Policy Characteristics'!$C:$C,0))),"",INDEX('Policy Characteristics'!B:B,MATCH($C1220,'Policy Characteristics'!$C:$C,0)))</f>
        <v>National Debt Interest</v>
      </c>
      <c r="C1220" s="316" t="str">
        <f t="shared" si="81"/>
        <v>GRA for National Debt Interest</v>
      </c>
      <c r="D1220" s="7" t="s">
        <v>3074</v>
      </c>
      <c r="F1220" s="7" t="s">
        <v>3078</v>
      </c>
      <c r="H1220" s="186">
        <v>583</v>
      </c>
      <c r="I1220" s="435" t="str">
        <f t="shared" si="82"/>
        <v>Yes</v>
      </c>
      <c r="J1220" s="308" t="str">
        <f>IF(ISBLANK(INDEX('Policy Characteristics'!D:D,MATCH($C1220,'Policy Characteristics'!$C:$C,0))),"",INDEX('Policy Characteristics'!D:D,MATCH($C1220,'Policy Characteristics'!$C:$C,0)))</f>
        <v/>
      </c>
      <c r="K1220" s="306" t="str">
        <f>IF(ISBLANK(INDEX('Policy Characteristics'!E:E,MATCH($C1220,'Policy Characteristics'!$C:$C,0))),"",INDEX('Policy Characteristics'!E:E,MATCH($C1220,'Policy Characteristics'!$C:$C,0)))</f>
        <v>GRA national debt interest</v>
      </c>
      <c r="L1220" s="306">
        <f>IF(ISBLANK(INDEX('Policy Characteristics'!F:F,MATCH($C1220,'Policy Characteristics'!$C:$C,0))),"",INDEX('Policy Characteristics'!F:F,MATCH($C1220,'Policy Characteristics'!$C:$C,0)))</f>
        <v>0</v>
      </c>
      <c r="M1220" s="306">
        <f>IF(ISBLANK(INDEX('Policy Characteristics'!G:G,MATCH($C1220,'Policy Characteristics'!$C:$C,0))),"",INDEX('Policy Characteristics'!G:G,MATCH($C1220,'Policy Characteristics'!$C:$C,0)))</f>
        <v>10</v>
      </c>
      <c r="N1220" s="306">
        <f>IF(ISBLANK(INDEX('Policy Characteristics'!H:H,MATCH($C1220,'Policy Characteristics'!$C:$C,0))),"",INDEX('Policy Characteristics'!H:H,MATCH($C1220,'Policy Characteristics'!$C:$C,0)))</f>
        <v>1</v>
      </c>
      <c r="O1220" s="306" t="str">
        <f>IF(ISBLANK(INDEX('Policy Characteristics'!I:I,MATCH($C1220,'Policy Characteristics'!$C:$C,0))),"",INDEX('Policy Characteristics'!I:I,MATCH($C1220,'Policy Characteristics'!$C:$C,0)))</f>
        <v>weight</v>
      </c>
      <c r="P1220" s="306" t="str">
        <f>IF(ISBLANK(INDEX('Policy Characteristics'!J:J,MATCH($C1220,'Policy Characteristics'!$C:$C,0))),"",INDEX('Policy Characteristics'!J:J,MATCH($C1220,'Policy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0" s="306" t="str">
        <f>IF(ISBLANK(INDEX('Policy Characteristics'!K:K,MATCH($C1220,'Policy Characteristics'!$C:$C,0))),"",INDEX('Policy Characteristics'!K:K,MATCH($C1220,'Policy Characteristics'!$C:$C,0)))</f>
        <v>io-model.html</v>
      </c>
      <c r="R1220" s="306" t="str">
        <f>IF(ISBLANK(INDEX('Policy Characteristics'!L:L,MATCH($C1220,'Policy Characteristics'!$C:$C,0))),"",INDEX('Policy Characteristics'!L:L,MATCH($C1220,'Policy Characteristics'!$C:$C,0)))</f>
        <v/>
      </c>
    </row>
    <row r="1221" spans="1:18" x14ac:dyDescent="0.25">
      <c r="A1221" s="306" t="str">
        <f>IF(ISBLANK(INDEX('Policy Characteristics'!A:A,MATCH($C1221,'Policy Characteristics'!$C:$C,0))),"",INDEX('Policy Characteristics'!A:A,MATCH($C1221,'Policy Characteristics'!$C:$C,0)))</f>
        <v>Government Revenue Accounting</v>
      </c>
      <c r="B1221" s="306" t="str">
        <f>IF(ISBLANK(INDEX('Policy Characteristics'!B:B,MATCH($C1221,'Policy Characteristics'!$C:$C,0))),"",INDEX('Policy Characteristics'!B:B,MATCH($C1221,'Policy Characteristics'!$C:$C,0)))</f>
        <v>National Debt Interest</v>
      </c>
      <c r="C1221" s="316" t="str">
        <f t="shared" si="81"/>
        <v>GRA for National Debt Interest</v>
      </c>
      <c r="D1221" s="7" t="s">
        <v>3075</v>
      </c>
      <c r="F1221" s="7" t="s">
        <v>3079</v>
      </c>
      <c r="H1221" s="186">
        <v>584</v>
      </c>
      <c r="I1221" s="435" t="str">
        <f t="shared" si="82"/>
        <v>Yes</v>
      </c>
      <c r="J1221" s="308" t="str">
        <f>IF(ISBLANK(INDEX('Policy Characteristics'!D:D,MATCH($C1221,'Policy Characteristics'!$C:$C,0))),"",INDEX('Policy Characteristics'!D:D,MATCH($C1221,'Policy Characteristics'!$C:$C,0)))</f>
        <v/>
      </c>
      <c r="K1221" s="306" t="str">
        <f>IF(ISBLANK(INDEX('Policy Characteristics'!E:E,MATCH($C1221,'Policy Characteristics'!$C:$C,0))),"",INDEX('Policy Characteristics'!E:E,MATCH($C1221,'Policy Characteristics'!$C:$C,0)))</f>
        <v>GRA national debt interest</v>
      </c>
      <c r="L1221" s="306">
        <f>IF(ISBLANK(INDEX('Policy Characteristics'!F:F,MATCH($C1221,'Policy Characteristics'!$C:$C,0))),"",INDEX('Policy Characteristics'!F:F,MATCH($C1221,'Policy Characteristics'!$C:$C,0)))</f>
        <v>0</v>
      </c>
      <c r="M1221" s="306">
        <f>IF(ISBLANK(INDEX('Policy Characteristics'!G:G,MATCH($C1221,'Policy Characteristics'!$C:$C,0))),"",INDEX('Policy Characteristics'!G:G,MATCH($C1221,'Policy Characteristics'!$C:$C,0)))</f>
        <v>10</v>
      </c>
      <c r="N1221" s="306">
        <f>IF(ISBLANK(INDEX('Policy Characteristics'!H:H,MATCH($C1221,'Policy Characteristics'!$C:$C,0))),"",INDEX('Policy Characteristics'!H:H,MATCH($C1221,'Policy Characteristics'!$C:$C,0)))</f>
        <v>1</v>
      </c>
      <c r="O1221" s="306" t="str">
        <f>IF(ISBLANK(INDEX('Policy Characteristics'!I:I,MATCH($C1221,'Policy Characteristics'!$C:$C,0))),"",INDEX('Policy Characteristics'!I:I,MATCH($C1221,'Policy Characteristics'!$C:$C,0)))</f>
        <v>weight</v>
      </c>
      <c r="P1221" s="306" t="str">
        <f>IF(ISBLANK(INDEX('Policy Characteristics'!J:J,MATCH($C1221,'Policy Characteristics'!$C:$C,0))),"",INDEX('Policy Characteristics'!J:J,MATCH($C1221,'Policy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1" s="306" t="str">
        <f>IF(ISBLANK(INDEX('Policy Characteristics'!K:K,MATCH($C1221,'Policy Characteristics'!$C:$C,0))),"",INDEX('Policy Characteristics'!K:K,MATCH($C1221,'Policy Characteristics'!$C:$C,0)))</f>
        <v>io-model.html</v>
      </c>
      <c r="R1221" s="306" t="str">
        <f>IF(ISBLANK(INDEX('Policy Characteristics'!L:L,MATCH($C1221,'Policy Characteristics'!$C:$C,0))),"",INDEX('Policy Characteristics'!L:L,MATCH($C1221,'Policy Characteristics'!$C:$C,0)))</f>
        <v/>
      </c>
    </row>
    <row r="1222" spans="1:18" x14ac:dyDescent="0.25">
      <c r="A1222" s="306" t="str">
        <f>IF(ISBLANK(INDEX('Policy Characteristics'!A:A,MATCH($C1222,'Policy Characteristics'!$C:$C,0))),"",INDEX('Policy Characteristics'!A:A,MATCH($C1222,'Policy Characteristics'!$C:$C,0)))</f>
        <v>Government Revenue Accounting</v>
      </c>
      <c r="B1222" s="306" t="str">
        <f>IF(ISBLANK(INDEX('Policy Characteristics'!B:B,MATCH($C1222,'Policy Characteristics'!$C:$C,0))),"",INDEX('Policy Characteristics'!B:B,MATCH($C1222,'Policy Characteristics'!$C:$C,0)))</f>
        <v>Remaining Government Cash Flows</v>
      </c>
      <c r="C1222" s="315" t="s">
        <v>3070</v>
      </c>
      <c r="D1222" s="7" t="s">
        <v>3071</v>
      </c>
      <c r="F1222" s="7" t="s">
        <v>3076</v>
      </c>
      <c r="H1222" s="186">
        <v>585</v>
      </c>
      <c r="I1222" s="7" t="s">
        <v>44</v>
      </c>
      <c r="J1222" s="308" t="str">
        <f>IF(ISBLANK(INDEX('Policy Characteristics'!D:D,MATCH($C1222,'Policy Characteristics'!$C:$C,0))),"",INDEX('Policy Characteristics'!D:D,MATCH($C1222,'Policy Characteristics'!$C:$C,0)))</f>
        <v/>
      </c>
      <c r="K1222" s="306" t="str">
        <f>IF(ISBLANK(INDEX('Policy Characteristics'!E:E,MATCH($C1222,'Policy Characteristics'!$C:$C,0))),"",INDEX('Policy Characteristics'!E:E,MATCH($C1222,'Policy Characteristics'!$C:$C,0)))</f>
        <v>GRA remaining cash flow changes</v>
      </c>
      <c r="L1222" s="306">
        <f>IF(ISBLANK(INDEX('Policy Characteristics'!F:F,MATCH($C1222,'Policy Characteristics'!$C:$C,0))),"",INDEX('Policy Characteristics'!F:F,MATCH($C1222,'Policy Characteristics'!$C:$C,0)))</f>
        <v>0</v>
      </c>
      <c r="M1222" s="306">
        <f>IF(ISBLANK(INDEX('Policy Characteristics'!G:G,MATCH($C1222,'Policy Characteristics'!$C:$C,0))),"",INDEX('Policy Characteristics'!G:G,MATCH($C1222,'Policy Characteristics'!$C:$C,0)))</f>
        <v>10</v>
      </c>
      <c r="N1222" s="306">
        <f>IF(ISBLANK(INDEX('Policy Characteristics'!H:H,MATCH($C1222,'Policy Characteristics'!$C:$C,0))),"",INDEX('Policy Characteristics'!H:H,MATCH($C1222,'Policy Characteristics'!$C:$C,0)))</f>
        <v>1</v>
      </c>
      <c r="O1222" s="306" t="str">
        <f>IF(ISBLANK(INDEX('Policy Characteristics'!I:I,MATCH($C1222,'Policy Characteristics'!$C:$C,0))),"",INDEX('Policy Characteristics'!I:I,MATCH($C1222,'Policy Characteristics'!$C:$C,0)))</f>
        <v>weight</v>
      </c>
      <c r="P1222" s="306" t="str">
        <f>IF(ISBLANK(INDEX('Policy Characteristics'!J:J,MATCH($C1222,'Policy Characteristics'!$C:$C,0))),"",INDEX('Policy Characteristics'!J:J,MATCH($C1222,'Policy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2" s="306" t="str">
        <f>IF(ISBLANK(INDEX('Policy Characteristics'!K:K,MATCH($C1222,'Policy Characteristics'!$C:$C,0))),"",INDEX('Policy Characteristics'!K:K,MATCH($C1222,'Policy Characteristics'!$C:$C,0)))</f>
        <v>io-model.html</v>
      </c>
      <c r="R1222" s="306" t="str">
        <f>IF(ISBLANK(INDEX('Policy Characteristics'!L:L,MATCH($C1222,'Policy Characteristics'!$C:$C,0))),"",INDEX('Policy Characteristics'!L:L,MATCH($C1222,'Policy Characteristics'!$C:$C,0)))</f>
        <v/>
      </c>
    </row>
    <row r="1223" spans="1:18" x14ac:dyDescent="0.25">
      <c r="A1223" s="306" t="str">
        <f>IF(ISBLANK(INDEX('Policy Characteristics'!A:A,MATCH($C1223,'Policy Characteristics'!$C:$C,0))),"",INDEX('Policy Characteristics'!A:A,MATCH($C1223,'Policy Characteristics'!$C:$C,0)))</f>
        <v>Government Revenue Accounting</v>
      </c>
      <c r="B1223" s="306" t="str">
        <f>IF(ISBLANK(INDEX('Policy Characteristics'!B:B,MATCH($C1223,'Policy Characteristics'!$C:$C,0))),"",INDEX('Policy Characteristics'!B:B,MATCH($C1223,'Policy Characteristics'!$C:$C,0)))</f>
        <v>Remaining Government Cash Flows</v>
      </c>
      <c r="C1223" s="316" t="str">
        <f t="shared" ref="C1223" si="83">C$1222</f>
        <v>GRA for Remaining Government Cash Flow Changes</v>
      </c>
      <c r="D1223" s="7" t="s">
        <v>3072</v>
      </c>
      <c r="F1223" s="7" t="s">
        <v>3099</v>
      </c>
      <c r="H1223" s="186">
        <v>586</v>
      </c>
      <c r="I1223" s="435" t="str">
        <f t="shared" ref="I1223:I1226" si="84">I$1222</f>
        <v>Yes</v>
      </c>
      <c r="J1223" s="308" t="str">
        <f>IF(ISBLANK(INDEX('Policy Characteristics'!D:D,MATCH($C1223,'Policy Characteristics'!$C:$C,0))),"",INDEX('Policy Characteristics'!D:D,MATCH($C1223,'Policy Characteristics'!$C:$C,0)))</f>
        <v/>
      </c>
      <c r="K1223" s="306" t="str">
        <f>IF(ISBLANK(INDEX('Policy Characteristics'!E:E,MATCH($C1223,'Policy Characteristics'!$C:$C,0))),"",INDEX('Policy Characteristics'!E:E,MATCH($C1223,'Policy Characteristics'!$C:$C,0)))</f>
        <v>GRA remaining cash flow changes</v>
      </c>
      <c r="L1223" s="306">
        <f>IF(ISBLANK(INDEX('Policy Characteristics'!F:F,MATCH($C1223,'Policy Characteristics'!$C:$C,0))),"",INDEX('Policy Characteristics'!F:F,MATCH($C1223,'Policy Characteristics'!$C:$C,0)))</f>
        <v>0</v>
      </c>
      <c r="M1223" s="306">
        <f>IF(ISBLANK(INDEX('Policy Characteristics'!G:G,MATCH($C1223,'Policy Characteristics'!$C:$C,0))),"",INDEX('Policy Characteristics'!G:G,MATCH($C1223,'Policy Characteristics'!$C:$C,0)))</f>
        <v>10</v>
      </c>
      <c r="N1223" s="306">
        <f>IF(ISBLANK(INDEX('Policy Characteristics'!H:H,MATCH($C1223,'Policy Characteristics'!$C:$C,0))),"",INDEX('Policy Characteristics'!H:H,MATCH($C1223,'Policy Characteristics'!$C:$C,0)))</f>
        <v>1</v>
      </c>
      <c r="O1223" s="306" t="str">
        <f>IF(ISBLANK(INDEX('Policy Characteristics'!I:I,MATCH($C1223,'Policy Characteristics'!$C:$C,0))),"",INDEX('Policy Characteristics'!I:I,MATCH($C1223,'Policy Characteristics'!$C:$C,0)))</f>
        <v>weight</v>
      </c>
      <c r="P1223" s="306" t="str">
        <f>IF(ISBLANK(INDEX('Policy Characteristics'!J:J,MATCH($C1223,'Policy Characteristics'!$C:$C,0))),"",INDEX('Policy Characteristics'!J:J,MATCH($C1223,'Policy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3" s="306" t="str">
        <f>IF(ISBLANK(INDEX('Policy Characteristics'!K:K,MATCH($C1223,'Policy Characteristics'!$C:$C,0))),"",INDEX('Policy Characteristics'!K:K,MATCH($C1223,'Policy Characteristics'!$C:$C,0)))</f>
        <v>io-model.html</v>
      </c>
      <c r="R1223" s="306" t="str">
        <f>IF(ISBLANK(INDEX('Policy Characteristics'!L:L,MATCH($C1223,'Policy Characteristics'!$C:$C,0))),"",INDEX('Policy Characteristics'!L:L,MATCH($C1223,'Policy Characteristics'!$C:$C,0)))</f>
        <v/>
      </c>
    </row>
    <row r="1224" spans="1:18" x14ac:dyDescent="0.25">
      <c r="A1224" s="306" t="str">
        <f>IF(ISBLANK(INDEX('Policy Characteristics'!A:A,MATCH($C1224,'Policy Characteristics'!$C:$C,0))),"",INDEX('Policy Characteristics'!A:A,MATCH($C1224,'Policy Characteristics'!$C:$C,0)))</f>
        <v>Government Revenue Accounting</v>
      </c>
      <c r="B1224" s="306" t="str">
        <f>IF(ISBLANK(INDEX('Policy Characteristics'!B:B,MATCH($C1224,'Policy Characteristics'!$C:$C,0))),"",INDEX('Policy Characteristics'!B:B,MATCH($C1224,'Policy Characteristics'!$C:$C,0)))</f>
        <v>Remaining Government Cash Flows</v>
      </c>
      <c r="C1224" s="316" t="str">
        <f t="shared" ref="C1224:C1226" si="85">C$1222</f>
        <v>GRA for Remaining Government Cash Flow Changes</v>
      </c>
      <c r="D1224" s="7" t="s">
        <v>3073</v>
      </c>
      <c r="F1224" s="7" t="s">
        <v>3077</v>
      </c>
      <c r="H1224" s="186">
        <v>587</v>
      </c>
      <c r="I1224" s="435" t="str">
        <f t="shared" si="84"/>
        <v>Yes</v>
      </c>
      <c r="J1224" s="308" t="str">
        <f>IF(ISBLANK(INDEX('Policy Characteristics'!D:D,MATCH($C1224,'Policy Characteristics'!$C:$C,0))),"",INDEX('Policy Characteristics'!D:D,MATCH($C1224,'Policy Characteristics'!$C:$C,0)))</f>
        <v/>
      </c>
      <c r="K1224" s="306" t="str">
        <f>IF(ISBLANK(INDEX('Policy Characteristics'!E:E,MATCH($C1224,'Policy Characteristics'!$C:$C,0))),"",INDEX('Policy Characteristics'!E:E,MATCH($C1224,'Policy Characteristics'!$C:$C,0)))</f>
        <v>GRA remaining cash flow changes</v>
      </c>
      <c r="L1224" s="306">
        <f>IF(ISBLANK(INDEX('Policy Characteristics'!F:F,MATCH($C1224,'Policy Characteristics'!$C:$C,0))),"",INDEX('Policy Characteristics'!F:F,MATCH($C1224,'Policy Characteristics'!$C:$C,0)))</f>
        <v>0</v>
      </c>
      <c r="M1224" s="306">
        <f>IF(ISBLANK(INDEX('Policy Characteristics'!G:G,MATCH($C1224,'Policy Characteristics'!$C:$C,0))),"",INDEX('Policy Characteristics'!G:G,MATCH($C1224,'Policy Characteristics'!$C:$C,0)))</f>
        <v>10</v>
      </c>
      <c r="N1224" s="306">
        <f>IF(ISBLANK(INDEX('Policy Characteristics'!H:H,MATCH($C1224,'Policy Characteristics'!$C:$C,0))),"",INDEX('Policy Characteristics'!H:H,MATCH($C1224,'Policy Characteristics'!$C:$C,0)))</f>
        <v>1</v>
      </c>
      <c r="O1224" s="306" t="str">
        <f>IF(ISBLANK(INDEX('Policy Characteristics'!I:I,MATCH($C1224,'Policy Characteristics'!$C:$C,0))),"",INDEX('Policy Characteristics'!I:I,MATCH($C1224,'Policy Characteristics'!$C:$C,0)))</f>
        <v>weight</v>
      </c>
      <c r="P1224" s="306" t="str">
        <f>IF(ISBLANK(INDEX('Policy Characteristics'!J:J,MATCH($C1224,'Policy Characteristics'!$C:$C,0))),"",INDEX('Policy Characteristics'!J:J,MATCH($C1224,'Policy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4" s="306" t="str">
        <f>IF(ISBLANK(INDEX('Policy Characteristics'!K:K,MATCH($C1224,'Policy Characteristics'!$C:$C,0))),"",INDEX('Policy Characteristics'!K:K,MATCH($C1224,'Policy Characteristics'!$C:$C,0)))</f>
        <v>io-model.html</v>
      </c>
      <c r="R1224" s="306" t="str">
        <f>IF(ISBLANK(INDEX('Policy Characteristics'!L:L,MATCH($C1224,'Policy Characteristics'!$C:$C,0))),"",INDEX('Policy Characteristics'!L:L,MATCH($C1224,'Policy Characteristics'!$C:$C,0)))</f>
        <v/>
      </c>
    </row>
    <row r="1225" spans="1:18" x14ac:dyDescent="0.25">
      <c r="A1225" s="306" t="str">
        <f>IF(ISBLANK(INDEX('Policy Characteristics'!A:A,MATCH($C1225,'Policy Characteristics'!$C:$C,0))),"",INDEX('Policy Characteristics'!A:A,MATCH($C1225,'Policy Characteristics'!$C:$C,0)))</f>
        <v>Government Revenue Accounting</v>
      </c>
      <c r="B1225" s="306" t="str">
        <f>IF(ISBLANK(INDEX('Policy Characteristics'!B:B,MATCH($C1225,'Policy Characteristics'!$C:$C,0))),"",INDEX('Policy Characteristics'!B:B,MATCH($C1225,'Policy Characteristics'!$C:$C,0)))</f>
        <v>Remaining Government Cash Flows</v>
      </c>
      <c r="C1225" s="316" t="str">
        <f t="shared" si="85"/>
        <v>GRA for Remaining Government Cash Flow Changes</v>
      </c>
      <c r="D1225" s="7" t="s">
        <v>3074</v>
      </c>
      <c r="F1225" s="7" t="s">
        <v>3078</v>
      </c>
      <c r="H1225" s="186">
        <v>588</v>
      </c>
      <c r="I1225" s="435" t="str">
        <f t="shared" si="84"/>
        <v>Yes</v>
      </c>
      <c r="J1225" s="308" t="str">
        <f>IF(ISBLANK(INDEX('Policy Characteristics'!D:D,MATCH($C1225,'Policy Characteristics'!$C:$C,0))),"",INDEX('Policy Characteristics'!D:D,MATCH($C1225,'Policy Characteristics'!$C:$C,0)))</f>
        <v/>
      </c>
      <c r="K1225" s="306" t="str">
        <f>IF(ISBLANK(INDEX('Policy Characteristics'!E:E,MATCH($C1225,'Policy Characteristics'!$C:$C,0))),"",INDEX('Policy Characteristics'!E:E,MATCH($C1225,'Policy Characteristics'!$C:$C,0)))</f>
        <v>GRA remaining cash flow changes</v>
      </c>
      <c r="L1225" s="306">
        <f>IF(ISBLANK(INDEX('Policy Characteristics'!F:F,MATCH($C1225,'Policy Characteristics'!$C:$C,0))),"",INDEX('Policy Characteristics'!F:F,MATCH($C1225,'Policy Characteristics'!$C:$C,0)))</f>
        <v>0</v>
      </c>
      <c r="M1225" s="306">
        <f>IF(ISBLANK(INDEX('Policy Characteristics'!G:G,MATCH($C1225,'Policy Characteristics'!$C:$C,0))),"",INDEX('Policy Characteristics'!G:G,MATCH($C1225,'Policy Characteristics'!$C:$C,0)))</f>
        <v>10</v>
      </c>
      <c r="N1225" s="306">
        <f>IF(ISBLANK(INDEX('Policy Characteristics'!H:H,MATCH($C1225,'Policy Characteristics'!$C:$C,0))),"",INDEX('Policy Characteristics'!H:H,MATCH($C1225,'Policy Characteristics'!$C:$C,0)))</f>
        <v>1</v>
      </c>
      <c r="O1225" s="306" t="str">
        <f>IF(ISBLANK(INDEX('Policy Characteristics'!I:I,MATCH($C1225,'Policy Characteristics'!$C:$C,0))),"",INDEX('Policy Characteristics'!I:I,MATCH($C1225,'Policy Characteristics'!$C:$C,0)))</f>
        <v>weight</v>
      </c>
      <c r="P1225" s="306" t="str">
        <f>IF(ISBLANK(INDEX('Policy Characteristics'!J:J,MATCH($C1225,'Policy Characteristics'!$C:$C,0))),"",INDEX('Policy Characteristics'!J:J,MATCH($C1225,'Policy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5" s="306" t="str">
        <f>IF(ISBLANK(INDEX('Policy Characteristics'!K:K,MATCH($C1225,'Policy Characteristics'!$C:$C,0))),"",INDEX('Policy Characteristics'!K:K,MATCH($C1225,'Policy Characteristics'!$C:$C,0)))</f>
        <v>io-model.html</v>
      </c>
      <c r="R1225" s="306" t="str">
        <f>IF(ISBLANK(INDEX('Policy Characteristics'!L:L,MATCH($C1225,'Policy Characteristics'!$C:$C,0))),"",INDEX('Policy Characteristics'!L:L,MATCH($C1225,'Policy Characteristics'!$C:$C,0)))</f>
        <v/>
      </c>
    </row>
    <row r="1226" spans="1:18" x14ac:dyDescent="0.25">
      <c r="A1226" s="306" t="str">
        <f>IF(ISBLANK(INDEX('Policy Characteristics'!A:A,MATCH($C1226,'Policy Characteristics'!$C:$C,0))),"",INDEX('Policy Characteristics'!A:A,MATCH($C1226,'Policy Characteristics'!$C:$C,0)))</f>
        <v>Government Revenue Accounting</v>
      </c>
      <c r="B1226" s="306" t="str">
        <f>IF(ISBLANK(INDEX('Policy Characteristics'!B:B,MATCH($C1226,'Policy Characteristics'!$C:$C,0))),"",INDEX('Policy Characteristics'!B:B,MATCH($C1226,'Policy Characteristics'!$C:$C,0)))</f>
        <v>Remaining Government Cash Flows</v>
      </c>
      <c r="C1226" s="316" t="str">
        <f t="shared" si="85"/>
        <v>GRA for Remaining Government Cash Flow Changes</v>
      </c>
      <c r="D1226" s="7" t="s">
        <v>3075</v>
      </c>
      <c r="F1226" s="7" t="s">
        <v>3079</v>
      </c>
      <c r="H1226" s="186">
        <v>589</v>
      </c>
      <c r="I1226" s="435" t="str">
        <f t="shared" si="84"/>
        <v>Yes</v>
      </c>
      <c r="J1226" s="308" t="str">
        <f>IF(ISBLANK(INDEX('Policy Characteristics'!D:D,MATCH($C1226,'Policy Characteristics'!$C:$C,0))),"",INDEX('Policy Characteristics'!D:D,MATCH($C1226,'Policy Characteristics'!$C:$C,0)))</f>
        <v/>
      </c>
      <c r="K1226" s="306" t="str">
        <f>IF(ISBLANK(INDEX('Policy Characteristics'!E:E,MATCH($C1226,'Policy Characteristics'!$C:$C,0))),"",INDEX('Policy Characteristics'!E:E,MATCH($C1226,'Policy Characteristics'!$C:$C,0)))</f>
        <v>GRA remaining cash flow changes</v>
      </c>
      <c r="L1226" s="306">
        <f>IF(ISBLANK(INDEX('Policy Characteristics'!F:F,MATCH($C1226,'Policy Characteristics'!$C:$C,0))),"",INDEX('Policy Characteristics'!F:F,MATCH($C1226,'Policy Characteristics'!$C:$C,0)))</f>
        <v>0</v>
      </c>
      <c r="M1226" s="306">
        <f>IF(ISBLANK(INDEX('Policy Characteristics'!G:G,MATCH($C1226,'Policy Characteristics'!$C:$C,0))),"",INDEX('Policy Characteristics'!G:G,MATCH($C1226,'Policy Characteristics'!$C:$C,0)))</f>
        <v>10</v>
      </c>
      <c r="N1226" s="306">
        <f>IF(ISBLANK(INDEX('Policy Characteristics'!H:H,MATCH($C1226,'Policy Characteristics'!$C:$C,0))),"",INDEX('Policy Characteristics'!H:H,MATCH($C1226,'Policy Characteristics'!$C:$C,0)))</f>
        <v>1</v>
      </c>
      <c r="O1226" s="306" t="str">
        <f>IF(ISBLANK(INDEX('Policy Characteristics'!I:I,MATCH($C1226,'Policy Characteristics'!$C:$C,0))),"",INDEX('Policy Characteristics'!I:I,MATCH($C1226,'Policy Characteristics'!$C:$C,0)))</f>
        <v>weight</v>
      </c>
      <c r="P1226" s="306" t="str">
        <f>IF(ISBLANK(INDEX('Policy Characteristics'!J:J,MATCH($C1226,'Policy Characteristics'!$C:$C,0))),"",INDEX('Policy Characteristics'!J:J,MATCH($C1226,'Policy Characteristics'!$C:$C,0)))</f>
        <v>**Description:** This is one of several control settings that help determine how government accounts for policy-driven changes in its cash flow (such as increased or decreased tax revenues or subsidy payments). **Regular Spending** means government will increase or decrease its spending on its normal budget (e.g. activities such as defense, education, and administrative expenses) to spend increased revenue or to make up for a reduction in revenue. **Budget Deficit** means government will grow or shrink the national debt (with associated implications for interest payments) to spend increased revenue or to make up for a reduction in revenue. **Household Taxes** means government will increase or decrease taxes on households (or give households a "climate dividend") to spend increased revenue or to make up for a reduction in revenue. **Payroll Taxes** means government will increase or decrease payroll taxes to spend increased revenue or to make up for a reduction in revenue. **Corporate Taxes** means government will increase or decrease corporate income taxes to spend increased revenue or to make up for a reduction in revenue. // **Guidance for setting values:** This value is set as a weight (1 to 10) to indicate its relative importance among the modeled government revenue accounting modes.  The share of the change in government cash flow using this mode is this mode's weight divided by the total of the weights assigned to all modes (or an equal share, if every mode is assigned zero weight).</v>
      </c>
      <c r="Q1226" s="306" t="str">
        <f>IF(ISBLANK(INDEX('Policy Characteristics'!K:K,MATCH($C1226,'Policy Characteristics'!$C:$C,0))),"",INDEX('Policy Characteristics'!K:K,MATCH($C1226,'Policy Characteristics'!$C:$C,0)))</f>
        <v>io-model.html</v>
      </c>
      <c r="R1226" s="306" t="str">
        <f>IF(ISBLANK(INDEX('Policy Characteristics'!L:L,MATCH($C1226,'Policy Characteristics'!$C:$C,0))),"",INDEX('Policy Characteristics'!L:L,MATCH($C1226,'Policy Characteristics'!$C:$C,0)))</f>
        <v/>
      </c>
    </row>
    <row r="1227" spans="1:18" x14ac:dyDescent="0.25">
      <c r="A1227" s="306" t="str">
        <f>IF(ISBLANK(INDEX('Policy Characteristics'!A:A,MATCH($C1227,'Policy Characteristics'!$C:$C,0))),"",INDEX('Policy Characteristics'!A:A,MATCH($C1227,'Policy Characteristics'!$C:$C,0)))</f>
        <v>Control Settings</v>
      </c>
      <c r="B1227" s="306" t="str">
        <f>IF(ISBLANK(INDEX('Policy Characteristics'!B:B,MATCH($C1227,'Policy Characteristics'!$C:$C,0))),"",INDEX('Policy Characteristics'!B:B,MATCH($C1227,'Policy Characteristics'!$C:$C,0)))</f>
        <v>COVID-19 Recession</v>
      </c>
      <c r="C1227" s="315" t="s">
        <v>2929</v>
      </c>
      <c r="H1227" s="186">
        <v>543</v>
      </c>
      <c r="I1227" s="7" t="s">
        <v>3834</v>
      </c>
      <c r="J1227" s="308" t="str">
        <f>IF(ISBLANK(INDEX('Policy Characteristics'!D:D,MATCH($C1227,'Policy Characteristics'!$C:$C,0))),"",INDEX('Policy Characteristics'!D:D,MATCH($C1227,'Policy Characteristics'!$C:$C,0)))</f>
        <v/>
      </c>
      <c r="K1227" s="306" t="str">
        <f>IF(ISBLANK(INDEX('Policy Characteristics'!E:E,MATCH($C1227,'Policy Characteristics'!$C:$C,0))),"",INDEX('Policy Characteristics'!E:E,MATCH($C1227,'Policy Characteristics'!$C:$C,0)))</f>
        <v>settings exogenous GDP adjustment</v>
      </c>
      <c r="L1227" s="317">
        <f>IF(ISBLANK(INDEX('Policy Characteristics'!F:F,MATCH($C1227,'Policy Characteristics'!$C:$C,0))),"",INDEX('Policy Characteristics'!F:F,MATCH($C1227,'Policy Characteristics'!$C:$C,0)))</f>
        <v>-0.08</v>
      </c>
      <c r="M1227" s="317">
        <f>IF(ISBLANK(INDEX('Policy Characteristics'!G:G,MATCH($C1227,'Policy Characteristics'!$C:$C,0))),"",INDEX('Policy Characteristics'!G:G,MATCH($C1227,'Policy Characteristics'!$C:$C,0)))</f>
        <v>0.02</v>
      </c>
      <c r="N1227" s="317">
        <f>IF(ISBLANK(INDEX('Policy Characteristics'!H:H,MATCH($C1227,'Policy Characteristics'!$C:$C,0))),"",INDEX('Policy Characteristics'!H:H,MATCH($C1227,'Policy Characteristics'!$C:$C,0)))</f>
        <v>1E-3</v>
      </c>
      <c r="O1227" s="306" t="str">
        <f>IF(ISBLANK(INDEX('Policy Characteristics'!I:I,MATCH($C1227,'Policy Characteristics'!$C:$C,0))),"",INDEX('Policy Characteristics'!I:I,MATCH($C1227,'Policy Characteristics'!$C:$C,0)))</f>
        <v>GDP growth rate (%)</v>
      </c>
      <c r="P1227" s="306" t="str">
        <f>IF(ISBLANK(INDEX('Policy Characteristics'!J:J,MATCH($C1227,'Policy Characteristics'!$C:$C,0))),"",INDEX('Policy Characteristics'!J:J,MATCH($C1227,'Policy Characteristics'!$C:$C,0)))</f>
        <v>**Description:** This control setting adjusts the GDP impact of the recession caused by SARS-CoV-2 (COVID-19).  It is set in terms of the GDP growth rate for 2020, relative to 2019 (with negative values indicating GDP shrinkage).  Recession impacts extend beyond 2020 and can be adjusted using the Implementation Schedule feature for this control setting.  // **Guidance for setting values:** The EIA's November 2020 Short-Term Energy Outlook (STEO) expects a 3.6% shrinkage in GDP (versus a counter-factual growth of 2.0% from the January STEO).  This is the default setting.</v>
      </c>
      <c r="Q1227" s="306" t="str">
        <f>IF(ISBLANK(INDEX('Policy Characteristics'!K:K,MATCH($C1227,'Policy Characteristics'!$C:$C,0))),"",INDEX('Policy Characteristics'!K:K,MATCH($C1227,'Policy Characteristics'!$C:$C,0)))</f>
        <v/>
      </c>
      <c r="R1227" s="306" t="str">
        <f>IF(ISBLANK(INDEX('Policy Characteristics'!L:L,MATCH($C1227,'Policy Characteristics'!$C:$C,0))),"",INDEX('Policy Characteristics'!L:L,MATCH($C1227,'Policy Characteristics'!$C:$C,0)))</f>
        <v/>
      </c>
    </row>
    <row r="1228" spans="1:18" x14ac:dyDescent="0.25">
      <c r="A1228" s="306" t="str">
        <f>IF(ISBLANK(INDEX('Policy Characteristics'!A:A,MATCH($C1228,'Policy Characteristics'!$C:$C,0))),"",INDEX('Policy Characteristics'!A:A,MATCH($C1228,'Policy Characteristics'!$C:$C,0)))</f>
        <v>Control Settings</v>
      </c>
      <c r="B1228" s="306" t="str">
        <f>IF(ISBLANK(INDEX('Policy Characteristics'!B:B,MATCH($C1228,'Policy Characteristics'!$C:$C,0))),"",INDEX('Policy Characteristics'!B:B,MATCH($C1228,'Policy Characteristics'!$C:$C,0)))</f>
        <v>Use 20-Year GWP Values</v>
      </c>
      <c r="C1228" s="315" t="s">
        <v>3441</v>
      </c>
      <c r="H1228" s="186">
        <v>1601</v>
      </c>
      <c r="I1228" s="7" t="s">
        <v>45</v>
      </c>
      <c r="J1228" s="308" t="str">
        <f>IF(ISBLANK(INDEX('Policy Characteristics'!D:D,MATCH($C1228,'Policy Characteristics'!$C:$C,0))),"",INDEX('Policy Characteristics'!D:D,MATCH($C1228,'Policy Characteristics'!$C:$C,0)))</f>
        <v/>
      </c>
      <c r="K1228" s="306" t="str">
        <f>IF(ISBLANK(INDEX('Policy Characteristics'!E:E,MATCH($C1228,'Policy Characteristics'!$C:$C,0))),"",INDEX('Policy Characteristics'!E:E,MATCH($C1228,'Policy Characteristics'!$C:$C,0)))</f>
        <v/>
      </c>
      <c r="L1228" s="317">
        <f>IF(ISBLANK(INDEX('Policy Characteristics'!F:F,MATCH($C1228,'Policy Characteristics'!$C:$C,0))),"",INDEX('Policy Characteristics'!F:F,MATCH($C1228,'Policy Characteristics'!$C:$C,0)))</f>
        <v>0</v>
      </c>
      <c r="M1228" s="317">
        <f>IF(ISBLANK(INDEX('Policy Characteristics'!G:G,MATCH($C1228,'Policy Characteristics'!$C:$C,0))),"",INDEX('Policy Characteristics'!G:G,MATCH($C1228,'Policy Characteristics'!$C:$C,0)))</f>
        <v>1</v>
      </c>
      <c r="N1228" s="317">
        <f>IF(ISBLANK(INDEX('Policy Characteristics'!H:H,MATCH($C1228,'Policy Characteristics'!$C:$C,0))),"",INDEX('Policy Characteristics'!H:H,MATCH($C1228,'Policy Characteristics'!$C:$C,0)))</f>
        <v>1</v>
      </c>
      <c r="O1228" s="306" t="str">
        <f>IF(ISBLANK(INDEX('Policy Characteristics'!I:I,MATCH($C1228,'Policy Characteristics'!$C:$C,0))),"",INDEX('Policy Characteristics'!I:I,MATCH($C1228,'Policy Characteristics'!$C:$C,0)))</f>
        <v>on/off</v>
      </c>
      <c r="P1228" s="306" t="str">
        <f>IF(ISBLANK(INDEX('Policy Characteristics'!J:J,MATCH($C1228,'Policy Characteristics'!$C:$C,0))),"",INDEX('Policy Characteristics'!J:J,MATCH($C1228,'Policy Characteristics'!$C:$C,0)))</f>
        <v xml:space="preserve">**Description:** Non-CO2 GHGs are converted to CO2 equivalent by comparing their warming power per unit mass to that of CO2.  This ratio is called a gas' Global Warming Potential (GWP).  Since different GHGs have different atmospheric lifetimes, the ratio is not static, so GWP values are defined as the cumulative warming effect over a particular timeframe.  By default, the EPS uses 100-year GWP values, i.e., reflecting the ratio of the warming caused by a non-CO2 GHG to CO2 over a 100-year period after the pollutant is emitted.  This is the most common timeframe used in policymaking and in the literature.  Enabling this control setting switches to 20-year GWP values, the second-most-common timeframe used in the literature.  Except for F-gases, non-CO2 GHGs will appear more important when using 20-year GWP values because they have shorter atmospheric lifetimes than CO2. // Note that F-gases in the model are a mixture of many gases, not a single chemical species.  Input data on F-gases was available in 100-year GWP terms and cannot be converted to 20-year GWP values because of the unknown breakdown of the F-gas mixture.  _Therefore, F-gases are always expressed in 100-year GWP terms, ignoring this lever setting._ </v>
      </c>
      <c r="Q1228" s="306" t="str">
        <f>IF(ISBLANK(INDEX('Policy Characteristics'!K:K,MATCH($C1228,'Policy Characteristics'!$C:$C,0))),"",INDEX('Policy Characteristics'!K:K,MATCH($C1228,'Policy Characteristics'!$C:$C,0)))</f>
        <v/>
      </c>
      <c r="R1228" s="306" t="str">
        <f>IF(ISBLANK(INDEX('Policy Characteristics'!L:L,MATCH($C1228,'Policy Characteristics'!$C:$C,0))),"",INDEX('Policy Characteristics'!L:L,MATCH($C1228,'Policy Characteristics'!$C:$C,0)))</f>
        <v/>
      </c>
    </row>
  </sheetData>
  <sortState xmlns:xlrd2="http://schemas.microsoft.com/office/spreadsheetml/2017/richdata2" ref="A129:I149">
    <sortCondition ref="B129:B149"/>
  </sortState>
  <conditionalFormatting sqref="I76:I88 I1148 I90:I99 I1:I9 I12:I19 I24 I33:I36 I43:I46 I53:I59 I38:I39 I48:I49 I63:I64 I1132:I1146 I1187 I1192 I1197 I1202 I1207 I1212 I1217 I1222 I113 I1097:I1129 I1150:I1180 I348 I351 I354 I357 I360 I363 I366 I368:I376 I378 I380:I388 I464:I1095 I1182 I1227:I1048576 I126:I346">
    <cfRule type="containsText" dxfId="55" priority="124" operator="containsText" text="No">
      <formula>NOT(ISERROR(SEARCH("No",I1)))</formula>
    </cfRule>
  </conditionalFormatting>
  <conditionalFormatting sqref="I1149">
    <cfRule type="containsText" dxfId="54" priority="123" operator="containsText" text="No">
      <formula>NOT(ISERROR(SEARCH("No",I1149)))</formula>
    </cfRule>
  </conditionalFormatting>
  <conditionalFormatting sqref="I66 I74 I22 I32 I42 I52">
    <cfRule type="containsText" dxfId="53" priority="122" operator="containsText" text="No">
      <formula>NOT(ISERROR(SEARCH("No",I22)))</formula>
    </cfRule>
  </conditionalFormatting>
  <conditionalFormatting sqref="I75">
    <cfRule type="containsText" dxfId="52" priority="121" operator="containsText" text="No">
      <formula>NOT(ISERROR(SEARCH("No",I75)))</formula>
    </cfRule>
  </conditionalFormatting>
  <conditionalFormatting sqref="I65">
    <cfRule type="containsText" dxfId="51" priority="118" operator="containsText" text="No">
      <formula>NOT(ISERROR(SEARCH("No",I65)))</formula>
    </cfRule>
  </conditionalFormatting>
  <conditionalFormatting sqref="I67:I73">
    <cfRule type="containsText" dxfId="50" priority="117" operator="containsText" text="No">
      <formula>NOT(ISERROR(SEARCH("No",I67)))</formula>
    </cfRule>
  </conditionalFormatting>
  <conditionalFormatting sqref="I89">
    <cfRule type="containsText" dxfId="49" priority="116" operator="containsText" text="No">
      <formula>NOT(ISERROR(SEARCH("No",I89)))</formula>
    </cfRule>
  </conditionalFormatting>
  <conditionalFormatting sqref="I100">
    <cfRule type="containsText" dxfId="48" priority="111" operator="containsText" text="No">
      <formula>NOT(ISERROR(SEARCH("No",I100)))</formula>
    </cfRule>
  </conditionalFormatting>
  <conditionalFormatting sqref="I1096">
    <cfRule type="containsText" dxfId="47" priority="110" operator="containsText" text="No">
      <formula>NOT(ISERROR(SEARCH("No",I1096)))</formula>
    </cfRule>
  </conditionalFormatting>
  <conditionalFormatting sqref="I1147">
    <cfRule type="containsText" dxfId="46" priority="109" operator="containsText" text="No">
      <formula>NOT(ISERROR(SEARCH("No",I1147)))</formula>
    </cfRule>
  </conditionalFormatting>
  <conditionalFormatting sqref="I60:I62">
    <cfRule type="containsText" dxfId="45" priority="103" operator="containsText" text="No">
      <formula>NOT(ISERROR(SEARCH("No",I60)))</formula>
    </cfRule>
  </conditionalFormatting>
  <conditionalFormatting sqref="I50:I51">
    <cfRule type="containsText" dxfId="44" priority="102" operator="containsText" text="No">
      <formula>NOT(ISERROR(SEARCH("No",I50)))</formula>
    </cfRule>
  </conditionalFormatting>
  <conditionalFormatting sqref="I40:I41">
    <cfRule type="containsText" dxfId="43" priority="101" operator="containsText" text="No">
      <formula>NOT(ISERROR(SEARCH("No",I40)))</formula>
    </cfRule>
  </conditionalFormatting>
  <conditionalFormatting sqref="I30:I31">
    <cfRule type="containsText" dxfId="42" priority="100" operator="containsText" text="No">
      <formula>NOT(ISERROR(SEARCH("No",I30)))</formula>
    </cfRule>
  </conditionalFormatting>
  <conditionalFormatting sqref="I20:I21">
    <cfRule type="containsText" dxfId="41" priority="99" operator="containsText" text="No">
      <formula>NOT(ISERROR(SEARCH("No",I20)))</formula>
    </cfRule>
  </conditionalFormatting>
  <conditionalFormatting sqref="I10:I11">
    <cfRule type="containsText" dxfId="40" priority="98" operator="containsText" text="No">
      <formula>NOT(ISERROR(SEARCH("No",I10)))</formula>
    </cfRule>
  </conditionalFormatting>
  <conditionalFormatting sqref="I23">
    <cfRule type="containsText" dxfId="39" priority="97" operator="containsText" text="No">
      <formula>NOT(ISERROR(SEARCH("No",I23)))</formula>
    </cfRule>
  </conditionalFormatting>
  <conditionalFormatting sqref="I25:I29">
    <cfRule type="containsText" dxfId="38" priority="96" operator="containsText" text="No">
      <formula>NOT(ISERROR(SEARCH("No",I25)))</formula>
    </cfRule>
  </conditionalFormatting>
  <conditionalFormatting sqref="I37">
    <cfRule type="containsText" dxfId="37" priority="95" operator="containsText" text="No">
      <formula>NOT(ISERROR(SEARCH("No",I37)))</formula>
    </cfRule>
  </conditionalFormatting>
  <conditionalFormatting sqref="I47">
    <cfRule type="containsText" dxfId="36" priority="94" operator="containsText" text="No">
      <formula>NOT(ISERROR(SEARCH("No",I47)))</formula>
    </cfRule>
  </conditionalFormatting>
  <conditionalFormatting sqref="I101:I110">
    <cfRule type="containsText" dxfId="35" priority="92" operator="containsText" text="No">
      <formula>NOT(ISERROR(SEARCH("No",I101)))</formula>
    </cfRule>
  </conditionalFormatting>
  <conditionalFormatting sqref="I111:I112">
    <cfRule type="containsText" dxfId="34" priority="91" operator="containsText" text="No">
      <formula>NOT(ISERROR(SEARCH("No",I111)))</formula>
    </cfRule>
  </conditionalFormatting>
  <conditionalFormatting sqref="I1130:I1131">
    <cfRule type="containsText" dxfId="33" priority="61" operator="containsText" text="No">
      <formula>NOT(ISERROR(SEARCH("No",I1130)))</formula>
    </cfRule>
  </conditionalFormatting>
  <conditionalFormatting sqref="I1181">
    <cfRule type="containsText" dxfId="32" priority="60" operator="containsText" text="No">
      <formula>NOT(ISERROR(SEARCH("No",I1181)))</formula>
    </cfRule>
  </conditionalFormatting>
  <conditionalFormatting sqref="I722:I941 I943:I971">
    <cfRule type="containsText" dxfId="31" priority="35" operator="containsText" text="No">
      <formula>NOT(ISERROR(SEARCH("No",I722)))</formula>
    </cfRule>
  </conditionalFormatting>
  <conditionalFormatting sqref="I115 I119:I120 I122:I125">
    <cfRule type="containsText" dxfId="30" priority="27" operator="containsText" text="No">
      <formula>NOT(ISERROR(SEARCH("No",I115)))</formula>
    </cfRule>
  </conditionalFormatting>
  <conditionalFormatting sqref="I114">
    <cfRule type="containsText" dxfId="29" priority="26" operator="containsText" text="No">
      <formula>NOT(ISERROR(SEARCH("No",I114)))</formula>
    </cfRule>
  </conditionalFormatting>
  <conditionalFormatting sqref="I118">
    <cfRule type="containsText" dxfId="28" priority="22" operator="containsText" text="No">
      <formula>NOT(ISERROR(SEARCH("No",I118)))</formula>
    </cfRule>
  </conditionalFormatting>
  <conditionalFormatting sqref="I121">
    <cfRule type="containsText" dxfId="27" priority="20" operator="containsText" text="No">
      <formula>NOT(ISERROR(SEARCH("No",I121)))</formula>
    </cfRule>
  </conditionalFormatting>
  <conditionalFormatting sqref="I117">
    <cfRule type="containsText" dxfId="26" priority="23" operator="containsText" text="No">
      <formula>NOT(ISERROR(SEARCH("No",I117)))</formula>
    </cfRule>
  </conditionalFormatting>
  <conditionalFormatting sqref="I116">
    <cfRule type="containsText" dxfId="25" priority="21" operator="containsText" text="No">
      <formula>NOT(ISERROR(SEARCH("No",I116)))</formula>
    </cfRule>
  </conditionalFormatting>
  <conditionalFormatting sqref="I428 I430 I432:I434 I436 I438:I442 I444 I446 I448 I450 I452 I454 I456 I458">
    <cfRule type="containsText" dxfId="24" priority="19" operator="containsText" text="No">
      <formula>NOT(ISERROR(SEARCH("No",I428)))</formula>
    </cfRule>
  </conditionalFormatting>
  <conditionalFormatting sqref="I415">
    <cfRule type="containsText" dxfId="23" priority="16" operator="containsText" text="No">
      <formula>NOT(ISERROR(SEARCH("No",I415)))</formula>
    </cfRule>
  </conditionalFormatting>
  <conditionalFormatting sqref="I414">
    <cfRule type="containsText" dxfId="22" priority="17" operator="containsText" text="No">
      <formula>NOT(ISERROR(SEARCH("No",I414)))</formula>
    </cfRule>
  </conditionalFormatting>
  <conditionalFormatting sqref="I416:I419">
    <cfRule type="containsText" dxfId="21" priority="15" operator="containsText" text="No">
      <formula>NOT(ISERROR(SEARCH("No",I416)))</formula>
    </cfRule>
  </conditionalFormatting>
  <conditionalFormatting sqref="I420:I421">
    <cfRule type="containsText" dxfId="20" priority="14" operator="containsText" text="No">
      <formula>NOT(ISERROR(SEARCH("No",I420)))</formula>
    </cfRule>
  </conditionalFormatting>
  <conditionalFormatting sqref="I422 I424 I426">
    <cfRule type="containsText" dxfId="19" priority="13" operator="containsText" text="No">
      <formula>NOT(ISERROR(SEARCH("No",I422)))</formula>
    </cfRule>
  </conditionalFormatting>
  <conditionalFormatting sqref="I460:I463">
    <cfRule type="containsText" dxfId="18" priority="12" operator="containsText" text="No">
      <formula>NOT(ISERROR(SEARCH("No",I460)))</formula>
    </cfRule>
  </conditionalFormatting>
  <conditionalFormatting sqref="I942">
    <cfRule type="containsText" dxfId="17" priority="11" operator="containsText" text="No">
      <formula>NOT(ISERROR(SEARCH("No",I942)))</formula>
    </cfRule>
  </conditionalFormatting>
  <conditionalFormatting sqref="I431 I429 I427 I425 I423">
    <cfRule type="containsText" dxfId="16" priority="10" operator="containsText" text="No">
      <formula>NOT(ISERROR(SEARCH("No",I423)))</formula>
    </cfRule>
  </conditionalFormatting>
  <conditionalFormatting sqref="I437 I435">
    <cfRule type="containsText" dxfId="15" priority="9" operator="containsText" text="No">
      <formula>NOT(ISERROR(SEARCH("No",I435)))</formula>
    </cfRule>
  </conditionalFormatting>
  <conditionalFormatting sqref="I443">
    <cfRule type="containsText" dxfId="14" priority="8" operator="containsText" text="No">
      <formula>NOT(ISERROR(SEARCH("No",I443)))</formula>
    </cfRule>
  </conditionalFormatting>
  <conditionalFormatting sqref="I459 I457 I455 I453 I451 I449 I447 I445">
    <cfRule type="containsText" dxfId="13" priority="7" operator="containsText" text="No">
      <formula>NOT(ISERROR(SEARCH("No",I445)))</formula>
    </cfRule>
  </conditionalFormatting>
  <conditionalFormatting sqref="I389:I413">
    <cfRule type="containsText" dxfId="12" priority="6" operator="containsText" text="No">
      <formula>NOT(ISERROR(SEARCH("No",I389)))</formula>
    </cfRule>
  </conditionalFormatting>
  <conditionalFormatting sqref="I349 I347">
    <cfRule type="containsText" dxfId="11" priority="4" operator="containsText" text="No">
      <formula>NOT(ISERROR(SEARCH("No",I347)))</formula>
    </cfRule>
  </conditionalFormatting>
  <conditionalFormatting sqref="I352 I350">
    <cfRule type="containsText" dxfId="10" priority="3" operator="containsText" text="No">
      <formula>NOT(ISERROR(SEARCH("No",I350)))</formula>
    </cfRule>
  </conditionalFormatting>
  <conditionalFormatting sqref="I367 I364:I365 I361:I362 I358:I359 I355:I356 I353">
    <cfRule type="containsText" dxfId="9" priority="2" operator="containsText" text="No">
      <formula>NOT(ISERROR(SEARCH("No",I353)))</formula>
    </cfRule>
  </conditionalFormatting>
  <conditionalFormatting sqref="I379 I377">
    <cfRule type="containsText" dxfId="8" priority="1" operator="containsText" text="No">
      <formula>NOT(ISERROR(SEARCH("No",I377)))</formula>
    </cfRule>
  </conditionalFormatting>
  <pageMargins left="0.7" right="0.7" top="0.75" bottom="0.75" header="0.3" footer="0.3"/>
  <pageSetup orientation="portrait" horizontalDpi="1200" verticalDpi="1200"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theme="7" tint="0.39997558519241921"/>
  </sheetPr>
  <dimension ref="A1:B56"/>
  <sheetViews>
    <sheetView zoomScale="85" zoomScaleNormal="85" workbookViewId="0">
      <selection activeCell="B38" sqref="B38:B40"/>
    </sheetView>
  </sheetViews>
  <sheetFormatPr defaultColWidth="9.140625" defaultRowHeight="15" x14ac:dyDescent="0.25"/>
  <cols>
    <col min="1" max="2" width="76.85546875" style="174" customWidth="1"/>
    <col min="3" max="16384" width="9.140625" style="174"/>
  </cols>
  <sheetData>
    <row r="1" spans="1:2" x14ac:dyDescent="0.25">
      <c r="A1" s="592" t="s">
        <v>2916</v>
      </c>
      <c r="B1" s="592"/>
    </row>
    <row r="2" spans="1:2" x14ac:dyDescent="0.25">
      <c r="A2" s="220" t="s">
        <v>2917</v>
      </c>
      <c r="B2" s="220" t="s">
        <v>2918</v>
      </c>
    </row>
    <row r="3" spans="1:2" x14ac:dyDescent="0.25">
      <c r="A3" s="221" t="s">
        <v>374</v>
      </c>
      <c r="B3" s="174" t="str">
        <f>A3</f>
        <v>million metric tons / year</v>
      </c>
    </row>
    <row r="4" spans="1:2" x14ac:dyDescent="0.25">
      <c r="A4" s="221" t="s">
        <v>3444</v>
      </c>
      <c r="B4" s="201" t="s">
        <v>3900</v>
      </c>
    </row>
    <row r="5" spans="1:2" x14ac:dyDescent="0.25">
      <c r="A5" s="222" t="s">
        <v>2352</v>
      </c>
      <c r="B5" s="174" t="str">
        <f t="shared" ref="B5:B31" si="0">A5</f>
        <v>thousand metric tons / year</v>
      </c>
    </row>
    <row r="6" spans="1:2" x14ac:dyDescent="0.25">
      <c r="A6" s="222" t="s">
        <v>3445</v>
      </c>
      <c r="B6" s="201" t="s">
        <v>3901</v>
      </c>
    </row>
    <row r="7" spans="1:2" ht="30" x14ac:dyDescent="0.25">
      <c r="A7" s="222" t="s">
        <v>3470</v>
      </c>
      <c r="B7" s="201" t="s">
        <v>3902</v>
      </c>
    </row>
    <row r="8" spans="1:2" x14ac:dyDescent="0.25">
      <c r="A8" s="222" t="s">
        <v>3446</v>
      </c>
      <c r="B8" s="201" t="s">
        <v>3903</v>
      </c>
    </row>
    <row r="9" spans="1:2" x14ac:dyDescent="0.25">
      <c r="A9" s="222" t="s">
        <v>3447</v>
      </c>
      <c r="B9" s="201" t="s">
        <v>3904</v>
      </c>
    </row>
    <row r="10" spans="1:2" x14ac:dyDescent="0.25">
      <c r="A10" s="222" t="s">
        <v>2963</v>
      </c>
      <c r="B10" s="174" t="str">
        <f t="shared" si="0"/>
        <v>jobs</v>
      </c>
    </row>
    <row r="11" spans="1:2" x14ac:dyDescent="0.25">
      <c r="A11" s="222" t="s">
        <v>3007</v>
      </c>
      <c r="B11" s="174" t="str">
        <f t="shared" si="0"/>
        <v>incidents / year</v>
      </c>
    </row>
    <row r="12" spans="1:2" x14ac:dyDescent="0.25">
      <c r="A12" s="222" t="s">
        <v>2982</v>
      </c>
      <c r="B12" s="174" t="str">
        <f t="shared" si="0"/>
        <v>% change</v>
      </c>
    </row>
    <row r="13" spans="1:2" x14ac:dyDescent="0.25">
      <c r="A13" s="222" t="s">
        <v>3448</v>
      </c>
      <c r="B13" s="201" t="s">
        <v>3905</v>
      </c>
    </row>
    <row r="14" spans="1:2" x14ac:dyDescent="0.25">
      <c r="A14" s="222" t="s">
        <v>375</v>
      </c>
      <c r="B14" s="174" t="str">
        <f t="shared" si="0"/>
        <v>lives / year</v>
      </c>
    </row>
    <row r="15" spans="1:2" x14ac:dyDescent="0.25">
      <c r="A15" s="222" t="s">
        <v>376</v>
      </c>
      <c r="B15" s="174" t="str">
        <f t="shared" si="0"/>
        <v>terawatt-hours (TWh) / year</v>
      </c>
    </row>
    <row r="16" spans="1:2" x14ac:dyDescent="0.25">
      <c r="A16" s="222" t="s">
        <v>377</v>
      </c>
      <c r="B16" s="174" t="str">
        <f t="shared" si="0"/>
        <v>gigawatts (GW) / year</v>
      </c>
    </row>
    <row r="17" spans="1:2" x14ac:dyDescent="0.25">
      <c r="A17" s="222" t="s">
        <v>3449</v>
      </c>
      <c r="B17" s="201" t="s">
        <v>3906</v>
      </c>
    </row>
    <row r="18" spans="1:2" x14ac:dyDescent="0.25">
      <c r="A18" s="222" t="s">
        <v>2518</v>
      </c>
      <c r="B18" s="174" t="str">
        <f t="shared" si="0"/>
        <v>cubic km / yr</v>
      </c>
    </row>
    <row r="19" spans="1:2" x14ac:dyDescent="0.25">
      <c r="A19" s="222" t="s">
        <v>2428</v>
      </c>
      <c r="B19" s="174" t="str">
        <f t="shared" si="0"/>
        <v>trillion passenger-miles / year</v>
      </c>
    </row>
    <row r="20" spans="1:2" x14ac:dyDescent="0.25">
      <c r="A20" s="222" t="s">
        <v>2429</v>
      </c>
      <c r="B20" s="174" t="str">
        <f t="shared" si="0"/>
        <v>trillion freight ton-miles / year</v>
      </c>
    </row>
    <row r="21" spans="1:2" x14ac:dyDescent="0.25">
      <c r="A21" s="222" t="s">
        <v>504</v>
      </c>
      <c r="B21" s="174" t="str">
        <f t="shared" si="0"/>
        <v>million vehicles / year</v>
      </c>
    </row>
    <row r="22" spans="1:2" x14ac:dyDescent="0.25">
      <c r="A22" s="222" t="s">
        <v>2406</v>
      </c>
      <c r="B22" s="174" t="str">
        <f t="shared" si="0"/>
        <v>thousand vehicles / year</v>
      </c>
    </row>
    <row r="23" spans="1:2" x14ac:dyDescent="0.25">
      <c r="A23" s="222" t="s">
        <v>2405</v>
      </c>
      <c r="B23" s="174" t="str">
        <f t="shared" si="0"/>
        <v>million vehicles</v>
      </c>
    </row>
    <row r="24" spans="1:2" x14ac:dyDescent="0.25">
      <c r="A24" s="222" t="s">
        <v>2438</v>
      </c>
      <c r="B24" s="174" t="str">
        <f t="shared" si="0"/>
        <v>thousand vehicles</v>
      </c>
    </row>
    <row r="25" spans="1:2" x14ac:dyDescent="0.25">
      <c r="A25" s="222" t="s">
        <v>482</v>
      </c>
      <c r="B25" s="174" t="str">
        <f t="shared" si="0"/>
        <v>quads / year</v>
      </c>
    </row>
    <row r="26" spans="1:2" x14ac:dyDescent="0.25">
      <c r="A26" s="222" t="s">
        <v>3450</v>
      </c>
      <c r="B26" s="174" t="s">
        <v>3907</v>
      </c>
    </row>
    <row r="27" spans="1:2" x14ac:dyDescent="0.25">
      <c r="A27" s="222" t="s">
        <v>2411</v>
      </c>
      <c r="B27" s="174" t="str">
        <f t="shared" si="0"/>
        <v>millions of short tons / year</v>
      </c>
    </row>
    <row r="28" spans="1:2" x14ac:dyDescent="0.25">
      <c r="A28" s="222" t="s">
        <v>2412</v>
      </c>
      <c r="B28" s="174" t="str">
        <f t="shared" si="0"/>
        <v>trillion cubic feet / year</v>
      </c>
    </row>
    <row r="29" spans="1:2" x14ac:dyDescent="0.25">
      <c r="A29" s="222" t="s">
        <v>3472</v>
      </c>
      <c r="B29" s="174" t="str">
        <f t="shared" si="0"/>
        <v>million barrels of oil / year</v>
      </c>
    </row>
    <row r="30" spans="1:2" x14ac:dyDescent="0.25">
      <c r="A30" s="222" t="s">
        <v>2716</v>
      </c>
      <c r="B30" s="174" t="str">
        <f t="shared" si="0"/>
        <v>million gallons / year</v>
      </c>
    </row>
    <row r="31" spans="1:2" x14ac:dyDescent="0.25">
      <c r="A31" s="222" t="s">
        <v>2477</v>
      </c>
      <c r="B31" s="174" t="str">
        <f t="shared" si="0"/>
        <v>trillion BTU / year</v>
      </c>
    </row>
    <row r="32" spans="1:2" x14ac:dyDescent="0.25">
      <c r="A32" s="222" t="s">
        <v>3451</v>
      </c>
      <c r="B32" s="201" t="s">
        <v>3908</v>
      </c>
    </row>
    <row r="33" spans="1:2" x14ac:dyDescent="0.25">
      <c r="A33" s="222" t="s">
        <v>3452</v>
      </c>
      <c r="B33" s="201" t="s">
        <v>3909</v>
      </c>
    </row>
    <row r="34" spans="1:2" x14ac:dyDescent="0.25">
      <c r="A34" s="222" t="s">
        <v>3453</v>
      </c>
      <c r="B34" s="201" t="s">
        <v>3910</v>
      </c>
    </row>
    <row r="35" spans="1:2" x14ac:dyDescent="0.25">
      <c r="A35" s="222" t="s">
        <v>3471</v>
      </c>
      <c r="B35" s="201" t="s">
        <v>3911</v>
      </c>
    </row>
    <row r="36" spans="1:2" x14ac:dyDescent="0.25">
      <c r="A36" s="222" t="s">
        <v>3454</v>
      </c>
      <c r="B36" s="201" t="s">
        <v>3912</v>
      </c>
    </row>
    <row r="37" spans="1:2" x14ac:dyDescent="0.25">
      <c r="A37" s="222" t="s">
        <v>3455</v>
      </c>
      <c r="B37" s="201" t="s">
        <v>3913</v>
      </c>
    </row>
    <row r="38" spans="1:2" x14ac:dyDescent="0.25">
      <c r="A38" s="222" t="s">
        <v>3456</v>
      </c>
      <c r="B38" s="201" t="s">
        <v>3914</v>
      </c>
    </row>
    <row r="39" spans="1:2" x14ac:dyDescent="0.25">
      <c r="A39" s="222" t="s">
        <v>3457</v>
      </c>
      <c r="B39" s="201" t="s">
        <v>3915</v>
      </c>
    </row>
    <row r="40" spans="1:2" x14ac:dyDescent="0.25">
      <c r="A40" s="222" t="s">
        <v>3458</v>
      </c>
      <c r="B40" s="201" t="s">
        <v>3916</v>
      </c>
    </row>
    <row r="42" spans="1:2" x14ac:dyDescent="0.25">
      <c r="A42" s="592" t="s">
        <v>2920</v>
      </c>
      <c r="B42" s="592"/>
    </row>
    <row r="43" spans="1:2" x14ac:dyDescent="0.25">
      <c r="A43" s="220" t="s">
        <v>2917</v>
      </c>
      <c r="B43" s="220" t="s">
        <v>2918</v>
      </c>
    </row>
    <row r="44" spans="1:2" x14ac:dyDescent="0.25">
      <c r="A44" s="165" t="s">
        <v>143</v>
      </c>
      <c r="B44" s="174" t="str">
        <f t="shared" ref="B44:B45" si="1">A44</f>
        <v>$/metric ton CO2e</v>
      </c>
    </row>
    <row r="45" spans="1:2" x14ac:dyDescent="0.25">
      <c r="A45" s="165" t="s">
        <v>145</v>
      </c>
      <c r="B45" s="174" t="str">
        <f t="shared" si="1"/>
        <v>$/MWh</v>
      </c>
    </row>
    <row r="56" spans="1:1" x14ac:dyDescent="0.25">
      <c r="A56" s="4"/>
    </row>
  </sheetData>
  <mergeCells count="2">
    <mergeCell ref="A1:B1"/>
    <mergeCell ref="A42:B42"/>
  </mergeCells>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S179"/>
  <sheetViews>
    <sheetView topLeftCell="G1" zoomScale="90" zoomScaleNormal="90" workbookViewId="0">
      <pane ySplit="1" topLeftCell="A114" activePane="bottomLeft" state="frozen"/>
      <selection pane="bottomLeft" activeCell="G117" sqref="G117"/>
    </sheetView>
  </sheetViews>
  <sheetFormatPr defaultColWidth="9.140625" defaultRowHeight="15" x14ac:dyDescent="0.25"/>
  <cols>
    <col min="1" max="1" width="37.42578125" style="49" customWidth="1"/>
    <col min="2" max="2" width="27.42578125" style="49" customWidth="1"/>
    <col min="3" max="3" width="9" style="4" customWidth="1"/>
    <col min="4" max="4" width="18.5703125" style="49" customWidth="1"/>
    <col min="5" max="5" width="18.140625" style="49" customWidth="1"/>
    <col min="6" max="6" width="34.140625" style="4" customWidth="1"/>
    <col min="7" max="7" width="95" style="49" customWidth="1"/>
    <col min="8" max="8" width="37.42578125" style="49" customWidth="1"/>
    <col min="9" max="9" width="34.42578125" style="49" customWidth="1"/>
    <col min="10" max="10" width="25.42578125" style="49" customWidth="1"/>
    <col min="11" max="11" width="11.140625" style="49" customWidth="1"/>
    <col min="12" max="13" width="16" style="49" customWidth="1"/>
    <col min="14" max="14" width="37.42578125" style="49" customWidth="1"/>
    <col min="15" max="15" width="25.42578125" style="49" customWidth="1"/>
    <col min="16" max="16" width="11.140625" style="49" customWidth="1"/>
    <col min="17" max="18" width="16" style="49" customWidth="1"/>
    <col min="19" max="19" width="37.42578125" style="49" customWidth="1"/>
    <col min="20" max="16384" width="9.140625" style="49"/>
  </cols>
  <sheetData>
    <row r="1" spans="1:19" s="173" customFormat="1" ht="30" x14ac:dyDescent="0.25">
      <c r="A1" s="170" t="s">
        <v>2343</v>
      </c>
      <c r="B1" s="171" t="s">
        <v>2344</v>
      </c>
      <c r="C1" s="224" t="s">
        <v>2919</v>
      </c>
      <c r="D1" s="171" t="s">
        <v>61</v>
      </c>
      <c r="E1" s="171" t="s">
        <v>63</v>
      </c>
      <c r="F1" s="223" t="s">
        <v>464</v>
      </c>
      <c r="G1" s="171" t="s">
        <v>62</v>
      </c>
      <c r="H1" s="171" t="s">
        <v>2365</v>
      </c>
      <c r="I1" s="172" t="s">
        <v>320</v>
      </c>
      <c r="J1" s="237" t="s">
        <v>3080</v>
      </c>
      <c r="K1" s="237" t="s">
        <v>3081</v>
      </c>
      <c r="L1" s="237" t="s">
        <v>3082</v>
      </c>
      <c r="M1" s="237" t="s">
        <v>3083</v>
      </c>
      <c r="N1" s="237" t="s">
        <v>3084</v>
      </c>
      <c r="O1" s="237" t="s">
        <v>3085</v>
      </c>
      <c r="P1" s="237" t="s">
        <v>3086</v>
      </c>
      <c r="Q1" s="237" t="s">
        <v>3087</v>
      </c>
      <c r="R1" s="237" t="s">
        <v>3088</v>
      </c>
      <c r="S1" s="237" t="s">
        <v>3089</v>
      </c>
    </row>
    <row r="2" spans="1:19" x14ac:dyDescent="0.25">
      <c r="A2" s="177" t="s">
        <v>2370</v>
      </c>
      <c r="B2" s="175" t="s">
        <v>2372</v>
      </c>
      <c r="C2" s="179">
        <v>1</v>
      </c>
      <c r="D2" s="176" t="s">
        <v>64</v>
      </c>
      <c r="E2" s="176" t="s">
        <v>65</v>
      </c>
      <c r="F2" s="4" t="str">
        <f>UnitControlCenter!$B$3</f>
        <v>million metric tons / year</v>
      </c>
      <c r="G2" s="175" t="s">
        <v>2342</v>
      </c>
      <c r="I2" s="175"/>
    </row>
    <row r="3" spans="1:19" x14ac:dyDescent="0.25">
      <c r="A3" s="177" t="s">
        <v>2370</v>
      </c>
      <c r="B3" s="175" t="s">
        <v>2371</v>
      </c>
      <c r="C3" s="218">
        <v>1</v>
      </c>
      <c r="D3" s="175" t="s">
        <v>64</v>
      </c>
      <c r="E3" s="175" t="s">
        <v>65</v>
      </c>
      <c r="F3" s="4" t="str">
        <f>UnitControlCenter!$B$3</f>
        <v>million metric tons / year</v>
      </c>
      <c r="G3" s="175" t="s">
        <v>181</v>
      </c>
      <c r="J3" s="4"/>
      <c r="K3" s="4"/>
      <c r="L3" s="5"/>
      <c r="M3" s="5"/>
      <c r="N3" s="4"/>
    </row>
    <row r="4" spans="1:19" ht="75" x14ac:dyDescent="0.25">
      <c r="A4" s="177" t="s">
        <v>2370</v>
      </c>
      <c r="B4" s="176" t="s">
        <v>3919</v>
      </c>
      <c r="C4" s="218">
        <v>1</v>
      </c>
      <c r="D4" s="175" t="s">
        <v>66</v>
      </c>
      <c r="E4" s="175" t="s">
        <v>67</v>
      </c>
      <c r="F4" s="4" t="str">
        <f>UnitControlCenter!$B$3</f>
        <v>million metric tons / year</v>
      </c>
      <c r="G4" s="175" t="s">
        <v>3921</v>
      </c>
      <c r="H4" s="175" t="s">
        <v>3922</v>
      </c>
      <c r="I4" s="175" t="s">
        <v>3923</v>
      </c>
    </row>
    <row r="5" spans="1:19" ht="90" x14ac:dyDescent="0.25">
      <c r="A5" s="177" t="s">
        <v>2370</v>
      </c>
      <c r="B5" s="176" t="s">
        <v>3920</v>
      </c>
      <c r="C5" s="253">
        <v>1</v>
      </c>
      <c r="D5" s="175" t="s">
        <v>66</v>
      </c>
      <c r="E5" s="175" t="s">
        <v>67</v>
      </c>
      <c r="F5" s="4" t="str">
        <f>UnitControlCenter!$B$3</f>
        <v>million metric tons / year</v>
      </c>
      <c r="G5" s="175" t="s">
        <v>2895</v>
      </c>
      <c r="H5" s="175" t="s">
        <v>2896</v>
      </c>
      <c r="I5" s="175" t="s">
        <v>2897</v>
      </c>
    </row>
    <row r="6" spans="1:19" ht="30" x14ac:dyDescent="0.25">
      <c r="A6" s="177" t="s">
        <v>2370</v>
      </c>
      <c r="B6" s="176" t="s">
        <v>2374</v>
      </c>
      <c r="C6" s="218">
        <v>1</v>
      </c>
      <c r="D6" s="175" t="s">
        <v>66</v>
      </c>
      <c r="E6" s="175" t="s">
        <v>67</v>
      </c>
      <c r="F6" s="4" t="str">
        <f>UnitControlCenter!$B$3</f>
        <v>million metric tons / year</v>
      </c>
      <c r="G6" s="175" t="s">
        <v>2898</v>
      </c>
      <c r="H6" s="175" t="s">
        <v>2899</v>
      </c>
      <c r="I6" s="175" t="s">
        <v>2900</v>
      </c>
    </row>
    <row r="7" spans="1:19" ht="30" x14ac:dyDescent="0.25">
      <c r="A7" s="177" t="s">
        <v>2370</v>
      </c>
      <c r="B7" s="176" t="s">
        <v>2375</v>
      </c>
      <c r="C7" s="218">
        <v>1</v>
      </c>
      <c r="D7" s="175" t="s">
        <v>66</v>
      </c>
      <c r="E7" s="175" t="s">
        <v>67</v>
      </c>
      <c r="F7" s="4" t="str">
        <f>UnitControlCenter!$B$3</f>
        <v>million metric tons / year</v>
      </c>
      <c r="G7" s="175" t="s">
        <v>2684</v>
      </c>
      <c r="H7" s="49" t="s">
        <v>2685</v>
      </c>
      <c r="I7" s="175" t="s">
        <v>2686</v>
      </c>
    </row>
    <row r="8" spans="1:19" x14ac:dyDescent="0.25">
      <c r="A8" s="177" t="s">
        <v>2370</v>
      </c>
      <c r="B8" s="176" t="s">
        <v>2973</v>
      </c>
      <c r="C8" s="219">
        <v>0</v>
      </c>
      <c r="D8" s="175" t="s">
        <v>64</v>
      </c>
      <c r="E8" s="175" t="s">
        <v>65</v>
      </c>
      <c r="F8" s="1" t="str">
        <f>UnitControlCenter!$B$4</f>
        <v>g CO2e / 2021 dollar</v>
      </c>
      <c r="G8" s="175" t="s">
        <v>2922</v>
      </c>
      <c r="I8" s="175"/>
    </row>
    <row r="9" spans="1:19" x14ac:dyDescent="0.25">
      <c r="A9" s="177" t="s">
        <v>2370</v>
      </c>
      <c r="B9" s="176" t="s">
        <v>136</v>
      </c>
      <c r="C9" s="218">
        <v>1</v>
      </c>
      <c r="D9" s="175" t="s">
        <v>64</v>
      </c>
      <c r="E9" s="175" t="s">
        <v>65</v>
      </c>
      <c r="F9" s="4" t="str">
        <f>UnitControlCenter!$B$3</f>
        <v>million metric tons / year</v>
      </c>
      <c r="G9" s="175" t="s">
        <v>2482</v>
      </c>
      <c r="I9" s="175"/>
    </row>
    <row r="10" spans="1:19" x14ac:dyDescent="0.25">
      <c r="A10" s="177" t="s">
        <v>2370</v>
      </c>
      <c r="B10" s="176" t="s">
        <v>2480</v>
      </c>
      <c r="C10" s="218">
        <v>1</v>
      </c>
      <c r="D10" s="175" t="s">
        <v>64</v>
      </c>
      <c r="E10" s="175" t="s">
        <v>65</v>
      </c>
      <c r="F10" s="4" t="str">
        <f>UnitControlCenter!$B$3</f>
        <v>million metric tons / year</v>
      </c>
      <c r="G10" s="175" t="s">
        <v>2483</v>
      </c>
      <c r="I10" s="175"/>
    </row>
    <row r="11" spans="1:19" x14ac:dyDescent="0.25">
      <c r="A11" s="177" t="s">
        <v>2370</v>
      </c>
      <c r="B11" s="176" t="s">
        <v>2547</v>
      </c>
      <c r="C11" s="218">
        <v>1</v>
      </c>
      <c r="D11" s="175" t="s">
        <v>64</v>
      </c>
      <c r="E11" s="175" t="s">
        <v>65</v>
      </c>
      <c r="F11" s="4" t="str">
        <f>UnitControlCenter!$B$3</f>
        <v>million metric tons / year</v>
      </c>
      <c r="G11" s="175" t="s">
        <v>2558</v>
      </c>
      <c r="I11" s="175"/>
    </row>
    <row r="12" spans="1:19" x14ac:dyDescent="0.25">
      <c r="A12" s="177" t="s">
        <v>2370</v>
      </c>
      <c r="B12" s="176" t="s">
        <v>94</v>
      </c>
      <c r="C12" s="218">
        <v>1</v>
      </c>
      <c r="D12" s="175" t="s">
        <v>64</v>
      </c>
      <c r="E12" s="175" t="s">
        <v>65</v>
      </c>
      <c r="F12" s="4" t="str">
        <f>UnitControlCenter!$B$3</f>
        <v>million metric tons / year</v>
      </c>
      <c r="G12" s="175" t="s">
        <v>2484</v>
      </c>
      <c r="I12" s="175"/>
    </row>
    <row r="13" spans="1:19" x14ac:dyDescent="0.25">
      <c r="A13" s="177" t="s">
        <v>2370</v>
      </c>
      <c r="B13" s="176" t="s">
        <v>9</v>
      </c>
      <c r="C13" s="218">
        <v>1</v>
      </c>
      <c r="D13" s="175" t="s">
        <v>64</v>
      </c>
      <c r="E13" s="175" t="s">
        <v>65</v>
      </c>
      <c r="F13" s="4" t="str">
        <f>UnitControlCenter!$B$3</f>
        <v>million metric tons / year</v>
      </c>
      <c r="G13" s="175" t="s">
        <v>2506</v>
      </c>
      <c r="I13" s="175"/>
    </row>
    <row r="14" spans="1:19" x14ac:dyDescent="0.25">
      <c r="A14" s="177" t="s">
        <v>2370</v>
      </c>
      <c r="B14" s="176" t="s">
        <v>2481</v>
      </c>
      <c r="C14" s="218">
        <v>1</v>
      </c>
      <c r="D14" s="175" t="s">
        <v>64</v>
      </c>
      <c r="E14" s="175" t="s">
        <v>65</v>
      </c>
      <c r="F14" s="4" t="str">
        <f>UnitControlCenter!$B$3</f>
        <v>million metric tons / year</v>
      </c>
      <c r="G14" s="175" t="s">
        <v>2485</v>
      </c>
      <c r="I14" s="175"/>
    </row>
    <row r="15" spans="1:19" x14ac:dyDescent="0.25">
      <c r="A15" s="177" t="s">
        <v>2370</v>
      </c>
      <c r="B15" s="176" t="s">
        <v>4</v>
      </c>
      <c r="C15" s="218">
        <v>1</v>
      </c>
      <c r="D15" s="175" t="s">
        <v>64</v>
      </c>
      <c r="E15" s="175" t="s">
        <v>65</v>
      </c>
      <c r="F15" s="4" t="str">
        <f>UnitControlCenter!$B$3</f>
        <v>million metric tons / year</v>
      </c>
      <c r="G15" s="175" t="s">
        <v>2486</v>
      </c>
      <c r="I15" s="175"/>
    </row>
    <row r="16" spans="1:19" ht="15.75" thickBot="1" x14ac:dyDescent="0.3">
      <c r="A16" s="216" t="s">
        <v>2370</v>
      </c>
      <c r="B16" s="210" t="s">
        <v>2490</v>
      </c>
      <c r="C16" s="225">
        <v>1</v>
      </c>
      <c r="D16" s="211" t="s">
        <v>64</v>
      </c>
      <c r="E16" s="211" t="s">
        <v>65</v>
      </c>
      <c r="F16" s="214" t="str">
        <f>UnitControlCenter!$B$3</f>
        <v>million metric tons / year</v>
      </c>
      <c r="G16" s="211" t="s">
        <v>2487</v>
      </c>
      <c r="H16" s="212"/>
      <c r="I16" s="211"/>
      <c r="J16" s="212"/>
      <c r="K16" s="212"/>
      <c r="L16" s="212"/>
      <c r="M16" s="212"/>
      <c r="N16" s="212"/>
      <c r="O16" s="212"/>
      <c r="P16" s="212"/>
      <c r="Q16" s="212"/>
      <c r="R16" s="212"/>
      <c r="S16" s="212"/>
    </row>
    <row r="17" spans="1:19" x14ac:dyDescent="0.25">
      <c r="A17" s="176" t="s">
        <v>2376</v>
      </c>
      <c r="B17" s="176" t="s">
        <v>2248</v>
      </c>
      <c r="C17" s="218">
        <v>1</v>
      </c>
      <c r="D17" s="175" t="s">
        <v>64</v>
      </c>
      <c r="E17" s="175" t="s">
        <v>65</v>
      </c>
      <c r="F17" s="4" t="str">
        <f>UnitControlCenter!$B$3</f>
        <v>million metric tons / year</v>
      </c>
      <c r="G17" s="175" t="s">
        <v>2364</v>
      </c>
      <c r="I17" s="175"/>
    </row>
    <row r="18" spans="1:19" x14ac:dyDescent="0.25">
      <c r="A18" s="176" t="s">
        <v>2376</v>
      </c>
      <c r="B18" s="177" t="s">
        <v>2264</v>
      </c>
      <c r="C18" s="218">
        <v>1</v>
      </c>
      <c r="D18" s="175" t="s">
        <v>64</v>
      </c>
      <c r="E18" s="175" t="s">
        <v>65</v>
      </c>
      <c r="F18" s="4" t="str">
        <f>UnitControlCenter!$B$3</f>
        <v>million metric tons / year</v>
      </c>
      <c r="G18" s="175" t="s">
        <v>2355</v>
      </c>
      <c r="I18" s="175"/>
    </row>
    <row r="19" spans="1:19" x14ac:dyDescent="0.25">
      <c r="A19" s="176" t="s">
        <v>2376</v>
      </c>
      <c r="B19" s="177" t="s">
        <v>2266</v>
      </c>
      <c r="C19" s="218">
        <v>1</v>
      </c>
      <c r="D19" s="175" t="s">
        <v>64</v>
      </c>
      <c r="E19" s="175" t="s">
        <v>65</v>
      </c>
      <c r="F19" s="4" t="str">
        <f>UnitControlCenter!$B$3</f>
        <v>million metric tons / year</v>
      </c>
      <c r="G19" s="175" t="s">
        <v>2354</v>
      </c>
      <c r="I19" s="175"/>
    </row>
    <row r="20" spans="1:19" x14ac:dyDescent="0.25">
      <c r="A20" s="176" t="s">
        <v>2376</v>
      </c>
      <c r="B20" s="177" t="s">
        <v>2351</v>
      </c>
      <c r="C20" s="218">
        <v>1</v>
      </c>
      <c r="D20" s="175" t="s">
        <v>64</v>
      </c>
      <c r="E20" s="175" t="s">
        <v>65</v>
      </c>
      <c r="F20" s="4" t="str">
        <f>UnitControlCenter!$B$3</f>
        <v>million metric tons / year</v>
      </c>
      <c r="G20" s="175" t="s">
        <v>2353</v>
      </c>
      <c r="I20" s="175"/>
    </row>
    <row r="21" spans="1:19" x14ac:dyDescent="0.25">
      <c r="A21" s="176" t="s">
        <v>2376</v>
      </c>
      <c r="B21" s="177" t="s">
        <v>2350</v>
      </c>
      <c r="C21" s="218">
        <v>1</v>
      </c>
      <c r="D21" s="175" t="s">
        <v>64</v>
      </c>
      <c r="E21" s="175" t="s">
        <v>65</v>
      </c>
      <c r="F21" s="4" t="str">
        <f>UnitControlCenter!$B$5</f>
        <v>thousand metric tons / year</v>
      </c>
      <c r="G21" s="175" t="s">
        <v>2359</v>
      </c>
      <c r="I21" s="175"/>
    </row>
    <row r="22" spans="1:19" x14ac:dyDescent="0.25">
      <c r="A22" s="176" t="s">
        <v>2376</v>
      </c>
      <c r="B22" s="177" t="s">
        <v>2255</v>
      </c>
      <c r="C22" s="218">
        <v>1</v>
      </c>
      <c r="D22" s="175" t="s">
        <v>64</v>
      </c>
      <c r="E22" s="175" t="s">
        <v>65</v>
      </c>
      <c r="F22" s="4" t="str">
        <f>UnitControlCenter!$B$5</f>
        <v>thousand metric tons / year</v>
      </c>
      <c r="G22" s="175" t="s">
        <v>2360</v>
      </c>
      <c r="I22" s="175"/>
    </row>
    <row r="23" spans="1:19" x14ac:dyDescent="0.25">
      <c r="A23" s="176" t="s">
        <v>2376</v>
      </c>
      <c r="B23" s="177" t="s">
        <v>2260</v>
      </c>
      <c r="C23" s="218">
        <v>1</v>
      </c>
      <c r="D23" s="175" t="s">
        <v>64</v>
      </c>
      <c r="E23" s="175" t="s">
        <v>65</v>
      </c>
      <c r="F23" s="4" t="str">
        <f>UnitControlCenter!$B$5</f>
        <v>thousand metric tons / year</v>
      </c>
      <c r="G23" s="175" t="s">
        <v>2357</v>
      </c>
      <c r="I23" s="175"/>
    </row>
    <row r="24" spans="1:19" x14ac:dyDescent="0.25">
      <c r="A24" s="176" t="s">
        <v>2376</v>
      </c>
      <c r="B24" s="177" t="s">
        <v>2262</v>
      </c>
      <c r="C24" s="218">
        <v>1</v>
      </c>
      <c r="D24" s="175" t="s">
        <v>64</v>
      </c>
      <c r="E24" s="175" t="s">
        <v>65</v>
      </c>
      <c r="F24" s="4" t="str">
        <f>UnitControlCenter!$B$5</f>
        <v>thousand metric tons / year</v>
      </c>
      <c r="G24" s="175" t="s">
        <v>2356</v>
      </c>
      <c r="I24" s="175"/>
    </row>
    <row r="25" spans="1:19" x14ac:dyDescent="0.25">
      <c r="A25" s="176" t="s">
        <v>2376</v>
      </c>
      <c r="B25" s="177" t="s">
        <v>2253</v>
      </c>
      <c r="C25" s="218">
        <v>1</v>
      </c>
      <c r="D25" s="175" t="s">
        <v>64</v>
      </c>
      <c r="E25" s="175" t="s">
        <v>65</v>
      </c>
      <c r="F25" s="4" t="str">
        <f>UnitControlCenter!$B$3</f>
        <v>million metric tons / year</v>
      </c>
      <c r="G25" s="175" t="s">
        <v>2361</v>
      </c>
      <c r="I25" s="175"/>
    </row>
    <row r="26" spans="1:19" x14ac:dyDescent="0.25">
      <c r="A26" s="176" t="s">
        <v>2376</v>
      </c>
      <c r="B26" s="177" t="s">
        <v>2250</v>
      </c>
      <c r="C26" s="218">
        <v>1</v>
      </c>
      <c r="D26" s="175" t="s">
        <v>64</v>
      </c>
      <c r="E26" s="175" t="s">
        <v>65</v>
      </c>
      <c r="F26" s="4" t="str">
        <f>UnitControlCenter!$B$5</f>
        <v>thousand metric tons / year</v>
      </c>
      <c r="G26" s="175" t="s">
        <v>2363</v>
      </c>
      <c r="I26" s="175"/>
    </row>
    <row r="27" spans="1:19" x14ac:dyDescent="0.25">
      <c r="A27" s="176" t="s">
        <v>2376</v>
      </c>
      <c r="B27" s="177" t="s">
        <v>2258</v>
      </c>
      <c r="C27" s="218">
        <v>1</v>
      </c>
      <c r="D27" s="175" t="s">
        <v>64</v>
      </c>
      <c r="E27" s="175" t="s">
        <v>65</v>
      </c>
      <c r="F27" s="4" t="str">
        <f>UnitControlCenter!$B$3</f>
        <v>million metric tons / year</v>
      </c>
      <c r="G27" s="175" t="s">
        <v>2358</v>
      </c>
      <c r="I27" s="175"/>
    </row>
    <row r="28" spans="1:19" ht="15.75" thickBot="1" x14ac:dyDescent="0.3">
      <c r="A28" s="210" t="s">
        <v>2376</v>
      </c>
      <c r="B28" s="216" t="s">
        <v>513</v>
      </c>
      <c r="C28" s="225">
        <v>1</v>
      </c>
      <c r="D28" s="211" t="s">
        <v>64</v>
      </c>
      <c r="E28" s="211" t="s">
        <v>65</v>
      </c>
      <c r="F28" s="214" t="str">
        <f>UnitControlCenter!$B$3</f>
        <v>million metric tons / year</v>
      </c>
      <c r="G28" s="211" t="s">
        <v>2362</v>
      </c>
      <c r="H28" s="212"/>
      <c r="I28" s="211"/>
      <c r="J28" s="212"/>
      <c r="K28" s="212"/>
      <c r="L28" s="212"/>
      <c r="M28" s="212"/>
      <c r="N28" s="212"/>
      <c r="O28" s="212"/>
      <c r="P28" s="212"/>
      <c r="Q28" s="212"/>
      <c r="R28" s="212"/>
      <c r="S28" s="212"/>
    </row>
    <row r="29" spans="1:19" ht="75" x14ac:dyDescent="0.25">
      <c r="A29" s="176" t="s">
        <v>2377</v>
      </c>
      <c r="B29" s="176" t="s">
        <v>2373</v>
      </c>
      <c r="C29" s="218">
        <v>1</v>
      </c>
      <c r="D29" s="175" t="s">
        <v>66</v>
      </c>
      <c r="E29" s="175" t="s">
        <v>67</v>
      </c>
      <c r="F29" s="4" t="str">
        <f>UnitControlCenter!$B$3</f>
        <v>million metric tons / year</v>
      </c>
      <c r="G29" s="175" t="s">
        <v>2985</v>
      </c>
      <c r="H29" s="49" t="s">
        <v>2986</v>
      </c>
      <c r="I29" s="175" t="s">
        <v>2987</v>
      </c>
    </row>
    <row r="30" spans="1:19" ht="105" x14ac:dyDescent="0.25">
      <c r="A30" s="176" t="s">
        <v>2377</v>
      </c>
      <c r="B30" s="176" t="s">
        <v>2559</v>
      </c>
      <c r="C30" s="218">
        <v>1</v>
      </c>
      <c r="D30" s="175" t="s">
        <v>66</v>
      </c>
      <c r="E30" s="175" t="s">
        <v>67</v>
      </c>
      <c r="F30" s="4" t="str">
        <f>UnitControlCenter!$B$3</f>
        <v>million metric tons / year</v>
      </c>
      <c r="G30" s="175" t="s">
        <v>2988</v>
      </c>
      <c r="H30" s="49" t="s">
        <v>2989</v>
      </c>
      <c r="I30" s="175" t="s">
        <v>2990</v>
      </c>
    </row>
    <row r="31" spans="1:19" ht="60" x14ac:dyDescent="0.25">
      <c r="A31" s="176" t="s">
        <v>2377</v>
      </c>
      <c r="B31" s="176" t="s">
        <v>2378</v>
      </c>
      <c r="C31" s="226">
        <v>1</v>
      </c>
      <c r="D31" s="175" t="s">
        <v>66</v>
      </c>
      <c r="E31" s="175" t="s">
        <v>67</v>
      </c>
      <c r="F31" s="6" t="str">
        <f>UnitControlCenter!$B$3</f>
        <v>million metric tons / year</v>
      </c>
      <c r="G31" s="217" t="s">
        <v>2991</v>
      </c>
      <c r="H31" s="217" t="s">
        <v>2992</v>
      </c>
      <c r="I31" s="175" t="s">
        <v>2993</v>
      </c>
    </row>
    <row r="32" spans="1:19" ht="15.75" thickBot="1" x14ac:dyDescent="0.3">
      <c r="A32" s="210" t="s">
        <v>2377</v>
      </c>
      <c r="B32" s="210" t="s">
        <v>2973</v>
      </c>
      <c r="C32" s="225">
        <v>0</v>
      </c>
      <c r="D32" s="211" t="s">
        <v>64</v>
      </c>
      <c r="E32" s="211" t="s">
        <v>65</v>
      </c>
      <c r="F32" s="227" t="str">
        <f>UnitControlCenter!$B$6</f>
        <v>g CO2 / 2021 dollar</v>
      </c>
      <c r="G32" s="212" t="s">
        <v>2921</v>
      </c>
      <c r="H32" s="212"/>
      <c r="I32" s="211"/>
      <c r="J32" s="212"/>
      <c r="K32" s="212"/>
      <c r="L32" s="212"/>
      <c r="M32" s="212"/>
      <c r="N32" s="212"/>
      <c r="O32" s="212"/>
      <c r="P32" s="212"/>
      <c r="Q32" s="212"/>
      <c r="R32" s="212"/>
      <c r="S32" s="212"/>
    </row>
    <row r="33" spans="1:19" ht="90" x14ac:dyDescent="0.25">
      <c r="A33" s="176" t="s">
        <v>2822</v>
      </c>
      <c r="B33" s="175" t="s">
        <v>2372</v>
      </c>
      <c r="C33" s="253">
        <v>1</v>
      </c>
      <c r="D33" s="175" t="s">
        <v>64</v>
      </c>
      <c r="E33" s="175" t="s">
        <v>3094</v>
      </c>
      <c r="F33" s="4" t="str">
        <f>UnitControlCenter!$B$3</f>
        <v>million metric tons / year</v>
      </c>
      <c r="G33" s="49" t="s">
        <v>3917</v>
      </c>
      <c r="I33" s="175"/>
    </row>
    <row r="34" spans="1:19" ht="105" x14ac:dyDescent="0.25">
      <c r="A34" s="176" t="s">
        <v>2822</v>
      </c>
      <c r="B34" s="175" t="s">
        <v>2371</v>
      </c>
      <c r="C34" s="218">
        <v>1</v>
      </c>
      <c r="D34" s="175" t="s">
        <v>64</v>
      </c>
      <c r="E34" s="175" t="s">
        <v>3094</v>
      </c>
      <c r="F34" s="4" t="str">
        <f>UnitControlCenter!$B$3</f>
        <v>million metric tons / year</v>
      </c>
      <c r="G34" s="49" t="s">
        <v>3139</v>
      </c>
      <c r="I34" s="175"/>
    </row>
    <row r="35" spans="1:19" x14ac:dyDescent="0.25">
      <c r="A35" s="176" t="s">
        <v>2822</v>
      </c>
      <c r="B35" s="176" t="s">
        <v>136</v>
      </c>
      <c r="C35" s="218">
        <v>1</v>
      </c>
      <c r="D35" s="175" t="s">
        <v>64</v>
      </c>
      <c r="E35" s="175" t="s">
        <v>3094</v>
      </c>
      <c r="F35" s="4" t="str">
        <f>UnitControlCenter!$B$3</f>
        <v>million metric tons / year</v>
      </c>
      <c r="G35" s="175" t="s">
        <v>2482</v>
      </c>
      <c r="I35" s="175"/>
    </row>
    <row r="36" spans="1:19" x14ac:dyDescent="0.25">
      <c r="A36" s="176" t="s">
        <v>2822</v>
      </c>
      <c r="B36" s="176" t="s">
        <v>2480</v>
      </c>
      <c r="C36" s="218">
        <v>1</v>
      </c>
      <c r="D36" s="175" t="s">
        <v>64</v>
      </c>
      <c r="E36" s="175" t="s">
        <v>3094</v>
      </c>
      <c r="F36" s="4" t="str">
        <f>UnitControlCenter!$B$3</f>
        <v>million metric tons / year</v>
      </c>
      <c r="G36" s="175" t="s">
        <v>2483</v>
      </c>
      <c r="I36" s="175"/>
    </row>
    <row r="37" spans="1:19" x14ac:dyDescent="0.25">
      <c r="A37" s="176" t="s">
        <v>2822</v>
      </c>
      <c r="B37" s="176" t="s">
        <v>2547</v>
      </c>
      <c r="C37" s="218">
        <v>1</v>
      </c>
      <c r="D37" s="175" t="s">
        <v>64</v>
      </c>
      <c r="E37" s="175" t="s">
        <v>3094</v>
      </c>
      <c r="F37" s="4" t="str">
        <f>UnitControlCenter!$B$3</f>
        <v>million metric tons / year</v>
      </c>
      <c r="G37" s="175" t="s">
        <v>2558</v>
      </c>
      <c r="I37" s="175"/>
    </row>
    <row r="38" spans="1:19" x14ac:dyDescent="0.25">
      <c r="A38" s="176" t="s">
        <v>2822</v>
      </c>
      <c r="B38" s="176" t="s">
        <v>94</v>
      </c>
      <c r="C38" s="218">
        <v>1</v>
      </c>
      <c r="D38" s="175" t="s">
        <v>64</v>
      </c>
      <c r="E38" s="175" t="s">
        <v>3094</v>
      </c>
      <c r="F38" s="4" t="str">
        <f>UnitControlCenter!$B$3</f>
        <v>million metric tons / year</v>
      </c>
      <c r="G38" s="175" t="s">
        <v>2484</v>
      </c>
      <c r="I38" s="175"/>
    </row>
    <row r="39" spans="1:19" ht="30" x14ac:dyDescent="0.25">
      <c r="A39" s="176" t="s">
        <v>2822</v>
      </c>
      <c r="B39" s="176" t="s">
        <v>9</v>
      </c>
      <c r="C39" s="218">
        <v>1</v>
      </c>
      <c r="D39" s="175" t="s">
        <v>64</v>
      </c>
      <c r="E39" s="175" t="s">
        <v>3094</v>
      </c>
      <c r="F39" s="4" t="str">
        <f>UnitControlCenter!$B$3</f>
        <v>million metric tons / year</v>
      </c>
      <c r="G39" s="175" t="s">
        <v>3140</v>
      </c>
      <c r="I39" s="175"/>
    </row>
    <row r="40" spans="1:19" ht="15.75" thickBot="1" x14ac:dyDescent="0.3">
      <c r="A40" s="210" t="s">
        <v>2822</v>
      </c>
      <c r="B40" s="210" t="s">
        <v>4</v>
      </c>
      <c r="C40" s="225">
        <v>1</v>
      </c>
      <c r="D40" s="211" t="s">
        <v>64</v>
      </c>
      <c r="E40" s="211" t="s">
        <v>3094</v>
      </c>
      <c r="F40" s="214" t="str">
        <f>UnitControlCenter!$B$3</f>
        <v>million metric tons / year</v>
      </c>
      <c r="G40" s="211" t="s">
        <v>2486</v>
      </c>
      <c r="H40" s="212"/>
      <c r="I40" s="211"/>
      <c r="J40" s="212"/>
      <c r="K40" s="212"/>
      <c r="L40" s="212"/>
      <c r="M40" s="212"/>
      <c r="N40" s="212"/>
      <c r="O40" s="212"/>
      <c r="P40" s="212"/>
      <c r="Q40" s="212"/>
      <c r="R40" s="212"/>
      <c r="S40" s="212"/>
    </row>
    <row r="41" spans="1:19" ht="45" x14ac:dyDescent="0.25">
      <c r="A41" s="176" t="s">
        <v>378</v>
      </c>
      <c r="B41" s="176" t="s">
        <v>3049</v>
      </c>
      <c r="C41" s="218">
        <v>1</v>
      </c>
      <c r="D41" s="175" t="s">
        <v>66</v>
      </c>
      <c r="E41" s="175" t="s">
        <v>463</v>
      </c>
      <c r="F41" s="4" t="str">
        <f>UnitControlCenter!$B$7</f>
        <v>2021 dollars / metric ton CO2e abated, Annual average abatement (million metric tons CO2e)</v>
      </c>
      <c r="G41" s="49" t="s">
        <v>3141</v>
      </c>
      <c r="I41" s="175"/>
    </row>
    <row r="42" spans="1:19" ht="45.75" thickBot="1" x14ac:dyDescent="0.3">
      <c r="A42" s="210" t="s">
        <v>378</v>
      </c>
      <c r="B42" s="210" t="s">
        <v>3050</v>
      </c>
      <c r="C42" s="225">
        <v>1</v>
      </c>
      <c r="D42" s="211" t="s">
        <v>66</v>
      </c>
      <c r="E42" s="211" t="s">
        <v>463</v>
      </c>
      <c r="F42" s="214" t="str">
        <f>UnitControlCenter!$B$7</f>
        <v>2021 dollars / metric ton CO2e abated, Annual average abatement (million metric tons CO2e)</v>
      </c>
      <c r="G42" s="212" t="s">
        <v>3141</v>
      </c>
      <c r="H42" s="212"/>
      <c r="I42" s="211"/>
      <c r="J42" s="212"/>
      <c r="K42" s="212"/>
      <c r="L42" s="212"/>
      <c r="M42" s="212"/>
      <c r="N42" s="212"/>
      <c r="O42" s="212"/>
      <c r="P42" s="212"/>
      <c r="Q42" s="212"/>
      <c r="R42" s="212"/>
      <c r="S42" s="212"/>
    </row>
    <row r="43" spans="1:19" ht="45" x14ac:dyDescent="0.25">
      <c r="A43" s="176" t="s">
        <v>2379</v>
      </c>
      <c r="B43" s="176" t="s">
        <v>3053</v>
      </c>
      <c r="C43" s="218">
        <v>1</v>
      </c>
      <c r="D43" s="175" t="s">
        <v>66</v>
      </c>
      <c r="E43" s="175" t="s">
        <v>65</v>
      </c>
      <c r="F43" s="4" t="str">
        <f>UnitControlCenter!$B$8</f>
        <v>billion 2021 dollars / year</v>
      </c>
      <c r="G43" s="49" t="s">
        <v>3051</v>
      </c>
      <c r="H43" s="49" t="s">
        <v>2464</v>
      </c>
      <c r="I43" s="175" t="s">
        <v>2446</v>
      </c>
    </row>
    <row r="44" spans="1:19" x14ac:dyDescent="0.25">
      <c r="A44" s="176" t="s">
        <v>2379</v>
      </c>
      <c r="B44" s="209" t="s">
        <v>2844</v>
      </c>
      <c r="C44" s="218">
        <v>1</v>
      </c>
      <c r="D44" s="175" t="s">
        <v>64</v>
      </c>
      <c r="E44" s="175" t="s">
        <v>65</v>
      </c>
      <c r="F44" s="4" t="str">
        <f>UnitControlCenter!$B$8</f>
        <v>billion 2021 dollars / year</v>
      </c>
      <c r="G44" s="49" t="s">
        <v>2836</v>
      </c>
      <c r="I44" s="175"/>
    </row>
    <row r="45" spans="1:19" ht="75" x14ac:dyDescent="0.25">
      <c r="A45" s="176" t="s">
        <v>2379</v>
      </c>
      <c r="B45" s="176" t="s">
        <v>3039</v>
      </c>
      <c r="C45" s="235">
        <v>1</v>
      </c>
      <c r="D45" s="175" t="s">
        <v>66</v>
      </c>
      <c r="E45" s="175" t="s">
        <v>67</v>
      </c>
      <c r="F45" s="4" t="str">
        <f>UnitControlCenter!$B$8</f>
        <v>billion 2021 dollars / year</v>
      </c>
      <c r="G45" s="4" t="s">
        <v>3040</v>
      </c>
      <c r="H45" s="4" t="s">
        <v>3041</v>
      </c>
      <c r="I45" s="4" t="s">
        <v>3042</v>
      </c>
    </row>
    <row r="46" spans="1:19" ht="30" x14ac:dyDescent="0.25">
      <c r="A46" s="176" t="s">
        <v>2379</v>
      </c>
      <c r="B46" s="209" t="s">
        <v>3044</v>
      </c>
      <c r="C46" s="226">
        <v>1</v>
      </c>
      <c r="D46" s="175" t="s">
        <v>64</v>
      </c>
      <c r="E46" s="175" t="s">
        <v>65</v>
      </c>
      <c r="F46" s="6" t="str">
        <f>UnitControlCenter!$B$9</f>
        <v>billion 2021 dollars</v>
      </c>
      <c r="G46" s="217" t="s">
        <v>3045</v>
      </c>
      <c r="H46" s="217"/>
      <c r="I46" s="175"/>
    </row>
    <row r="47" spans="1:19" s="217" customFormat="1" ht="30" x14ac:dyDescent="0.25">
      <c r="A47" s="176" t="s">
        <v>2379</v>
      </c>
      <c r="B47" s="209" t="s">
        <v>3046</v>
      </c>
      <c r="C47" s="226">
        <v>1</v>
      </c>
      <c r="D47" s="175" t="s">
        <v>64</v>
      </c>
      <c r="E47" s="175" t="s">
        <v>65</v>
      </c>
      <c r="F47" s="6" t="str">
        <f>UnitControlCenter!$B$8</f>
        <v>billion 2021 dollars / year</v>
      </c>
      <c r="G47" s="217" t="s">
        <v>3047</v>
      </c>
      <c r="I47" s="175"/>
    </row>
    <row r="48" spans="1:19" ht="135.75" thickBot="1" x14ac:dyDescent="0.3">
      <c r="A48" s="210" t="s">
        <v>2379</v>
      </c>
      <c r="B48" s="215" t="s">
        <v>3133</v>
      </c>
      <c r="C48" s="225">
        <v>1</v>
      </c>
      <c r="D48" s="211" t="s">
        <v>66</v>
      </c>
      <c r="E48" s="211" t="s">
        <v>65</v>
      </c>
      <c r="F48" s="214" t="str">
        <f>UnitControlCenter!$B$8</f>
        <v>billion 2021 dollars / year</v>
      </c>
      <c r="G48" s="212" t="s">
        <v>3137</v>
      </c>
      <c r="H48" s="212" t="s">
        <v>3134</v>
      </c>
      <c r="I48" s="211" t="s">
        <v>3136</v>
      </c>
      <c r="J48" s="212"/>
      <c r="K48" s="212"/>
      <c r="L48" s="212"/>
      <c r="M48" s="212"/>
      <c r="N48" s="212"/>
      <c r="O48" s="212"/>
      <c r="P48" s="212"/>
      <c r="Q48" s="212"/>
      <c r="R48" s="212"/>
      <c r="S48" s="212"/>
    </row>
    <row r="49" spans="1:9" ht="45" x14ac:dyDescent="0.25">
      <c r="A49" s="176" t="s">
        <v>2960</v>
      </c>
      <c r="B49" s="209" t="s">
        <v>2977</v>
      </c>
      <c r="C49" s="229">
        <v>1</v>
      </c>
      <c r="D49" s="175" t="s">
        <v>66</v>
      </c>
      <c r="E49" s="175" t="s">
        <v>65</v>
      </c>
      <c r="F49" s="6" t="str">
        <f>UnitControlCenter!$B$10</f>
        <v>jobs</v>
      </c>
      <c r="G49" s="217" t="s">
        <v>2968</v>
      </c>
      <c r="H49" s="217" t="s">
        <v>2967</v>
      </c>
      <c r="I49" s="175" t="s">
        <v>2447</v>
      </c>
    </row>
    <row r="50" spans="1:9" ht="30" x14ac:dyDescent="0.25">
      <c r="A50" s="176" t="s">
        <v>2960</v>
      </c>
      <c r="B50" s="209" t="s">
        <v>3426</v>
      </c>
      <c r="C50" s="253">
        <v>0</v>
      </c>
      <c r="D50" s="175" t="s">
        <v>66</v>
      </c>
      <c r="E50" s="175" t="s">
        <v>67</v>
      </c>
      <c r="F50" s="6" t="str">
        <f>UnitControlCenter!$B$10</f>
        <v>jobs</v>
      </c>
      <c r="G50" s="217" t="s">
        <v>3299</v>
      </c>
      <c r="H50" s="217" t="s">
        <v>3300</v>
      </c>
      <c r="I50" s="175" t="s">
        <v>3301</v>
      </c>
    </row>
    <row r="51" spans="1:9" ht="30" x14ac:dyDescent="0.25">
      <c r="A51" s="176" t="s">
        <v>2960</v>
      </c>
      <c r="B51" s="209" t="s">
        <v>3427</v>
      </c>
      <c r="C51" s="253">
        <v>0</v>
      </c>
      <c r="D51" s="175" t="s">
        <v>66</v>
      </c>
      <c r="E51" s="175" t="s">
        <v>65</v>
      </c>
      <c r="F51" s="4" t="str">
        <f>UnitControlCenter!$B$12</f>
        <v>% change</v>
      </c>
      <c r="G51" s="217" t="s">
        <v>3318</v>
      </c>
      <c r="H51" s="217" t="s">
        <v>3300</v>
      </c>
      <c r="I51" s="175" t="s">
        <v>3301</v>
      </c>
    </row>
    <row r="52" spans="1:9" ht="45" x14ac:dyDescent="0.25">
      <c r="A52" s="176" t="s">
        <v>2960</v>
      </c>
      <c r="B52" s="209" t="s">
        <v>3283</v>
      </c>
      <c r="C52" s="253">
        <v>0</v>
      </c>
      <c r="D52" s="175" t="s">
        <v>66</v>
      </c>
      <c r="E52" s="175" t="s">
        <v>67</v>
      </c>
      <c r="F52" s="6" t="str">
        <f>UnitControlCenter!$B$10</f>
        <v>jobs</v>
      </c>
      <c r="G52" s="217" t="s">
        <v>3322</v>
      </c>
      <c r="H52" s="217" t="s">
        <v>3302</v>
      </c>
      <c r="I52" s="186" t="s">
        <v>3303</v>
      </c>
    </row>
    <row r="53" spans="1:9" ht="45" x14ac:dyDescent="0.25">
      <c r="A53" s="176" t="s">
        <v>2960</v>
      </c>
      <c r="B53" s="209" t="s">
        <v>3315</v>
      </c>
      <c r="C53" s="253">
        <v>0</v>
      </c>
      <c r="D53" s="175" t="s">
        <v>66</v>
      </c>
      <c r="E53" s="175" t="s">
        <v>65</v>
      </c>
      <c r="F53" s="4" t="str">
        <f>UnitControlCenter!$B$12</f>
        <v>% change</v>
      </c>
      <c r="G53" s="217" t="s">
        <v>3321</v>
      </c>
      <c r="H53" s="217" t="s">
        <v>3302</v>
      </c>
      <c r="I53" s="186" t="s">
        <v>3303</v>
      </c>
    </row>
    <row r="54" spans="1:9" ht="30" x14ac:dyDescent="0.25">
      <c r="A54" s="176" t="s">
        <v>2960</v>
      </c>
      <c r="B54" s="209" t="s">
        <v>3288</v>
      </c>
      <c r="C54" s="253">
        <v>0</v>
      </c>
      <c r="D54" s="175" t="s">
        <v>66</v>
      </c>
      <c r="E54" s="175" t="s">
        <v>67</v>
      </c>
      <c r="F54" s="6" t="str">
        <f>UnitControlCenter!$B$10</f>
        <v>jobs</v>
      </c>
      <c r="G54" s="217" t="s">
        <v>3304</v>
      </c>
      <c r="H54" s="217" t="s">
        <v>3305</v>
      </c>
      <c r="I54" s="175" t="s">
        <v>3306</v>
      </c>
    </row>
    <row r="55" spans="1:9" ht="30" x14ac:dyDescent="0.25">
      <c r="A55" s="176" t="s">
        <v>2960</v>
      </c>
      <c r="B55" s="209" t="s">
        <v>3316</v>
      </c>
      <c r="C55" s="253">
        <v>0</v>
      </c>
      <c r="D55" s="175" t="s">
        <v>66</v>
      </c>
      <c r="E55" s="175" t="s">
        <v>65</v>
      </c>
      <c r="F55" s="4" t="str">
        <f>UnitControlCenter!$B$12</f>
        <v>% change</v>
      </c>
      <c r="G55" s="217" t="s">
        <v>3319</v>
      </c>
      <c r="H55" s="217" t="s">
        <v>3305</v>
      </c>
      <c r="I55" s="175" t="s">
        <v>3306</v>
      </c>
    </row>
    <row r="56" spans="1:9" ht="75" x14ac:dyDescent="0.25">
      <c r="A56" s="176" t="s">
        <v>2960</v>
      </c>
      <c r="B56" s="209" t="s">
        <v>3291</v>
      </c>
      <c r="C56" s="253">
        <v>0</v>
      </c>
      <c r="D56" s="175" t="s">
        <v>66</v>
      </c>
      <c r="E56" s="175" t="s">
        <v>67</v>
      </c>
      <c r="F56" s="6" t="str">
        <f>UnitControlCenter!$B$10</f>
        <v>jobs</v>
      </c>
      <c r="G56" s="217" t="s">
        <v>3307</v>
      </c>
      <c r="H56" s="217" t="s">
        <v>3308</v>
      </c>
      <c r="I56" s="175" t="s">
        <v>3309</v>
      </c>
    </row>
    <row r="57" spans="1:9" ht="90" x14ac:dyDescent="0.25">
      <c r="A57" s="176" t="s">
        <v>2960</v>
      </c>
      <c r="B57" s="209" t="s">
        <v>3317</v>
      </c>
      <c r="C57" s="253">
        <v>0</v>
      </c>
      <c r="D57" s="175" t="s">
        <v>66</v>
      </c>
      <c r="E57" s="175" t="s">
        <v>65</v>
      </c>
      <c r="F57" s="4" t="str">
        <f>UnitControlCenter!$B$12</f>
        <v>% change</v>
      </c>
      <c r="G57" s="217" t="s">
        <v>3320</v>
      </c>
      <c r="H57" s="217" t="s">
        <v>3308</v>
      </c>
      <c r="I57" s="175" t="s">
        <v>3309</v>
      </c>
    </row>
    <row r="58" spans="1:9" ht="30" x14ac:dyDescent="0.25">
      <c r="A58" s="176" t="s">
        <v>2960</v>
      </c>
      <c r="B58" s="209" t="s">
        <v>3370</v>
      </c>
      <c r="C58" s="232">
        <v>1</v>
      </c>
      <c r="D58" s="175" t="s">
        <v>66</v>
      </c>
      <c r="E58" s="175" t="s">
        <v>67</v>
      </c>
      <c r="F58" s="6" t="str">
        <f>UnitControlCenter!$B$10</f>
        <v>jobs</v>
      </c>
      <c r="G58" s="217" t="s">
        <v>3371</v>
      </c>
      <c r="H58" s="217" t="s">
        <v>3372</v>
      </c>
      <c r="I58" s="175" t="s">
        <v>3373</v>
      </c>
    </row>
    <row r="59" spans="1:9" ht="30" x14ac:dyDescent="0.25">
      <c r="A59" s="176" t="s">
        <v>2960</v>
      </c>
      <c r="B59" s="209" t="s">
        <v>3374</v>
      </c>
      <c r="C59" s="253">
        <v>1</v>
      </c>
      <c r="D59" s="175" t="s">
        <v>66</v>
      </c>
      <c r="E59" s="175" t="s">
        <v>65</v>
      </c>
      <c r="F59" s="4" t="str">
        <f>UnitControlCenter!$B$12</f>
        <v>% change</v>
      </c>
      <c r="G59" s="217" t="s">
        <v>3375</v>
      </c>
      <c r="H59" s="217" t="s">
        <v>3372</v>
      </c>
      <c r="I59" s="175" t="s">
        <v>3373</v>
      </c>
    </row>
    <row r="60" spans="1:9" ht="30" x14ac:dyDescent="0.25">
      <c r="A60" s="176" t="s">
        <v>2960</v>
      </c>
      <c r="B60" s="209" t="s">
        <v>3023</v>
      </c>
      <c r="C60" s="234">
        <v>1</v>
      </c>
      <c r="D60" s="175" t="s">
        <v>66</v>
      </c>
      <c r="E60" s="175" t="s">
        <v>65</v>
      </c>
      <c r="F60" s="6" t="str">
        <f>UnitControlCenter!$B$10</f>
        <v>jobs</v>
      </c>
      <c r="G60" s="217" t="s">
        <v>3027</v>
      </c>
      <c r="H60" s="217" t="s">
        <v>3026</v>
      </c>
      <c r="I60" s="175" t="s">
        <v>3038</v>
      </c>
    </row>
    <row r="61" spans="1:9" ht="45" x14ac:dyDescent="0.25">
      <c r="A61" s="176" t="s">
        <v>2960</v>
      </c>
      <c r="B61" s="209" t="s">
        <v>3091</v>
      </c>
      <c r="C61" s="238">
        <v>1</v>
      </c>
      <c r="D61" s="175" t="s">
        <v>66</v>
      </c>
      <c r="E61" s="175" t="s">
        <v>65</v>
      </c>
      <c r="F61" s="6" t="str">
        <f>UnitControlCenter!$B$10</f>
        <v>jobs</v>
      </c>
      <c r="G61" s="217" t="s">
        <v>3090</v>
      </c>
      <c r="H61" s="217" t="s">
        <v>2967</v>
      </c>
      <c r="I61" s="175" t="s">
        <v>2447</v>
      </c>
    </row>
    <row r="62" spans="1:9" ht="45" x14ac:dyDescent="0.25">
      <c r="A62" s="176" t="s">
        <v>2960</v>
      </c>
      <c r="B62" s="209" t="s">
        <v>2962</v>
      </c>
      <c r="C62" s="229">
        <v>1</v>
      </c>
      <c r="D62" s="175" t="s">
        <v>66</v>
      </c>
      <c r="E62" s="175" t="s">
        <v>65</v>
      </c>
      <c r="F62" s="4" t="str">
        <f>UnitControlCenter!$B$8</f>
        <v>billion 2021 dollars / year</v>
      </c>
      <c r="G62" s="217" t="s">
        <v>2969</v>
      </c>
      <c r="H62" s="217" t="s">
        <v>2971</v>
      </c>
      <c r="I62" s="175" t="s">
        <v>2447</v>
      </c>
    </row>
    <row r="63" spans="1:9" ht="45" x14ac:dyDescent="0.25">
      <c r="A63" s="176" t="s">
        <v>2960</v>
      </c>
      <c r="B63" s="209" t="s">
        <v>2981</v>
      </c>
      <c r="C63" s="233">
        <v>1</v>
      </c>
      <c r="D63" s="175" t="s">
        <v>66</v>
      </c>
      <c r="E63" s="175" t="s">
        <v>65</v>
      </c>
      <c r="F63" s="4" t="str">
        <f>UnitControlCenter!$B$12</f>
        <v>% change</v>
      </c>
      <c r="G63" s="217" t="s">
        <v>2983</v>
      </c>
      <c r="H63" s="217" t="s">
        <v>2971</v>
      </c>
      <c r="I63" s="175" t="s">
        <v>2447</v>
      </c>
    </row>
    <row r="64" spans="1:9" ht="30" x14ac:dyDescent="0.25">
      <c r="A64" s="176" t="s">
        <v>2960</v>
      </c>
      <c r="B64" s="209" t="s">
        <v>3024</v>
      </c>
      <c r="C64" s="234">
        <v>1</v>
      </c>
      <c r="D64" s="175" t="s">
        <v>66</v>
      </c>
      <c r="E64" s="175" t="s">
        <v>65</v>
      </c>
      <c r="F64" s="4" t="str">
        <f>UnitControlCenter!$B$8</f>
        <v>billion 2021 dollars / year</v>
      </c>
      <c r="G64" s="217" t="s">
        <v>3028</v>
      </c>
      <c r="H64" s="217" t="s">
        <v>3026</v>
      </c>
      <c r="I64" s="175" t="s">
        <v>3038</v>
      </c>
    </row>
    <row r="65" spans="1:19" ht="45" x14ac:dyDescent="0.25">
      <c r="A65" s="176" t="s">
        <v>2960</v>
      </c>
      <c r="B65" s="209" t="s">
        <v>2976</v>
      </c>
      <c r="C65" s="229">
        <v>1</v>
      </c>
      <c r="D65" s="175" t="s">
        <v>66</v>
      </c>
      <c r="E65" s="175" t="s">
        <v>65</v>
      </c>
      <c r="F65" s="4" t="str">
        <f>UnitControlCenter!$B$8</f>
        <v>billion 2021 dollars / year</v>
      </c>
      <c r="G65" s="217" t="s">
        <v>2972</v>
      </c>
      <c r="H65" s="217" t="s">
        <v>2970</v>
      </c>
      <c r="I65" s="175" t="s">
        <v>2447</v>
      </c>
    </row>
    <row r="66" spans="1:19" ht="30" x14ac:dyDescent="0.25">
      <c r="A66" s="176" t="s">
        <v>2960</v>
      </c>
      <c r="B66" s="209" t="s">
        <v>2974</v>
      </c>
      <c r="C66" s="226">
        <v>1</v>
      </c>
      <c r="D66" s="175" t="s">
        <v>64</v>
      </c>
      <c r="E66" s="175" t="s">
        <v>65</v>
      </c>
      <c r="F66" s="6" t="str">
        <f>UnitControlCenter!$B$13</f>
        <v>2021 dollars / employee-year</v>
      </c>
      <c r="G66" s="217" t="s">
        <v>2975</v>
      </c>
      <c r="H66" s="217"/>
      <c r="I66" s="175"/>
    </row>
    <row r="67" spans="1:19" ht="30.75" thickBot="1" x14ac:dyDescent="0.3">
      <c r="A67" s="210" t="s">
        <v>2960</v>
      </c>
      <c r="B67" s="215" t="s">
        <v>3025</v>
      </c>
      <c r="C67" s="225">
        <v>1</v>
      </c>
      <c r="D67" s="211" t="s">
        <v>66</v>
      </c>
      <c r="E67" s="211" t="s">
        <v>65</v>
      </c>
      <c r="F67" s="214" t="str">
        <f>UnitControlCenter!$B$8</f>
        <v>billion 2021 dollars / year</v>
      </c>
      <c r="G67" s="212" t="s">
        <v>3029</v>
      </c>
      <c r="H67" s="212" t="s">
        <v>3026</v>
      </c>
      <c r="I67" s="211" t="s">
        <v>3038</v>
      </c>
      <c r="J67" s="212"/>
      <c r="K67" s="212"/>
      <c r="L67" s="212"/>
      <c r="M67" s="212"/>
      <c r="N67" s="212"/>
      <c r="O67" s="212"/>
      <c r="P67" s="212"/>
      <c r="Q67" s="212"/>
      <c r="R67" s="212"/>
      <c r="S67" s="212"/>
    </row>
    <row r="68" spans="1:19" ht="90" x14ac:dyDescent="0.25">
      <c r="A68" s="176" t="s">
        <v>2961</v>
      </c>
      <c r="B68" s="176" t="s">
        <v>2752</v>
      </c>
      <c r="C68" s="218">
        <v>1</v>
      </c>
      <c r="D68" s="175" t="s">
        <v>66</v>
      </c>
      <c r="E68" s="175" t="s">
        <v>65</v>
      </c>
      <c r="F68" s="4" t="str">
        <f>UnitControlCenter!$B$8</f>
        <v>billion 2021 dollars / year</v>
      </c>
      <c r="G68" s="4" t="s">
        <v>2753</v>
      </c>
      <c r="H68" s="4" t="s">
        <v>2754</v>
      </c>
      <c r="I68" s="4" t="s">
        <v>2729</v>
      </c>
    </row>
    <row r="69" spans="1:19" ht="45" x14ac:dyDescent="0.25">
      <c r="A69" s="176" t="s">
        <v>2961</v>
      </c>
      <c r="B69" s="176" t="s">
        <v>2756</v>
      </c>
      <c r="C69" s="218">
        <v>1</v>
      </c>
      <c r="D69" s="175" t="s">
        <v>66</v>
      </c>
      <c r="E69" s="175" t="s">
        <v>65</v>
      </c>
      <c r="F69" s="4" t="str">
        <f>UnitControlCenter!$B$8</f>
        <v>billion 2021 dollars / year</v>
      </c>
      <c r="G69" s="4" t="s">
        <v>2766</v>
      </c>
      <c r="H69" s="4" t="s">
        <v>2767</v>
      </c>
      <c r="I69" s="4" t="s">
        <v>2768</v>
      </c>
    </row>
    <row r="70" spans="1:19" ht="60" x14ac:dyDescent="0.25">
      <c r="A70" s="176" t="s">
        <v>2961</v>
      </c>
      <c r="B70" s="176" t="s">
        <v>2757</v>
      </c>
      <c r="C70" s="218">
        <v>1</v>
      </c>
      <c r="D70" s="175" t="s">
        <v>66</v>
      </c>
      <c r="E70" s="175" t="s">
        <v>65</v>
      </c>
      <c r="F70" s="4" t="str">
        <f>UnitControlCenter!$B$8</f>
        <v>billion 2021 dollars / year</v>
      </c>
      <c r="G70" s="4" t="s">
        <v>2777</v>
      </c>
      <c r="H70" s="4" t="s">
        <v>2775</v>
      </c>
      <c r="I70" s="4" t="s">
        <v>2776</v>
      </c>
    </row>
    <row r="71" spans="1:19" ht="45" x14ac:dyDescent="0.25">
      <c r="A71" s="176" t="s">
        <v>2961</v>
      </c>
      <c r="B71" s="176" t="s">
        <v>2758</v>
      </c>
      <c r="C71" s="218">
        <v>1</v>
      </c>
      <c r="D71" s="175" t="s">
        <v>66</v>
      </c>
      <c r="E71" s="175" t="s">
        <v>65</v>
      </c>
      <c r="F71" s="4" t="str">
        <f>UnitControlCenter!$B$8</f>
        <v>billion 2021 dollars / year</v>
      </c>
      <c r="G71" s="4" t="s">
        <v>2771</v>
      </c>
      <c r="H71" s="4" t="s">
        <v>2767</v>
      </c>
      <c r="I71" s="4" t="s">
        <v>2769</v>
      </c>
    </row>
    <row r="72" spans="1:19" ht="45" x14ac:dyDescent="0.25">
      <c r="A72" s="176" t="s">
        <v>2961</v>
      </c>
      <c r="B72" s="176" t="s">
        <v>2759</v>
      </c>
      <c r="C72" s="218">
        <v>1</v>
      </c>
      <c r="D72" s="175" t="s">
        <v>66</v>
      </c>
      <c r="E72" s="175" t="s">
        <v>65</v>
      </c>
      <c r="F72" s="4" t="str">
        <f>UnitControlCenter!$B$8</f>
        <v>billion 2021 dollars / year</v>
      </c>
      <c r="G72" s="4" t="s">
        <v>2772</v>
      </c>
      <c r="H72" s="4" t="s">
        <v>2767</v>
      </c>
      <c r="I72" s="4" t="s">
        <v>2770</v>
      </c>
    </row>
    <row r="73" spans="1:19" ht="60" x14ac:dyDescent="0.25">
      <c r="A73" s="176" t="s">
        <v>2961</v>
      </c>
      <c r="B73" s="176" t="s">
        <v>2760</v>
      </c>
      <c r="C73" s="218">
        <v>1</v>
      </c>
      <c r="D73" s="175" t="s">
        <v>66</v>
      </c>
      <c r="E73" s="175" t="s">
        <v>65</v>
      </c>
      <c r="F73" s="4" t="str">
        <f>UnitControlCenter!$B$8</f>
        <v>billion 2021 dollars / year</v>
      </c>
      <c r="G73" s="4" t="s">
        <v>2778</v>
      </c>
      <c r="H73" s="4" t="s">
        <v>2775</v>
      </c>
      <c r="I73" s="4" t="s">
        <v>2776</v>
      </c>
    </row>
    <row r="74" spans="1:19" ht="60" x14ac:dyDescent="0.25">
      <c r="A74" s="176" t="s">
        <v>2961</v>
      </c>
      <c r="B74" s="176" t="s">
        <v>2761</v>
      </c>
      <c r="C74" s="218">
        <v>1</v>
      </c>
      <c r="D74" s="175" t="s">
        <v>66</v>
      </c>
      <c r="E74" s="175" t="s">
        <v>65</v>
      </c>
      <c r="F74" s="4" t="str">
        <f>UnitControlCenter!$B$8</f>
        <v>billion 2021 dollars / year</v>
      </c>
      <c r="G74" s="4" t="s">
        <v>2779</v>
      </c>
      <c r="H74" s="4" t="s">
        <v>2775</v>
      </c>
      <c r="I74" s="4" t="s">
        <v>2776</v>
      </c>
    </row>
    <row r="75" spans="1:19" ht="75" x14ac:dyDescent="0.25">
      <c r="A75" s="176" t="s">
        <v>2961</v>
      </c>
      <c r="B75" s="176" t="s">
        <v>2762</v>
      </c>
      <c r="C75" s="218">
        <v>1</v>
      </c>
      <c r="D75" s="175" t="s">
        <v>66</v>
      </c>
      <c r="E75" s="175" t="s">
        <v>65</v>
      </c>
      <c r="F75" s="4" t="str">
        <f>UnitControlCenter!$B$8</f>
        <v>billion 2021 dollars / year</v>
      </c>
      <c r="G75" s="4" t="s">
        <v>2780</v>
      </c>
      <c r="H75" s="4" t="s">
        <v>2775</v>
      </c>
      <c r="I75" s="4" t="s">
        <v>2776</v>
      </c>
    </row>
    <row r="76" spans="1:19" ht="75" x14ac:dyDescent="0.25">
      <c r="A76" s="176" t="s">
        <v>2961</v>
      </c>
      <c r="B76" s="176" t="s">
        <v>2786</v>
      </c>
      <c r="C76" s="218">
        <v>1</v>
      </c>
      <c r="D76" s="175" t="s">
        <v>66</v>
      </c>
      <c r="E76" s="175" t="s">
        <v>65</v>
      </c>
      <c r="F76" s="4" t="str">
        <f>UnitControlCenter!$B$8</f>
        <v>billion 2021 dollars / year</v>
      </c>
      <c r="G76" s="4" t="s">
        <v>2784</v>
      </c>
      <c r="H76" s="4" t="s">
        <v>2775</v>
      </c>
      <c r="I76" s="4" t="s">
        <v>2782</v>
      </c>
    </row>
    <row r="77" spans="1:19" ht="60.75" thickBot="1" x14ac:dyDescent="0.3">
      <c r="A77" s="210" t="s">
        <v>2961</v>
      </c>
      <c r="B77" s="210" t="s">
        <v>2787</v>
      </c>
      <c r="C77" s="225">
        <v>1</v>
      </c>
      <c r="D77" s="211" t="s">
        <v>66</v>
      </c>
      <c r="E77" s="211" t="s">
        <v>65</v>
      </c>
      <c r="F77" s="214" t="str">
        <f>UnitControlCenter!$B$8</f>
        <v>billion 2021 dollars / year</v>
      </c>
      <c r="G77" s="214" t="s">
        <v>2785</v>
      </c>
      <c r="H77" s="214" t="s">
        <v>2775</v>
      </c>
      <c r="I77" s="214" t="s">
        <v>2783</v>
      </c>
      <c r="J77" s="212"/>
      <c r="K77" s="212"/>
      <c r="L77" s="212"/>
      <c r="M77" s="212"/>
      <c r="N77" s="212"/>
      <c r="O77" s="212"/>
      <c r="P77" s="212"/>
      <c r="Q77" s="212"/>
      <c r="R77" s="212"/>
      <c r="S77" s="212"/>
    </row>
    <row r="78" spans="1:19" ht="30" x14ac:dyDescent="0.25">
      <c r="A78" s="176" t="s">
        <v>2380</v>
      </c>
      <c r="B78" s="176" t="s">
        <v>3092</v>
      </c>
      <c r="C78" s="238">
        <v>1</v>
      </c>
      <c r="D78" s="175" t="s">
        <v>64</v>
      </c>
      <c r="E78" s="175" t="s">
        <v>3095</v>
      </c>
      <c r="F78" s="4" t="str">
        <f>UnitControlCenter!$B$11</f>
        <v>incidents / year</v>
      </c>
      <c r="G78" s="175" t="s">
        <v>3008</v>
      </c>
      <c r="I78" s="175"/>
    </row>
    <row r="79" spans="1:19" x14ac:dyDescent="0.25">
      <c r="A79" s="176" t="s">
        <v>2380</v>
      </c>
      <c r="B79" s="176" t="s">
        <v>3328</v>
      </c>
      <c r="C79" s="253">
        <v>1</v>
      </c>
      <c r="D79" s="175" t="s">
        <v>64</v>
      </c>
      <c r="E79" s="175" t="s">
        <v>65</v>
      </c>
      <c r="F79" s="4" t="str">
        <f>UnitControlCenter!$B$12</f>
        <v>% change</v>
      </c>
      <c r="G79" s="175" t="s">
        <v>3329</v>
      </c>
      <c r="I79" s="175"/>
    </row>
    <row r="80" spans="1:19" ht="30" x14ac:dyDescent="0.25">
      <c r="A80" s="176" t="s">
        <v>2380</v>
      </c>
      <c r="B80" s="176" t="s">
        <v>3424</v>
      </c>
      <c r="C80" s="253">
        <v>1</v>
      </c>
      <c r="D80" s="175" t="s">
        <v>66</v>
      </c>
      <c r="E80" s="175" t="s">
        <v>67</v>
      </c>
      <c r="F80" s="4" t="str">
        <f>UnitControlCenter!$B$11</f>
        <v>incidents / year</v>
      </c>
      <c r="G80" s="175" t="s">
        <v>3312</v>
      </c>
      <c r="H80" s="217" t="s">
        <v>3300</v>
      </c>
      <c r="I80" s="175" t="s">
        <v>3301</v>
      </c>
    </row>
    <row r="81" spans="1:19" ht="30" x14ac:dyDescent="0.25">
      <c r="A81" s="176" t="s">
        <v>2380</v>
      </c>
      <c r="B81" s="176" t="s">
        <v>3425</v>
      </c>
      <c r="C81" s="253">
        <v>1</v>
      </c>
      <c r="D81" s="175" t="s">
        <v>66</v>
      </c>
      <c r="E81" s="175" t="s">
        <v>65</v>
      </c>
      <c r="F81" s="4" t="str">
        <f>UnitControlCenter!$B$12</f>
        <v>% change</v>
      </c>
      <c r="G81" s="175" t="s">
        <v>3323</v>
      </c>
      <c r="H81" s="217" t="s">
        <v>3300</v>
      </c>
      <c r="I81" s="175" t="s">
        <v>3301</v>
      </c>
    </row>
    <row r="82" spans="1:19" ht="45" x14ac:dyDescent="0.25">
      <c r="A82" s="176" t="s">
        <v>2380</v>
      </c>
      <c r="B82" s="176" t="s">
        <v>3310</v>
      </c>
      <c r="C82" s="253">
        <v>1</v>
      </c>
      <c r="D82" s="175" t="s">
        <v>66</v>
      </c>
      <c r="E82" s="175" t="s">
        <v>67</v>
      </c>
      <c r="F82" s="4" t="str">
        <f>UnitControlCenter!$B$11</f>
        <v>incidents / year</v>
      </c>
      <c r="G82" s="175" t="s">
        <v>3313</v>
      </c>
      <c r="H82" s="217" t="s">
        <v>3302</v>
      </c>
      <c r="I82" s="186" t="s">
        <v>3303</v>
      </c>
    </row>
    <row r="83" spans="1:19" ht="45" x14ac:dyDescent="0.25">
      <c r="A83" s="176" t="s">
        <v>2380</v>
      </c>
      <c r="B83" s="176" t="s">
        <v>3326</v>
      </c>
      <c r="C83" s="253">
        <v>1</v>
      </c>
      <c r="D83" s="175" t="s">
        <v>66</v>
      </c>
      <c r="E83" s="175" t="s">
        <v>65</v>
      </c>
      <c r="F83" s="4" t="str">
        <f>UnitControlCenter!$B$12</f>
        <v>% change</v>
      </c>
      <c r="G83" s="175" t="s">
        <v>3324</v>
      </c>
      <c r="H83" s="217" t="s">
        <v>3302</v>
      </c>
      <c r="I83" s="186" t="s">
        <v>3303</v>
      </c>
    </row>
    <row r="84" spans="1:19" ht="30" x14ac:dyDescent="0.25">
      <c r="A84" s="176" t="s">
        <v>2380</v>
      </c>
      <c r="B84" s="176" t="s">
        <v>3311</v>
      </c>
      <c r="C84" s="253">
        <v>1</v>
      </c>
      <c r="D84" s="175" t="s">
        <v>66</v>
      </c>
      <c r="E84" s="175" t="s">
        <v>67</v>
      </c>
      <c r="F84" s="4" t="str">
        <f>UnitControlCenter!$B$11</f>
        <v>incidents / year</v>
      </c>
      <c r="G84" s="49" t="s">
        <v>3314</v>
      </c>
      <c r="H84" s="217" t="s">
        <v>3305</v>
      </c>
      <c r="I84" s="175" t="s">
        <v>3306</v>
      </c>
    </row>
    <row r="85" spans="1:19" ht="30" x14ac:dyDescent="0.25">
      <c r="A85" s="176" t="s">
        <v>2380</v>
      </c>
      <c r="B85" s="176" t="s">
        <v>3327</v>
      </c>
      <c r="C85" s="253">
        <v>1</v>
      </c>
      <c r="D85" s="175" t="s">
        <v>66</v>
      </c>
      <c r="E85" s="175" t="s">
        <v>65</v>
      </c>
      <c r="F85" s="4" t="str">
        <f>UnitControlCenter!$B$12</f>
        <v>% change</v>
      </c>
      <c r="G85" s="49" t="s">
        <v>3325</v>
      </c>
      <c r="H85" s="217" t="s">
        <v>3305</v>
      </c>
      <c r="I85" s="175" t="s">
        <v>3306</v>
      </c>
    </row>
    <row r="86" spans="1:19" x14ac:dyDescent="0.25">
      <c r="A86" s="176" t="s">
        <v>2380</v>
      </c>
      <c r="B86" s="176" t="s">
        <v>3000</v>
      </c>
      <c r="C86" s="218">
        <v>0</v>
      </c>
      <c r="D86" s="175" t="s">
        <v>64</v>
      </c>
      <c r="E86" s="175" t="s">
        <v>65</v>
      </c>
      <c r="F86" s="4" t="str">
        <f>UnitControlCenter!$B$11</f>
        <v>incidents / year</v>
      </c>
      <c r="G86" s="175" t="s">
        <v>3008</v>
      </c>
      <c r="I86" s="175"/>
    </row>
    <row r="87" spans="1:19" ht="30" x14ac:dyDescent="0.25">
      <c r="A87" s="176" t="s">
        <v>2380</v>
      </c>
      <c r="B87" s="176" t="s">
        <v>2381</v>
      </c>
      <c r="C87" s="226">
        <v>1</v>
      </c>
      <c r="D87" s="175" t="s">
        <v>64</v>
      </c>
      <c r="E87" s="175" t="s">
        <v>65</v>
      </c>
      <c r="F87" s="6" t="str">
        <f>UnitControlCenter!$B$8</f>
        <v>billion 2021 dollars / year</v>
      </c>
      <c r="G87" s="175" t="s">
        <v>68</v>
      </c>
      <c r="H87" s="217"/>
      <c r="I87" s="175"/>
    </row>
    <row r="88" spans="1:19" x14ac:dyDescent="0.25">
      <c r="A88" s="176" t="s">
        <v>2380</v>
      </c>
      <c r="B88" s="176" t="s">
        <v>3001</v>
      </c>
      <c r="C88" s="226">
        <v>1</v>
      </c>
      <c r="D88" s="175" t="s">
        <v>64</v>
      </c>
      <c r="E88" s="175" t="s">
        <v>65</v>
      </c>
      <c r="F88" s="4" t="str">
        <f>UnitControlCenter!$B$11</f>
        <v>incidents / year</v>
      </c>
      <c r="G88" s="175" t="s">
        <v>3009</v>
      </c>
      <c r="H88" s="217"/>
      <c r="I88" s="175"/>
    </row>
    <row r="89" spans="1:19" ht="30" x14ac:dyDescent="0.25">
      <c r="A89" s="176" t="s">
        <v>2380</v>
      </c>
      <c r="B89" s="176" t="s">
        <v>3002</v>
      </c>
      <c r="C89" s="226">
        <v>1</v>
      </c>
      <c r="D89" s="175" t="s">
        <v>64</v>
      </c>
      <c r="E89" s="175" t="s">
        <v>65</v>
      </c>
      <c r="F89" s="4" t="str">
        <f>UnitControlCenter!$B$11</f>
        <v>incidents / year</v>
      </c>
      <c r="G89" s="175" t="s">
        <v>3010</v>
      </c>
      <c r="H89" s="217"/>
      <c r="I89" s="175"/>
    </row>
    <row r="90" spans="1:19" x14ac:dyDescent="0.25">
      <c r="A90" s="176" t="s">
        <v>2380</v>
      </c>
      <c r="B90" s="176" t="s">
        <v>3015</v>
      </c>
      <c r="C90" s="226">
        <v>1</v>
      </c>
      <c r="D90" s="175" t="s">
        <v>64</v>
      </c>
      <c r="E90" s="175" t="s">
        <v>65</v>
      </c>
      <c r="F90" s="4" t="str">
        <f>UnitControlCenter!$B$11</f>
        <v>incidents / year</v>
      </c>
      <c r="G90" s="175" t="s">
        <v>3016</v>
      </c>
      <c r="H90" s="217"/>
      <c r="I90" s="175"/>
    </row>
    <row r="91" spans="1:19" ht="30" x14ac:dyDescent="0.25">
      <c r="A91" s="176" t="s">
        <v>2380</v>
      </c>
      <c r="B91" s="176" t="s">
        <v>3003</v>
      </c>
      <c r="C91" s="226">
        <v>1</v>
      </c>
      <c r="D91" s="175" t="s">
        <v>64</v>
      </c>
      <c r="E91" s="175" t="s">
        <v>65</v>
      </c>
      <c r="F91" s="4" t="str">
        <f>UnitControlCenter!$B$11</f>
        <v>incidents / year</v>
      </c>
      <c r="G91" s="175" t="s">
        <v>3011</v>
      </c>
      <c r="H91" s="217"/>
      <c r="I91" s="175"/>
    </row>
    <row r="92" spans="1:19" x14ac:dyDescent="0.25">
      <c r="A92" s="176" t="s">
        <v>2380</v>
      </c>
      <c r="B92" s="176" t="s">
        <v>3004</v>
      </c>
      <c r="C92" s="226">
        <v>1</v>
      </c>
      <c r="D92" s="175" t="s">
        <v>64</v>
      </c>
      <c r="E92" s="175" t="s">
        <v>65</v>
      </c>
      <c r="F92" s="4" t="str">
        <f>UnitControlCenter!$B$11</f>
        <v>incidents / year</v>
      </c>
      <c r="G92" s="175" t="s">
        <v>3012</v>
      </c>
      <c r="H92" s="217"/>
      <c r="I92" s="175"/>
    </row>
    <row r="93" spans="1:19" x14ac:dyDescent="0.25">
      <c r="A93" s="176" t="s">
        <v>2380</v>
      </c>
      <c r="B93" s="176" t="s">
        <v>3005</v>
      </c>
      <c r="C93" s="226">
        <v>1</v>
      </c>
      <c r="D93" s="175" t="s">
        <v>64</v>
      </c>
      <c r="E93" s="175" t="s">
        <v>65</v>
      </c>
      <c r="F93" s="4" t="str">
        <f>UnitControlCenter!$B$11</f>
        <v>incidents / year</v>
      </c>
      <c r="G93" s="175" t="s">
        <v>3013</v>
      </c>
      <c r="H93" s="217"/>
      <c r="I93" s="175"/>
    </row>
    <row r="94" spans="1:19" ht="30.75" thickBot="1" x14ac:dyDescent="0.3">
      <c r="A94" s="210" t="s">
        <v>2380</v>
      </c>
      <c r="B94" s="210" t="s">
        <v>3006</v>
      </c>
      <c r="C94" s="225">
        <v>1</v>
      </c>
      <c r="D94" s="211" t="s">
        <v>64</v>
      </c>
      <c r="E94" s="211" t="s">
        <v>65</v>
      </c>
      <c r="F94" s="214" t="str">
        <f>UnitControlCenter!$B$11</f>
        <v>incidents / year</v>
      </c>
      <c r="G94" s="211" t="s">
        <v>3014</v>
      </c>
      <c r="H94" s="212"/>
      <c r="I94" s="211"/>
      <c r="J94" s="212"/>
      <c r="K94" s="212"/>
      <c r="L94" s="212"/>
      <c r="M94" s="212"/>
      <c r="N94" s="212"/>
      <c r="O94" s="212"/>
      <c r="P94" s="212"/>
      <c r="Q94" s="212"/>
      <c r="R94" s="212"/>
      <c r="S94" s="212"/>
    </row>
    <row r="95" spans="1:19" ht="135" x14ac:dyDescent="0.25">
      <c r="A95" s="176" t="s">
        <v>2522</v>
      </c>
      <c r="B95" s="176" t="s">
        <v>2382</v>
      </c>
      <c r="C95" s="218">
        <v>1</v>
      </c>
      <c r="D95" s="175" t="s">
        <v>66</v>
      </c>
      <c r="E95" s="175" t="s">
        <v>67</v>
      </c>
      <c r="F95" s="4" t="str">
        <f>UnitControlCenter!$B$15</f>
        <v>terawatt-hours (TWh) / year</v>
      </c>
      <c r="G95" s="175" t="s">
        <v>2560</v>
      </c>
      <c r="H95" s="49" t="s">
        <v>2561</v>
      </c>
      <c r="I95" s="175" t="s">
        <v>2568</v>
      </c>
    </row>
    <row r="96" spans="1:19" ht="165" x14ac:dyDescent="0.25">
      <c r="A96" s="176" t="s">
        <v>2522</v>
      </c>
      <c r="B96" s="176" t="s">
        <v>2383</v>
      </c>
      <c r="C96" s="218">
        <v>1</v>
      </c>
      <c r="D96" s="175" t="s">
        <v>66</v>
      </c>
      <c r="E96" s="175" t="s">
        <v>65</v>
      </c>
      <c r="F96" s="4" t="str">
        <f>UnitControlCenter!$B$15</f>
        <v>terawatt-hours (TWh) / year</v>
      </c>
      <c r="G96" s="175" t="s">
        <v>2562</v>
      </c>
      <c r="H96" s="49" t="s">
        <v>2563</v>
      </c>
      <c r="I96" s="175" t="s">
        <v>2569</v>
      </c>
    </row>
    <row r="97" spans="1:19" ht="135" x14ac:dyDescent="0.25">
      <c r="A97" s="176" t="s">
        <v>2522</v>
      </c>
      <c r="B97" s="176" t="s">
        <v>2384</v>
      </c>
      <c r="C97" s="218">
        <v>1</v>
      </c>
      <c r="D97" s="175" t="s">
        <v>66</v>
      </c>
      <c r="E97" s="175" t="s">
        <v>67</v>
      </c>
      <c r="F97" s="4" t="str">
        <f>UnitControlCenter!$B$16</f>
        <v>gigawatts (GW) / year</v>
      </c>
      <c r="G97" s="175" t="s">
        <v>2564</v>
      </c>
      <c r="H97" s="49" t="s">
        <v>2565</v>
      </c>
      <c r="I97" s="175" t="s">
        <v>2570</v>
      </c>
    </row>
    <row r="98" spans="1:19" ht="150" x14ac:dyDescent="0.25">
      <c r="A98" s="176" t="s">
        <v>2522</v>
      </c>
      <c r="B98" s="176" t="s">
        <v>2385</v>
      </c>
      <c r="C98" s="218">
        <v>1</v>
      </c>
      <c r="D98" s="175" t="s">
        <v>66</v>
      </c>
      <c r="E98" s="175" t="s">
        <v>65</v>
      </c>
      <c r="F98" s="4" t="str">
        <f>UnitControlCenter!$B$16</f>
        <v>gigawatts (GW) / year</v>
      </c>
      <c r="G98" s="175" t="s">
        <v>2566</v>
      </c>
      <c r="H98" s="49" t="s">
        <v>2567</v>
      </c>
      <c r="I98" s="175" t="s">
        <v>2571</v>
      </c>
    </row>
    <row r="99" spans="1:19" ht="45.75" thickBot="1" x14ac:dyDescent="0.3">
      <c r="A99" s="210" t="s">
        <v>2522</v>
      </c>
      <c r="B99" s="210" t="s">
        <v>2523</v>
      </c>
      <c r="C99" s="225">
        <v>1</v>
      </c>
      <c r="D99" s="211" t="s">
        <v>66</v>
      </c>
      <c r="E99" s="211" t="s">
        <v>67</v>
      </c>
      <c r="F99" s="214" t="str">
        <f>UnitControlCenter!$B$15</f>
        <v>terawatt-hours (TWh) / year</v>
      </c>
      <c r="G99" s="211" t="s">
        <v>2930</v>
      </c>
      <c r="H99" s="211" t="s">
        <v>2931</v>
      </c>
      <c r="I99" s="211" t="s">
        <v>2572</v>
      </c>
      <c r="J99" s="212"/>
      <c r="K99" s="212"/>
      <c r="L99" s="212"/>
      <c r="M99" s="212"/>
      <c r="N99" s="212"/>
      <c r="O99" s="212"/>
      <c r="P99" s="212"/>
      <c r="Q99" s="212"/>
      <c r="R99" s="212"/>
      <c r="S99" s="212"/>
    </row>
    <row r="100" spans="1:19" ht="120" x14ac:dyDescent="0.25">
      <c r="A100" s="176" t="s">
        <v>3255</v>
      </c>
      <c r="B100" s="176" t="s">
        <v>2386</v>
      </c>
      <c r="C100" s="218">
        <v>1</v>
      </c>
      <c r="D100" s="175" t="s">
        <v>66</v>
      </c>
      <c r="E100" s="175" t="s">
        <v>2403</v>
      </c>
      <c r="F100" s="4" t="str">
        <f>UnitControlCenter!$B$17</f>
        <v>2021 dollars / megawatt-hour (MWh)</v>
      </c>
      <c r="G100" s="175" t="s">
        <v>2573</v>
      </c>
      <c r="H100" s="49" t="s">
        <v>2574</v>
      </c>
      <c r="I100" s="175" t="s">
        <v>2575</v>
      </c>
    </row>
    <row r="101" spans="1:19" ht="30" x14ac:dyDescent="0.25">
      <c r="A101" s="176" t="s">
        <v>3255</v>
      </c>
      <c r="B101" s="176" t="s">
        <v>2387</v>
      </c>
      <c r="C101" s="218">
        <v>1</v>
      </c>
      <c r="D101" s="175" t="s">
        <v>66</v>
      </c>
      <c r="E101" s="175" t="s">
        <v>67</v>
      </c>
      <c r="F101" s="4" t="str">
        <f>UnitControlCenter!$B$15</f>
        <v>terawatt-hours (TWh) / year</v>
      </c>
      <c r="G101" s="175" t="s">
        <v>2865</v>
      </c>
      <c r="H101" s="49" t="s">
        <v>2866</v>
      </c>
      <c r="I101" s="175" t="s">
        <v>2867</v>
      </c>
    </row>
    <row r="102" spans="1:19" ht="75" x14ac:dyDescent="0.25">
      <c r="A102" s="176" t="s">
        <v>3255</v>
      </c>
      <c r="B102" s="176" t="s">
        <v>3256</v>
      </c>
      <c r="C102" s="253">
        <v>1</v>
      </c>
      <c r="D102" s="175" t="s">
        <v>66</v>
      </c>
      <c r="E102" s="175" t="s">
        <v>67</v>
      </c>
      <c r="F102" s="4" t="str">
        <f>UnitControlCenter!$B$3</f>
        <v>million metric tons / year</v>
      </c>
      <c r="G102" s="175" t="s">
        <v>3259</v>
      </c>
      <c r="H102" s="49" t="s">
        <v>3257</v>
      </c>
      <c r="I102" s="175" t="s">
        <v>3258</v>
      </c>
    </row>
    <row r="103" spans="1:19" ht="105" x14ac:dyDescent="0.25">
      <c r="A103" s="176" t="s">
        <v>3255</v>
      </c>
      <c r="B103" s="176" t="s">
        <v>2516</v>
      </c>
      <c r="C103" s="218">
        <v>1</v>
      </c>
      <c r="D103" s="175" t="s">
        <v>66</v>
      </c>
      <c r="E103" s="175" t="s">
        <v>67</v>
      </c>
      <c r="F103" s="4" t="str">
        <f>UnitControlCenter!$B$18</f>
        <v>cubic km / yr</v>
      </c>
      <c r="G103" s="175" t="s">
        <v>2576</v>
      </c>
      <c r="H103" s="49" t="s">
        <v>2577</v>
      </c>
      <c r="I103" s="175" t="s">
        <v>2578</v>
      </c>
    </row>
    <row r="104" spans="1:19" ht="120.75" thickBot="1" x14ac:dyDescent="0.3">
      <c r="A104" s="210" t="s">
        <v>3255</v>
      </c>
      <c r="B104" s="210" t="s">
        <v>2517</v>
      </c>
      <c r="C104" s="225">
        <v>1</v>
      </c>
      <c r="D104" s="211" t="s">
        <v>66</v>
      </c>
      <c r="E104" s="211" t="s">
        <v>67</v>
      </c>
      <c r="F104" s="214" t="str">
        <f>UnitControlCenter!$B$18</f>
        <v>cubic km / yr</v>
      </c>
      <c r="G104" s="211" t="s">
        <v>2579</v>
      </c>
      <c r="H104" s="212" t="s">
        <v>2580</v>
      </c>
      <c r="I104" s="211" t="s">
        <v>2581</v>
      </c>
    </row>
    <row r="105" spans="1:19" ht="90" x14ac:dyDescent="0.25">
      <c r="A105" s="176" t="s">
        <v>2837</v>
      </c>
      <c r="B105" s="176" t="s">
        <v>2838</v>
      </c>
      <c r="C105" s="218">
        <v>1</v>
      </c>
      <c r="D105" s="175" t="s">
        <v>66</v>
      </c>
      <c r="E105" s="175" t="s">
        <v>67</v>
      </c>
      <c r="F105" s="4" t="str">
        <f>UnitControlCenter!$B$21</f>
        <v>million vehicles / year</v>
      </c>
      <c r="G105" s="175" t="s">
        <v>2689</v>
      </c>
      <c r="H105" s="175" t="s">
        <v>2690</v>
      </c>
      <c r="I105" s="175" t="s">
        <v>2691</v>
      </c>
    </row>
    <row r="106" spans="1:19" ht="90" x14ac:dyDescent="0.25">
      <c r="A106" s="176" t="s">
        <v>2837</v>
      </c>
      <c r="B106" s="176" t="s">
        <v>2839</v>
      </c>
      <c r="C106" s="218">
        <v>1</v>
      </c>
      <c r="D106" s="175" t="s">
        <v>66</v>
      </c>
      <c r="E106" s="175" t="s">
        <v>67</v>
      </c>
      <c r="F106" s="4" t="str">
        <f>UnitControlCenter!$B$22</f>
        <v>thousand vehicles / year</v>
      </c>
      <c r="G106" s="175" t="s">
        <v>2692</v>
      </c>
      <c r="H106" s="175" t="s">
        <v>2693</v>
      </c>
      <c r="I106" s="175" t="s">
        <v>2694</v>
      </c>
    </row>
    <row r="107" spans="1:19" ht="90" x14ac:dyDescent="0.25">
      <c r="A107" s="176" t="s">
        <v>2837</v>
      </c>
      <c r="B107" s="176" t="s">
        <v>3260</v>
      </c>
      <c r="C107" s="218">
        <v>1</v>
      </c>
      <c r="D107" s="175" t="s">
        <v>66</v>
      </c>
      <c r="E107" s="175" t="s">
        <v>67</v>
      </c>
      <c r="F107" s="4" t="str">
        <f>UnitControlCenter!$B$22</f>
        <v>thousand vehicles / year</v>
      </c>
      <c r="G107" s="175" t="s">
        <v>2695</v>
      </c>
      <c r="H107" s="175" t="s">
        <v>2690</v>
      </c>
      <c r="I107" s="175" t="s">
        <v>2691</v>
      </c>
    </row>
    <row r="108" spans="1:19" ht="90" x14ac:dyDescent="0.25">
      <c r="A108" s="176" t="s">
        <v>2837</v>
      </c>
      <c r="B108" s="566" t="s">
        <v>3851</v>
      </c>
      <c r="C108" s="218">
        <v>1</v>
      </c>
      <c r="D108" s="175" t="s">
        <v>66</v>
      </c>
      <c r="E108" s="175" t="s">
        <v>67</v>
      </c>
      <c r="F108" s="4" t="str">
        <f>UnitControlCenter!$B$22</f>
        <v>thousand vehicles / year</v>
      </c>
      <c r="G108" s="175" t="s">
        <v>2696</v>
      </c>
      <c r="H108" s="175" t="s">
        <v>2693</v>
      </c>
      <c r="I108" s="175" t="s">
        <v>2694</v>
      </c>
    </row>
    <row r="109" spans="1:19" ht="105" x14ac:dyDescent="0.25">
      <c r="A109" s="176" t="s">
        <v>2837</v>
      </c>
      <c r="B109" s="566" t="s">
        <v>3850</v>
      </c>
      <c r="C109" s="253">
        <v>1</v>
      </c>
      <c r="D109" s="175" t="s">
        <v>66</v>
      </c>
      <c r="E109" s="175" t="s">
        <v>67</v>
      </c>
      <c r="F109" s="4" t="str">
        <f>UnitControlCenter!$B$22</f>
        <v>thousand vehicles / year</v>
      </c>
      <c r="G109" s="175" t="s">
        <v>3852</v>
      </c>
      <c r="H109" s="175" t="s">
        <v>2693</v>
      </c>
      <c r="I109" s="175" t="s">
        <v>2694</v>
      </c>
    </row>
    <row r="110" spans="1:19" ht="30" x14ac:dyDescent="0.25">
      <c r="A110" s="176" t="s">
        <v>2837</v>
      </c>
      <c r="B110" s="176" t="s">
        <v>2840</v>
      </c>
      <c r="C110" s="218">
        <v>1</v>
      </c>
      <c r="D110" s="175" t="s">
        <v>66</v>
      </c>
      <c r="E110" s="175" t="s">
        <v>67</v>
      </c>
      <c r="F110" s="4" t="str">
        <f>UnitControlCenter!$B$22</f>
        <v>thousand vehicles / year</v>
      </c>
      <c r="G110" s="175" t="s">
        <v>2582</v>
      </c>
      <c r="H110" s="175" t="s">
        <v>2583</v>
      </c>
      <c r="I110" s="175" t="s">
        <v>2681</v>
      </c>
    </row>
    <row r="111" spans="1:19" ht="75" x14ac:dyDescent="0.25">
      <c r="A111" s="176" t="s">
        <v>2837</v>
      </c>
      <c r="B111" s="176" t="s">
        <v>2841</v>
      </c>
      <c r="C111" s="218">
        <v>1</v>
      </c>
      <c r="D111" s="175" t="s">
        <v>66</v>
      </c>
      <c r="E111" s="175" t="s">
        <v>67</v>
      </c>
      <c r="F111" s="4" t="str">
        <f>UnitControlCenter!$B$23</f>
        <v>million vehicles</v>
      </c>
      <c r="G111" s="175" t="s">
        <v>2697</v>
      </c>
      <c r="H111" s="175" t="s">
        <v>2690</v>
      </c>
      <c r="I111" s="175" t="s">
        <v>2691</v>
      </c>
    </row>
    <row r="112" spans="1:19" ht="90" x14ac:dyDescent="0.25">
      <c r="A112" s="176" t="s">
        <v>2837</v>
      </c>
      <c r="B112" s="176" t="s">
        <v>2842</v>
      </c>
      <c r="C112" s="218">
        <v>1</v>
      </c>
      <c r="D112" s="175" t="s">
        <v>66</v>
      </c>
      <c r="E112" s="175" t="s">
        <v>67</v>
      </c>
      <c r="F112" s="4" t="str">
        <f>UnitControlCenter!$B$24</f>
        <v>thousand vehicles</v>
      </c>
      <c r="G112" s="175" t="s">
        <v>2928</v>
      </c>
      <c r="H112" s="175" t="s">
        <v>2693</v>
      </c>
      <c r="I112" s="175" t="s">
        <v>2694</v>
      </c>
    </row>
    <row r="113" spans="1:19" ht="75" x14ac:dyDescent="0.25">
      <c r="A113" s="176" t="s">
        <v>2837</v>
      </c>
      <c r="B113" s="176" t="s">
        <v>3261</v>
      </c>
      <c r="C113" s="218">
        <v>1</v>
      </c>
      <c r="D113" s="175" t="s">
        <v>66</v>
      </c>
      <c r="E113" s="175" t="s">
        <v>67</v>
      </c>
      <c r="F113" s="4" t="str">
        <f>UnitControlCenter!$B$23</f>
        <v>million vehicles</v>
      </c>
      <c r="G113" s="175" t="s">
        <v>2698</v>
      </c>
      <c r="H113" s="175" t="s">
        <v>2690</v>
      </c>
      <c r="I113" s="175" t="s">
        <v>2691</v>
      </c>
    </row>
    <row r="114" spans="1:19" ht="75" x14ac:dyDescent="0.25">
      <c r="A114" s="176" t="s">
        <v>2837</v>
      </c>
      <c r="B114" s="566" t="s">
        <v>3854</v>
      </c>
      <c r="C114" s="218">
        <v>1</v>
      </c>
      <c r="D114" s="175" t="s">
        <v>66</v>
      </c>
      <c r="E114" s="175" t="s">
        <v>67</v>
      </c>
      <c r="F114" s="4" t="str">
        <f>UnitControlCenter!$B$23</f>
        <v>million vehicles</v>
      </c>
      <c r="G114" s="175" t="s">
        <v>2699</v>
      </c>
      <c r="H114" s="175" t="s">
        <v>2693</v>
      </c>
      <c r="I114" s="175" t="s">
        <v>2694</v>
      </c>
    </row>
    <row r="115" spans="1:19" ht="90" x14ac:dyDescent="0.25">
      <c r="A115" s="176" t="s">
        <v>2837</v>
      </c>
      <c r="B115" s="566" t="s">
        <v>3853</v>
      </c>
      <c r="C115" s="253">
        <v>1</v>
      </c>
      <c r="D115" s="175" t="s">
        <v>66</v>
      </c>
      <c r="E115" s="175" t="s">
        <v>67</v>
      </c>
      <c r="F115" s="4" t="str">
        <f>UnitControlCenter!$B$23</f>
        <v>million vehicles</v>
      </c>
      <c r="G115" s="175" t="s">
        <v>3855</v>
      </c>
      <c r="H115" s="175" t="s">
        <v>2693</v>
      </c>
      <c r="I115" s="175" t="s">
        <v>2694</v>
      </c>
    </row>
    <row r="116" spans="1:19" ht="30.75" thickBot="1" x14ac:dyDescent="0.3">
      <c r="A116" s="210" t="s">
        <v>2837</v>
      </c>
      <c r="B116" s="210" t="s">
        <v>2843</v>
      </c>
      <c r="C116" s="225">
        <v>1</v>
      </c>
      <c r="D116" s="211" t="s">
        <v>66</v>
      </c>
      <c r="E116" s="211" t="s">
        <v>67</v>
      </c>
      <c r="F116" s="214" t="str">
        <f>UnitControlCenter!$B$23</f>
        <v>million vehicles</v>
      </c>
      <c r="G116" s="211" t="s">
        <v>2682</v>
      </c>
      <c r="H116" s="211" t="s">
        <v>2583</v>
      </c>
      <c r="I116" s="211" t="s">
        <v>2681</v>
      </c>
      <c r="J116" s="212"/>
      <c r="K116" s="212"/>
      <c r="L116" s="212"/>
      <c r="M116" s="212"/>
      <c r="N116" s="212"/>
      <c r="O116" s="212"/>
      <c r="P116" s="212"/>
      <c r="Q116" s="212"/>
      <c r="R116" s="212"/>
      <c r="S116" s="212"/>
    </row>
    <row r="117" spans="1:19" ht="165" x14ac:dyDescent="0.25">
      <c r="A117" s="176" t="s">
        <v>2957</v>
      </c>
      <c r="B117" s="176" t="s">
        <v>2389</v>
      </c>
      <c r="C117" s="218">
        <v>1</v>
      </c>
      <c r="D117" s="175" t="s">
        <v>66</v>
      </c>
      <c r="E117" s="175" t="s">
        <v>67</v>
      </c>
      <c r="F117" s="4" t="str">
        <f>UnitControlCenter!$B$3</f>
        <v>million metric tons / year</v>
      </c>
      <c r="G117" s="647" t="s">
        <v>3926</v>
      </c>
      <c r="H117" s="647" t="s">
        <v>3927</v>
      </c>
      <c r="I117" s="175" t="s">
        <v>3857</v>
      </c>
    </row>
    <row r="118" spans="1:19" ht="105" x14ac:dyDescent="0.25">
      <c r="A118" s="176" t="s">
        <v>2957</v>
      </c>
      <c r="B118" s="176" t="s">
        <v>2390</v>
      </c>
      <c r="C118" s="218">
        <v>1</v>
      </c>
      <c r="D118" s="175" t="s">
        <v>66</v>
      </c>
      <c r="E118" s="175" t="s">
        <v>67</v>
      </c>
      <c r="F118" s="4" t="str">
        <f>UnitControlCenter!$B$25</f>
        <v>quads / year</v>
      </c>
      <c r="G118" s="175" t="s">
        <v>2864</v>
      </c>
      <c r="H118" s="175" t="s">
        <v>2700</v>
      </c>
      <c r="I118" s="175" t="s">
        <v>2701</v>
      </c>
    </row>
    <row r="119" spans="1:19" ht="135" x14ac:dyDescent="0.25">
      <c r="A119" s="176" t="s">
        <v>2957</v>
      </c>
      <c r="B119" s="176" t="s">
        <v>2445</v>
      </c>
      <c r="C119" s="226">
        <v>1</v>
      </c>
      <c r="D119" s="175" t="s">
        <v>66</v>
      </c>
      <c r="E119" s="175" t="s">
        <v>67</v>
      </c>
      <c r="F119" s="6" t="str">
        <f>UnitControlCenter!$B$25</f>
        <v>quads / year</v>
      </c>
      <c r="G119" s="175" t="s">
        <v>3858</v>
      </c>
      <c r="H119" s="175" t="s">
        <v>3856</v>
      </c>
      <c r="I119" s="175" t="s">
        <v>3857</v>
      </c>
    </row>
    <row r="120" spans="1:19" ht="30" x14ac:dyDescent="0.25">
      <c r="A120" s="176" t="s">
        <v>2957</v>
      </c>
      <c r="B120" s="176" t="s">
        <v>3434</v>
      </c>
      <c r="C120" s="226">
        <v>1</v>
      </c>
      <c r="D120" s="175" t="s">
        <v>64</v>
      </c>
      <c r="E120" s="175" t="s">
        <v>65</v>
      </c>
      <c r="F120" s="6" t="str">
        <f>UnitControlCenter!$B$25</f>
        <v>quads / year</v>
      </c>
      <c r="G120" s="175" t="s">
        <v>3435</v>
      </c>
      <c r="H120" s="175"/>
      <c r="I120" s="175"/>
    </row>
    <row r="121" spans="1:19" ht="45" x14ac:dyDescent="0.25">
      <c r="A121" s="176" t="s">
        <v>2957</v>
      </c>
      <c r="B121" s="176" t="s">
        <v>2958</v>
      </c>
      <c r="C121" s="226">
        <v>1</v>
      </c>
      <c r="D121" s="175" t="s">
        <v>66</v>
      </c>
      <c r="E121" s="175" t="s">
        <v>67</v>
      </c>
      <c r="F121" s="6" t="str">
        <f>UnitControlCenter!$B$19</f>
        <v>trillion passenger-miles / year</v>
      </c>
      <c r="G121" s="175" t="s">
        <v>2404</v>
      </c>
      <c r="H121" s="217" t="s">
        <v>2644</v>
      </c>
      <c r="I121" s="175" t="s">
        <v>2645</v>
      </c>
    </row>
    <row r="122" spans="1:19" ht="60.75" thickBot="1" x14ac:dyDescent="0.3">
      <c r="A122" s="210" t="s">
        <v>2957</v>
      </c>
      <c r="B122" s="210" t="s">
        <v>2959</v>
      </c>
      <c r="C122" s="225">
        <v>1</v>
      </c>
      <c r="D122" s="211" t="s">
        <v>66</v>
      </c>
      <c r="E122" s="211" t="s">
        <v>67</v>
      </c>
      <c r="F122" s="214" t="str">
        <f>UnitControlCenter!$B$20</f>
        <v>trillion freight ton-miles / year</v>
      </c>
      <c r="G122" s="211" t="s">
        <v>3859</v>
      </c>
      <c r="H122" s="212" t="s">
        <v>3860</v>
      </c>
      <c r="I122" s="211" t="s">
        <v>3861</v>
      </c>
      <c r="J122" s="212"/>
      <c r="K122" s="212"/>
      <c r="L122" s="212"/>
      <c r="M122" s="212"/>
      <c r="N122" s="212"/>
      <c r="O122" s="212"/>
      <c r="P122" s="212"/>
      <c r="Q122" s="212"/>
      <c r="R122" s="212"/>
      <c r="S122" s="212"/>
    </row>
    <row r="123" spans="1:19" ht="315" x14ac:dyDescent="0.25">
      <c r="A123" s="178" t="s">
        <v>2391</v>
      </c>
      <c r="B123" s="176" t="s">
        <v>2828</v>
      </c>
      <c r="C123" s="218">
        <v>1</v>
      </c>
      <c r="D123" s="175" t="s">
        <v>66</v>
      </c>
      <c r="E123" s="175" t="s">
        <v>67</v>
      </c>
      <c r="F123" s="4" t="str">
        <f>UnitControlCenter!$B$25</f>
        <v>quads / year</v>
      </c>
      <c r="G123" s="175" t="s">
        <v>3190</v>
      </c>
      <c r="H123" s="49" t="s">
        <v>3188</v>
      </c>
      <c r="I123" s="252" t="s">
        <v>3189</v>
      </c>
    </row>
    <row r="124" spans="1:19" ht="120" x14ac:dyDescent="0.25">
      <c r="A124" s="48" t="s">
        <v>2391</v>
      </c>
      <c r="B124" s="176" t="s">
        <v>2829</v>
      </c>
      <c r="C124" s="226">
        <v>1</v>
      </c>
      <c r="D124" s="175" t="s">
        <v>66</v>
      </c>
      <c r="E124" s="175" t="s">
        <v>67</v>
      </c>
      <c r="F124" s="6" t="str">
        <f>UnitControlCenter!$B$25</f>
        <v>quads / year</v>
      </c>
      <c r="G124" s="175" t="s">
        <v>2830</v>
      </c>
      <c r="H124" s="217" t="s">
        <v>2824</v>
      </c>
      <c r="I124" s="175" t="s">
        <v>2825</v>
      </c>
      <c r="J124" s="217"/>
      <c r="K124" s="217"/>
      <c r="L124" s="217"/>
      <c r="M124" s="217"/>
      <c r="N124" s="252"/>
      <c r="O124" s="217"/>
      <c r="P124" s="217"/>
      <c r="Q124" s="217"/>
      <c r="R124" s="217"/>
      <c r="S124" s="217"/>
    </row>
    <row r="125" spans="1:19" x14ac:dyDescent="0.25">
      <c r="A125" s="48" t="s">
        <v>2391</v>
      </c>
      <c r="B125" s="176" t="s">
        <v>3436</v>
      </c>
      <c r="C125" s="226">
        <v>1</v>
      </c>
      <c r="D125" s="175" t="s">
        <v>64</v>
      </c>
      <c r="E125" s="175" t="s">
        <v>65</v>
      </c>
      <c r="F125" s="6" t="str">
        <f>UnitControlCenter!$B$25</f>
        <v>quads / year</v>
      </c>
      <c r="G125" s="175" t="s">
        <v>3437</v>
      </c>
      <c r="H125" s="217"/>
      <c r="I125" s="175"/>
      <c r="J125" s="217"/>
      <c r="K125" s="217"/>
      <c r="L125" s="217"/>
      <c r="M125" s="217"/>
      <c r="N125" s="217"/>
      <c r="O125" s="217"/>
      <c r="P125" s="217"/>
      <c r="Q125" s="217"/>
      <c r="R125" s="217"/>
      <c r="S125" s="217"/>
    </row>
    <row r="126" spans="1:19" ht="240" x14ac:dyDescent="0.25">
      <c r="A126" s="178" t="s">
        <v>2391</v>
      </c>
      <c r="B126" s="176" t="s">
        <v>2826</v>
      </c>
      <c r="C126" s="218">
        <v>1</v>
      </c>
      <c r="D126" s="175" t="s">
        <v>66</v>
      </c>
      <c r="E126" s="175" t="s">
        <v>67</v>
      </c>
      <c r="F126" s="4" t="str">
        <f>UnitControlCenter!$B$25</f>
        <v>quads / year</v>
      </c>
      <c r="G126" s="175" t="s">
        <v>3187</v>
      </c>
      <c r="H126" s="49" t="s">
        <v>3188</v>
      </c>
      <c r="I126" s="252" t="s">
        <v>3189</v>
      </c>
    </row>
    <row r="127" spans="1:19" s="217" customFormat="1" ht="90" x14ac:dyDescent="0.25">
      <c r="A127" s="48" t="s">
        <v>2391</v>
      </c>
      <c r="B127" s="176" t="s">
        <v>2827</v>
      </c>
      <c r="C127" s="226">
        <v>1</v>
      </c>
      <c r="D127" s="175" t="s">
        <v>66</v>
      </c>
      <c r="E127" s="175" t="s">
        <v>67</v>
      </c>
      <c r="F127" s="6" t="str">
        <f>UnitControlCenter!$B$25</f>
        <v>quads / year</v>
      </c>
      <c r="G127" s="175" t="s">
        <v>2823</v>
      </c>
      <c r="H127" s="217" t="s">
        <v>2824</v>
      </c>
      <c r="I127" s="175" t="s">
        <v>2825</v>
      </c>
    </row>
    <row r="128" spans="1:19" s="212" customFormat="1" ht="15.75" thickBot="1" x14ac:dyDescent="0.3">
      <c r="A128" s="213" t="s">
        <v>2391</v>
      </c>
      <c r="B128" s="210" t="s">
        <v>3438</v>
      </c>
      <c r="C128" s="225">
        <v>1</v>
      </c>
      <c r="D128" s="211" t="s">
        <v>64</v>
      </c>
      <c r="E128" s="211" t="s">
        <v>65</v>
      </c>
      <c r="F128" s="214" t="str">
        <f>UnitControlCenter!$B$25</f>
        <v>quads / year</v>
      </c>
      <c r="G128" s="211" t="s">
        <v>3439</v>
      </c>
      <c r="I128" s="211"/>
    </row>
    <row r="129" spans="1:19" ht="285" x14ac:dyDescent="0.25">
      <c r="A129" s="178" t="s">
        <v>2912</v>
      </c>
      <c r="B129" s="176" t="s">
        <v>2441</v>
      </c>
      <c r="C129" s="218">
        <v>1</v>
      </c>
      <c r="D129" s="175" t="s">
        <v>66</v>
      </c>
      <c r="E129" s="175" t="s">
        <v>67</v>
      </c>
      <c r="F129" s="4" t="str">
        <f>UnitControlCenter!$B$3</f>
        <v>million metric tons / year</v>
      </c>
      <c r="G129" s="175" t="s">
        <v>3191</v>
      </c>
      <c r="H129" s="49" t="s">
        <v>3188</v>
      </c>
      <c r="I129" s="252" t="s">
        <v>3189</v>
      </c>
    </row>
    <row r="130" spans="1:19" ht="45" x14ac:dyDescent="0.25">
      <c r="A130" s="178" t="s">
        <v>2912</v>
      </c>
      <c r="B130" s="176" t="s">
        <v>2442</v>
      </c>
      <c r="C130" s="218">
        <v>1</v>
      </c>
      <c r="D130" s="175" t="s">
        <v>66</v>
      </c>
      <c r="E130" s="175" t="s">
        <v>67</v>
      </c>
      <c r="F130" s="4" t="str">
        <f>UnitControlCenter!$B$3</f>
        <v>million metric tons / year</v>
      </c>
      <c r="G130" s="175" t="s">
        <v>2687</v>
      </c>
      <c r="H130" s="49" t="s">
        <v>2685</v>
      </c>
      <c r="I130" s="175" t="s">
        <v>2686</v>
      </c>
    </row>
    <row r="131" spans="1:19" ht="270" x14ac:dyDescent="0.25">
      <c r="A131" s="178" t="s">
        <v>2912</v>
      </c>
      <c r="B131" s="176" t="s">
        <v>2443</v>
      </c>
      <c r="C131" s="218">
        <v>1</v>
      </c>
      <c r="D131" s="175" t="s">
        <v>66</v>
      </c>
      <c r="E131" s="175" t="s">
        <v>67</v>
      </c>
      <c r="F131" s="4" t="str">
        <f>UnitControlCenter!$B$3</f>
        <v>million metric tons / year</v>
      </c>
      <c r="G131" s="175" t="s">
        <v>3254</v>
      </c>
      <c r="H131" s="49" t="s">
        <v>3188</v>
      </c>
      <c r="I131" s="252" t="s">
        <v>3189</v>
      </c>
    </row>
    <row r="132" spans="1:19" ht="45" x14ac:dyDescent="0.25">
      <c r="A132" s="178" t="s">
        <v>2912</v>
      </c>
      <c r="B132" s="176" t="s">
        <v>2444</v>
      </c>
      <c r="C132" s="226">
        <v>1</v>
      </c>
      <c r="D132" s="175" t="s">
        <v>66</v>
      </c>
      <c r="E132" s="175" t="s">
        <v>67</v>
      </c>
      <c r="F132" s="6" t="str">
        <f>UnitControlCenter!$B$3</f>
        <v>million metric tons / year</v>
      </c>
      <c r="G132" s="175" t="s">
        <v>2688</v>
      </c>
      <c r="H132" s="217" t="s">
        <v>2685</v>
      </c>
      <c r="I132" s="175" t="s">
        <v>2686</v>
      </c>
    </row>
    <row r="133" spans="1:19" s="217" customFormat="1" ht="330" x14ac:dyDescent="0.25">
      <c r="A133" s="178" t="s">
        <v>2912</v>
      </c>
      <c r="B133" s="176" t="s">
        <v>2910</v>
      </c>
      <c r="C133" s="226">
        <v>1</v>
      </c>
      <c r="D133" s="175" t="s">
        <v>66</v>
      </c>
      <c r="E133" s="175" t="s">
        <v>67</v>
      </c>
      <c r="F133" s="6" t="str">
        <f>UnitControlCenter!$B$3</f>
        <v>million metric tons / year</v>
      </c>
      <c r="G133" s="175" t="s">
        <v>3192</v>
      </c>
      <c r="H133" s="49" t="s">
        <v>3188</v>
      </c>
      <c r="I133" s="252" t="s">
        <v>3189</v>
      </c>
    </row>
    <row r="134" spans="1:19" ht="45.75" thickBot="1" x14ac:dyDescent="0.3">
      <c r="A134" s="213" t="s">
        <v>2912</v>
      </c>
      <c r="B134" s="210" t="s">
        <v>2911</v>
      </c>
      <c r="C134" s="225">
        <v>1</v>
      </c>
      <c r="D134" s="211" t="s">
        <v>66</v>
      </c>
      <c r="E134" s="211" t="s">
        <v>67</v>
      </c>
      <c r="F134" s="214" t="str">
        <f>UnitControlCenter!$B$3</f>
        <v>million metric tons / year</v>
      </c>
      <c r="G134" s="211" t="s">
        <v>2954</v>
      </c>
      <c r="H134" s="212" t="s">
        <v>2913</v>
      </c>
      <c r="I134" s="211" t="s">
        <v>2914</v>
      </c>
      <c r="J134" s="212"/>
      <c r="K134" s="212"/>
      <c r="L134" s="212"/>
      <c r="M134" s="212"/>
      <c r="N134" s="212"/>
      <c r="O134" s="212"/>
      <c r="P134" s="212"/>
      <c r="Q134" s="212"/>
      <c r="R134" s="212"/>
      <c r="S134" s="212"/>
    </row>
    <row r="135" spans="1:19" ht="60" x14ac:dyDescent="0.25">
      <c r="A135" s="178" t="s">
        <v>2392</v>
      </c>
      <c r="B135" s="176" t="s">
        <v>2393</v>
      </c>
      <c r="C135" s="226">
        <v>1</v>
      </c>
      <c r="D135" s="175" t="s">
        <v>66</v>
      </c>
      <c r="E135" s="175" t="s">
        <v>67</v>
      </c>
      <c r="F135" s="4" t="str">
        <f>UnitControlCenter!$B$25</f>
        <v>quads / year</v>
      </c>
      <c r="G135" s="175" t="s">
        <v>2407</v>
      </c>
      <c r="H135" s="49" t="s">
        <v>2408</v>
      </c>
      <c r="I135" s="175" t="s">
        <v>2674</v>
      </c>
    </row>
    <row r="136" spans="1:19" ht="30" x14ac:dyDescent="0.25">
      <c r="A136" s="178" t="s">
        <v>2392</v>
      </c>
      <c r="B136" s="176" t="s">
        <v>2394</v>
      </c>
      <c r="C136" s="226">
        <v>1</v>
      </c>
      <c r="D136" s="175" t="s">
        <v>66</v>
      </c>
      <c r="E136" s="175" t="s">
        <v>67</v>
      </c>
      <c r="F136" s="4" t="str">
        <f>UnitControlCenter!$B$25</f>
        <v>quads / year</v>
      </c>
      <c r="G136" s="175" t="s">
        <v>2425</v>
      </c>
      <c r="H136" s="49" t="s">
        <v>2409</v>
      </c>
      <c r="I136" s="175" t="s">
        <v>2410</v>
      </c>
    </row>
    <row r="137" spans="1:19" s="217" customFormat="1" ht="90" x14ac:dyDescent="0.25">
      <c r="A137" s="48" t="s">
        <v>2392</v>
      </c>
      <c r="B137" s="176" t="s">
        <v>2395</v>
      </c>
      <c r="C137" s="226">
        <v>1</v>
      </c>
      <c r="D137" s="175" t="s">
        <v>66</v>
      </c>
      <c r="E137" s="175" t="s">
        <v>67</v>
      </c>
      <c r="F137" s="6" t="str">
        <f>UnitControlCenter!$B$25</f>
        <v>quads / year</v>
      </c>
      <c r="G137" s="175" t="s">
        <v>2710</v>
      </c>
      <c r="H137" s="217" t="s">
        <v>2712</v>
      </c>
      <c r="I137" s="175" t="s">
        <v>2711</v>
      </c>
    </row>
    <row r="138" spans="1:19" s="212" customFormat="1" ht="15.75" thickBot="1" x14ac:dyDescent="0.3">
      <c r="A138" s="213" t="s">
        <v>2392</v>
      </c>
      <c r="B138" s="210" t="s">
        <v>2652</v>
      </c>
      <c r="C138" s="225">
        <v>1</v>
      </c>
      <c r="D138" s="211" t="s">
        <v>64</v>
      </c>
      <c r="E138" s="211" t="s">
        <v>65</v>
      </c>
      <c r="F138" s="214" t="str">
        <f>UnitControlCenter!$B$25</f>
        <v>quads / year</v>
      </c>
      <c r="G138" s="211" t="s">
        <v>3440</v>
      </c>
      <c r="I138" s="211"/>
    </row>
    <row r="139" spans="1:19" ht="105" x14ac:dyDescent="0.25">
      <c r="A139" s="176" t="s">
        <v>2465</v>
      </c>
      <c r="B139" s="176" t="s">
        <v>2466</v>
      </c>
      <c r="C139" s="226">
        <v>1</v>
      </c>
      <c r="D139" s="175" t="s">
        <v>66</v>
      </c>
      <c r="E139" s="175" t="s">
        <v>67</v>
      </c>
      <c r="F139" s="4" t="str">
        <f>UnitControlCenter!$B$25</f>
        <v>quads / year</v>
      </c>
      <c r="G139" s="175" t="s">
        <v>2730</v>
      </c>
      <c r="H139" s="175" t="s">
        <v>2731</v>
      </c>
      <c r="I139" s="175" t="s">
        <v>2732</v>
      </c>
    </row>
    <row r="140" spans="1:19" ht="75" x14ac:dyDescent="0.25">
      <c r="A140" s="176" t="s">
        <v>2465</v>
      </c>
      <c r="B140" s="176" t="s">
        <v>2467</v>
      </c>
      <c r="C140" s="226">
        <v>1</v>
      </c>
      <c r="D140" s="175" t="s">
        <v>66</v>
      </c>
      <c r="E140" s="175" t="s">
        <v>67</v>
      </c>
      <c r="F140" s="4" t="str">
        <f>UnitControlCenter!$B$25</f>
        <v>quads / year</v>
      </c>
      <c r="G140" s="175" t="s">
        <v>3431</v>
      </c>
      <c r="H140" s="175" t="s">
        <v>3432</v>
      </c>
      <c r="I140" s="175" t="s">
        <v>3433</v>
      </c>
    </row>
    <row r="141" spans="1:19" x14ac:dyDescent="0.25">
      <c r="A141" s="176" t="s">
        <v>2465</v>
      </c>
      <c r="B141" s="176" t="s">
        <v>2973</v>
      </c>
      <c r="C141" s="226">
        <v>0</v>
      </c>
      <c r="D141" s="175" t="s">
        <v>64</v>
      </c>
      <c r="E141" s="175" t="s">
        <v>65</v>
      </c>
      <c r="F141" s="1" t="str">
        <f>UnitControlCenter!$B$26</f>
        <v>thousand BTU / 2021 dollar</v>
      </c>
      <c r="G141" s="175" t="s">
        <v>2923</v>
      </c>
      <c r="H141" s="175"/>
      <c r="I141" s="175"/>
    </row>
    <row r="142" spans="1:19" x14ac:dyDescent="0.25">
      <c r="A142" s="176" t="s">
        <v>2465</v>
      </c>
      <c r="B142" s="176" t="s">
        <v>2468</v>
      </c>
      <c r="C142" s="226">
        <v>1</v>
      </c>
      <c r="D142" s="175" t="s">
        <v>64</v>
      </c>
      <c r="E142" s="175" t="s">
        <v>65</v>
      </c>
      <c r="F142" s="4" t="str">
        <f>UnitControlCenter!$B$15</f>
        <v>terawatt-hours (TWh) / year</v>
      </c>
      <c r="G142" s="175" t="s">
        <v>2349</v>
      </c>
      <c r="I142" s="175"/>
    </row>
    <row r="143" spans="1:19" x14ac:dyDescent="0.25">
      <c r="A143" s="176" t="s">
        <v>2465</v>
      </c>
      <c r="B143" s="176" t="s">
        <v>2469</v>
      </c>
      <c r="C143" s="226">
        <v>1</v>
      </c>
      <c r="D143" s="175" t="s">
        <v>64</v>
      </c>
      <c r="E143" s="175" t="s">
        <v>65</v>
      </c>
      <c r="F143" s="4" t="str">
        <f>UnitControlCenter!$B$27</f>
        <v>millions of short tons / year</v>
      </c>
      <c r="G143" s="175" t="s">
        <v>2348</v>
      </c>
      <c r="I143" s="175"/>
    </row>
    <row r="144" spans="1:19" x14ac:dyDescent="0.25">
      <c r="A144" s="176" t="s">
        <v>2465</v>
      </c>
      <c r="B144" s="176" t="s">
        <v>2470</v>
      </c>
      <c r="C144" s="226">
        <v>1</v>
      </c>
      <c r="D144" s="175" t="s">
        <v>64</v>
      </c>
      <c r="E144" s="175" t="s">
        <v>65</v>
      </c>
      <c r="F144" s="4" t="str">
        <f>UnitControlCenter!$B$27</f>
        <v>millions of short tons / year</v>
      </c>
      <c r="G144" s="175" t="s">
        <v>2347</v>
      </c>
      <c r="I144" s="175"/>
    </row>
    <row r="145" spans="1:19" x14ac:dyDescent="0.25">
      <c r="A145" s="176" t="s">
        <v>2465</v>
      </c>
      <c r="B145" s="176" t="s">
        <v>2471</v>
      </c>
      <c r="C145" s="226">
        <v>1</v>
      </c>
      <c r="D145" s="175" t="s">
        <v>64</v>
      </c>
      <c r="E145" s="175" t="s">
        <v>65</v>
      </c>
      <c r="F145" s="4" t="str">
        <f>UnitControlCenter!$B$28</f>
        <v>trillion cubic feet / year</v>
      </c>
      <c r="G145" s="175" t="s">
        <v>2346</v>
      </c>
      <c r="I145" s="175"/>
    </row>
    <row r="146" spans="1:19" ht="30" x14ac:dyDescent="0.25">
      <c r="A146" s="176" t="s">
        <v>2465</v>
      </c>
      <c r="B146" s="176" t="s">
        <v>2472</v>
      </c>
      <c r="C146" s="226">
        <v>1</v>
      </c>
      <c r="D146" s="175" t="s">
        <v>64</v>
      </c>
      <c r="E146" s="175" t="s">
        <v>65</v>
      </c>
      <c r="F146" s="4" t="str">
        <f>UnitControlCenter!$B$29</f>
        <v>million barrels of oil / year</v>
      </c>
      <c r="G146" s="175" t="s">
        <v>2345</v>
      </c>
      <c r="I146" s="175"/>
    </row>
    <row r="147" spans="1:19" x14ac:dyDescent="0.25">
      <c r="A147" s="176" t="s">
        <v>2465</v>
      </c>
      <c r="B147" s="176" t="s">
        <v>2473</v>
      </c>
      <c r="C147" s="226">
        <v>1</v>
      </c>
      <c r="D147" s="175" t="s">
        <v>64</v>
      </c>
      <c r="E147" s="175" t="s">
        <v>65</v>
      </c>
      <c r="F147" s="4" t="str">
        <f>UnitControlCenter!$B$29</f>
        <v>million barrels of oil / year</v>
      </c>
      <c r="G147" s="175" t="s">
        <v>2413</v>
      </c>
      <c r="I147" s="175"/>
    </row>
    <row r="148" spans="1:19" x14ac:dyDescent="0.25">
      <c r="A148" s="176" t="s">
        <v>2465</v>
      </c>
      <c r="B148" s="176" t="s">
        <v>2474</v>
      </c>
      <c r="C148" s="226">
        <v>1</v>
      </c>
      <c r="D148" s="175" t="s">
        <v>64</v>
      </c>
      <c r="E148" s="175" t="s">
        <v>65</v>
      </c>
      <c r="F148" s="4" t="str">
        <f>UnitControlCenter!$B$27</f>
        <v>millions of short tons / year</v>
      </c>
      <c r="G148" s="175" t="s">
        <v>2414</v>
      </c>
      <c r="I148" s="175"/>
    </row>
    <row r="149" spans="1:19" ht="30" x14ac:dyDescent="0.25">
      <c r="A149" s="176" t="s">
        <v>2465</v>
      </c>
      <c r="B149" s="176" t="s">
        <v>2713</v>
      </c>
      <c r="C149" s="226">
        <v>1</v>
      </c>
      <c r="D149" s="175" t="s">
        <v>64</v>
      </c>
      <c r="E149" s="175" t="s">
        <v>65</v>
      </c>
      <c r="F149" s="4" t="str">
        <f>UnitControlCenter!$B$30</f>
        <v>million gallons / year</v>
      </c>
      <c r="G149" s="175" t="s">
        <v>2717</v>
      </c>
      <c r="I149" s="175"/>
    </row>
    <row r="150" spans="1:19" ht="30" x14ac:dyDescent="0.25">
      <c r="A150" s="176" t="s">
        <v>2465</v>
      </c>
      <c r="B150" s="176" t="s">
        <v>2714</v>
      </c>
      <c r="C150" s="226">
        <v>1</v>
      </c>
      <c r="D150" s="175" t="s">
        <v>64</v>
      </c>
      <c r="E150" s="175" t="s">
        <v>65</v>
      </c>
      <c r="F150" s="4" t="str">
        <f>UnitControlCenter!$B$27</f>
        <v>millions of short tons / year</v>
      </c>
      <c r="G150" s="175" t="s">
        <v>2718</v>
      </c>
      <c r="I150" s="175"/>
    </row>
    <row r="151" spans="1:19" ht="15.75" thickBot="1" x14ac:dyDescent="0.3">
      <c r="A151" s="210" t="s">
        <v>2465</v>
      </c>
      <c r="B151" s="210" t="s">
        <v>2715</v>
      </c>
      <c r="C151" s="225">
        <v>1</v>
      </c>
      <c r="D151" s="211" t="s">
        <v>64</v>
      </c>
      <c r="E151" s="211" t="s">
        <v>65</v>
      </c>
      <c r="F151" s="214" t="str">
        <f>UnitControlCenter!$B$5</f>
        <v>thousand metric tons / year</v>
      </c>
      <c r="G151" s="211" t="s">
        <v>2719</v>
      </c>
      <c r="H151" s="212"/>
      <c r="I151" s="211"/>
      <c r="J151" s="212"/>
      <c r="K151" s="212"/>
      <c r="L151" s="212"/>
      <c r="M151" s="212"/>
      <c r="N151" s="212"/>
      <c r="O151" s="212"/>
      <c r="P151" s="212"/>
      <c r="Q151" s="212"/>
      <c r="R151" s="212"/>
      <c r="S151" s="212"/>
    </row>
    <row r="152" spans="1:19" ht="60" x14ac:dyDescent="0.25">
      <c r="A152" s="176" t="s">
        <v>2849</v>
      </c>
      <c r="B152" s="176" t="s">
        <v>2725</v>
      </c>
      <c r="C152" s="226">
        <v>1</v>
      </c>
      <c r="D152" s="175" t="s">
        <v>66</v>
      </c>
      <c r="E152" s="175" t="s">
        <v>67</v>
      </c>
      <c r="F152" s="4" t="str">
        <f>UnitControlCenter!$B$31</f>
        <v>trillion BTU / year</v>
      </c>
      <c r="G152" s="175" t="s">
        <v>2733</v>
      </c>
      <c r="H152" s="49" t="s">
        <v>2734</v>
      </c>
      <c r="I152" s="175" t="s">
        <v>2735</v>
      </c>
    </row>
    <row r="153" spans="1:19" ht="60" x14ac:dyDescent="0.25">
      <c r="A153" s="176" t="s">
        <v>2849</v>
      </c>
      <c r="B153" s="176" t="s">
        <v>2475</v>
      </c>
      <c r="C153" s="226">
        <v>1</v>
      </c>
      <c r="D153" s="175" t="s">
        <v>66</v>
      </c>
      <c r="E153" s="175" t="s">
        <v>65</v>
      </c>
      <c r="F153" s="4" t="str">
        <f>UnitControlCenter!$B$31</f>
        <v>trillion BTU / year</v>
      </c>
      <c r="G153" s="175" t="s">
        <v>2736</v>
      </c>
      <c r="H153" s="49" t="s">
        <v>2734</v>
      </c>
      <c r="I153" s="175" t="s">
        <v>2735</v>
      </c>
    </row>
    <row r="154" spans="1:19" ht="60" x14ac:dyDescent="0.25">
      <c r="A154" s="176" t="s">
        <v>2849</v>
      </c>
      <c r="B154" s="176" t="s">
        <v>2726</v>
      </c>
      <c r="C154" s="226">
        <v>1</v>
      </c>
      <c r="D154" s="175" t="s">
        <v>66</v>
      </c>
      <c r="E154" s="175" t="s">
        <v>67</v>
      </c>
      <c r="F154" s="4" t="str">
        <f>UnitControlCenter!$B$8</f>
        <v>billion 2021 dollars / year</v>
      </c>
      <c r="G154" s="175" t="s">
        <v>2737</v>
      </c>
      <c r="H154" s="49" t="s">
        <v>2734</v>
      </c>
      <c r="I154" s="175" t="s">
        <v>2735</v>
      </c>
    </row>
    <row r="155" spans="1:19" ht="75" x14ac:dyDescent="0.25">
      <c r="A155" s="176" t="s">
        <v>2849</v>
      </c>
      <c r="B155" s="176" t="s">
        <v>2723</v>
      </c>
      <c r="C155" s="226">
        <v>1</v>
      </c>
      <c r="D155" s="175" t="s">
        <v>66</v>
      </c>
      <c r="E155" s="175" t="s">
        <v>65</v>
      </c>
      <c r="F155" s="4" t="str">
        <f>UnitControlCenter!$B$8</f>
        <v>billion 2021 dollars / year</v>
      </c>
      <c r="G155" s="175" t="s">
        <v>2738</v>
      </c>
      <c r="H155" s="49" t="s">
        <v>2734</v>
      </c>
      <c r="I155" s="175" t="s">
        <v>2735</v>
      </c>
    </row>
    <row r="156" spans="1:19" ht="60" x14ac:dyDescent="0.25">
      <c r="A156" s="176" t="s">
        <v>2849</v>
      </c>
      <c r="B156" s="176" t="s">
        <v>2994</v>
      </c>
      <c r="C156" s="226">
        <v>1</v>
      </c>
      <c r="D156" s="175" t="s">
        <v>66</v>
      </c>
      <c r="E156" s="175" t="s">
        <v>67</v>
      </c>
      <c r="F156" s="4" t="str">
        <f>UnitControlCenter!B3</f>
        <v>million metric tons / year</v>
      </c>
      <c r="G156" s="175" t="s">
        <v>2998</v>
      </c>
      <c r="H156" s="49" t="s">
        <v>2996</v>
      </c>
      <c r="I156" s="175" t="s">
        <v>2997</v>
      </c>
    </row>
    <row r="157" spans="1:19" ht="60" x14ac:dyDescent="0.25">
      <c r="A157" s="176" t="s">
        <v>2849</v>
      </c>
      <c r="B157" s="176" t="s">
        <v>2995</v>
      </c>
      <c r="C157" s="226">
        <v>1</v>
      </c>
      <c r="D157" s="175" t="s">
        <v>66</v>
      </c>
      <c r="E157" s="175" t="s">
        <v>65</v>
      </c>
      <c r="F157" s="4" t="str">
        <f>UnitControlCenter!B3</f>
        <v>million metric tons / year</v>
      </c>
      <c r="G157" s="175" t="s">
        <v>2999</v>
      </c>
      <c r="H157" s="49" t="s">
        <v>2996</v>
      </c>
      <c r="I157" s="175" t="s">
        <v>2997</v>
      </c>
    </row>
    <row r="158" spans="1:19" ht="60" x14ac:dyDescent="0.25">
      <c r="A158" s="176" t="s">
        <v>2849</v>
      </c>
      <c r="B158" s="176" t="s">
        <v>2727</v>
      </c>
      <c r="C158" s="226">
        <v>1</v>
      </c>
      <c r="D158" s="175" t="s">
        <v>66</v>
      </c>
      <c r="E158" s="175" t="s">
        <v>67</v>
      </c>
      <c r="F158" s="4" t="str">
        <f>UnitControlCenter!$B$31</f>
        <v>trillion BTU / year</v>
      </c>
      <c r="G158" s="175" t="s">
        <v>2818</v>
      </c>
      <c r="H158" s="49" t="s">
        <v>2813</v>
      </c>
      <c r="I158" s="175" t="s">
        <v>2814</v>
      </c>
    </row>
    <row r="159" spans="1:19" ht="75" x14ac:dyDescent="0.25">
      <c r="A159" s="176" t="s">
        <v>2849</v>
      </c>
      <c r="B159" s="176" t="s">
        <v>2476</v>
      </c>
      <c r="C159" s="226">
        <v>1</v>
      </c>
      <c r="D159" s="175" t="s">
        <v>66</v>
      </c>
      <c r="E159" s="175" t="s">
        <v>65</v>
      </c>
      <c r="F159" s="4" t="str">
        <f>UnitControlCenter!$B$31</f>
        <v>trillion BTU / year</v>
      </c>
      <c r="G159" s="175" t="s">
        <v>2819</v>
      </c>
      <c r="H159" s="49" t="s">
        <v>2813</v>
      </c>
      <c r="I159" s="175" t="s">
        <v>2815</v>
      </c>
    </row>
    <row r="160" spans="1:19" ht="75" x14ac:dyDescent="0.25">
      <c r="A160" s="176" t="s">
        <v>2849</v>
      </c>
      <c r="B160" s="176" t="s">
        <v>2728</v>
      </c>
      <c r="C160" s="226">
        <v>1</v>
      </c>
      <c r="D160" s="175" t="s">
        <v>66</v>
      </c>
      <c r="E160" s="175" t="s">
        <v>67</v>
      </c>
      <c r="F160" s="4" t="str">
        <f>UnitControlCenter!$B$8</f>
        <v>billion 2021 dollars / year</v>
      </c>
      <c r="G160" s="175" t="s">
        <v>2820</v>
      </c>
      <c r="H160" s="49" t="s">
        <v>2813</v>
      </c>
      <c r="I160" s="175" t="s">
        <v>2816</v>
      </c>
    </row>
    <row r="161" spans="1:19" ht="90" x14ac:dyDescent="0.25">
      <c r="A161" s="176" t="s">
        <v>2849</v>
      </c>
      <c r="B161" s="176" t="s">
        <v>2724</v>
      </c>
      <c r="C161" s="226">
        <v>1</v>
      </c>
      <c r="D161" s="175" t="s">
        <v>66</v>
      </c>
      <c r="E161" s="175" t="s">
        <v>65</v>
      </c>
      <c r="F161" s="4" t="str">
        <f>UnitControlCenter!$B$8</f>
        <v>billion 2021 dollars / year</v>
      </c>
      <c r="G161" s="175" t="s">
        <v>2821</v>
      </c>
      <c r="H161" s="49" t="s">
        <v>2813</v>
      </c>
      <c r="I161" s="175" t="s">
        <v>2817</v>
      </c>
    </row>
    <row r="162" spans="1:19" ht="105" x14ac:dyDescent="0.25">
      <c r="A162" s="176" t="s">
        <v>2849</v>
      </c>
      <c r="B162" s="176" t="s">
        <v>2850</v>
      </c>
      <c r="C162" s="226">
        <v>1</v>
      </c>
      <c r="D162" s="175" t="s">
        <v>66</v>
      </c>
      <c r="E162" s="175" t="s">
        <v>67</v>
      </c>
      <c r="F162" s="4" t="str">
        <f>UnitControlCenter!$B$25</f>
        <v>quads / year</v>
      </c>
      <c r="G162" s="175" t="s">
        <v>2852</v>
      </c>
      <c r="H162" s="49" t="s">
        <v>2854</v>
      </c>
      <c r="I162" s="175" t="s">
        <v>2855</v>
      </c>
    </row>
    <row r="163" spans="1:19" ht="120.75" thickBot="1" x14ac:dyDescent="0.3">
      <c r="A163" s="210" t="s">
        <v>2849</v>
      </c>
      <c r="B163" s="210" t="s">
        <v>2851</v>
      </c>
      <c r="C163" s="225">
        <v>1</v>
      </c>
      <c r="D163" s="211" t="s">
        <v>66</v>
      </c>
      <c r="E163" s="211" t="s">
        <v>65</v>
      </c>
      <c r="F163" s="214" t="str">
        <f>UnitControlCenter!$B$25</f>
        <v>quads / year</v>
      </c>
      <c r="G163" s="211" t="s">
        <v>2853</v>
      </c>
      <c r="H163" s="212" t="s">
        <v>2854</v>
      </c>
      <c r="I163" s="211" t="s">
        <v>2855</v>
      </c>
      <c r="J163" s="212"/>
      <c r="K163" s="212"/>
      <c r="L163" s="212"/>
      <c r="M163" s="212"/>
      <c r="N163" s="212"/>
      <c r="O163" s="212"/>
      <c r="P163" s="212"/>
      <c r="Q163" s="212"/>
      <c r="R163" s="212"/>
      <c r="S163" s="212"/>
    </row>
    <row r="164" spans="1:19" ht="75" x14ac:dyDescent="0.25">
      <c r="A164" s="178" t="s">
        <v>2396</v>
      </c>
      <c r="B164" s="176" t="s">
        <v>94</v>
      </c>
      <c r="C164" s="226">
        <v>1</v>
      </c>
      <c r="D164" s="175" t="s">
        <v>66</v>
      </c>
      <c r="E164" s="175" t="s">
        <v>2403</v>
      </c>
      <c r="F164" s="4" t="str">
        <f>UnitControlCenter!$B$17</f>
        <v>2021 dollars / megawatt-hour (MWh)</v>
      </c>
      <c r="G164" s="175" t="s">
        <v>3475</v>
      </c>
      <c r="H164" s="49" t="s">
        <v>3474</v>
      </c>
      <c r="I164" s="175" t="s">
        <v>2739</v>
      </c>
    </row>
    <row r="165" spans="1:19" ht="45" x14ac:dyDescent="0.25">
      <c r="A165" s="178" t="s">
        <v>2396</v>
      </c>
      <c r="B165" s="176" t="s">
        <v>471</v>
      </c>
      <c r="C165" s="226">
        <v>1</v>
      </c>
      <c r="D165" s="175" t="s">
        <v>66</v>
      </c>
      <c r="E165" s="175" t="s">
        <v>2403</v>
      </c>
      <c r="F165" s="4" t="str">
        <f>UnitControlCenter!$B$32</f>
        <v>2021 dollars / short ton</v>
      </c>
      <c r="G165" s="175" t="s">
        <v>2747</v>
      </c>
      <c r="H165" s="49" t="s">
        <v>2748</v>
      </c>
      <c r="I165" s="175" t="s">
        <v>2749</v>
      </c>
    </row>
    <row r="166" spans="1:19" x14ac:dyDescent="0.25">
      <c r="A166" s="178" t="s">
        <v>2396</v>
      </c>
      <c r="B166" s="176" t="s">
        <v>468</v>
      </c>
      <c r="C166" s="226">
        <v>1</v>
      </c>
      <c r="D166" s="175" t="s">
        <v>66</v>
      </c>
      <c r="E166" s="175" t="s">
        <v>2403</v>
      </c>
      <c r="F166" s="4" t="str">
        <f>UnitControlCenter!$B$32</f>
        <v>2021 dollars / short ton</v>
      </c>
      <c r="G166" s="175" t="s">
        <v>2416</v>
      </c>
      <c r="H166" s="49" t="s">
        <v>363</v>
      </c>
      <c r="I166" s="175" t="s">
        <v>2627</v>
      </c>
    </row>
    <row r="167" spans="1:19" ht="90" x14ac:dyDescent="0.25">
      <c r="A167" s="178" t="s">
        <v>2396</v>
      </c>
      <c r="B167" s="176" t="s">
        <v>88</v>
      </c>
      <c r="C167" s="226">
        <v>1</v>
      </c>
      <c r="D167" s="175" t="s">
        <v>66</v>
      </c>
      <c r="E167" s="175" t="s">
        <v>2403</v>
      </c>
      <c r="F167" s="4" t="str">
        <f>UnitControlCenter!$B$33</f>
        <v>2021 dollars / thousand cubic feet</v>
      </c>
      <c r="G167" s="175" t="s">
        <v>3477</v>
      </c>
      <c r="H167" s="49" t="s">
        <v>3476</v>
      </c>
      <c r="I167" s="175" t="s">
        <v>2741</v>
      </c>
    </row>
    <row r="168" spans="1:19" x14ac:dyDescent="0.25">
      <c r="A168" s="178" t="s">
        <v>2396</v>
      </c>
      <c r="B168" s="176" t="s">
        <v>96</v>
      </c>
      <c r="C168" s="226">
        <v>1</v>
      </c>
      <c r="D168" s="175" t="s">
        <v>66</v>
      </c>
      <c r="E168" s="175" t="s">
        <v>2403</v>
      </c>
      <c r="F168" s="4" t="str">
        <f>UnitControlCenter!$B$34</f>
        <v>2021 dollars / gallon</v>
      </c>
      <c r="G168" s="175" t="s">
        <v>2418</v>
      </c>
      <c r="H168" s="49" t="s">
        <v>358</v>
      </c>
      <c r="I168" s="47">
        <v>969696</v>
      </c>
    </row>
    <row r="169" spans="1:19" ht="90" x14ac:dyDescent="0.25">
      <c r="A169" s="178" t="s">
        <v>2396</v>
      </c>
      <c r="B169" s="176" t="s">
        <v>97</v>
      </c>
      <c r="C169" s="226">
        <v>1</v>
      </c>
      <c r="D169" s="175" t="s">
        <v>66</v>
      </c>
      <c r="E169" s="175" t="s">
        <v>2403</v>
      </c>
      <c r="F169" s="4" t="str">
        <f>UnitControlCenter!$B$34</f>
        <v>2021 dollars / gallon</v>
      </c>
      <c r="G169" s="175" t="s">
        <v>2742</v>
      </c>
      <c r="H169" s="49" t="s">
        <v>2740</v>
      </c>
      <c r="I169" s="175" t="s">
        <v>2741</v>
      </c>
    </row>
    <row r="170" spans="1:19" ht="60" x14ac:dyDescent="0.25">
      <c r="A170" s="178" t="s">
        <v>2396</v>
      </c>
      <c r="B170" s="176" t="s">
        <v>93</v>
      </c>
      <c r="C170" s="226">
        <v>1</v>
      </c>
      <c r="D170" s="175" t="s">
        <v>66</v>
      </c>
      <c r="E170" s="175" t="s">
        <v>2403</v>
      </c>
      <c r="F170" s="4" t="str">
        <f>UnitControlCenter!$B$32</f>
        <v>2021 dollars / short ton</v>
      </c>
      <c r="G170" s="175" t="s">
        <v>2743</v>
      </c>
      <c r="H170" s="49" t="s">
        <v>2744</v>
      </c>
      <c r="I170" s="175" t="s">
        <v>2745</v>
      </c>
    </row>
    <row r="171" spans="1:19" ht="60" x14ac:dyDescent="0.25">
      <c r="A171" s="178" t="s">
        <v>2396</v>
      </c>
      <c r="B171" s="176" t="s">
        <v>2677</v>
      </c>
      <c r="C171" s="226">
        <v>1</v>
      </c>
      <c r="D171" s="175" t="s">
        <v>66</v>
      </c>
      <c r="E171" s="175" t="s">
        <v>2403</v>
      </c>
      <c r="F171" s="4" t="str">
        <f>UnitControlCenter!$B$35</f>
        <v>2021 dollars / barrel of oil</v>
      </c>
      <c r="G171" s="175" t="s">
        <v>2810</v>
      </c>
      <c r="H171" s="49" t="s">
        <v>2811</v>
      </c>
      <c r="I171" s="175" t="s">
        <v>2812</v>
      </c>
    </row>
    <row r="172" spans="1:19" ht="60" x14ac:dyDescent="0.25">
      <c r="A172" s="178" t="s">
        <v>2396</v>
      </c>
      <c r="B172" s="176" t="s">
        <v>2746</v>
      </c>
      <c r="C172" s="226">
        <v>1</v>
      </c>
      <c r="D172" s="175" t="s">
        <v>66</v>
      </c>
      <c r="E172" s="175" t="s">
        <v>2403</v>
      </c>
      <c r="F172" s="4" t="str">
        <f>UnitControlCenter!$B$34</f>
        <v>2021 dollars / gallon</v>
      </c>
      <c r="G172" s="175" t="s">
        <v>2750</v>
      </c>
      <c r="H172" s="49" t="s">
        <v>2415</v>
      </c>
      <c r="I172" s="175" t="s">
        <v>2673</v>
      </c>
    </row>
    <row r="173" spans="1:19" ht="30.75" thickBot="1" x14ac:dyDescent="0.3">
      <c r="A173" s="213" t="s">
        <v>2396</v>
      </c>
      <c r="B173" s="210" t="s">
        <v>2531</v>
      </c>
      <c r="C173" s="225">
        <v>1</v>
      </c>
      <c r="D173" s="211" t="s">
        <v>66</v>
      </c>
      <c r="E173" s="211" t="s">
        <v>2403</v>
      </c>
      <c r="F173" s="214" t="str">
        <f>UnitControlCenter!$B$36</f>
        <v>2021 dollars / kg</v>
      </c>
      <c r="G173" s="211" t="s">
        <v>2860</v>
      </c>
      <c r="H173" s="212" t="s">
        <v>2861</v>
      </c>
      <c r="I173" s="211" t="s">
        <v>2862</v>
      </c>
      <c r="J173" s="212"/>
      <c r="K173" s="212"/>
      <c r="L173" s="212"/>
      <c r="M173" s="212"/>
      <c r="N173" s="212"/>
      <c r="O173" s="212"/>
      <c r="P173" s="212"/>
      <c r="Q173" s="212"/>
      <c r="R173" s="212"/>
      <c r="S173" s="212"/>
    </row>
    <row r="174" spans="1:19" x14ac:dyDescent="0.25">
      <c r="A174" s="178" t="s">
        <v>2397</v>
      </c>
      <c r="B174" s="176" t="s">
        <v>2398</v>
      </c>
      <c r="C174" s="226">
        <v>1</v>
      </c>
      <c r="D174" s="175" t="s">
        <v>64</v>
      </c>
      <c r="E174" s="175" t="s">
        <v>65</v>
      </c>
      <c r="F174" s="4" t="str">
        <f>UnitControlCenter!$B$37</f>
        <v>2021 dollars / kilowatt-hour (kWh)</v>
      </c>
      <c r="G174" s="175" t="s">
        <v>2419</v>
      </c>
      <c r="I174" s="175"/>
    </row>
    <row r="175" spans="1:19" ht="30" x14ac:dyDescent="0.25">
      <c r="A175" s="178" t="s">
        <v>2397</v>
      </c>
      <c r="B175" s="176" t="s">
        <v>2399</v>
      </c>
      <c r="C175" s="226">
        <v>1</v>
      </c>
      <c r="D175" s="175" t="s">
        <v>66</v>
      </c>
      <c r="E175" s="175" t="s">
        <v>65</v>
      </c>
      <c r="F175" s="4" t="str">
        <f>UnitControlCenter!$B$38</f>
        <v>cost of eqpt. to capture 1 metric ton CO2e/yr (2021 dollars)</v>
      </c>
      <c r="G175" s="175" t="s">
        <v>2423</v>
      </c>
      <c r="H175" s="49" t="s">
        <v>2424</v>
      </c>
      <c r="I175" s="175" t="s">
        <v>2634</v>
      </c>
    </row>
    <row r="176" spans="1:19" ht="30" x14ac:dyDescent="0.25">
      <c r="A176" s="178" t="s">
        <v>2397</v>
      </c>
      <c r="B176" s="176" t="s">
        <v>2400</v>
      </c>
      <c r="C176" s="226">
        <v>1</v>
      </c>
      <c r="D176" s="175" t="s">
        <v>64</v>
      </c>
      <c r="E176" s="175" t="s">
        <v>65</v>
      </c>
      <c r="F176" s="4" t="str">
        <f>UnitControlCenter!$B$39</f>
        <v>million 2021 dollars / megawatt (MW)</v>
      </c>
      <c r="G176" s="175" t="s">
        <v>2420</v>
      </c>
      <c r="I176" s="175"/>
    </row>
    <row r="177" spans="1:19" ht="30" x14ac:dyDescent="0.25">
      <c r="A177" s="178" t="s">
        <v>2397</v>
      </c>
      <c r="B177" s="176" t="s">
        <v>2401</v>
      </c>
      <c r="C177" s="226">
        <v>1</v>
      </c>
      <c r="D177" s="175" t="s">
        <v>64</v>
      </c>
      <c r="E177" s="175" t="s">
        <v>65</v>
      </c>
      <c r="F177" s="4" t="str">
        <f>UnitControlCenter!$B$39</f>
        <v>million 2021 dollars / megawatt (MW)</v>
      </c>
      <c r="G177" s="175" t="s">
        <v>2421</v>
      </c>
      <c r="I177" s="175"/>
    </row>
    <row r="178" spans="1:19" ht="30" x14ac:dyDescent="0.25">
      <c r="A178" s="178" t="s">
        <v>2397</v>
      </c>
      <c r="B178" s="176" t="s">
        <v>2402</v>
      </c>
      <c r="C178" s="226">
        <v>1</v>
      </c>
      <c r="D178" s="175" t="s">
        <v>64</v>
      </c>
      <c r="E178" s="175" t="s">
        <v>65</v>
      </c>
      <c r="F178" s="4" t="str">
        <f>UnitControlCenter!$B$39</f>
        <v>million 2021 dollars / megawatt (MW)</v>
      </c>
      <c r="G178" s="175" t="s">
        <v>2422</v>
      </c>
      <c r="I178" s="175"/>
    </row>
    <row r="179" spans="1:19" ht="30.75" thickBot="1" x14ac:dyDescent="0.3">
      <c r="A179" s="213" t="s">
        <v>2397</v>
      </c>
      <c r="B179" s="210" t="s">
        <v>2548</v>
      </c>
      <c r="C179" s="225">
        <v>1</v>
      </c>
      <c r="D179" s="211" t="s">
        <v>64</v>
      </c>
      <c r="E179" s="211" t="s">
        <v>65</v>
      </c>
      <c r="F179" s="214" t="str">
        <f>UnitControlCenter!$B$40</f>
        <v>cost of eqpt. to produce 1 kg H2/yr (2021 dollars)</v>
      </c>
      <c r="G179" s="211" t="s">
        <v>2549</v>
      </c>
      <c r="H179" s="212"/>
      <c r="I179" s="211"/>
      <c r="J179" s="212"/>
      <c r="K179" s="212"/>
      <c r="L179" s="212"/>
      <c r="M179" s="212"/>
      <c r="N179" s="212"/>
      <c r="O179" s="212"/>
      <c r="P179" s="212"/>
      <c r="Q179" s="212"/>
      <c r="R179" s="212"/>
      <c r="S179" s="212"/>
    </row>
  </sheetData>
  <conditionalFormatting sqref="C49:C62 C65:C179 C2:C45">
    <cfRule type="cellIs" dxfId="7" priority="7" operator="equal">
      <formula>0</formula>
    </cfRule>
    <cfRule type="cellIs" dxfId="6" priority="8" operator="equal">
      <formula>1</formula>
    </cfRule>
  </conditionalFormatting>
  <conditionalFormatting sqref="C63:C64">
    <cfRule type="cellIs" dxfId="5" priority="5" operator="equal">
      <formula>0</formula>
    </cfRule>
    <cfRule type="cellIs" dxfId="4" priority="6" operator="equal">
      <formula>1</formula>
    </cfRule>
  </conditionalFormatting>
  <conditionalFormatting sqref="C46">
    <cfRule type="cellIs" dxfId="3" priority="3" operator="equal">
      <formula>0</formula>
    </cfRule>
    <cfRule type="cellIs" dxfId="2" priority="4" operator="equal">
      <formula>1</formula>
    </cfRule>
  </conditionalFormatting>
  <conditionalFormatting sqref="C47:C48">
    <cfRule type="cellIs" dxfId="1" priority="1" operator="equal">
      <formula>0</formula>
    </cfRule>
    <cfRule type="cellIs" dxfId="0" priority="2" operator="equal">
      <formula>1</formula>
    </cfRule>
  </conditionalFormatting>
  <pageMargins left="0.7" right="0.7" top="0.75" bottom="0.75" header="0.3" footer="0.3"/>
  <pageSetup orientation="portrait" horizontalDpi="1200" verticalDpi="1200" r:id="rId1"/>
  <ignoredErrors>
    <ignoredError sqref="F8 F32 F100 F149 F25 F112 F49 F86 F63 F66 F46 F51:F57" formula="1"/>
  </ignoredError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theme="9"/>
  </sheetPr>
  <dimension ref="A1:D276"/>
  <sheetViews>
    <sheetView topLeftCell="A16" workbookViewId="0">
      <selection activeCell="B34" sqref="B34"/>
    </sheetView>
  </sheetViews>
  <sheetFormatPr defaultColWidth="8.85546875" defaultRowHeight="15" x14ac:dyDescent="0.25"/>
  <cols>
    <col min="1" max="1" width="13.42578125" customWidth="1"/>
    <col min="2" max="2" width="8.85546875" style="186"/>
    <col min="4" max="4" width="46" customWidth="1"/>
  </cols>
  <sheetData>
    <row r="1" spans="1:4" x14ac:dyDescent="0.25">
      <c r="A1" s="167" t="s">
        <v>2621</v>
      </c>
      <c r="B1" s="184"/>
      <c r="C1" s="165"/>
      <c r="D1" s="165"/>
    </row>
    <row r="2" spans="1:4" x14ac:dyDescent="0.25">
      <c r="A2" s="183" t="s">
        <v>2585</v>
      </c>
      <c r="B2" s="185" t="s">
        <v>2586</v>
      </c>
      <c r="C2" s="183" t="s">
        <v>2587</v>
      </c>
      <c r="D2" s="183" t="s">
        <v>2588</v>
      </c>
    </row>
    <row r="3" spans="1:4" x14ac:dyDescent="0.25">
      <c r="A3" s="174" t="s">
        <v>2595</v>
      </c>
      <c r="B3" s="186" t="s">
        <v>2606</v>
      </c>
      <c r="C3" s="192"/>
      <c r="D3" t="s">
        <v>461</v>
      </c>
    </row>
    <row r="4" spans="1:4" x14ac:dyDescent="0.25">
      <c r="A4" s="174" t="s">
        <v>2603</v>
      </c>
      <c r="B4" s="187" t="s">
        <v>2604</v>
      </c>
      <c r="C4" s="191"/>
      <c r="D4" t="s">
        <v>93</v>
      </c>
    </row>
    <row r="5" spans="1:4" x14ac:dyDescent="0.25">
      <c r="A5" t="s">
        <v>2632</v>
      </c>
      <c r="B5" s="186" t="s">
        <v>2626</v>
      </c>
      <c r="C5" s="202"/>
      <c r="D5" t="s">
        <v>92</v>
      </c>
    </row>
    <row r="6" spans="1:4" x14ac:dyDescent="0.25">
      <c r="A6" s="174" t="s">
        <v>2610</v>
      </c>
      <c r="B6" s="186" t="s">
        <v>2627</v>
      </c>
      <c r="C6" s="196"/>
      <c r="D6" t="s">
        <v>2622</v>
      </c>
    </row>
    <row r="7" spans="1:4" x14ac:dyDescent="0.25">
      <c r="A7" s="174" t="s">
        <v>2633</v>
      </c>
      <c r="B7" s="186" t="s">
        <v>2417</v>
      </c>
      <c r="C7" s="201"/>
      <c r="D7" t="s">
        <v>2623</v>
      </c>
    </row>
    <row r="8" spans="1:4" x14ac:dyDescent="0.25">
      <c r="A8" t="s">
        <v>2631</v>
      </c>
      <c r="B8" s="186" t="s">
        <v>2628</v>
      </c>
      <c r="C8" s="204"/>
      <c r="D8" t="s">
        <v>476</v>
      </c>
    </row>
    <row r="9" spans="1:4" x14ac:dyDescent="0.25">
      <c r="A9" s="174" t="s">
        <v>2611</v>
      </c>
      <c r="B9" s="186" t="s">
        <v>2607</v>
      </c>
      <c r="C9" s="195"/>
      <c r="D9" t="s">
        <v>479</v>
      </c>
    </row>
    <row r="10" spans="1:4" x14ac:dyDescent="0.25">
      <c r="A10" s="174" t="s">
        <v>2584</v>
      </c>
      <c r="B10" s="188" t="s">
        <v>2591</v>
      </c>
      <c r="C10" s="182"/>
      <c r="D10" t="s">
        <v>90</v>
      </c>
    </row>
    <row r="11" spans="1:4" x14ac:dyDescent="0.25">
      <c r="A11" s="174" t="s">
        <v>2612</v>
      </c>
      <c r="B11" s="186" t="s">
        <v>2608</v>
      </c>
      <c r="C11" s="197"/>
      <c r="D11" t="s">
        <v>89</v>
      </c>
    </row>
    <row r="12" spans="1:4" x14ac:dyDescent="0.25">
      <c r="A12" s="174" t="s">
        <v>2594</v>
      </c>
      <c r="B12" s="187" t="s">
        <v>2599</v>
      </c>
      <c r="C12" s="193"/>
      <c r="D12" t="s">
        <v>2624</v>
      </c>
    </row>
    <row r="13" spans="1:4" x14ac:dyDescent="0.25">
      <c r="A13" t="s">
        <v>2635</v>
      </c>
      <c r="B13" s="186" t="s">
        <v>2629</v>
      </c>
      <c r="C13" s="203"/>
      <c r="D13" t="s">
        <v>2530</v>
      </c>
    </row>
    <row r="14" spans="1:4" x14ac:dyDescent="0.25">
      <c r="A14" s="174" t="s">
        <v>2597</v>
      </c>
      <c r="B14" s="187" t="s">
        <v>2598</v>
      </c>
      <c r="C14" s="181"/>
      <c r="D14" t="s">
        <v>330</v>
      </c>
    </row>
    <row r="15" spans="1:4" s="174" customFormat="1" x14ac:dyDescent="0.25">
      <c r="A15" s="174" t="s">
        <v>2678</v>
      </c>
      <c r="B15" s="187" t="s">
        <v>2680</v>
      </c>
      <c r="C15" s="207"/>
      <c r="D15" s="174" t="s">
        <v>2677</v>
      </c>
    </row>
    <row r="16" spans="1:4" s="174" customFormat="1" x14ac:dyDescent="0.25">
      <c r="A16" s="174" t="s">
        <v>2679</v>
      </c>
      <c r="B16" s="187">
        <v>740000</v>
      </c>
      <c r="C16" s="208"/>
      <c r="D16" s="174" t="s">
        <v>2528</v>
      </c>
    </row>
    <row r="17" spans="1:4" x14ac:dyDescent="0.25">
      <c r="A17" s="174" t="s">
        <v>2613</v>
      </c>
      <c r="B17" s="186" t="s">
        <v>2609</v>
      </c>
      <c r="C17" s="198"/>
      <c r="D17" t="s">
        <v>331</v>
      </c>
    </row>
    <row r="18" spans="1:4" x14ac:dyDescent="0.25">
      <c r="A18" s="174" t="s">
        <v>2596</v>
      </c>
      <c r="B18" s="187" t="s">
        <v>2601</v>
      </c>
      <c r="C18" s="190"/>
      <c r="D18" t="s">
        <v>327</v>
      </c>
    </row>
    <row r="19" spans="1:4" x14ac:dyDescent="0.25">
      <c r="A19" s="180" t="s">
        <v>2620</v>
      </c>
      <c r="B19" s="199" t="s">
        <v>2619</v>
      </c>
      <c r="C19" s="200"/>
      <c r="D19" t="s">
        <v>468</v>
      </c>
    </row>
    <row r="20" spans="1:4" x14ac:dyDescent="0.25">
      <c r="A20" s="174" t="s">
        <v>2590</v>
      </c>
      <c r="B20" s="187" t="s">
        <v>2600</v>
      </c>
      <c r="C20" s="189"/>
      <c r="D20" t="s">
        <v>471</v>
      </c>
    </row>
    <row r="21" spans="1:4" x14ac:dyDescent="0.25">
      <c r="A21" t="s">
        <v>2636</v>
      </c>
      <c r="B21" s="186" t="s">
        <v>2630</v>
      </c>
      <c r="C21" s="205"/>
      <c r="D21" t="s">
        <v>2625</v>
      </c>
    </row>
    <row r="23" spans="1:4" s="174" customFormat="1" x14ac:dyDescent="0.25">
      <c r="A23" s="167" t="s">
        <v>2605</v>
      </c>
      <c r="B23" s="184"/>
      <c r="C23" s="165"/>
      <c r="D23" s="165"/>
    </row>
    <row r="24" spans="1:4" s="183" customFormat="1" x14ac:dyDescent="0.25">
      <c r="A24" s="183" t="s">
        <v>2585</v>
      </c>
      <c r="B24" s="185" t="s">
        <v>2586</v>
      </c>
      <c r="C24" s="183" t="s">
        <v>2587</v>
      </c>
      <c r="D24" s="183" t="s">
        <v>2670</v>
      </c>
    </row>
    <row r="25" spans="1:4" x14ac:dyDescent="0.25">
      <c r="A25" t="s">
        <v>2611</v>
      </c>
      <c r="B25" s="186" t="s">
        <v>2607</v>
      </c>
      <c r="C25" s="195"/>
      <c r="D25" t="s">
        <v>2672</v>
      </c>
    </row>
    <row r="26" spans="1:4" s="174" customFormat="1" x14ac:dyDescent="0.25">
      <c r="A26" s="174" t="s">
        <v>2584</v>
      </c>
      <c r="B26" s="188" t="s">
        <v>2591</v>
      </c>
      <c r="C26" s="182"/>
      <c r="D26" s="174" t="s">
        <v>2671</v>
      </c>
    </row>
    <row r="27" spans="1:4" x14ac:dyDescent="0.25">
      <c r="A27" t="s">
        <v>2596</v>
      </c>
      <c r="B27" s="186" t="s">
        <v>2601</v>
      </c>
      <c r="C27" s="190"/>
      <c r="D27" t="s">
        <v>4</v>
      </c>
    </row>
    <row r="28" spans="1:4" x14ac:dyDescent="0.25">
      <c r="A28" t="s">
        <v>2610</v>
      </c>
      <c r="B28" s="186" t="s">
        <v>2627</v>
      </c>
      <c r="C28" s="196"/>
      <c r="D28" t="s">
        <v>94</v>
      </c>
    </row>
    <row r="29" spans="1:4" x14ac:dyDescent="0.25">
      <c r="A29" t="s">
        <v>2590</v>
      </c>
      <c r="B29" s="186">
        <v>969696</v>
      </c>
      <c r="C29" s="189"/>
      <c r="D29" t="s">
        <v>9</v>
      </c>
    </row>
    <row r="30" spans="1:4" x14ac:dyDescent="0.25">
      <c r="A30" t="s">
        <v>2603</v>
      </c>
      <c r="B30" s="186" t="s">
        <v>2604</v>
      </c>
      <c r="C30" s="191"/>
      <c r="D30" t="s">
        <v>2481</v>
      </c>
    </row>
    <row r="31" spans="1:4" x14ac:dyDescent="0.25">
      <c r="A31" t="s">
        <v>2612</v>
      </c>
      <c r="B31" s="186" t="s">
        <v>2608</v>
      </c>
      <c r="C31" s="197"/>
      <c r="D31" t="s">
        <v>136</v>
      </c>
    </row>
    <row r="32" spans="1:4" s="174" customFormat="1" x14ac:dyDescent="0.25">
      <c r="A32" s="174" t="s">
        <v>2613</v>
      </c>
      <c r="B32" s="186" t="s">
        <v>2609</v>
      </c>
      <c r="C32" s="198"/>
      <c r="D32" s="174" t="s">
        <v>2490</v>
      </c>
    </row>
    <row r="33" spans="1:4" x14ac:dyDescent="0.25">
      <c r="A33" t="s">
        <v>2595</v>
      </c>
      <c r="B33" s="186" t="s">
        <v>2606</v>
      </c>
      <c r="C33" s="194"/>
      <c r="D33" t="s">
        <v>2547</v>
      </c>
    </row>
    <row r="34" spans="1:4" s="174" customFormat="1" x14ac:dyDescent="0.25">
      <c r="A34" s="174" t="s">
        <v>2678</v>
      </c>
      <c r="B34" s="187" t="s">
        <v>2680</v>
      </c>
      <c r="C34" s="207"/>
      <c r="D34" s="174" t="s">
        <v>2893</v>
      </c>
    </row>
    <row r="36" spans="1:4" s="174" customFormat="1" x14ac:dyDescent="0.25">
      <c r="A36" s="167" t="s">
        <v>2614</v>
      </c>
      <c r="B36" s="184"/>
      <c r="C36" s="165"/>
      <c r="D36" s="165"/>
    </row>
    <row r="37" spans="1:4" s="174" customFormat="1" x14ac:dyDescent="0.25">
      <c r="A37" s="183" t="s">
        <v>2585</v>
      </c>
      <c r="B37" s="185" t="s">
        <v>2586</v>
      </c>
      <c r="C37" s="183" t="s">
        <v>2587</v>
      </c>
      <c r="D37" s="183" t="s">
        <v>2588</v>
      </c>
    </row>
    <row r="38" spans="1:4" s="174" customFormat="1" x14ac:dyDescent="0.25">
      <c r="A38" s="174" t="s">
        <v>2596</v>
      </c>
      <c r="B38" s="187" t="s">
        <v>2601</v>
      </c>
      <c r="C38" s="190"/>
      <c r="D38" s="174" t="s">
        <v>2615</v>
      </c>
    </row>
    <row r="39" spans="1:4" s="174" customFormat="1" x14ac:dyDescent="0.25">
      <c r="A39" s="174" t="s">
        <v>2590</v>
      </c>
      <c r="B39" s="186">
        <v>969696</v>
      </c>
      <c r="C39" s="189"/>
      <c r="D39" s="174" t="s">
        <v>2616</v>
      </c>
    </row>
    <row r="40" spans="1:4" s="174" customFormat="1" x14ac:dyDescent="0.25">
      <c r="A40" s="174" t="s">
        <v>2603</v>
      </c>
      <c r="B40" s="186" t="s">
        <v>2604</v>
      </c>
      <c r="C40" s="191"/>
      <c r="D40" s="174" t="s">
        <v>2617</v>
      </c>
    </row>
    <row r="41" spans="1:4" s="174" customFormat="1" x14ac:dyDescent="0.25">
      <c r="A41" s="174" t="s">
        <v>2678</v>
      </c>
      <c r="B41" s="187" t="s">
        <v>2680</v>
      </c>
      <c r="C41" s="207"/>
      <c r="D41" s="174" t="s">
        <v>2894</v>
      </c>
    </row>
    <row r="42" spans="1:4" s="180" customFormat="1" x14ac:dyDescent="0.25">
      <c r="B42" s="199"/>
    </row>
    <row r="43" spans="1:4" s="180" customFormat="1" x14ac:dyDescent="0.25">
      <c r="A43" s="167" t="s">
        <v>2618</v>
      </c>
      <c r="B43" s="184"/>
      <c r="C43" s="165"/>
      <c r="D43" s="165"/>
    </row>
    <row r="44" spans="1:4" s="180" customFormat="1" x14ac:dyDescent="0.25">
      <c r="A44" s="183" t="s">
        <v>2585</v>
      </c>
      <c r="B44" s="185" t="s">
        <v>2586</v>
      </c>
      <c r="C44" s="183" t="s">
        <v>2587</v>
      </c>
      <c r="D44" s="183" t="s">
        <v>2588</v>
      </c>
    </row>
    <row r="45" spans="1:4" s="180" customFormat="1" x14ac:dyDescent="0.25">
      <c r="A45" s="174" t="s">
        <v>2603</v>
      </c>
      <c r="B45" s="186" t="s">
        <v>2604</v>
      </c>
      <c r="C45" s="191"/>
      <c r="D45" s="180" t="s">
        <v>2266</v>
      </c>
    </row>
    <row r="46" spans="1:4" s="180" customFormat="1" x14ac:dyDescent="0.25">
      <c r="A46" s="174" t="s">
        <v>2597</v>
      </c>
      <c r="B46" s="187" t="s">
        <v>2598</v>
      </c>
      <c r="C46" s="181"/>
      <c r="D46" s="180" t="s">
        <v>875</v>
      </c>
    </row>
    <row r="47" spans="1:4" s="180" customFormat="1" x14ac:dyDescent="0.25">
      <c r="A47" s="174" t="s">
        <v>2596</v>
      </c>
      <c r="B47" s="187" t="s">
        <v>2601</v>
      </c>
      <c r="C47" s="190"/>
      <c r="D47" s="180" t="s">
        <v>2264</v>
      </c>
    </row>
    <row r="48" spans="1:4" s="180" customFormat="1" x14ac:dyDescent="0.25">
      <c r="A48" s="174" t="s">
        <v>2590</v>
      </c>
      <c r="B48" s="187" t="s">
        <v>2600</v>
      </c>
      <c r="C48" s="189"/>
      <c r="D48" s="180" t="s">
        <v>2248</v>
      </c>
    </row>
    <row r="49" spans="1:4" s="180" customFormat="1" x14ac:dyDescent="0.25">
      <c r="B49" s="206"/>
    </row>
    <row r="50" spans="1:4" s="180" customFormat="1" x14ac:dyDescent="0.25">
      <c r="A50" s="167" t="s">
        <v>2763</v>
      </c>
      <c r="B50" s="184"/>
      <c r="C50" s="165"/>
      <c r="D50" s="165"/>
    </row>
    <row r="51" spans="1:4" s="180" customFormat="1" x14ac:dyDescent="0.25">
      <c r="A51" s="183" t="s">
        <v>2585</v>
      </c>
      <c r="B51" s="185" t="s">
        <v>2586</v>
      </c>
      <c r="C51" s="183" t="s">
        <v>2587</v>
      </c>
      <c r="D51" s="183" t="s">
        <v>2588</v>
      </c>
    </row>
    <row r="52" spans="1:4" s="180" customFormat="1" x14ac:dyDescent="0.25">
      <c r="A52" s="174" t="s">
        <v>2596</v>
      </c>
      <c r="B52" s="187" t="s">
        <v>2601</v>
      </c>
      <c r="C52" s="190"/>
      <c r="D52" s="180" t="s">
        <v>2648</v>
      </c>
    </row>
    <row r="53" spans="1:4" s="180" customFormat="1" x14ac:dyDescent="0.25">
      <c r="A53" s="174" t="s">
        <v>2611</v>
      </c>
      <c r="B53" s="186" t="s">
        <v>2607</v>
      </c>
      <c r="C53" s="195"/>
      <c r="D53" s="180" t="s">
        <v>2649</v>
      </c>
    </row>
    <row r="54" spans="1:4" s="180" customFormat="1" x14ac:dyDescent="0.25">
      <c r="A54" s="174" t="s">
        <v>2610</v>
      </c>
      <c r="B54" s="186" t="s">
        <v>2627</v>
      </c>
      <c r="C54" s="196"/>
      <c r="D54" s="180" t="s">
        <v>2650</v>
      </c>
    </row>
    <row r="55" spans="1:4" s="180" customFormat="1" x14ac:dyDescent="0.25">
      <c r="A55" s="174" t="s">
        <v>2603</v>
      </c>
      <c r="B55" s="187" t="s">
        <v>2604</v>
      </c>
      <c r="C55" s="191"/>
      <c r="D55" s="180" t="s">
        <v>2651</v>
      </c>
    </row>
    <row r="56" spans="1:4" s="180" customFormat="1" x14ac:dyDescent="0.25">
      <c r="A56" s="174" t="s">
        <v>2597</v>
      </c>
      <c r="B56" s="187" t="s">
        <v>2598</v>
      </c>
      <c r="C56" s="181"/>
      <c r="D56" s="180" t="s">
        <v>2652</v>
      </c>
    </row>
    <row r="57" spans="1:4" s="174" customFormat="1" x14ac:dyDescent="0.25">
      <c r="B57" s="186"/>
      <c r="C57" s="180"/>
    </row>
    <row r="58" spans="1:4" s="174" customFormat="1" x14ac:dyDescent="0.25">
      <c r="A58" s="167" t="s">
        <v>3048</v>
      </c>
      <c r="B58" s="184"/>
      <c r="C58" s="165"/>
      <c r="D58" s="165"/>
    </row>
    <row r="59" spans="1:4" s="174" customFormat="1" x14ac:dyDescent="0.25">
      <c r="A59" s="183" t="s">
        <v>2585</v>
      </c>
      <c r="B59" s="185" t="s">
        <v>2586</v>
      </c>
      <c r="C59" s="183" t="s">
        <v>2587</v>
      </c>
      <c r="D59" s="183" t="s">
        <v>2588</v>
      </c>
    </row>
    <row r="60" spans="1:4" s="174" customFormat="1" x14ac:dyDescent="0.25">
      <c r="A60" s="174" t="s">
        <v>2611</v>
      </c>
      <c r="B60" s="186" t="s">
        <v>2607</v>
      </c>
      <c r="C60" s="195"/>
      <c r="D60" s="174" t="s">
        <v>3037</v>
      </c>
    </row>
    <row r="61" spans="1:4" s="174" customFormat="1" x14ac:dyDescent="0.25">
      <c r="A61" s="174" t="s">
        <v>2596</v>
      </c>
      <c r="B61" s="187" t="s">
        <v>2601</v>
      </c>
      <c r="C61" s="190"/>
      <c r="D61" s="180" t="s">
        <v>3036</v>
      </c>
    </row>
    <row r="62" spans="1:4" s="174" customFormat="1" x14ac:dyDescent="0.25">
      <c r="A62" s="174" t="s">
        <v>2595</v>
      </c>
      <c r="B62" s="186" t="s">
        <v>2606</v>
      </c>
      <c r="C62" s="194"/>
      <c r="D62" s="174" t="s">
        <v>3033</v>
      </c>
    </row>
    <row r="63" spans="1:4" s="174" customFormat="1" x14ac:dyDescent="0.25">
      <c r="A63" s="174" t="s">
        <v>2636</v>
      </c>
      <c r="B63" s="186" t="s">
        <v>2630</v>
      </c>
      <c r="C63" s="205"/>
      <c r="D63" s="174" t="s">
        <v>3034</v>
      </c>
    </row>
    <row r="64" spans="1:4" s="174" customFormat="1" x14ac:dyDescent="0.25">
      <c r="A64" s="174" t="s">
        <v>2613</v>
      </c>
      <c r="B64" s="186" t="s">
        <v>2609</v>
      </c>
      <c r="C64" s="198"/>
      <c r="D64" s="180" t="s">
        <v>3035</v>
      </c>
    </row>
    <row r="65" spans="1:4" s="180" customFormat="1" x14ac:dyDescent="0.25">
      <c r="B65" s="199"/>
    </row>
    <row r="66" spans="1:4" s="180" customFormat="1" x14ac:dyDescent="0.25">
      <c r="A66" s="167" t="s">
        <v>3135</v>
      </c>
      <c r="B66" s="184"/>
      <c r="C66" s="165"/>
      <c r="D66" s="165"/>
    </row>
    <row r="67" spans="1:4" s="180" customFormat="1" x14ac:dyDescent="0.25">
      <c r="A67" s="183" t="s">
        <v>2585</v>
      </c>
      <c r="B67" s="185" t="s">
        <v>2586</v>
      </c>
      <c r="C67" s="183" t="s">
        <v>2587</v>
      </c>
      <c r="D67" s="183" t="s">
        <v>2588</v>
      </c>
    </row>
    <row r="68" spans="1:4" s="180" customFormat="1" x14ac:dyDescent="0.25">
      <c r="A68" s="174" t="s">
        <v>2678</v>
      </c>
      <c r="B68" s="187" t="s">
        <v>2680</v>
      </c>
      <c r="C68" s="207"/>
      <c r="D68" s="174" t="s">
        <v>3055</v>
      </c>
    </row>
    <row r="69" spans="1:4" s="180" customFormat="1" x14ac:dyDescent="0.25">
      <c r="A69" s="174" t="s">
        <v>2611</v>
      </c>
      <c r="B69" s="186" t="s">
        <v>2607</v>
      </c>
      <c r="C69" s="195"/>
      <c r="D69" s="174" t="s">
        <v>3056</v>
      </c>
    </row>
    <row r="70" spans="1:4" s="180" customFormat="1" x14ac:dyDescent="0.25">
      <c r="A70" s="174" t="s">
        <v>2613</v>
      </c>
      <c r="B70" s="186" t="s">
        <v>2609</v>
      </c>
      <c r="C70" s="198"/>
      <c r="D70" s="174" t="s">
        <v>483</v>
      </c>
    </row>
    <row r="71" spans="1:4" s="180" customFormat="1" x14ac:dyDescent="0.25">
      <c r="A71" s="174" t="s">
        <v>2612</v>
      </c>
      <c r="B71" s="186" t="s">
        <v>2608</v>
      </c>
      <c r="C71" s="197"/>
      <c r="D71" s="174" t="s">
        <v>3057</v>
      </c>
    </row>
    <row r="72" spans="1:4" s="180" customFormat="1" x14ac:dyDescent="0.25">
      <c r="A72" s="174" t="s">
        <v>2610</v>
      </c>
      <c r="B72" s="186" t="s">
        <v>2627</v>
      </c>
      <c r="C72" s="196"/>
      <c r="D72" s="174" t="s">
        <v>3058</v>
      </c>
    </row>
    <row r="73" spans="1:4" s="180" customFormat="1" x14ac:dyDescent="0.25">
      <c r="A73" s="174" t="s">
        <v>2590</v>
      </c>
      <c r="B73" s="187" t="s">
        <v>2600</v>
      </c>
      <c r="C73" s="189"/>
      <c r="D73" s="174" t="s">
        <v>278</v>
      </c>
    </row>
    <row r="74" spans="1:4" s="180" customFormat="1" x14ac:dyDescent="0.25">
      <c r="A74" s="174" t="s">
        <v>2596</v>
      </c>
      <c r="B74" s="187" t="s">
        <v>2601</v>
      </c>
      <c r="C74" s="190"/>
      <c r="D74" s="174" t="s">
        <v>3059</v>
      </c>
    </row>
    <row r="75" spans="1:4" s="180" customFormat="1" x14ac:dyDescent="0.25">
      <c r="A75" s="174" t="s">
        <v>2603</v>
      </c>
      <c r="B75" s="187" t="s">
        <v>2604</v>
      </c>
      <c r="C75" s="191"/>
      <c r="D75" s="174" t="s">
        <v>3060</v>
      </c>
    </row>
    <row r="76" spans="1:4" s="180" customFormat="1" x14ac:dyDescent="0.25">
      <c r="A76" s="174" t="s">
        <v>2595</v>
      </c>
      <c r="B76" s="186" t="s">
        <v>2606</v>
      </c>
      <c r="C76" s="194"/>
      <c r="D76" s="174" t="s">
        <v>3061</v>
      </c>
    </row>
    <row r="77" spans="1:4" s="180" customFormat="1" x14ac:dyDescent="0.25">
      <c r="A77" s="174" t="s">
        <v>2597</v>
      </c>
      <c r="B77" s="187" t="s">
        <v>2598</v>
      </c>
      <c r="C77" s="181"/>
      <c r="D77" s="180" t="s">
        <v>2652</v>
      </c>
    </row>
    <row r="78" spans="1:4" s="180" customFormat="1" x14ac:dyDescent="0.25">
      <c r="A78" s="174"/>
      <c r="B78" s="187"/>
    </row>
    <row r="79" spans="1:4" s="180" customFormat="1" x14ac:dyDescent="0.25">
      <c r="A79" s="167" t="s">
        <v>3018</v>
      </c>
      <c r="B79" s="184"/>
      <c r="C79" s="165"/>
      <c r="D79" s="165"/>
    </row>
    <row r="80" spans="1:4" s="180" customFormat="1" x14ac:dyDescent="0.25">
      <c r="A80" s="183" t="s">
        <v>2585</v>
      </c>
      <c r="B80" s="185" t="s">
        <v>2586</v>
      </c>
      <c r="C80" s="183" t="s">
        <v>2587</v>
      </c>
      <c r="D80" s="183" t="s">
        <v>2588</v>
      </c>
    </row>
    <row r="81" spans="1:4" s="180" customFormat="1" x14ac:dyDescent="0.25">
      <c r="A81" s="174" t="s">
        <v>2596</v>
      </c>
      <c r="B81" s="187" t="s">
        <v>2601</v>
      </c>
      <c r="C81" s="190"/>
      <c r="D81" s="180" t="s">
        <v>2964</v>
      </c>
    </row>
    <row r="82" spans="1:4" s="180" customFormat="1" x14ac:dyDescent="0.25">
      <c r="A82" s="174" t="s">
        <v>2611</v>
      </c>
      <c r="B82" s="186" t="s">
        <v>2607</v>
      </c>
      <c r="C82" s="195"/>
      <c r="D82" s="180" t="s">
        <v>2965</v>
      </c>
    </row>
    <row r="83" spans="1:4" s="180" customFormat="1" x14ac:dyDescent="0.25">
      <c r="A83" s="174" t="s">
        <v>2610</v>
      </c>
      <c r="B83" s="186" t="s">
        <v>2627</v>
      </c>
      <c r="C83" s="196"/>
      <c r="D83" s="180" t="s">
        <v>2966</v>
      </c>
    </row>
    <row r="84" spans="1:4" s="180" customFormat="1" x14ac:dyDescent="0.25">
      <c r="A84" s="174" t="s">
        <v>2597</v>
      </c>
      <c r="B84" s="187" t="s">
        <v>2598</v>
      </c>
      <c r="C84" s="181"/>
      <c r="D84" s="180" t="s">
        <v>2652</v>
      </c>
    </row>
    <row r="85" spans="1:4" s="174" customFormat="1" x14ac:dyDescent="0.25">
      <c r="B85" s="186"/>
    </row>
    <row r="86" spans="1:4" s="174" customFormat="1" x14ac:dyDescent="0.25">
      <c r="A86" s="167" t="s">
        <v>3426</v>
      </c>
      <c r="B86" s="184"/>
      <c r="C86" s="165"/>
      <c r="D86" s="165"/>
    </row>
    <row r="87" spans="1:4" s="174" customFormat="1" x14ac:dyDescent="0.25">
      <c r="A87" s="183" t="s">
        <v>2585</v>
      </c>
      <c r="B87" s="185" t="s">
        <v>2586</v>
      </c>
      <c r="C87" s="183" t="s">
        <v>2587</v>
      </c>
      <c r="D87" s="183" t="s">
        <v>2588</v>
      </c>
    </row>
    <row r="88" spans="1:4" s="174" customFormat="1" x14ac:dyDescent="0.25">
      <c r="A88" s="174" t="s">
        <v>2632</v>
      </c>
      <c r="B88" s="186" t="s">
        <v>2626</v>
      </c>
      <c r="C88" s="202"/>
      <c r="D88" s="174" t="s">
        <v>3281</v>
      </c>
    </row>
    <row r="89" spans="1:4" s="174" customFormat="1" x14ac:dyDescent="0.25">
      <c r="A89" s="174" t="s">
        <v>2603</v>
      </c>
      <c r="B89" s="187" t="s">
        <v>2604</v>
      </c>
      <c r="C89" s="191"/>
      <c r="D89" s="174" t="s">
        <v>3282</v>
      </c>
    </row>
    <row r="90" spans="1:4" s="174" customFormat="1" x14ac:dyDescent="0.25">
      <c r="B90" s="186"/>
    </row>
    <row r="91" spans="1:4" s="174" customFormat="1" x14ac:dyDescent="0.25">
      <c r="A91" s="167" t="s">
        <v>3283</v>
      </c>
      <c r="B91" s="184"/>
      <c r="C91" s="165"/>
      <c r="D91" s="165"/>
    </row>
    <row r="92" spans="1:4" s="174" customFormat="1" x14ac:dyDescent="0.25">
      <c r="A92" s="183" t="s">
        <v>2585</v>
      </c>
      <c r="B92" s="185" t="s">
        <v>2586</v>
      </c>
      <c r="C92" s="183" t="s">
        <v>2587</v>
      </c>
      <c r="D92" s="183" t="s">
        <v>2588</v>
      </c>
    </row>
    <row r="93" spans="1:4" s="174" customFormat="1" x14ac:dyDescent="0.25">
      <c r="A93" s="174" t="s">
        <v>2596</v>
      </c>
      <c r="B93" s="187" t="s">
        <v>2601</v>
      </c>
      <c r="C93" s="190"/>
      <c r="D93" s="174" t="s">
        <v>3284</v>
      </c>
    </row>
    <row r="94" spans="1:4" s="174" customFormat="1" x14ac:dyDescent="0.25">
      <c r="A94" s="174" t="s">
        <v>2610</v>
      </c>
      <c r="B94" s="186" t="s">
        <v>2627</v>
      </c>
      <c r="C94" s="196"/>
      <c r="D94" s="174" t="s">
        <v>3285</v>
      </c>
    </row>
    <row r="95" spans="1:4" s="174" customFormat="1" x14ac:dyDescent="0.25">
      <c r="A95" s="174" t="s">
        <v>2603</v>
      </c>
      <c r="B95" s="187" t="s">
        <v>2604</v>
      </c>
      <c r="C95" s="191"/>
      <c r="D95" s="174" t="s">
        <v>3286</v>
      </c>
    </row>
    <row r="96" spans="1:4" s="174" customFormat="1" x14ac:dyDescent="0.25">
      <c r="A96" s="174" t="s">
        <v>2611</v>
      </c>
      <c r="B96" s="186" t="s">
        <v>2607</v>
      </c>
      <c r="C96" s="195"/>
      <c r="D96" s="174" t="s">
        <v>3287</v>
      </c>
    </row>
    <row r="97" spans="1:4" s="174" customFormat="1" x14ac:dyDescent="0.25">
      <c r="B97" s="186"/>
    </row>
    <row r="98" spans="1:4" s="174" customFormat="1" x14ac:dyDescent="0.25">
      <c r="A98" s="167" t="s">
        <v>3288</v>
      </c>
      <c r="B98" s="184"/>
      <c r="C98" s="165"/>
      <c r="D98" s="165"/>
    </row>
    <row r="99" spans="1:4" s="174" customFormat="1" x14ac:dyDescent="0.25">
      <c r="A99" s="183" t="s">
        <v>2585</v>
      </c>
      <c r="B99" s="185" t="s">
        <v>2586</v>
      </c>
      <c r="C99" s="183" t="s">
        <v>2587</v>
      </c>
      <c r="D99" s="183" t="s">
        <v>2588</v>
      </c>
    </row>
    <row r="100" spans="1:4" s="174" customFormat="1" x14ac:dyDescent="0.25">
      <c r="A100" s="174" t="s">
        <v>2636</v>
      </c>
      <c r="B100" s="186" t="s">
        <v>2630</v>
      </c>
      <c r="C100" s="205"/>
      <c r="D100" s="174" t="s">
        <v>3289</v>
      </c>
    </row>
    <row r="101" spans="1:4" s="174" customFormat="1" x14ac:dyDescent="0.25">
      <c r="A101" s="174" t="s">
        <v>2612</v>
      </c>
      <c r="B101" s="186" t="s">
        <v>2608</v>
      </c>
      <c r="C101" s="197"/>
      <c r="D101" s="174" t="s">
        <v>3290</v>
      </c>
    </row>
    <row r="102" spans="1:4" s="174" customFormat="1" x14ac:dyDescent="0.25">
      <c r="B102" s="186"/>
    </row>
    <row r="103" spans="1:4" s="174" customFormat="1" x14ac:dyDescent="0.25">
      <c r="A103" s="167" t="s">
        <v>3291</v>
      </c>
      <c r="B103" s="184"/>
      <c r="C103" s="165"/>
      <c r="D103" s="165"/>
    </row>
    <row r="104" spans="1:4" s="174" customFormat="1" x14ac:dyDescent="0.25">
      <c r="A104" s="183" t="s">
        <v>2585</v>
      </c>
      <c r="B104" s="185" t="s">
        <v>2586</v>
      </c>
      <c r="C104" s="183" t="s">
        <v>2587</v>
      </c>
      <c r="D104" s="183" t="s">
        <v>2588</v>
      </c>
    </row>
    <row r="105" spans="1:4" s="174" customFormat="1" x14ac:dyDescent="0.25">
      <c r="A105" s="174" t="s">
        <v>2632</v>
      </c>
      <c r="B105" s="186" t="s">
        <v>2626</v>
      </c>
      <c r="C105" s="202"/>
      <c r="D105" s="174" t="s">
        <v>3292</v>
      </c>
    </row>
    <row r="106" spans="1:4" s="174" customFormat="1" x14ac:dyDescent="0.25">
      <c r="A106" s="174" t="s">
        <v>2611</v>
      </c>
      <c r="B106" s="186" t="s">
        <v>2607</v>
      </c>
      <c r="C106" s="195"/>
      <c r="D106" s="174" t="s">
        <v>3293</v>
      </c>
    </row>
    <row r="107" spans="1:4" s="174" customFormat="1" x14ac:dyDescent="0.25">
      <c r="A107" s="174" t="s">
        <v>2613</v>
      </c>
      <c r="B107" s="186" t="s">
        <v>2609</v>
      </c>
      <c r="C107" s="198"/>
      <c r="D107" s="174" t="s">
        <v>3294</v>
      </c>
    </row>
    <row r="108" spans="1:4" s="174" customFormat="1" x14ac:dyDescent="0.25">
      <c r="A108" s="174" t="s">
        <v>2603</v>
      </c>
      <c r="B108" s="187" t="s">
        <v>2604</v>
      </c>
      <c r="C108" s="191"/>
      <c r="D108" s="174" t="s">
        <v>3295</v>
      </c>
    </row>
    <row r="109" spans="1:4" s="174" customFormat="1" x14ac:dyDescent="0.25">
      <c r="A109" s="174" t="s">
        <v>2610</v>
      </c>
      <c r="B109" s="186" t="s">
        <v>2627</v>
      </c>
      <c r="C109" s="196"/>
      <c r="D109" s="174" t="s">
        <v>3296</v>
      </c>
    </row>
    <row r="110" spans="1:4" s="174" customFormat="1" x14ac:dyDescent="0.25">
      <c r="A110" s="174" t="s">
        <v>2590</v>
      </c>
      <c r="B110" s="187" t="s">
        <v>2600</v>
      </c>
      <c r="C110" s="189"/>
      <c r="D110" s="174" t="s">
        <v>3297</v>
      </c>
    </row>
    <row r="111" spans="1:4" s="174" customFormat="1" x14ac:dyDescent="0.25">
      <c r="A111" s="174" t="s">
        <v>2596</v>
      </c>
      <c r="B111" s="187" t="s">
        <v>2601</v>
      </c>
      <c r="C111" s="190"/>
      <c r="D111" s="174" t="s">
        <v>3298</v>
      </c>
    </row>
    <row r="112" spans="1:4" s="174" customFormat="1" x14ac:dyDescent="0.25">
      <c r="B112" s="186"/>
    </row>
    <row r="113" spans="1:4" s="174" customFormat="1" x14ac:dyDescent="0.25">
      <c r="A113" s="167" t="s">
        <v>2978</v>
      </c>
      <c r="B113" s="184"/>
      <c r="C113" s="165"/>
      <c r="D113" s="165"/>
    </row>
    <row r="114" spans="1:4" s="174" customFormat="1" x14ac:dyDescent="0.25">
      <c r="A114" s="183" t="s">
        <v>2585</v>
      </c>
      <c r="B114" s="185" t="s">
        <v>2586</v>
      </c>
      <c r="C114" s="183" t="s">
        <v>2587</v>
      </c>
      <c r="D114" s="183" t="s">
        <v>2588</v>
      </c>
    </row>
    <row r="115" spans="1:4" s="174" customFormat="1" x14ac:dyDescent="0.25">
      <c r="A115" s="174" t="s">
        <v>2611</v>
      </c>
      <c r="B115" s="186" t="s">
        <v>2607</v>
      </c>
      <c r="C115" s="195"/>
      <c r="D115" s="180" t="s">
        <v>2979</v>
      </c>
    </row>
    <row r="116" spans="1:4" s="174" customFormat="1" x14ac:dyDescent="0.25">
      <c r="A116" s="174" t="s">
        <v>2603</v>
      </c>
      <c r="B116" s="187" t="s">
        <v>2604</v>
      </c>
      <c r="C116" s="191"/>
      <c r="D116" s="180" t="s">
        <v>2980</v>
      </c>
    </row>
    <row r="117" spans="1:4" s="174" customFormat="1" x14ac:dyDescent="0.25">
      <c r="A117" s="174" t="s">
        <v>2597</v>
      </c>
      <c r="B117" s="187" t="s">
        <v>2598</v>
      </c>
      <c r="C117" s="181"/>
      <c r="D117" s="180" t="s">
        <v>2652</v>
      </c>
    </row>
    <row r="118" spans="1:4" s="174" customFormat="1" x14ac:dyDescent="0.25">
      <c r="B118" s="187"/>
      <c r="C118" s="180"/>
      <c r="D118" s="180"/>
    </row>
    <row r="119" spans="1:4" s="174" customFormat="1" x14ac:dyDescent="0.25">
      <c r="A119" s="167" t="s">
        <v>3019</v>
      </c>
      <c r="B119" s="184"/>
      <c r="C119" s="165"/>
      <c r="D119" s="165"/>
    </row>
    <row r="120" spans="1:4" s="174" customFormat="1" x14ac:dyDescent="0.25">
      <c r="A120" s="183" t="s">
        <v>2585</v>
      </c>
      <c r="B120" s="185" t="s">
        <v>2586</v>
      </c>
      <c r="C120" s="183" t="s">
        <v>2587</v>
      </c>
      <c r="D120" s="183" t="s">
        <v>2588</v>
      </c>
    </row>
    <row r="121" spans="1:4" s="174" customFormat="1" x14ac:dyDescent="0.25">
      <c r="A121" s="174" t="s">
        <v>2596</v>
      </c>
      <c r="B121" s="187" t="s">
        <v>2601</v>
      </c>
      <c r="C121" s="190"/>
      <c r="D121" s="180" t="s">
        <v>3020</v>
      </c>
    </row>
    <row r="122" spans="1:4" s="174" customFormat="1" x14ac:dyDescent="0.25">
      <c r="A122" s="174" t="s">
        <v>2636</v>
      </c>
      <c r="B122" s="186" t="s">
        <v>2630</v>
      </c>
      <c r="C122" s="205"/>
      <c r="D122" s="180" t="s">
        <v>3021</v>
      </c>
    </row>
    <row r="123" spans="1:4" s="174" customFormat="1" x14ac:dyDescent="0.25">
      <c r="A123" s="174" t="s">
        <v>2613</v>
      </c>
      <c r="B123" s="186" t="s">
        <v>2609</v>
      </c>
      <c r="C123" s="198"/>
      <c r="D123" s="180" t="s">
        <v>3022</v>
      </c>
    </row>
    <row r="124" spans="1:4" s="174" customFormat="1" x14ac:dyDescent="0.25">
      <c r="A124" s="174" t="s">
        <v>2597</v>
      </c>
      <c r="B124" s="187" t="s">
        <v>2598</v>
      </c>
      <c r="C124" s="181"/>
      <c r="D124" s="180" t="s">
        <v>2652</v>
      </c>
    </row>
    <row r="125" spans="1:4" s="174" customFormat="1" x14ac:dyDescent="0.25">
      <c r="B125" s="186"/>
    </row>
    <row r="126" spans="1:4" s="174" customFormat="1" x14ac:dyDescent="0.25">
      <c r="A126" s="167" t="s">
        <v>2654</v>
      </c>
      <c r="B126" s="184"/>
      <c r="C126" s="165"/>
      <c r="D126" s="165"/>
    </row>
    <row r="127" spans="1:4" s="174" customFormat="1" x14ac:dyDescent="0.25">
      <c r="A127" s="183" t="s">
        <v>2585</v>
      </c>
      <c r="B127" s="185" t="s">
        <v>2586</v>
      </c>
      <c r="C127" s="183" t="s">
        <v>2587</v>
      </c>
      <c r="D127" s="183" t="s">
        <v>2588</v>
      </c>
    </row>
    <row r="128" spans="1:4" s="174" customFormat="1" x14ac:dyDescent="0.25">
      <c r="A128" s="174" t="s">
        <v>2597</v>
      </c>
      <c r="B128" s="187" t="s">
        <v>2598</v>
      </c>
      <c r="C128" s="181"/>
      <c r="D128" s="174" t="s">
        <v>2655</v>
      </c>
    </row>
    <row r="129" spans="1:4" s="174" customFormat="1" x14ac:dyDescent="0.25">
      <c r="A129" s="174" t="s">
        <v>2611</v>
      </c>
      <c r="B129" s="186" t="s">
        <v>2607</v>
      </c>
      <c r="C129" s="195"/>
      <c r="D129" s="174" t="s">
        <v>2656</v>
      </c>
    </row>
    <row r="130" spans="1:4" s="174" customFormat="1" x14ac:dyDescent="0.25">
      <c r="A130" s="174" t="s">
        <v>2613</v>
      </c>
      <c r="B130" s="186" t="s">
        <v>2609</v>
      </c>
      <c r="C130" s="198"/>
      <c r="D130" s="174" t="s">
        <v>2755</v>
      </c>
    </row>
    <row r="131" spans="1:4" s="174" customFormat="1" x14ac:dyDescent="0.25">
      <c r="A131" s="174" t="s">
        <v>2612</v>
      </c>
      <c r="B131" s="186" t="s">
        <v>2608</v>
      </c>
      <c r="C131" s="197"/>
      <c r="D131" s="174" t="s">
        <v>2657</v>
      </c>
    </row>
    <row r="132" spans="1:4" s="174" customFormat="1" x14ac:dyDescent="0.25">
      <c r="A132" s="174" t="s">
        <v>2610</v>
      </c>
      <c r="B132" s="186" t="s">
        <v>2627</v>
      </c>
      <c r="C132" s="196"/>
      <c r="D132" s="174" t="s">
        <v>2658</v>
      </c>
    </row>
    <row r="133" spans="1:4" s="174" customFormat="1" x14ac:dyDescent="0.25">
      <c r="A133" s="174" t="s">
        <v>2590</v>
      </c>
      <c r="B133" s="187" t="s">
        <v>2600</v>
      </c>
      <c r="C133" s="189"/>
      <c r="D133" s="174" t="s">
        <v>2659</v>
      </c>
    </row>
    <row r="134" spans="1:4" s="174" customFormat="1" x14ac:dyDescent="0.25">
      <c r="A134" s="174" t="s">
        <v>2596</v>
      </c>
      <c r="B134" s="187" t="s">
        <v>2601</v>
      </c>
      <c r="C134" s="190"/>
      <c r="D134" s="174" t="s">
        <v>2660</v>
      </c>
    </row>
    <row r="135" spans="1:4" s="174" customFormat="1" x14ac:dyDescent="0.25">
      <c r="A135" s="174" t="s">
        <v>2603</v>
      </c>
      <c r="B135" s="187" t="s">
        <v>2604</v>
      </c>
      <c r="C135" s="191"/>
      <c r="D135" s="174" t="s">
        <v>2661</v>
      </c>
    </row>
    <row r="136" spans="1:4" s="174" customFormat="1" x14ac:dyDescent="0.25">
      <c r="A136" s="174" t="s">
        <v>2595</v>
      </c>
      <c r="B136" s="186" t="s">
        <v>2606</v>
      </c>
      <c r="C136" s="194"/>
      <c r="D136" s="174" t="s">
        <v>2662</v>
      </c>
    </row>
    <row r="137" spans="1:4" s="174" customFormat="1" x14ac:dyDescent="0.25">
      <c r="B137" s="186"/>
      <c r="C137" s="180"/>
    </row>
    <row r="138" spans="1:4" s="174" customFormat="1" x14ac:dyDescent="0.25">
      <c r="A138" s="167" t="s">
        <v>2653</v>
      </c>
      <c r="B138" s="184"/>
      <c r="C138" s="165"/>
      <c r="D138" s="165"/>
    </row>
    <row r="139" spans="1:4" s="174" customFormat="1" x14ac:dyDescent="0.25">
      <c r="A139" s="183" t="s">
        <v>2585</v>
      </c>
      <c r="B139" s="185" t="s">
        <v>2586</v>
      </c>
      <c r="C139" s="183" t="s">
        <v>2587</v>
      </c>
      <c r="D139" s="183" t="s">
        <v>2588</v>
      </c>
    </row>
    <row r="140" spans="1:4" s="174" customFormat="1" x14ac:dyDescent="0.25">
      <c r="A140" s="174" t="s">
        <v>2603</v>
      </c>
      <c r="B140" s="187" t="s">
        <v>2604</v>
      </c>
      <c r="C140" s="191"/>
      <c r="D140" s="174" t="s">
        <v>2773</v>
      </c>
    </row>
    <row r="141" spans="1:4" s="174" customFormat="1" x14ac:dyDescent="0.25">
      <c r="A141" s="174" t="s">
        <v>2610</v>
      </c>
      <c r="B141" s="186" t="s">
        <v>2627</v>
      </c>
      <c r="C141" s="196"/>
      <c r="D141" s="180" t="s">
        <v>2774</v>
      </c>
    </row>
    <row r="142" spans="1:4" s="174" customFormat="1" x14ac:dyDescent="0.25">
      <c r="A142" s="174" t="s">
        <v>2596</v>
      </c>
      <c r="B142" s="187" t="s">
        <v>2601</v>
      </c>
      <c r="C142" s="190"/>
      <c r="D142" s="174" t="s">
        <v>2764</v>
      </c>
    </row>
    <row r="143" spans="1:4" s="174" customFormat="1" x14ac:dyDescent="0.25">
      <c r="A143" s="174" t="s">
        <v>2611</v>
      </c>
      <c r="B143" s="186" t="s">
        <v>2607</v>
      </c>
      <c r="C143" s="195"/>
      <c r="D143" s="174" t="s">
        <v>2765</v>
      </c>
    </row>
    <row r="144" spans="1:4" s="174" customFormat="1" x14ac:dyDescent="0.25">
      <c r="A144" s="174" t="s">
        <v>2597</v>
      </c>
      <c r="B144" s="187" t="s">
        <v>2598</v>
      </c>
      <c r="C144" s="181"/>
      <c r="D144" s="180" t="s">
        <v>2652</v>
      </c>
    </row>
    <row r="145" spans="1:4" s="174" customFormat="1" x14ac:dyDescent="0.25">
      <c r="B145" s="186"/>
      <c r="C145" s="180"/>
    </row>
    <row r="146" spans="1:4" x14ac:dyDescent="0.25">
      <c r="A146" s="167" t="s">
        <v>2589</v>
      </c>
      <c r="B146" s="184"/>
      <c r="C146" s="165"/>
      <c r="D146" s="165"/>
    </row>
    <row r="147" spans="1:4" x14ac:dyDescent="0.25">
      <c r="A147" s="183" t="s">
        <v>2585</v>
      </c>
      <c r="B147" s="185" t="s">
        <v>2586</v>
      </c>
      <c r="C147" s="183" t="s">
        <v>2587</v>
      </c>
      <c r="D147" s="183" t="s">
        <v>2588</v>
      </c>
    </row>
    <row r="148" spans="1:4" x14ac:dyDescent="0.25">
      <c r="A148" s="174" t="s">
        <v>2610</v>
      </c>
      <c r="B148" s="186" t="s">
        <v>2627</v>
      </c>
      <c r="C148" s="196"/>
      <c r="D148" t="s">
        <v>2274</v>
      </c>
    </row>
    <row r="149" spans="1:4" x14ac:dyDescent="0.25">
      <c r="A149" t="s">
        <v>2590</v>
      </c>
      <c r="B149" s="187" t="s">
        <v>2600</v>
      </c>
      <c r="C149" s="189"/>
      <c r="D149" t="s">
        <v>2276</v>
      </c>
    </row>
    <row r="150" spans="1:4" x14ac:dyDescent="0.25">
      <c r="A150" t="s">
        <v>2596</v>
      </c>
      <c r="B150" s="187" t="s">
        <v>2601</v>
      </c>
      <c r="C150" s="190"/>
      <c r="D150" t="s">
        <v>2275</v>
      </c>
    </row>
    <row r="151" spans="1:4" x14ac:dyDescent="0.25">
      <c r="A151" t="s">
        <v>2595</v>
      </c>
      <c r="B151" s="186" t="s">
        <v>2606</v>
      </c>
      <c r="C151" s="192"/>
      <c r="D151" t="s">
        <v>2592</v>
      </c>
    </row>
    <row r="152" spans="1:4" x14ac:dyDescent="0.25">
      <c r="A152" s="174" t="s">
        <v>2611</v>
      </c>
      <c r="B152" s="186" t="s">
        <v>2607</v>
      </c>
      <c r="C152" s="195"/>
      <c r="D152" t="s">
        <v>2593</v>
      </c>
    </row>
    <row r="153" spans="1:4" x14ac:dyDescent="0.25">
      <c r="A153" t="s">
        <v>2597</v>
      </c>
      <c r="B153" s="187" t="s">
        <v>2598</v>
      </c>
      <c r="C153" s="181"/>
      <c r="D153" t="s">
        <v>2277</v>
      </c>
    </row>
    <row r="154" spans="1:4" x14ac:dyDescent="0.25">
      <c r="A154" t="s">
        <v>2603</v>
      </c>
      <c r="B154" s="187" t="s">
        <v>2604</v>
      </c>
      <c r="C154" s="191"/>
      <c r="D154" t="s">
        <v>2602</v>
      </c>
    </row>
    <row r="156" spans="1:4" x14ac:dyDescent="0.25">
      <c r="A156" s="167" t="s">
        <v>2637</v>
      </c>
      <c r="B156" s="184"/>
      <c r="C156" s="165"/>
      <c r="D156" s="165"/>
    </row>
    <row r="157" spans="1:4" x14ac:dyDescent="0.25">
      <c r="A157" s="183" t="s">
        <v>2585</v>
      </c>
      <c r="B157" s="185" t="s">
        <v>2586</v>
      </c>
      <c r="C157" s="183" t="s">
        <v>2587</v>
      </c>
      <c r="D157" s="183" t="s">
        <v>2588</v>
      </c>
    </row>
    <row r="158" spans="1:4" x14ac:dyDescent="0.25">
      <c r="A158" s="174" t="s">
        <v>2596</v>
      </c>
      <c r="B158" s="187" t="s">
        <v>2601</v>
      </c>
      <c r="C158" s="190"/>
      <c r="D158" t="s">
        <v>148</v>
      </c>
    </row>
    <row r="159" spans="1:4" x14ac:dyDescent="0.25">
      <c r="A159" s="174" t="s">
        <v>2584</v>
      </c>
      <c r="B159" s="188" t="s">
        <v>2591</v>
      </c>
      <c r="C159" s="182"/>
      <c r="D159" t="s">
        <v>2639</v>
      </c>
    </row>
    <row r="160" spans="1:4" x14ac:dyDescent="0.25">
      <c r="A160" s="174" t="s">
        <v>2636</v>
      </c>
      <c r="B160" s="186" t="s">
        <v>2630</v>
      </c>
      <c r="C160" s="205"/>
      <c r="D160" t="s">
        <v>2646</v>
      </c>
    </row>
    <row r="161" spans="1:4" x14ac:dyDescent="0.25">
      <c r="A161" s="174" t="s">
        <v>2603</v>
      </c>
      <c r="B161" s="187" t="s">
        <v>2604</v>
      </c>
      <c r="C161" s="191"/>
      <c r="D161" t="s">
        <v>2640</v>
      </c>
    </row>
    <row r="162" spans="1:4" x14ac:dyDescent="0.25">
      <c r="A162" s="174" t="s">
        <v>2612</v>
      </c>
      <c r="B162" s="186" t="s">
        <v>2608</v>
      </c>
      <c r="C162" s="197"/>
      <c r="D162" t="s">
        <v>2641</v>
      </c>
    </row>
    <row r="163" spans="1:4" x14ac:dyDescent="0.25">
      <c r="A163" s="174" t="s">
        <v>2611</v>
      </c>
      <c r="B163" s="186" t="s">
        <v>2607</v>
      </c>
      <c r="C163" s="195"/>
      <c r="D163" t="s">
        <v>2642</v>
      </c>
    </row>
    <row r="164" spans="1:4" x14ac:dyDescent="0.25">
      <c r="A164" s="174" t="s">
        <v>2631</v>
      </c>
      <c r="B164" s="186" t="s">
        <v>2628</v>
      </c>
      <c r="C164" s="204"/>
      <c r="D164" t="s">
        <v>2643</v>
      </c>
    </row>
    <row r="165" spans="1:4" x14ac:dyDescent="0.25">
      <c r="A165" s="174" t="s">
        <v>2597</v>
      </c>
      <c r="B165" s="187" t="s">
        <v>2598</v>
      </c>
      <c r="C165" s="181"/>
      <c r="D165" t="s">
        <v>2647</v>
      </c>
    </row>
    <row r="166" spans="1:4" x14ac:dyDescent="0.25">
      <c r="A166" s="174" t="s">
        <v>2610</v>
      </c>
      <c r="B166" s="186" t="s">
        <v>2627</v>
      </c>
      <c r="C166" s="196"/>
      <c r="D166" t="s">
        <v>2388</v>
      </c>
    </row>
    <row r="167" spans="1:4" x14ac:dyDescent="0.25">
      <c r="A167" s="174" t="s">
        <v>2613</v>
      </c>
      <c r="B167" s="186" t="s">
        <v>2609</v>
      </c>
      <c r="C167" s="198"/>
      <c r="D167" t="s">
        <v>3262</v>
      </c>
    </row>
    <row r="168" spans="1:4" x14ac:dyDescent="0.25">
      <c r="A168" s="174" t="s">
        <v>2590</v>
      </c>
      <c r="B168" s="187" t="s">
        <v>2600</v>
      </c>
      <c r="C168" s="189"/>
      <c r="D168" t="s">
        <v>2638</v>
      </c>
    </row>
    <row r="170" spans="1:4" x14ac:dyDescent="0.25">
      <c r="A170" s="167" t="s">
        <v>2663</v>
      </c>
      <c r="B170" s="184"/>
      <c r="C170" s="165"/>
      <c r="D170" s="165"/>
    </row>
    <row r="171" spans="1:4" x14ac:dyDescent="0.25">
      <c r="A171" s="183" t="s">
        <v>2585</v>
      </c>
      <c r="B171" s="185" t="s">
        <v>2586</v>
      </c>
      <c r="C171" s="183" t="s">
        <v>2587</v>
      </c>
      <c r="D171" s="183" t="s">
        <v>2588</v>
      </c>
    </row>
    <row r="172" spans="1:4" x14ac:dyDescent="0.25">
      <c r="A172" s="174" t="s">
        <v>2590</v>
      </c>
      <c r="B172" s="187" t="s">
        <v>2600</v>
      </c>
      <c r="C172" s="189"/>
      <c r="D172" s="174" t="s">
        <v>2859</v>
      </c>
    </row>
    <row r="173" spans="1:4" x14ac:dyDescent="0.25">
      <c r="A173" s="174" t="s">
        <v>2596</v>
      </c>
      <c r="B173" s="187" t="s">
        <v>2601</v>
      </c>
      <c r="C173" s="190"/>
      <c r="D173" s="174" t="s">
        <v>3159</v>
      </c>
    </row>
    <row r="174" spans="1:4" x14ac:dyDescent="0.25">
      <c r="A174" s="174" t="s">
        <v>2595</v>
      </c>
      <c r="B174" s="186" t="s">
        <v>2606</v>
      </c>
      <c r="C174" s="192"/>
      <c r="D174" s="174" t="s">
        <v>3160</v>
      </c>
    </row>
    <row r="175" spans="1:4" x14ac:dyDescent="0.25">
      <c r="A175" s="174" t="s">
        <v>2632</v>
      </c>
      <c r="B175" s="186" t="s">
        <v>2626</v>
      </c>
      <c r="C175" s="202"/>
      <c r="D175" s="174" t="s">
        <v>3161</v>
      </c>
    </row>
    <row r="176" spans="1:4" x14ac:dyDescent="0.25">
      <c r="A176" s="174" t="s">
        <v>2633</v>
      </c>
      <c r="B176" s="186" t="s">
        <v>2417</v>
      </c>
      <c r="C176" s="201"/>
      <c r="D176" s="174" t="s">
        <v>3162</v>
      </c>
    </row>
    <row r="177" spans="1:4" x14ac:dyDescent="0.25">
      <c r="A177" s="174" t="s">
        <v>2603</v>
      </c>
      <c r="B177" s="187" t="s">
        <v>2604</v>
      </c>
      <c r="C177" s="191"/>
      <c r="D177" s="174" t="s">
        <v>3163</v>
      </c>
    </row>
    <row r="178" spans="1:4" x14ac:dyDescent="0.25">
      <c r="A178" s="174" t="s">
        <v>2612</v>
      </c>
      <c r="B178" s="186" t="s">
        <v>2608</v>
      </c>
      <c r="C178" s="197"/>
      <c r="D178" s="174" t="s">
        <v>3164</v>
      </c>
    </row>
    <row r="179" spans="1:4" x14ac:dyDescent="0.25">
      <c r="A179" s="174" t="s">
        <v>2597</v>
      </c>
      <c r="B179" s="187" t="s">
        <v>2598</v>
      </c>
      <c r="C179" s="181"/>
      <c r="D179" s="174" t="s">
        <v>3165</v>
      </c>
    </row>
    <row r="180" spans="1:4" x14ac:dyDescent="0.25">
      <c r="A180" s="174" t="s">
        <v>2610</v>
      </c>
      <c r="B180" s="186" t="s">
        <v>2627</v>
      </c>
      <c r="C180" s="196"/>
      <c r="D180" s="174" t="s">
        <v>2664</v>
      </c>
    </row>
    <row r="181" spans="1:4" x14ac:dyDescent="0.25">
      <c r="A181" s="174" t="s">
        <v>2635</v>
      </c>
      <c r="B181" s="186" t="s">
        <v>2629</v>
      </c>
      <c r="C181" s="203"/>
      <c r="D181" s="174" t="s">
        <v>3166</v>
      </c>
    </row>
    <row r="182" spans="1:4" x14ac:dyDescent="0.25">
      <c r="A182" s="174" t="s">
        <v>2678</v>
      </c>
      <c r="B182" s="187" t="s">
        <v>2680</v>
      </c>
      <c r="C182" s="207"/>
      <c r="D182" s="174" t="s">
        <v>3167</v>
      </c>
    </row>
    <row r="183" spans="1:4" x14ac:dyDescent="0.25">
      <c r="A183" s="174" t="s">
        <v>2631</v>
      </c>
      <c r="B183" s="186" t="s">
        <v>2628</v>
      </c>
      <c r="C183" s="204"/>
      <c r="D183" s="174" t="s">
        <v>3168</v>
      </c>
    </row>
    <row r="184" spans="1:4" x14ac:dyDescent="0.25">
      <c r="A184" s="174" t="s">
        <v>2584</v>
      </c>
      <c r="B184" s="188" t="s">
        <v>2591</v>
      </c>
      <c r="C184" s="182"/>
      <c r="D184" s="174" t="s">
        <v>2665</v>
      </c>
    </row>
    <row r="185" spans="1:4" x14ac:dyDescent="0.25">
      <c r="A185" s="174" t="s">
        <v>2611</v>
      </c>
      <c r="B185" s="186" t="s">
        <v>2607</v>
      </c>
      <c r="C185" s="195"/>
      <c r="D185" s="174" t="s">
        <v>3169</v>
      </c>
    </row>
    <row r="186" spans="1:4" x14ac:dyDescent="0.25">
      <c r="A186" s="174" t="s">
        <v>2679</v>
      </c>
      <c r="B186" s="187">
        <v>740000</v>
      </c>
      <c r="C186" s="208"/>
      <c r="D186" s="174" t="s">
        <v>3170</v>
      </c>
    </row>
    <row r="187" spans="1:4" x14ac:dyDescent="0.25">
      <c r="A187" s="174" t="s">
        <v>2613</v>
      </c>
      <c r="B187" s="186" t="s">
        <v>2609</v>
      </c>
      <c r="C187" s="198"/>
      <c r="D187" s="174" t="s">
        <v>3171</v>
      </c>
    </row>
    <row r="188" spans="1:4" x14ac:dyDescent="0.25">
      <c r="A188" s="180" t="s">
        <v>2620</v>
      </c>
      <c r="B188" s="199" t="s">
        <v>2619</v>
      </c>
      <c r="C188" s="200"/>
      <c r="D188" s="174" t="s">
        <v>3172</v>
      </c>
    </row>
    <row r="189" spans="1:4" x14ac:dyDescent="0.25">
      <c r="A189" s="174" t="s">
        <v>2636</v>
      </c>
      <c r="B189" s="186" t="s">
        <v>2630</v>
      </c>
      <c r="C189" s="205"/>
      <c r="D189" s="174" t="s">
        <v>3173</v>
      </c>
    </row>
    <row r="190" spans="1:4" x14ac:dyDescent="0.25">
      <c r="A190" s="174" t="s">
        <v>2594</v>
      </c>
      <c r="B190" s="187" t="s">
        <v>2599</v>
      </c>
      <c r="C190" s="193"/>
      <c r="D190" s="174" t="s">
        <v>3174</v>
      </c>
    </row>
    <row r="191" spans="1:4" x14ac:dyDescent="0.25">
      <c r="A191" t="s">
        <v>3186</v>
      </c>
      <c r="B191" s="246" t="s">
        <v>3179</v>
      </c>
      <c r="C191" s="245"/>
      <c r="D191" s="174" t="s">
        <v>3175</v>
      </c>
    </row>
    <row r="192" spans="1:4" x14ac:dyDescent="0.25">
      <c r="A192" s="174" t="s">
        <v>3183</v>
      </c>
      <c r="B192" s="187" t="s">
        <v>3180</v>
      </c>
      <c r="C192" s="247"/>
      <c r="D192" s="174" t="s">
        <v>3176</v>
      </c>
    </row>
    <row r="193" spans="1:4" s="174" customFormat="1" x14ac:dyDescent="0.25">
      <c r="A193" s="174" t="s">
        <v>3184</v>
      </c>
      <c r="B193" s="174" t="s">
        <v>3181</v>
      </c>
      <c r="C193" s="248"/>
      <c r="D193" s="174" t="s">
        <v>3177</v>
      </c>
    </row>
    <row r="194" spans="1:4" s="174" customFormat="1" x14ac:dyDescent="0.25">
      <c r="A194" s="251" t="s">
        <v>3185</v>
      </c>
      <c r="B194" s="250" t="s">
        <v>3182</v>
      </c>
      <c r="C194" s="249"/>
      <c r="D194" s="174" t="s">
        <v>3178</v>
      </c>
    </row>
    <row r="195" spans="1:4" s="174" customFormat="1" x14ac:dyDescent="0.25">
      <c r="B195" s="186"/>
    </row>
    <row r="196" spans="1:4" s="174" customFormat="1" x14ac:dyDescent="0.25">
      <c r="A196" s="167" t="s">
        <v>2666</v>
      </c>
      <c r="B196" s="184"/>
      <c r="C196" s="165"/>
      <c r="D196" s="165"/>
    </row>
    <row r="197" spans="1:4" s="174" customFormat="1" x14ac:dyDescent="0.25">
      <c r="A197" s="183" t="s">
        <v>2585</v>
      </c>
      <c r="B197" s="185" t="s">
        <v>2586</v>
      </c>
      <c r="C197" s="183" t="s">
        <v>2587</v>
      </c>
      <c r="D197" s="183" t="s">
        <v>2588</v>
      </c>
    </row>
    <row r="198" spans="1:4" s="174" customFormat="1" x14ac:dyDescent="0.25">
      <c r="A198" s="174" t="s">
        <v>2597</v>
      </c>
      <c r="B198" s="187" t="s">
        <v>2598</v>
      </c>
      <c r="C198" s="181"/>
      <c r="D198" t="s">
        <v>127</v>
      </c>
    </row>
    <row r="199" spans="1:4" s="174" customFormat="1" x14ac:dyDescent="0.25">
      <c r="A199" s="174" t="s">
        <v>2603</v>
      </c>
      <c r="B199" s="187" t="s">
        <v>2604</v>
      </c>
      <c r="C199" s="191"/>
      <c r="D199" t="s">
        <v>126</v>
      </c>
    </row>
    <row r="200" spans="1:4" s="174" customFormat="1" x14ac:dyDescent="0.25">
      <c r="A200" s="174" t="s">
        <v>2610</v>
      </c>
      <c r="B200" s="186" t="s">
        <v>2627</v>
      </c>
      <c r="C200" s="196"/>
      <c r="D200" t="s">
        <v>125</v>
      </c>
    </row>
    <row r="201" spans="1:4" s="174" customFormat="1" x14ac:dyDescent="0.25">
      <c r="A201" s="174" t="s">
        <v>2611</v>
      </c>
      <c r="B201" s="186" t="s">
        <v>2607</v>
      </c>
      <c r="C201" s="195"/>
      <c r="D201" t="s">
        <v>123</v>
      </c>
    </row>
    <row r="202" spans="1:4" s="174" customFormat="1" x14ac:dyDescent="0.25">
      <c r="A202" s="174" t="s">
        <v>2596</v>
      </c>
      <c r="B202" s="187" t="s">
        <v>2601</v>
      </c>
      <c r="C202" s="190"/>
      <c r="D202" t="s">
        <v>122</v>
      </c>
    </row>
    <row r="203" spans="1:4" s="174" customFormat="1" x14ac:dyDescent="0.25">
      <c r="A203"/>
      <c r="B203" s="186"/>
      <c r="C203"/>
      <c r="D203"/>
    </row>
    <row r="204" spans="1:4" s="174" customFormat="1" x14ac:dyDescent="0.25">
      <c r="A204" s="167" t="s">
        <v>2667</v>
      </c>
      <c r="B204" s="184"/>
      <c r="C204" s="165"/>
      <c r="D204" s="165"/>
    </row>
    <row r="205" spans="1:4" s="174" customFormat="1" x14ac:dyDescent="0.25">
      <c r="A205" s="183" t="s">
        <v>2585</v>
      </c>
      <c r="B205" s="185" t="s">
        <v>2586</v>
      </c>
      <c r="C205" s="183" t="s">
        <v>2587</v>
      </c>
      <c r="D205" s="183" t="s">
        <v>2588</v>
      </c>
    </row>
    <row r="206" spans="1:4" s="174" customFormat="1" x14ac:dyDescent="0.25">
      <c r="A206" s="174" t="s">
        <v>2584</v>
      </c>
      <c r="B206" s="188" t="s">
        <v>2591</v>
      </c>
      <c r="C206" s="182"/>
      <c r="D206" t="s">
        <v>171</v>
      </c>
    </row>
    <row r="207" spans="1:4" s="174" customFormat="1" x14ac:dyDescent="0.25">
      <c r="A207" s="174" t="s">
        <v>2603</v>
      </c>
      <c r="B207" s="187" t="s">
        <v>2604</v>
      </c>
      <c r="C207" s="191"/>
      <c r="D207" t="s">
        <v>295</v>
      </c>
    </row>
    <row r="208" spans="1:4" s="174" customFormat="1" x14ac:dyDescent="0.25">
      <c r="A208" s="174" t="s">
        <v>2590</v>
      </c>
      <c r="B208" s="187" t="s">
        <v>2600</v>
      </c>
      <c r="C208" s="189"/>
      <c r="D208" t="s">
        <v>296</v>
      </c>
    </row>
    <row r="209" spans="1:4" s="174" customFormat="1" x14ac:dyDescent="0.25">
      <c r="A209"/>
      <c r="B209" s="186"/>
      <c r="C209"/>
      <c r="D209"/>
    </row>
    <row r="210" spans="1:4" s="174" customFormat="1" x14ac:dyDescent="0.25">
      <c r="A210" s="167" t="s">
        <v>2703</v>
      </c>
      <c r="B210" s="184"/>
      <c r="C210" s="165"/>
      <c r="D210" s="165"/>
    </row>
    <row r="211" spans="1:4" s="174" customFormat="1" x14ac:dyDescent="0.25">
      <c r="A211" s="183" t="s">
        <v>2585</v>
      </c>
      <c r="B211" s="185" t="s">
        <v>2586</v>
      </c>
      <c r="C211" s="183" t="s">
        <v>2587</v>
      </c>
      <c r="D211" s="183" t="s">
        <v>2588</v>
      </c>
    </row>
    <row r="212" spans="1:4" s="174" customFormat="1" x14ac:dyDescent="0.25">
      <c r="A212" s="174" t="s">
        <v>2595</v>
      </c>
      <c r="B212" s="186" t="s">
        <v>2606</v>
      </c>
      <c r="C212" s="192"/>
      <c r="D212" s="174" t="s">
        <v>2531</v>
      </c>
    </row>
    <row r="213" spans="1:4" s="174" customFormat="1" x14ac:dyDescent="0.25">
      <c r="A213" s="174" t="s">
        <v>2610</v>
      </c>
      <c r="B213" s="186" t="s">
        <v>2627</v>
      </c>
      <c r="C213" s="196"/>
      <c r="D213" s="174" t="s">
        <v>94</v>
      </c>
    </row>
    <row r="214" spans="1:4" s="174" customFormat="1" x14ac:dyDescent="0.25">
      <c r="A214" s="174" t="s">
        <v>2596</v>
      </c>
      <c r="B214" s="187" t="s">
        <v>2601</v>
      </c>
      <c r="C214" s="190"/>
      <c r="D214" s="174" t="s">
        <v>88</v>
      </c>
    </row>
    <row r="215" spans="1:4" s="174" customFormat="1" x14ac:dyDescent="0.25">
      <c r="A215" s="174" t="s">
        <v>2631</v>
      </c>
      <c r="B215" s="186" t="s">
        <v>2628</v>
      </c>
      <c r="C215" s="204"/>
      <c r="D215" s="174" t="s">
        <v>2704</v>
      </c>
    </row>
    <row r="216" spans="1:4" s="174" customFormat="1" x14ac:dyDescent="0.25">
      <c r="A216" s="174" t="s">
        <v>2611</v>
      </c>
      <c r="B216" s="186" t="s">
        <v>2607</v>
      </c>
      <c r="C216" s="195"/>
      <c r="D216" s="174" t="s">
        <v>2705</v>
      </c>
    </row>
    <row r="217" spans="1:4" s="174" customFormat="1" x14ac:dyDescent="0.25">
      <c r="A217" s="174" t="s">
        <v>2603</v>
      </c>
      <c r="B217" s="187" t="s">
        <v>2604</v>
      </c>
      <c r="C217" s="191"/>
      <c r="D217" s="174" t="s">
        <v>99</v>
      </c>
    </row>
    <row r="218" spans="1:4" s="174" customFormat="1" x14ac:dyDescent="0.25">
      <c r="A218" s="174" t="s">
        <v>2612</v>
      </c>
      <c r="B218" s="186" t="s">
        <v>2608</v>
      </c>
      <c r="C218" s="197"/>
      <c r="D218" s="174" t="s">
        <v>98</v>
      </c>
    </row>
    <row r="219" spans="1:4" s="174" customFormat="1" x14ac:dyDescent="0.25">
      <c r="A219" s="174" t="s">
        <v>2597</v>
      </c>
      <c r="B219" s="187" t="s">
        <v>2598</v>
      </c>
      <c r="C219" s="181"/>
      <c r="D219" s="174" t="s">
        <v>97</v>
      </c>
    </row>
    <row r="220" spans="1:4" s="174" customFormat="1" x14ac:dyDescent="0.25">
      <c r="A220" s="174" t="s">
        <v>2590</v>
      </c>
      <c r="B220" s="187" t="s">
        <v>2600</v>
      </c>
      <c r="C220" s="189"/>
      <c r="D220" s="174" t="s">
        <v>96</v>
      </c>
    </row>
    <row r="221" spans="1:4" s="174" customFormat="1" x14ac:dyDescent="0.25">
      <c r="B221" s="186"/>
    </row>
    <row r="222" spans="1:4" s="174" customFormat="1" x14ac:dyDescent="0.25">
      <c r="A222" s="167" t="s">
        <v>2708</v>
      </c>
      <c r="B222" s="184"/>
      <c r="C222" s="165"/>
      <c r="D222" s="165"/>
    </row>
    <row r="223" spans="1:4" s="174" customFormat="1" x14ac:dyDescent="0.25">
      <c r="A223" s="183" t="s">
        <v>2585</v>
      </c>
      <c r="B223" s="185" t="s">
        <v>2586</v>
      </c>
      <c r="C223" s="183" t="s">
        <v>2587</v>
      </c>
      <c r="D223" s="183" t="s">
        <v>2588</v>
      </c>
    </row>
    <row r="224" spans="1:4" s="174" customFormat="1" x14ac:dyDescent="0.25">
      <c r="A224" s="174" t="s">
        <v>2595</v>
      </c>
      <c r="B224" s="186" t="s">
        <v>2606</v>
      </c>
      <c r="C224" s="192"/>
      <c r="D224" s="174" t="s">
        <v>2531</v>
      </c>
    </row>
    <row r="225" spans="1:4" s="174" customFormat="1" x14ac:dyDescent="0.25">
      <c r="A225" s="174" t="s">
        <v>2613</v>
      </c>
      <c r="B225" s="186" t="s">
        <v>2609</v>
      </c>
      <c r="C225" s="198"/>
      <c r="D225" s="174" t="s">
        <v>2669</v>
      </c>
    </row>
    <row r="226" spans="1:4" s="174" customFormat="1" x14ac:dyDescent="0.25">
      <c r="A226" s="174" t="s">
        <v>2603</v>
      </c>
      <c r="B226" s="187" t="s">
        <v>2604</v>
      </c>
      <c r="C226" s="191"/>
      <c r="D226" s="174" t="s">
        <v>93</v>
      </c>
    </row>
    <row r="227" spans="1:4" s="174" customFormat="1" x14ac:dyDescent="0.25">
      <c r="A227" s="174" t="s">
        <v>2610</v>
      </c>
      <c r="B227" s="186" t="s">
        <v>2627</v>
      </c>
      <c r="C227" s="196"/>
      <c r="D227" s="174" t="s">
        <v>94</v>
      </c>
    </row>
    <row r="228" spans="1:4" s="174" customFormat="1" x14ac:dyDescent="0.25">
      <c r="A228" s="174" t="s">
        <v>2596</v>
      </c>
      <c r="B228" s="187" t="s">
        <v>2601</v>
      </c>
      <c r="C228" s="190"/>
      <c r="D228" s="174" t="s">
        <v>88</v>
      </c>
    </row>
    <row r="229" spans="1:4" s="174" customFormat="1" x14ac:dyDescent="0.25">
      <c r="A229" s="174" t="s">
        <v>2611</v>
      </c>
      <c r="B229" s="186" t="s">
        <v>2607</v>
      </c>
      <c r="C229" s="195"/>
      <c r="D229" s="174" t="s">
        <v>2706</v>
      </c>
    </row>
    <row r="230" spans="1:4" s="174" customFormat="1" x14ac:dyDescent="0.25">
      <c r="A230" s="174" t="s">
        <v>2590</v>
      </c>
      <c r="B230" s="187" t="s">
        <v>2600</v>
      </c>
      <c r="C230" s="189"/>
      <c r="D230" s="174" t="s">
        <v>471</v>
      </c>
    </row>
    <row r="231" spans="1:4" x14ac:dyDescent="0.25">
      <c r="A231" s="174" t="s">
        <v>2678</v>
      </c>
      <c r="B231" s="187" t="s">
        <v>2680</v>
      </c>
      <c r="C231" s="207"/>
      <c r="D231" s="174" t="s">
        <v>2677</v>
      </c>
    </row>
    <row r="232" spans="1:4" x14ac:dyDescent="0.25">
      <c r="A232" s="174" t="s">
        <v>2679</v>
      </c>
      <c r="B232" s="187">
        <v>740000</v>
      </c>
      <c r="C232" s="208"/>
      <c r="D232" s="174" t="s">
        <v>2528</v>
      </c>
    </row>
    <row r="233" spans="1:4" x14ac:dyDescent="0.25">
      <c r="A233" s="174" t="s">
        <v>2597</v>
      </c>
      <c r="B233" s="187" t="s">
        <v>2598</v>
      </c>
      <c r="C233" s="181"/>
      <c r="D233" s="174" t="s">
        <v>2707</v>
      </c>
    </row>
    <row r="234" spans="1:4" x14ac:dyDescent="0.25">
      <c r="A234" s="174"/>
      <c r="C234" s="174"/>
      <c r="D234" s="174"/>
    </row>
    <row r="235" spans="1:4" s="174" customFormat="1" x14ac:dyDescent="0.25">
      <c r="A235" s="167" t="s">
        <v>2709</v>
      </c>
      <c r="B235" s="184"/>
      <c r="C235" s="165"/>
      <c r="D235" s="165"/>
    </row>
    <row r="236" spans="1:4" x14ac:dyDescent="0.25">
      <c r="A236" s="183" t="s">
        <v>2585</v>
      </c>
      <c r="B236" s="185" t="s">
        <v>2586</v>
      </c>
      <c r="C236" s="183" t="s">
        <v>2587</v>
      </c>
      <c r="D236" s="183" t="s">
        <v>2588</v>
      </c>
    </row>
    <row r="237" spans="1:4" x14ac:dyDescent="0.25">
      <c r="A237" s="174" t="s">
        <v>2595</v>
      </c>
      <c r="B237" s="186" t="s">
        <v>2606</v>
      </c>
      <c r="C237" s="192"/>
      <c r="D237" s="174" t="s">
        <v>2531</v>
      </c>
    </row>
    <row r="238" spans="1:4" x14ac:dyDescent="0.25">
      <c r="A238" s="174" t="s">
        <v>2590</v>
      </c>
      <c r="B238" s="187" t="s">
        <v>2600</v>
      </c>
      <c r="C238" s="189"/>
      <c r="D238" s="174" t="s">
        <v>471</v>
      </c>
    </row>
    <row r="239" spans="1:4" x14ac:dyDescent="0.25">
      <c r="A239" s="174" t="s">
        <v>2613</v>
      </c>
      <c r="B239" s="186" t="s">
        <v>2609</v>
      </c>
      <c r="C239" s="198"/>
      <c r="D239" s="174" t="s">
        <v>2669</v>
      </c>
    </row>
    <row r="240" spans="1:4" x14ac:dyDescent="0.25">
      <c r="A240" s="174" t="s">
        <v>2603</v>
      </c>
      <c r="B240" s="187" t="s">
        <v>2604</v>
      </c>
      <c r="C240" s="191"/>
      <c r="D240" s="174" t="s">
        <v>93</v>
      </c>
    </row>
    <row r="241" spans="1:4" x14ac:dyDescent="0.25">
      <c r="A241" s="174" t="s">
        <v>2631</v>
      </c>
      <c r="B241" s="186" t="s">
        <v>2628</v>
      </c>
      <c r="C241" s="204"/>
      <c r="D241" s="174" t="s">
        <v>2702</v>
      </c>
    </row>
    <row r="242" spans="1:4" x14ac:dyDescent="0.25">
      <c r="A242" s="174" t="s">
        <v>2678</v>
      </c>
      <c r="B242" s="187" t="s">
        <v>2680</v>
      </c>
      <c r="C242" s="207"/>
      <c r="D242" s="174" t="s">
        <v>2677</v>
      </c>
    </row>
    <row r="243" spans="1:4" x14ac:dyDescent="0.25">
      <c r="A243" s="174" t="s">
        <v>2597</v>
      </c>
      <c r="B243" s="187" t="s">
        <v>2598</v>
      </c>
      <c r="C243" s="181"/>
      <c r="D243" s="174" t="s">
        <v>2707</v>
      </c>
    </row>
    <row r="244" spans="1:4" x14ac:dyDescent="0.25">
      <c r="A244" s="174" t="s">
        <v>2611</v>
      </c>
      <c r="B244" s="186" t="s">
        <v>2607</v>
      </c>
      <c r="C244" s="195"/>
      <c r="D244" s="174" t="s">
        <v>2706</v>
      </c>
    </row>
    <row r="245" spans="1:4" s="174" customFormat="1" x14ac:dyDescent="0.25">
      <c r="A245" s="174" t="s">
        <v>2596</v>
      </c>
      <c r="B245" s="187" t="s">
        <v>2601</v>
      </c>
      <c r="C245" s="190"/>
      <c r="D245" s="174" t="s">
        <v>88</v>
      </c>
    </row>
    <row r="246" spans="1:4" s="174" customFormat="1" x14ac:dyDescent="0.25">
      <c r="A246" s="174" t="s">
        <v>2610</v>
      </c>
      <c r="B246" s="186" t="s">
        <v>2627</v>
      </c>
      <c r="C246" s="196"/>
      <c r="D246" s="174" t="s">
        <v>94</v>
      </c>
    </row>
    <row r="247" spans="1:4" x14ac:dyDescent="0.25">
      <c r="A247" s="174"/>
      <c r="C247" s="174"/>
      <c r="D247" s="174"/>
    </row>
    <row r="248" spans="1:4" x14ac:dyDescent="0.25">
      <c r="A248" s="167" t="s">
        <v>2683</v>
      </c>
      <c r="B248" s="184"/>
      <c r="C248" s="165"/>
      <c r="D248" s="165"/>
    </row>
    <row r="249" spans="1:4" x14ac:dyDescent="0.25">
      <c r="A249" s="183" t="s">
        <v>2585</v>
      </c>
      <c r="B249" s="185" t="s">
        <v>2586</v>
      </c>
      <c r="C249" s="183" t="s">
        <v>2587</v>
      </c>
      <c r="D249" s="183" t="s">
        <v>2588</v>
      </c>
    </row>
    <row r="250" spans="1:4" x14ac:dyDescent="0.25">
      <c r="A250" s="174" t="s">
        <v>2595</v>
      </c>
      <c r="B250" s="186" t="s">
        <v>2606</v>
      </c>
      <c r="C250" s="192"/>
      <c r="D250" s="174" t="s">
        <v>461</v>
      </c>
    </row>
    <row r="251" spans="1:4" s="174" customFormat="1" x14ac:dyDescent="0.25">
      <c r="A251" s="174" t="s">
        <v>2636</v>
      </c>
      <c r="B251" s="186" t="s">
        <v>2630</v>
      </c>
      <c r="C251" s="205"/>
      <c r="D251" t="s">
        <v>2668</v>
      </c>
    </row>
    <row r="252" spans="1:4" x14ac:dyDescent="0.25">
      <c r="A252" s="174" t="s">
        <v>2635</v>
      </c>
      <c r="B252" s="186" t="s">
        <v>2629</v>
      </c>
      <c r="C252" s="203"/>
      <c r="D252" s="174" t="s">
        <v>2530</v>
      </c>
    </row>
    <row r="253" spans="1:4" x14ac:dyDescent="0.25">
      <c r="A253" s="174" t="s">
        <v>2603</v>
      </c>
      <c r="B253" s="187" t="s">
        <v>2604</v>
      </c>
      <c r="C253" s="191"/>
      <c r="D253" t="s">
        <v>93</v>
      </c>
    </row>
    <row r="254" spans="1:4" x14ac:dyDescent="0.25">
      <c r="A254" s="174" t="s">
        <v>2610</v>
      </c>
      <c r="B254" s="186" t="s">
        <v>2627</v>
      </c>
      <c r="C254" s="196"/>
      <c r="D254" t="s">
        <v>2675</v>
      </c>
    </row>
    <row r="255" spans="1:4" x14ac:dyDescent="0.25">
      <c r="A255" s="174" t="s">
        <v>2631</v>
      </c>
      <c r="B255" s="186" t="s">
        <v>2628</v>
      </c>
      <c r="C255" s="204"/>
      <c r="D255" t="s">
        <v>2676</v>
      </c>
    </row>
    <row r="256" spans="1:4" x14ac:dyDescent="0.25">
      <c r="A256" s="174" t="s">
        <v>2584</v>
      </c>
      <c r="B256" s="188" t="s">
        <v>2591</v>
      </c>
      <c r="C256" s="182"/>
      <c r="D256" t="s">
        <v>90</v>
      </c>
    </row>
    <row r="257" spans="1:4" x14ac:dyDescent="0.25">
      <c r="A257" s="174" t="s">
        <v>2612</v>
      </c>
      <c r="B257" s="186" t="s">
        <v>2608</v>
      </c>
      <c r="C257" s="197"/>
      <c r="D257" t="s">
        <v>89</v>
      </c>
    </row>
    <row r="258" spans="1:4" x14ac:dyDescent="0.25">
      <c r="A258" s="174" t="s">
        <v>2597</v>
      </c>
      <c r="B258" s="187" t="s">
        <v>2598</v>
      </c>
      <c r="C258" s="181"/>
      <c r="D258" t="s">
        <v>2720</v>
      </c>
    </row>
    <row r="259" spans="1:4" x14ac:dyDescent="0.25">
      <c r="A259" s="174" t="s">
        <v>2596</v>
      </c>
      <c r="B259" s="187" t="s">
        <v>2601</v>
      </c>
      <c r="C259" s="190"/>
      <c r="D259" t="s">
        <v>88</v>
      </c>
    </row>
    <row r="260" spans="1:4" x14ac:dyDescent="0.25">
      <c r="A260" s="180" t="s">
        <v>2620</v>
      </c>
      <c r="B260" s="199" t="s">
        <v>2619</v>
      </c>
      <c r="C260" s="200"/>
      <c r="D260" t="s">
        <v>468</v>
      </c>
    </row>
    <row r="261" spans="1:4" x14ac:dyDescent="0.25">
      <c r="A261" s="174" t="s">
        <v>2590</v>
      </c>
      <c r="B261" s="187" t="s">
        <v>2600</v>
      </c>
      <c r="C261" s="189"/>
      <c r="D261" t="s">
        <v>471</v>
      </c>
    </row>
    <row r="262" spans="1:4" x14ac:dyDescent="0.25">
      <c r="A262" s="174" t="s">
        <v>2679</v>
      </c>
      <c r="B262" s="187">
        <v>740000</v>
      </c>
      <c r="C262" s="208"/>
      <c r="D262" s="174" t="s">
        <v>2528</v>
      </c>
    </row>
    <row r="263" spans="1:4" x14ac:dyDescent="0.25">
      <c r="A263" s="174"/>
      <c r="B263" s="174"/>
      <c r="C263" s="174"/>
      <c r="D263" s="174"/>
    </row>
    <row r="264" spans="1:4" x14ac:dyDescent="0.25">
      <c r="A264" s="167" t="s">
        <v>2848</v>
      </c>
      <c r="B264" s="184"/>
      <c r="C264" s="165"/>
      <c r="D264" s="165"/>
    </row>
    <row r="265" spans="1:4" x14ac:dyDescent="0.25">
      <c r="A265" s="183" t="s">
        <v>2585</v>
      </c>
      <c r="B265" s="185" t="s">
        <v>2586</v>
      </c>
      <c r="C265" s="183" t="s">
        <v>2587</v>
      </c>
      <c r="D265" s="183" t="s">
        <v>2588</v>
      </c>
    </row>
    <row r="266" spans="1:4" x14ac:dyDescent="0.25">
      <c r="A266" s="174" t="s">
        <v>2595</v>
      </c>
      <c r="B266" s="186" t="s">
        <v>2606</v>
      </c>
      <c r="C266" s="192"/>
      <c r="D266" s="174" t="s">
        <v>2531</v>
      </c>
    </row>
    <row r="267" spans="1:4" x14ac:dyDescent="0.25">
      <c r="A267" s="174" t="s">
        <v>2610</v>
      </c>
      <c r="B267" s="186" t="s">
        <v>2627</v>
      </c>
      <c r="C267" s="196"/>
      <c r="D267" s="174" t="s">
        <v>94</v>
      </c>
    </row>
    <row r="268" spans="1:4" x14ac:dyDescent="0.25">
      <c r="A268" s="174" t="s">
        <v>2613</v>
      </c>
      <c r="B268" s="186" t="s">
        <v>2609</v>
      </c>
      <c r="C268" s="198"/>
      <c r="D268" s="174" t="s">
        <v>2669</v>
      </c>
    </row>
    <row r="269" spans="1:4" x14ac:dyDescent="0.25">
      <c r="A269" s="174" t="s">
        <v>2635</v>
      </c>
      <c r="B269" s="186" t="s">
        <v>2629</v>
      </c>
      <c r="C269" s="203"/>
      <c r="D269" s="174" t="s">
        <v>2530</v>
      </c>
    </row>
    <row r="270" spans="1:4" x14ac:dyDescent="0.25">
      <c r="A270" s="174" t="s">
        <v>2636</v>
      </c>
      <c r="B270" s="186" t="s">
        <v>2630</v>
      </c>
      <c r="C270" s="205"/>
      <c r="D270" s="174" t="s">
        <v>2668</v>
      </c>
    </row>
    <row r="271" spans="1:4" x14ac:dyDescent="0.25">
      <c r="A271" s="174" t="s">
        <v>2603</v>
      </c>
      <c r="B271" s="187" t="s">
        <v>2604</v>
      </c>
      <c r="C271" s="191"/>
      <c r="D271" s="174" t="s">
        <v>93</v>
      </c>
    </row>
    <row r="272" spans="1:4" x14ac:dyDescent="0.25">
      <c r="A272" s="174" t="s">
        <v>2612</v>
      </c>
      <c r="B272" s="186" t="s">
        <v>2608</v>
      </c>
      <c r="C272" s="197"/>
      <c r="D272" s="174" t="s">
        <v>2722</v>
      </c>
    </row>
    <row r="273" spans="1:4" x14ac:dyDescent="0.25">
      <c r="A273" s="174" t="s">
        <v>2590</v>
      </c>
      <c r="B273" s="187" t="s">
        <v>2600</v>
      </c>
      <c r="C273" s="189"/>
      <c r="D273" s="174" t="s">
        <v>2721</v>
      </c>
    </row>
    <row r="274" spans="1:4" x14ac:dyDescent="0.25">
      <c r="A274" s="174" t="s">
        <v>2596</v>
      </c>
      <c r="B274" s="187" t="s">
        <v>2601</v>
      </c>
      <c r="C274" s="190"/>
      <c r="D274" s="174" t="s">
        <v>88</v>
      </c>
    </row>
    <row r="275" spans="1:4" x14ac:dyDescent="0.25">
      <c r="A275" s="174" t="s">
        <v>2597</v>
      </c>
      <c r="B275" s="187" t="s">
        <v>2598</v>
      </c>
      <c r="C275" s="181"/>
      <c r="D275" s="174" t="s">
        <v>2720</v>
      </c>
    </row>
    <row r="276" spans="1:4" x14ac:dyDescent="0.25">
      <c r="A276" s="174" t="s">
        <v>2679</v>
      </c>
      <c r="B276" s="187">
        <v>740000</v>
      </c>
      <c r="C276" s="208"/>
      <c r="D276" s="174" t="s">
        <v>2528</v>
      </c>
    </row>
  </sheetData>
  <pageMargins left="0.7" right="0.7" top="0.75" bottom="0.75" header="0.3" footer="0.3"/>
  <pageSetup orientation="portrait" r:id="rId1"/>
  <ignoredErrors>
    <ignoredError sqref="B149:B150 B153 B56 B128:B133 B10:B30 B48 B159:B169 B248:B250 B46 B196:B209 B253:B261 B35:B38 B84 B172 B179:B182 B184:B191" numberStoredAsText="1"/>
  </ignoredError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C4"/>
  <sheetViews>
    <sheetView workbookViewId="0">
      <selection activeCell="A4" sqref="A4"/>
    </sheetView>
  </sheetViews>
  <sheetFormatPr defaultColWidth="8.85546875" defaultRowHeight="15" x14ac:dyDescent="0.25"/>
  <cols>
    <col min="1" max="1" width="31.42578125" style="7" customWidth="1"/>
    <col min="2" max="2" width="28.140625" style="7" customWidth="1"/>
    <col min="3" max="3" width="68" style="7" customWidth="1"/>
    <col min="4" max="16384" width="8.85546875" style="7"/>
  </cols>
  <sheetData>
    <row r="1" spans="1:3" x14ac:dyDescent="0.25">
      <c r="A1" s="46" t="s">
        <v>73</v>
      </c>
      <c r="B1" s="46" t="s">
        <v>74</v>
      </c>
    </row>
    <row r="2" spans="1:3" ht="60" x14ac:dyDescent="0.25">
      <c r="A2" s="7" t="s">
        <v>141</v>
      </c>
      <c r="B2" s="7" t="s">
        <v>3032</v>
      </c>
      <c r="C2" s="236" t="s">
        <v>3043</v>
      </c>
    </row>
    <row r="3" spans="1:3" x14ac:dyDescent="0.25">
      <c r="A3" s="7" t="s">
        <v>3925</v>
      </c>
      <c r="B3" s="7" t="s">
        <v>3280</v>
      </c>
    </row>
    <row r="4" spans="1:3" x14ac:dyDescent="0.25">
      <c r="A4" s="7" t="s">
        <v>3896</v>
      </c>
      <c r="B4" s="7" t="s">
        <v>3895</v>
      </c>
    </row>
  </sheetData>
  <pageMargins left="0.7" right="0.7" top="0.75" bottom="0.75" header="0.3" footer="0.3"/>
  <pageSetup orientation="portrait" horizontalDpi="1200" verticalDpi="1200"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AJ933"/>
  <sheetViews>
    <sheetView topLeftCell="A673" zoomScale="90" zoomScaleNormal="90" workbookViewId="0">
      <selection activeCell="A684" sqref="A684:J692"/>
    </sheetView>
  </sheetViews>
  <sheetFormatPr defaultColWidth="8.85546875" defaultRowHeight="15" x14ac:dyDescent="0.25"/>
  <cols>
    <col min="1" max="1" width="49.42578125" style="4" customWidth="1"/>
    <col min="2" max="2" width="10.42578125" style="4" customWidth="1"/>
    <col min="3" max="3" width="12.85546875" style="4" customWidth="1"/>
    <col min="4" max="4" width="13.5703125" style="4" customWidth="1"/>
    <col min="5" max="5" width="20.5703125" style="4" customWidth="1"/>
    <col min="6" max="6" width="8.85546875" style="7"/>
    <col min="7" max="7" width="14" style="7" customWidth="1"/>
    <col min="8" max="9" width="8.85546875" style="7"/>
    <col min="10" max="10" width="9.42578125" style="7" bestFit="1" customWidth="1"/>
    <col min="11" max="13" width="8.85546875" style="7"/>
    <col min="14" max="15" width="12.140625" style="7" bestFit="1" customWidth="1"/>
    <col min="16" max="16" width="12.42578125" style="7" bestFit="1" customWidth="1"/>
    <col min="17" max="16384" width="8.85546875" style="7"/>
  </cols>
  <sheetData>
    <row r="1" spans="1:8" s="4" customFormat="1" x14ac:dyDescent="0.25">
      <c r="A1" s="239"/>
      <c r="B1" s="240"/>
      <c r="C1" s="240"/>
      <c r="D1" s="240"/>
      <c r="E1" s="239"/>
    </row>
    <row r="2" spans="1:8" ht="15.75" x14ac:dyDescent="0.25">
      <c r="A2" s="593" t="s">
        <v>505</v>
      </c>
      <c r="B2" s="593"/>
      <c r="C2" s="257"/>
      <c r="D2" s="257"/>
      <c r="E2" s="257"/>
      <c r="F2" s="257"/>
      <c r="G2" s="257"/>
      <c r="H2" s="386" t="s">
        <v>506</v>
      </c>
    </row>
    <row r="3" spans="1:8" ht="15.75" x14ac:dyDescent="0.25">
      <c r="A3" s="257" t="s">
        <v>751</v>
      </c>
      <c r="B3" s="257"/>
      <c r="C3" s="257"/>
      <c r="D3" s="257"/>
      <c r="E3" s="257"/>
      <c r="F3" s="257"/>
      <c r="G3" s="257"/>
      <c r="H3" s="386" t="s">
        <v>3422</v>
      </c>
    </row>
    <row r="4" spans="1:8" x14ac:dyDescent="0.25">
      <c r="A4" s="259"/>
      <c r="B4" s="259"/>
      <c r="C4" s="259"/>
      <c r="D4" s="259"/>
      <c r="E4" s="259"/>
      <c r="F4" s="259"/>
      <c r="G4" s="258"/>
      <c r="H4" s="386" t="s">
        <v>507</v>
      </c>
    </row>
    <row r="5" spans="1:8" x14ac:dyDescent="0.25">
      <c r="A5" s="259"/>
      <c r="B5" s="259"/>
      <c r="C5" s="259"/>
      <c r="D5" s="259"/>
      <c r="E5" s="259"/>
      <c r="F5" s="259"/>
      <c r="G5" s="259"/>
      <c r="H5" s="259"/>
    </row>
    <row r="6" spans="1:8" x14ac:dyDescent="0.25">
      <c r="A6" s="594" t="s">
        <v>508</v>
      </c>
      <c r="B6" s="325" t="s">
        <v>509</v>
      </c>
      <c r="C6" s="325" t="s">
        <v>510</v>
      </c>
      <c r="D6" s="325" t="s">
        <v>511</v>
      </c>
      <c r="E6" s="325" t="s">
        <v>512</v>
      </c>
      <c r="F6" s="325" t="s">
        <v>513</v>
      </c>
      <c r="G6" s="325" t="s">
        <v>514</v>
      </c>
      <c r="H6" s="325" t="s">
        <v>515</v>
      </c>
    </row>
    <row r="7" spans="1:8" ht="15.75" thickBot="1" x14ac:dyDescent="0.3">
      <c r="A7" s="595"/>
      <c r="B7" s="596" t="s">
        <v>516</v>
      </c>
      <c r="C7" s="597"/>
      <c r="D7" s="597"/>
      <c r="E7" s="597"/>
      <c r="F7" s="597"/>
      <c r="G7" s="597"/>
      <c r="H7" s="598"/>
    </row>
    <row r="8" spans="1:8" ht="15.75" thickTop="1" x14ac:dyDescent="0.25">
      <c r="A8" s="326" t="s">
        <v>517</v>
      </c>
      <c r="B8" s="327">
        <v>5932599.6289760331</v>
      </c>
      <c r="C8" s="327">
        <v>11733.375501038239</v>
      </c>
      <c r="D8" s="327">
        <v>256.12078517135075</v>
      </c>
      <c r="E8" s="327">
        <v>16601.736021301014</v>
      </c>
      <c r="F8" s="327">
        <v>64984.511311122282</v>
      </c>
      <c r="G8" s="327">
        <v>7190.5073165207414</v>
      </c>
      <c r="H8" s="327">
        <v>12364.091048770906</v>
      </c>
    </row>
    <row r="9" spans="1:8" x14ac:dyDescent="0.25">
      <c r="A9" s="328" t="s">
        <v>518</v>
      </c>
      <c r="B9" s="327">
        <v>5895355.24157112</v>
      </c>
      <c r="C9" s="327">
        <v>471.45668024581687</v>
      </c>
      <c r="D9" s="327">
        <v>256.02211621946361</v>
      </c>
      <c r="E9" s="327">
        <v>16392.841699559172</v>
      </c>
      <c r="F9" s="327">
        <v>64879.039506516223</v>
      </c>
      <c r="G9" s="327">
        <v>6834.5332094970663</v>
      </c>
      <c r="H9" s="327">
        <v>12298.979757295287</v>
      </c>
    </row>
    <row r="10" spans="1:8" x14ac:dyDescent="0.25">
      <c r="A10" s="329" t="s">
        <v>519</v>
      </c>
      <c r="B10" s="327">
        <v>2536779.2265180089</v>
      </c>
      <c r="C10" s="327">
        <v>38.041270916860228</v>
      </c>
      <c r="D10" s="327">
        <v>101.32393509195673</v>
      </c>
      <c r="E10" s="327">
        <v>3546.3367720364731</v>
      </c>
      <c r="F10" s="327">
        <v>794.66570664443441</v>
      </c>
      <c r="G10" s="327">
        <v>197.74109991391563</v>
      </c>
      <c r="H10" s="327">
        <v>9554.1507363760447</v>
      </c>
    </row>
    <row r="11" spans="1:8" x14ac:dyDescent="0.25">
      <c r="A11" s="330" t="s">
        <v>520</v>
      </c>
      <c r="B11" s="327">
        <v>2400057.4856406469</v>
      </c>
      <c r="C11" s="327">
        <v>34.823479419570468</v>
      </c>
      <c r="D11" s="327">
        <v>100.86538569159121</v>
      </c>
      <c r="E11" s="331">
        <v>3434.4290996747714</v>
      </c>
      <c r="F11" s="331">
        <v>581.83867235005948</v>
      </c>
      <c r="G11" s="331">
        <v>43.701395420034459</v>
      </c>
      <c r="H11" s="331">
        <v>9439.0432746602182</v>
      </c>
    </row>
    <row r="12" spans="1:8" x14ac:dyDescent="0.25">
      <c r="A12" s="330" t="s">
        <v>521</v>
      </c>
      <c r="B12" s="327">
        <v>89593.949221728457</v>
      </c>
      <c r="C12" s="327">
        <v>1.65477355037977</v>
      </c>
      <c r="D12" s="327">
        <v>0.25058877413691999</v>
      </c>
      <c r="E12" s="331">
        <v>111.9076723617019</v>
      </c>
      <c r="F12" s="331">
        <v>212.82703429437495</v>
      </c>
      <c r="G12" s="331">
        <v>154.03970449388117</v>
      </c>
      <c r="H12" s="331">
        <v>115.10746171582606</v>
      </c>
    </row>
    <row r="13" spans="1:8" x14ac:dyDescent="0.25">
      <c r="A13" s="330" t="s">
        <v>523</v>
      </c>
      <c r="B13" s="327">
        <v>47127.791655633242</v>
      </c>
      <c r="C13" s="327">
        <v>1.5630179469099901</v>
      </c>
      <c r="D13" s="327">
        <v>0.20796062622860001</v>
      </c>
      <c r="E13" s="331" t="s">
        <v>524</v>
      </c>
      <c r="F13" s="331" t="s">
        <v>524</v>
      </c>
      <c r="G13" s="331" t="s">
        <v>524</v>
      </c>
      <c r="H13" s="331" t="s">
        <v>524</v>
      </c>
    </row>
    <row r="14" spans="1:8" x14ac:dyDescent="0.25">
      <c r="A14" s="332" t="s">
        <v>525</v>
      </c>
      <c r="B14" s="327">
        <v>715881.23822130868</v>
      </c>
      <c r="C14" s="327">
        <v>66.332427151355944</v>
      </c>
      <c r="D14" s="327">
        <v>9.3750160318137894</v>
      </c>
      <c r="E14" s="327">
        <v>1515.3616266750041</v>
      </c>
      <c r="F14" s="327">
        <v>1044.8381666781022</v>
      </c>
      <c r="G14" s="327">
        <v>120.23413844415886</v>
      </c>
      <c r="H14" s="327">
        <v>1574.0871153371656</v>
      </c>
    </row>
    <row r="15" spans="1:8" x14ac:dyDescent="0.25">
      <c r="A15" s="330" t="s">
        <v>526</v>
      </c>
      <c r="B15" s="327">
        <v>14558.872168514019</v>
      </c>
      <c r="C15" s="327">
        <v>0.26506107425178999</v>
      </c>
      <c r="D15" s="327">
        <v>3.4431093875209998E-2</v>
      </c>
      <c r="E15" s="331" t="s">
        <v>524</v>
      </c>
      <c r="F15" s="331" t="s">
        <v>524</v>
      </c>
      <c r="G15" s="331" t="s">
        <v>524</v>
      </c>
      <c r="H15" s="331" t="s">
        <v>524</v>
      </c>
    </row>
    <row r="16" spans="1:8" x14ac:dyDescent="0.25">
      <c r="A16" s="330" t="s">
        <v>527</v>
      </c>
      <c r="B16" s="327">
        <v>4324.0266958123129</v>
      </c>
      <c r="C16" s="327">
        <v>0.21993490848121999</v>
      </c>
      <c r="D16" s="327">
        <v>3.1755858181610003E-2</v>
      </c>
      <c r="E16" s="331" t="s">
        <v>524</v>
      </c>
      <c r="F16" s="331" t="s">
        <v>524</v>
      </c>
      <c r="G16" s="331" t="s">
        <v>524</v>
      </c>
      <c r="H16" s="331" t="s">
        <v>524</v>
      </c>
    </row>
    <row r="17" spans="1:8" x14ac:dyDescent="0.25">
      <c r="A17" s="330" t="s">
        <v>528</v>
      </c>
      <c r="B17" s="327">
        <v>68062.59585493186</v>
      </c>
      <c r="C17" s="327">
        <v>2.1634295884067098</v>
      </c>
      <c r="D17" s="327">
        <v>0.32207738930322999</v>
      </c>
      <c r="E17" s="331" t="s">
        <v>524</v>
      </c>
      <c r="F17" s="331" t="s">
        <v>524</v>
      </c>
      <c r="G17" s="331" t="s">
        <v>524</v>
      </c>
      <c r="H17" s="331" t="s">
        <v>524</v>
      </c>
    </row>
    <row r="18" spans="1:8" x14ac:dyDescent="0.25">
      <c r="A18" s="330" t="s">
        <v>529</v>
      </c>
      <c r="B18" s="327">
        <v>42643.232056364206</v>
      </c>
      <c r="C18" s="327">
        <v>2.9129032519703002</v>
      </c>
      <c r="D18" s="327">
        <v>0.49111046929190999</v>
      </c>
      <c r="E18" s="331" t="s">
        <v>524</v>
      </c>
      <c r="F18" s="331" t="s">
        <v>524</v>
      </c>
      <c r="G18" s="331" t="s">
        <v>524</v>
      </c>
      <c r="H18" s="331" t="s">
        <v>524</v>
      </c>
    </row>
    <row r="19" spans="1:8" x14ac:dyDescent="0.25">
      <c r="A19" s="330" t="s">
        <v>530</v>
      </c>
      <c r="B19" s="327">
        <v>32687.652624332597</v>
      </c>
      <c r="C19" s="327">
        <v>2.1724960612470801</v>
      </c>
      <c r="D19" s="327">
        <v>0.32965613051379999</v>
      </c>
      <c r="E19" s="331" t="s">
        <v>524</v>
      </c>
      <c r="F19" s="331" t="s">
        <v>524</v>
      </c>
      <c r="G19" s="331" t="s">
        <v>524</v>
      </c>
      <c r="H19" s="331" t="s">
        <v>524</v>
      </c>
    </row>
    <row r="20" spans="1:8" x14ac:dyDescent="0.25">
      <c r="A20" s="330" t="s">
        <v>531</v>
      </c>
      <c r="B20" s="327">
        <v>38327.06069611937</v>
      </c>
      <c r="C20" s="327">
        <v>2.7616536525147199</v>
      </c>
      <c r="D20" s="327">
        <v>0.41262766327205003</v>
      </c>
      <c r="E20" s="331" t="s">
        <v>524</v>
      </c>
      <c r="F20" s="331" t="s">
        <v>524</v>
      </c>
      <c r="G20" s="331" t="s">
        <v>524</v>
      </c>
      <c r="H20" s="331" t="s">
        <v>524</v>
      </c>
    </row>
    <row r="21" spans="1:8" x14ac:dyDescent="0.25">
      <c r="A21" s="333" t="s">
        <v>3380</v>
      </c>
      <c r="B21" s="327">
        <v>515277.79812523432</v>
      </c>
      <c r="C21" s="327">
        <v>55.836948614484129</v>
      </c>
      <c r="D21" s="327">
        <v>7.7533574273759802</v>
      </c>
      <c r="E21" s="331">
        <v>1515.3616266750041</v>
      </c>
      <c r="F21" s="331">
        <v>1044.8381666781022</v>
      </c>
      <c r="G21" s="331">
        <v>120.23413844415886</v>
      </c>
      <c r="H21" s="331">
        <v>1574.0871153371656</v>
      </c>
    </row>
    <row r="22" spans="1:8" x14ac:dyDescent="0.25">
      <c r="A22" s="332" t="s">
        <v>532</v>
      </c>
      <c r="B22" s="327">
        <v>1831014.9512207536</v>
      </c>
      <c r="C22" s="327">
        <v>157.60957929075553</v>
      </c>
      <c r="D22" s="327">
        <v>138.66194983315438</v>
      </c>
      <c r="E22" s="327">
        <v>10294.630529494003</v>
      </c>
      <c r="F22" s="327">
        <v>58614.797849139453</v>
      </c>
      <c r="G22" s="327">
        <v>5723.5980346497408</v>
      </c>
      <c r="H22" s="327">
        <v>618.63077203361581</v>
      </c>
    </row>
    <row r="23" spans="1:8" x14ac:dyDescent="0.25">
      <c r="A23" s="330" t="s">
        <v>533</v>
      </c>
      <c r="B23" s="327">
        <v>171223.03700227189</v>
      </c>
      <c r="C23" s="327">
        <v>2.0771880881664</v>
      </c>
      <c r="D23" s="327">
        <v>5.2994341437007098</v>
      </c>
      <c r="E23" s="331">
        <v>40.811932568812999</v>
      </c>
      <c r="F23" s="331">
        <v>207.24271059858924</v>
      </c>
      <c r="G23" s="331">
        <v>20.972782413204179</v>
      </c>
      <c r="H23" s="331">
        <v>7.9863698191035404</v>
      </c>
    </row>
    <row r="24" spans="1:8" x14ac:dyDescent="0.25">
      <c r="A24" s="330" t="s">
        <v>534</v>
      </c>
      <c r="B24" s="327">
        <v>1543321.2357623461</v>
      </c>
      <c r="C24" s="327">
        <v>96.244370350390938</v>
      </c>
      <c r="D24" s="327">
        <v>107.93538834374699</v>
      </c>
      <c r="E24" s="331">
        <v>7564.0039070770663</v>
      </c>
      <c r="F24" s="331">
        <v>38851.488066997837</v>
      </c>
      <c r="G24" s="331">
        <v>3123.5335919534832</v>
      </c>
      <c r="H24" s="331">
        <v>155.69594484037685</v>
      </c>
    </row>
    <row r="25" spans="1:8" x14ac:dyDescent="0.25">
      <c r="A25" s="330" t="s">
        <v>535</v>
      </c>
      <c r="B25" s="327">
        <v>46055.912865416663</v>
      </c>
      <c r="C25" s="327">
        <v>3.5201759225</v>
      </c>
      <c r="D25" s="327">
        <v>1.1264562951999999</v>
      </c>
      <c r="E25" s="331">
        <v>504.06504986911966</v>
      </c>
      <c r="F25" s="331">
        <v>79.731529299018959</v>
      </c>
      <c r="G25" s="331">
        <v>38.628071801561717</v>
      </c>
      <c r="H25" s="331">
        <v>59.549191471448658</v>
      </c>
    </row>
    <row r="26" spans="1:8" x14ac:dyDescent="0.25">
      <c r="A26" s="330" t="s">
        <v>536</v>
      </c>
      <c r="B26" s="327">
        <v>38024.133926124283</v>
      </c>
      <c r="C26" s="327">
        <v>16.188389581899191</v>
      </c>
      <c r="D26" s="327">
        <v>0.73365765457023002</v>
      </c>
      <c r="E26" s="331">
        <v>564.78322714808633</v>
      </c>
      <c r="F26" s="331">
        <v>1625.6330147817607</v>
      </c>
      <c r="G26" s="331">
        <v>797.79002364334588</v>
      </c>
      <c r="H26" s="331">
        <v>168.62503652225149</v>
      </c>
    </row>
    <row r="27" spans="1:8" ht="15.75" thickBot="1" x14ac:dyDescent="0.3">
      <c r="A27" s="330" t="s">
        <v>537</v>
      </c>
      <c r="B27" s="327">
        <v>32390.631664594664</v>
      </c>
      <c r="C27" s="327">
        <v>39.579455347798998</v>
      </c>
      <c r="D27" s="327">
        <v>23.567013395936449</v>
      </c>
      <c r="E27" s="331">
        <v>1620.9664128309175</v>
      </c>
      <c r="F27" s="331">
        <v>17850.702527462247</v>
      </c>
      <c r="G27" s="331">
        <v>1742.6735648381459</v>
      </c>
      <c r="H27" s="331">
        <v>226.77422938043526</v>
      </c>
    </row>
    <row r="28" spans="1:8" ht="15.75" thickTop="1" x14ac:dyDescent="0.25">
      <c r="A28" s="334" t="s">
        <v>538</v>
      </c>
      <c r="B28" s="327">
        <v>586319.50932829198</v>
      </c>
      <c r="C28" s="327">
        <v>205.35377590972996</v>
      </c>
      <c r="D28" s="327">
        <v>4.1010308449579398</v>
      </c>
      <c r="E28" s="327">
        <v>908.26373148672474</v>
      </c>
      <c r="F28" s="327">
        <v>3021.6454373622296</v>
      </c>
      <c r="G28" s="327">
        <v>551.67725417600798</v>
      </c>
      <c r="H28" s="327">
        <v>527.57585355553215</v>
      </c>
    </row>
    <row r="29" spans="1:8" x14ac:dyDescent="0.25">
      <c r="A29" s="330" t="s">
        <v>539</v>
      </c>
      <c r="B29" s="327">
        <v>227130.37102570775</v>
      </c>
      <c r="C29" s="327">
        <v>43.127101050750518</v>
      </c>
      <c r="D29" s="327">
        <v>1.16099880972741</v>
      </c>
      <c r="E29" s="331">
        <v>490.17465541376572</v>
      </c>
      <c r="F29" s="331">
        <v>165.62633435353089</v>
      </c>
      <c r="G29" s="331">
        <v>33.353786412534873</v>
      </c>
      <c r="H29" s="331">
        <v>369.97578072655716</v>
      </c>
    </row>
    <row r="30" spans="1:8" x14ac:dyDescent="0.25">
      <c r="A30" s="330" t="s">
        <v>540</v>
      </c>
      <c r="B30" s="327">
        <v>358897.51072027022</v>
      </c>
      <c r="C30" s="327">
        <v>162.20807697148538</v>
      </c>
      <c r="D30" s="327">
        <v>2.9373316220328798</v>
      </c>
      <c r="E30" s="331">
        <v>418.08907607295907</v>
      </c>
      <c r="F30" s="331">
        <v>2856.0191030086989</v>
      </c>
      <c r="G30" s="331">
        <v>518.3234677634731</v>
      </c>
      <c r="H30" s="331">
        <v>157.60007282897502</v>
      </c>
    </row>
    <row r="31" spans="1:8" x14ac:dyDescent="0.25">
      <c r="A31" s="330" t="s">
        <v>541</v>
      </c>
      <c r="B31" s="327">
        <v>291.62758231404649</v>
      </c>
      <c r="C31" s="327">
        <v>1.8597887494070001E-2</v>
      </c>
      <c r="D31" s="327">
        <v>2.7004131976500001E-3</v>
      </c>
      <c r="E31" s="331" t="s">
        <v>524</v>
      </c>
      <c r="F31" s="331" t="s">
        <v>524</v>
      </c>
      <c r="G31" s="331" t="s">
        <v>524</v>
      </c>
      <c r="H31" s="331" t="s">
        <v>524</v>
      </c>
    </row>
    <row r="32" spans="1:8" x14ac:dyDescent="0.25">
      <c r="A32" s="332" t="s">
        <v>3381</v>
      </c>
      <c r="B32" s="327">
        <v>225360.31628275706</v>
      </c>
      <c r="C32" s="327">
        <v>4.1196269771152103</v>
      </c>
      <c r="D32" s="327">
        <v>2.5601844175807398</v>
      </c>
      <c r="E32" s="327">
        <v>128.24903986696705</v>
      </c>
      <c r="F32" s="327">
        <v>1403.092346692003</v>
      </c>
      <c r="G32" s="327">
        <v>241.28268231324299</v>
      </c>
      <c r="H32" s="327">
        <v>24.535279992929539</v>
      </c>
    </row>
    <row r="33" spans="1:8" x14ac:dyDescent="0.25">
      <c r="A33" s="330" t="s">
        <v>542</v>
      </c>
      <c r="B33" s="327">
        <v>197727.56395066719</v>
      </c>
      <c r="C33" s="327">
        <v>3.63136019854521</v>
      </c>
      <c r="D33" s="327">
        <v>1.7785747835824199</v>
      </c>
      <c r="E33" s="331">
        <v>128.24903986696705</v>
      </c>
      <c r="F33" s="331">
        <v>1403.092346692003</v>
      </c>
      <c r="G33" s="331">
        <v>241.28268231324299</v>
      </c>
      <c r="H33" s="331">
        <v>24.535279992929539</v>
      </c>
    </row>
    <row r="34" spans="1:8" x14ac:dyDescent="0.25">
      <c r="A34" s="330" t="s">
        <v>543</v>
      </c>
      <c r="B34" s="327">
        <v>27632.752332089869</v>
      </c>
      <c r="C34" s="327">
        <v>0.48826677857</v>
      </c>
      <c r="D34" s="327">
        <v>0.78160963399831995</v>
      </c>
      <c r="E34" s="331" t="s">
        <v>522</v>
      </c>
      <c r="F34" s="331" t="s">
        <v>522</v>
      </c>
      <c r="G34" s="331" t="s">
        <v>522</v>
      </c>
      <c r="H34" s="331" t="s">
        <v>522</v>
      </c>
    </row>
    <row r="35" spans="1:8" x14ac:dyDescent="0.25">
      <c r="A35" s="335" t="s">
        <v>544</v>
      </c>
      <c r="B35" s="327">
        <v>37244.387404913439</v>
      </c>
      <c r="C35" s="327">
        <v>11261.918820792424</v>
      </c>
      <c r="D35" s="327">
        <v>9.8668951887160003E-2</v>
      </c>
      <c r="E35" s="327">
        <v>208.89432174184356</v>
      </c>
      <c r="F35" s="327">
        <v>105.47180460606191</v>
      </c>
      <c r="G35" s="327">
        <v>355.97410702367489</v>
      </c>
      <c r="H35" s="327">
        <v>65.111291475618813</v>
      </c>
    </row>
    <row r="36" spans="1:8" x14ac:dyDescent="0.25">
      <c r="A36" s="332" t="s">
        <v>546</v>
      </c>
      <c r="B36" s="327" t="s">
        <v>3269</v>
      </c>
      <c r="C36" s="327">
        <v>2828.7193306107342</v>
      </c>
      <c r="D36" s="327" t="s">
        <v>522</v>
      </c>
      <c r="E36" s="327" t="s">
        <v>522</v>
      </c>
      <c r="F36" s="327" t="s">
        <v>522</v>
      </c>
      <c r="G36" s="327" t="s">
        <v>522</v>
      </c>
      <c r="H36" s="327" t="s">
        <v>522</v>
      </c>
    </row>
    <row r="37" spans="1:8" x14ac:dyDescent="0.25">
      <c r="A37" s="330" t="s">
        <v>548</v>
      </c>
      <c r="B37" s="327" t="s">
        <v>549</v>
      </c>
      <c r="C37" s="327">
        <v>2828.7193306107342</v>
      </c>
      <c r="D37" s="331" t="s">
        <v>522</v>
      </c>
      <c r="E37" s="331" t="s">
        <v>522</v>
      </c>
      <c r="F37" s="331" t="s">
        <v>522</v>
      </c>
      <c r="G37" s="331" t="s">
        <v>522</v>
      </c>
      <c r="H37" s="336" t="s">
        <v>195</v>
      </c>
    </row>
    <row r="38" spans="1:8" x14ac:dyDescent="0.25">
      <c r="A38" s="330" t="s">
        <v>550</v>
      </c>
      <c r="B38" s="327" t="s">
        <v>524</v>
      </c>
      <c r="C38" s="327" t="s">
        <v>524</v>
      </c>
      <c r="D38" s="331" t="s">
        <v>522</v>
      </c>
      <c r="E38" s="331" t="s">
        <v>522</v>
      </c>
      <c r="F38" s="331" t="s">
        <v>522</v>
      </c>
      <c r="G38" s="331" t="s">
        <v>522</v>
      </c>
      <c r="H38" s="331" t="s">
        <v>522</v>
      </c>
    </row>
    <row r="39" spans="1:8" x14ac:dyDescent="0.25">
      <c r="A39" s="330" t="s">
        <v>3382</v>
      </c>
      <c r="B39" s="327" t="s">
        <v>551</v>
      </c>
      <c r="C39" s="327" t="s">
        <v>551</v>
      </c>
      <c r="D39" s="331" t="s">
        <v>522</v>
      </c>
      <c r="E39" s="327" t="s">
        <v>522</v>
      </c>
      <c r="F39" s="327" t="s">
        <v>522</v>
      </c>
      <c r="G39" s="327" t="s">
        <v>522</v>
      </c>
      <c r="H39" s="327" t="s">
        <v>522</v>
      </c>
    </row>
    <row r="40" spans="1:8" x14ac:dyDescent="0.25">
      <c r="A40" s="332" t="s">
        <v>552</v>
      </c>
      <c r="B40" s="327">
        <v>37244.387404913439</v>
      </c>
      <c r="C40" s="327">
        <v>8433.1994901816888</v>
      </c>
      <c r="D40" s="327">
        <v>9.8668951887160003E-2</v>
      </c>
      <c r="E40" s="327">
        <v>208.89432174184356</v>
      </c>
      <c r="F40" s="327">
        <v>105.47180460606191</v>
      </c>
      <c r="G40" s="327">
        <v>355.97410702367489</v>
      </c>
      <c r="H40" s="327">
        <v>65.111291475618813</v>
      </c>
    </row>
    <row r="41" spans="1:8" x14ac:dyDescent="0.25">
      <c r="A41" s="330" t="s">
        <v>553</v>
      </c>
      <c r="B41" s="327">
        <v>12063.700405245312</v>
      </c>
      <c r="C41" s="327">
        <v>1817.0207526802458</v>
      </c>
      <c r="D41" s="327">
        <v>3.5386466609699997E-2</v>
      </c>
      <c r="E41" s="331" t="s">
        <v>524</v>
      </c>
      <c r="F41" s="331" t="s">
        <v>524</v>
      </c>
      <c r="G41" s="331" t="s">
        <v>524</v>
      </c>
      <c r="H41" s="331" t="s">
        <v>524</v>
      </c>
    </row>
    <row r="42" spans="1:8" x14ac:dyDescent="0.25">
      <c r="A42" s="330" t="s">
        <v>554</v>
      </c>
      <c r="B42" s="327">
        <v>25180.686999668131</v>
      </c>
      <c r="C42" s="327">
        <v>6616.1787375014428</v>
      </c>
      <c r="D42" s="336" t="s">
        <v>195</v>
      </c>
      <c r="E42" s="336" t="s">
        <v>195</v>
      </c>
      <c r="F42" s="336" t="s">
        <v>195</v>
      </c>
      <c r="G42" s="331" t="s">
        <v>524</v>
      </c>
      <c r="H42" s="331" t="s">
        <v>524</v>
      </c>
    </row>
    <row r="43" spans="1:8" x14ac:dyDescent="0.25">
      <c r="A43" s="330" t="s">
        <v>555</v>
      </c>
      <c r="B43" s="327" t="s">
        <v>524</v>
      </c>
      <c r="C43" s="327" t="s">
        <v>524</v>
      </c>
      <c r="D43" s="327">
        <v>6.3282485277459999E-2</v>
      </c>
      <c r="E43" s="331" t="s">
        <v>524</v>
      </c>
      <c r="F43" s="331" t="s">
        <v>524</v>
      </c>
      <c r="G43" s="331" t="s">
        <v>524</v>
      </c>
      <c r="H43" s="331" t="s">
        <v>524</v>
      </c>
    </row>
    <row r="44" spans="1:8" x14ac:dyDescent="0.25">
      <c r="A44" s="330" t="s">
        <v>3383</v>
      </c>
      <c r="B44" s="327" t="s">
        <v>551</v>
      </c>
      <c r="C44" s="327" t="s">
        <v>551</v>
      </c>
      <c r="D44" s="327" t="s">
        <v>551</v>
      </c>
      <c r="E44" s="327">
        <v>208.89432174184356</v>
      </c>
      <c r="F44" s="327">
        <v>105.47180460606191</v>
      </c>
      <c r="G44" s="327">
        <v>355.97410702367489</v>
      </c>
      <c r="H44" s="327">
        <v>65.111291475618813</v>
      </c>
    </row>
    <row r="45" spans="1:8" x14ac:dyDescent="0.25">
      <c r="A45" s="337" t="s">
        <v>3270</v>
      </c>
      <c r="B45" s="327" t="s">
        <v>556</v>
      </c>
      <c r="C45" s="336" t="s">
        <v>195</v>
      </c>
      <c r="D45" s="336" t="s">
        <v>195</v>
      </c>
      <c r="E45" s="336" t="s">
        <v>195</v>
      </c>
      <c r="F45" s="336" t="s">
        <v>195</v>
      </c>
      <c r="G45" s="336" t="s">
        <v>195</v>
      </c>
      <c r="H45" s="336" t="s">
        <v>195</v>
      </c>
    </row>
    <row r="46" spans="1:8" x14ac:dyDescent="0.25">
      <c r="A46" s="332" t="s">
        <v>3384</v>
      </c>
      <c r="B46" s="327" t="s">
        <v>524</v>
      </c>
      <c r="C46" s="336" t="s">
        <v>195</v>
      </c>
      <c r="D46" s="336" t="s">
        <v>195</v>
      </c>
      <c r="E46" s="336" t="s">
        <v>195</v>
      </c>
      <c r="F46" s="336" t="s">
        <v>195</v>
      </c>
      <c r="G46" s="336" t="s">
        <v>195</v>
      </c>
      <c r="H46" s="336" t="s">
        <v>195</v>
      </c>
    </row>
    <row r="47" spans="1:8" x14ac:dyDescent="0.25">
      <c r="A47" s="332" t="s">
        <v>557</v>
      </c>
      <c r="B47" s="327" t="s">
        <v>524</v>
      </c>
      <c r="C47" s="336" t="s">
        <v>195</v>
      </c>
      <c r="D47" s="336" t="s">
        <v>195</v>
      </c>
      <c r="E47" s="336" t="s">
        <v>195</v>
      </c>
      <c r="F47" s="336" t="s">
        <v>195</v>
      </c>
      <c r="G47" s="336" t="s">
        <v>195</v>
      </c>
      <c r="H47" s="336" t="s">
        <v>195</v>
      </c>
    </row>
    <row r="48" spans="1:8" x14ac:dyDescent="0.25">
      <c r="A48" s="329" t="s">
        <v>558</v>
      </c>
      <c r="B48" s="327" t="s">
        <v>556</v>
      </c>
      <c r="C48" s="336" t="s">
        <v>195</v>
      </c>
      <c r="D48" s="336" t="s">
        <v>195</v>
      </c>
      <c r="E48" s="336" t="s">
        <v>195</v>
      </c>
      <c r="F48" s="336" t="s">
        <v>195</v>
      </c>
      <c r="G48" s="336" t="s">
        <v>195</v>
      </c>
      <c r="H48" s="336" t="s">
        <v>195</v>
      </c>
    </row>
    <row r="49" spans="1:8" x14ac:dyDescent="0.25">
      <c r="A49" s="337" t="s">
        <v>3271</v>
      </c>
      <c r="B49" s="336" t="s">
        <v>195</v>
      </c>
      <c r="C49" s="336" t="s">
        <v>195</v>
      </c>
      <c r="D49" s="336" t="s">
        <v>195</v>
      </c>
      <c r="E49" s="336" t="s">
        <v>195</v>
      </c>
      <c r="F49" s="336" t="s">
        <v>195</v>
      </c>
      <c r="G49" s="336" t="s">
        <v>195</v>
      </c>
      <c r="H49" s="336" t="s">
        <v>195</v>
      </c>
    </row>
    <row r="50" spans="1:8" x14ac:dyDescent="0.25">
      <c r="A50" s="329" t="s">
        <v>559</v>
      </c>
      <c r="B50" s="327">
        <v>113232.30135064154</v>
      </c>
      <c r="C50" s="327">
        <v>5.2928930187330101</v>
      </c>
      <c r="D50" s="327">
        <v>3.2815608782569399</v>
      </c>
      <c r="E50" s="327">
        <v>1704.0134032501867</v>
      </c>
      <c r="F50" s="327">
        <v>132.66675861432418</v>
      </c>
      <c r="G50" s="327">
        <v>53.948263992089871</v>
      </c>
      <c r="H50" s="327" t="s">
        <v>549</v>
      </c>
    </row>
    <row r="51" spans="1:8" x14ac:dyDescent="0.25">
      <c r="A51" s="338" t="s">
        <v>560</v>
      </c>
      <c r="B51" s="327">
        <v>60125.445140869939</v>
      </c>
      <c r="C51" s="327" t="s">
        <v>584</v>
      </c>
      <c r="D51" s="327">
        <v>1.9373340798485601</v>
      </c>
      <c r="E51" s="331">
        <v>242.16675998106996</v>
      </c>
      <c r="F51" s="331">
        <v>100.74137215212509</v>
      </c>
      <c r="G51" s="331">
        <v>15.11120582281877</v>
      </c>
      <c r="H51" s="331" t="s">
        <v>549</v>
      </c>
    </row>
    <row r="52" spans="1:8" x14ac:dyDescent="0.25">
      <c r="A52" s="338" t="s">
        <v>561</v>
      </c>
      <c r="B52" s="327">
        <v>53106.856209771599</v>
      </c>
      <c r="C52" s="327">
        <v>5.2928930187330101</v>
      </c>
      <c r="D52" s="327">
        <v>1.34422679840838</v>
      </c>
      <c r="E52" s="331">
        <v>1461.8466432691168</v>
      </c>
      <c r="F52" s="331">
        <v>31.9253864621991</v>
      </c>
      <c r="G52" s="331">
        <v>38.837058169271103</v>
      </c>
      <c r="H52" s="331" t="s">
        <v>549</v>
      </c>
    </row>
    <row r="53" spans="1:8" x14ac:dyDescent="0.25">
      <c r="A53" s="329" t="s">
        <v>562</v>
      </c>
      <c r="B53" s="327" t="s">
        <v>524</v>
      </c>
      <c r="C53" s="327" t="s">
        <v>524</v>
      </c>
      <c r="D53" s="327" t="s">
        <v>524</v>
      </c>
      <c r="E53" s="331" t="s">
        <v>524</v>
      </c>
      <c r="F53" s="331" t="s">
        <v>524</v>
      </c>
      <c r="G53" s="331" t="s">
        <v>524</v>
      </c>
      <c r="H53" s="331" t="s">
        <v>549</v>
      </c>
    </row>
    <row r="54" spans="1:8" x14ac:dyDescent="0.25">
      <c r="A54" s="339" t="s">
        <v>3272</v>
      </c>
      <c r="B54" s="327">
        <v>230699.51036740557</v>
      </c>
      <c r="C54" s="336" t="s">
        <v>195</v>
      </c>
      <c r="D54" s="336" t="s">
        <v>195</v>
      </c>
      <c r="E54" s="336" t="s">
        <v>195</v>
      </c>
      <c r="F54" s="336" t="s">
        <v>195</v>
      </c>
      <c r="G54" s="336" t="s">
        <v>195</v>
      </c>
      <c r="H54" s="336" t="s">
        <v>195</v>
      </c>
    </row>
    <row r="55" spans="1:8" x14ac:dyDescent="0.25">
      <c r="A55" s="260" t="s">
        <v>3273</v>
      </c>
      <c r="B55" s="327" t="s">
        <v>584</v>
      </c>
      <c r="C55" s="336" t="s">
        <v>195</v>
      </c>
      <c r="D55" s="336" t="s">
        <v>195</v>
      </c>
      <c r="E55" s="336" t="s">
        <v>195</v>
      </c>
      <c r="F55" s="336" t="s">
        <v>195</v>
      </c>
      <c r="G55" s="336" t="s">
        <v>195</v>
      </c>
      <c r="H55" s="336" t="s">
        <v>195</v>
      </c>
    </row>
    <row r="56" spans="1:8" x14ac:dyDescent="0.25">
      <c r="A56" s="340" t="s">
        <v>563</v>
      </c>
      <c r="B56" s="331" t="s">
        <v>522</v>
      </c>
      <c r="C56" s="336" t="s">
        <v>195</v>
      </c>
      <c r="D56" s="336" t="s">
        <v>195</v>
      </c>
      <c r="E56" s="336" t="s">
        <v>195</v>
      </c>
      <c r="F56" s="336" t="s">
        <v>195</v>
      </c>
      <c r="G56" s="336" t="s">
        <v>195</v>
      </c>
      <c r="H56" s="336" t="s">
        <v>195</v>
      </c>
    </row>
    <row r="57" spans="1:8" x14ac:dyDescent="0.25">
      <c r="A57" s="340" t="s">
        <v>564</v>
      </c>
      <c r="B57" s="331" t="s">
        <v>522</v>
      </c>
      <c r="C57" s="336" t="s">
        <v>195</v>
      </c>
      <c r="D57" s="336" t="s">
        <v>195</v>
      </c>
      <c r="E57" s="336" t="s">
        <v>195</v>
      </c>
      <c r="F57" s="336" t="s">
        <v>195</v>
      </c>
      <c r="G57" s="336" t="s">
        <v>195</v>
      </c>
      <c r="H57" s="336" t="s">
        <v>195</v>
      </c>
    </row>
    <row r="58" spans="1:8" x14ac:dyDescent="0.25">
      <c r="C58" s="5"/>
      <c r="D58" s="5"/>
    </row>
    <row r="59" spans="1:8" x14ac:dyDescent="0.25">
      <c r="A59" s="52" t="s">
        <v>565</v>
      </c>
      <c r="B59" s="53">
        <f>B8+B50</f>
        <v>6045831.9303266751</v>
      </c>
      <c r="C59" s="53">
        <f t="shared" ref="C59:G59" si="0">C8+C50</f>
        <v>11738.668394056973</v>
      </c>
      <c r="D59" s="53">
        <f t="shared" si="0"/>
        <v>259.40234604960767</v>
      </c>
      <c r="E59" s="53">
        <f t="shared" si="0"/>
        <v>18305.749424551203</v>
      </c>
      <c r="F59" s="53">
        <f t="shared" si="0"/>
        <v>65117.178069736605</v>
      </c>
      <c r="G59" s="53">
        <f t="shared" si="0"/>
        <v>7244.4555805128311</v>
      </c>
      <c r="H59" s="53">
        <f>H8</f>
        <v>12364.091048770906</v>
      </c>
    </row>
    <row r="60" spans="1:8" x14ac:dyDescent="0.25">
      <c r="A60" s="52" t="s">
        <v>94</v>
      </c>
      <c r="B60" s="53">
        <f>B11</f>
        <v>2400057.4856406469</v>
      </c>
      <c r="C60" s="53">
        <f t="shared" ref="C60:H60" si="1">C11</f>
        <v>34.823479419570468</v>
      </c>
      <c r="D60" s="53">
        <f t="shared" si="1"/>
        <v>100.86538569159121</v>
      </c>
      <c r="E60" s="53">
        <f t="shared" si="1"/>
        <v>3434.4290996747714</v>
      </c>
      <c r="F60" s="53">
        <f t="shared" si="1"/>
        <v>581.83867235005948</v>
      </c>
      <c r="G60" s="53">
        <f t="shared" si="1"/>
        <v>43.701395420034459</v>
      </c>
      <c r="H60" s="53">
        <f t="shared" si="1"/>
        <v>9439.0432746602182</v>
      </c>
    </row>
    <row r="61" spans="1:8" x14ac:dyDescent="0.25">
      <c r="A61" s="52" t="s">
        <v>4</v>
      </c>
      <c r="B61" s="53">
        <f>SUM(B22,B50)-G293</f>
        <v>1911856.6209068005</v>
      </c>
      <c r="C61" s="53">
        <f t="shared" ref="C61:H61" si="2">SUM(C22,C50)</f>
        <v>162.90247230948853</v>
      </c>
      <c r="D61" s="53">
        <f t="shared" si="2"/>
        <v>141.94351071141131</v>
      </c>
      <c r="E61" s="53">
        <f t="shared" si="2"/>
        <v>11998.643932744189</v>
      </c>
      <c r="F61" s="53">
        <f t="shared" si="2"/>
        <v>58747.464607753776</v>
      </c>
      <c r="G61" s="53">
        <f t="shared" si="2"/>
        <v>5777.5462986418306</v>
      </c>
      <c r="H61" s="53">
        <f t="shared" si="2"/>
        <v>618.63077203361581</v>
      </c>
    </row>
    <row r="62" spans="1:8" x14ac:dyDescent="0.25">
      <c r="A62" s="52" t="s">
        <v>2480</v>
      </c>
      <c r="B62" s="53">
        <f>SUM(B29:B30)</f>
        <v>586027.88174597803</v>
      </c>
      <c r="C62" s="53">
        <f t="shared" ref="C62:H62" si="3">SUM(C29:C30)</f>
        <v>205.33517802223591</v>
      </c>
      <c r="D62" s="53">
        <f t="shared" si="3"/>
        <v>4.0983304317602895</v>
      </c>
      <c r="E62" s="53">
        <f t="shared" si="3"/>
        <v>908.26373148672474</v>
      </c>
      <c r="F62" s="53">
        <f t="shared" si="3"/>
        <v>3021.64543736223</v>
      </c>
      <c r="G62" s="53">
        <f t="shared" si="3"/>
        <v>551.67725417600798</v>
      </c>
      <c r="H62" s="53">
        <f t="shared" si="3"/>
        <v>527.57585355553215</v>
      </c>
    </row>
    <row r="63" spans="1:8" x14ac:dyDescent="0.25">
      <c r="A63" s="52" t="s">
        <v>9</v>
      </c>
      <c r="B63" s="53">
        <f>SUM(B12:B14,B35,B45,B32)+G293-G374</f>
        <v>1134885.2223943246</v>
      </c>
      <c r="C63" s="53">
        <f>SUM(C12:C14,C35,C45,C32)-H374</f>
        <v>11335.583471714261</v>
      </c>
      <c r="D63" s="53">
        <f>SUM(D12:D14,D35,D45,D32)-I374</f>
        <v>11.193742820309819</v>
      </c>
      <c r="E63" s="53">
        <f t="shared" ref="E63:H63" si="4">SUM(E12:E14,E35,E45,E32)</f>
        <v>1964.4126606455166</v>
      </c>
      <c r="F63" s="53">
        <f t="shared" si="4"/>
        <v>2766.2293522705422</v>
      </c>
      <c r="G63" s="53">
        <f t="shared" si="4"/>
        <v>871.53063227495795</v>
      </c>
      <c r="H63" s="53">
        <f t="shared" si="4"/>
        <v>1778.8411485215402</v>
      </c>
    </row>
    <row r="64" spans="1:8" x14ac:dyDescent="0.25">
      <c r="A64" s="52" t="s">
        <v>136</v>
      </c>
      <c r="B64" s="53">
        <f>B31</f>
        <v>291.62758231404649</v>
      </c>
      <c r="C64" s="53">
        <f t="shared" ref="C64:H64" si="5">C31</f>
        <v>1.8597887494070001E-2</v>
      </c>
      <c r="D64" s="53">
        <f t="shared" si="5"/>
        <v>2.7004131976500001E-3</v>
      </c>
      <c r="E64" s="53" t="str">
        <f t="shared" si="5"/>
        <v>IE</v>
      </c>
      <c r="F64" s="53" t="str">
        <f t="shared" si="5"/>
        <v>IE</v>
      </c>
      <c r="G64" s="53" t="str">
        <f t="shared" si="5"/>
        <v>IE</v>
      </c>
      <c r="H64" s="53" t="str">
        <f t="shared" si="5"/>
        <v>IE</v>
      </c>
    </row>
    <row r="65" spans="1:10" x14ac:dyDescent="0.25">
      <c r="A65" s="52" t="s">
        <v>3264</v>
      </c>
      <c r="B65" s="53">
        <f>G374</f>
        <v>12713.092056610814</v>
      </c>
      <c r="C65" s="53">
        <f t="shared" ref="C65:D65" si="6">H374</f>
        <v>5.1947039253499999E-3</v>
      </c>
      <c r="D65" s="53">
        <f t="shared" si="6"/>
        <v>1.29867598133739</v>
      </c>
      <c r="E65" s="53"/>
      <c r="F65" s="53"/>
      <c r="G65" s="53"/>
      <c r="H65" s="53"/>
    </row>
    <row r="66" spans="1:10" ht="60" x14ac:dyDescent="0.25">
      <c r="A66" s="4" t="s">
        <v>3265</v>
      </c>
      <c r="B66" s="5"/>
      <c r="C66" s="5"/>
      <c r="D66" s="5"/>
      <c r="E66" s="5"/>
      <c r="F66" s="5"/>
      <c r="G66" s="5"/>
      <c r="H66" s="5"/>
    </row>
    <row r="67" spans="1:10" ht="15.75" thickBot="1" x14ac:dyDescent="0.3">
      <c r="B67" s="86"/>
      <c r="C67" s="86"/>
      <c r="D67" s="86"/>
      <c r="E67" s="86"/>
      <c r="F67" s="86"/>
      <c r="G67" s="86"/>
      <c r="H67" s="86"/>
    </row>
    <row r="68" spans="1:10" ht="15.75" x14ac:dyDescent="0.25">
      <c r="A68" s="599" t="s">
        <v>566</v>
      </c>
      <c r="B68" s="600"/>
      <c r="C68" s="261"/>
      <c r="D68" s="261"/>
      <c r="E68" s="261"/>
      <c r="F68" s="261"/>
      <c r="G68" s="261"/>
      <c r="H68" s="261"/>
      <c r="I68" s="56"/>
      <c r="J68" s="387" t="s">
        <v>506</v>
      </c>
    </row>
    <row r="69" spans="1:10" ht="15.75" x14ac:dyDescent="0.25">
      <c r="A69" s="262" t="s">
        <v>567</v>
      </c>
      <c r="B69" s="263"/>
      <c r="C69" s="264"/>
      <c r="D69" s="264"/>
      <c r="E69" s="264"/>
      <c r="F69" s="264"/>
      <c r="G69" s="264"/>
      <c r="H69" s="264"/>
      <c r="I69" s="56"/>
      <c r="J69" s="387" t="s">
        <v>3422</v>
      </c>
    </row>
    <row r="70" spans="1:10" ht="15.75" x14ac:dyDescent="0.25">
      <c r="A70" s="50"/>
      <c r="B70" s="54"/>
      <c r="C70" s="55"/>
      <c r="D70" s="55"/>
      <c r="E70" s="55"/>
      <c r="F70" s="55"/>
      <c r="G70" s="55"/>
      <c r="H70" s="51"/>
      <c r="I70" s="56"/>
      <c r="J70" s="387" t="s">
        <v>507</v>
      </c>
    </row>
    <row r="71" spans="1:10" x14ac:dyDescent="0.25">
      <c r="A71" s="601" t="s">
        <v>508</v>
      </c>
      <c r="B71" s="604" t="s">
        <v>568</v>
      </c>
      <c r="C71" s="605"/>
      <c r="D71" s="604" t="s">
        <v>569</v>
      </c>
      <c r="E71" s="606"/>
      <c r="F71" s="607"/>
      <c r="G71" s="604" t="s">
        <v>570</v>
      </c>
      <c r="H71" s="608"/>
      <c r="I71" s="608"/>
      <c r="J71" s="605"/>
    </row>
    <row r="72" spans="1:10" x14ac:dyDescent="0.25">
      <c r="A72" s="602"/>
      <c r="B72" s="609" t="s">
        <v>571</v>
      </c>
      <c r="C72" s="610"/>
      <c r="D72" s="613" t="s">
        <v>572</v>
      </c>
      <c r="E72" s="609" t="s">
        <v>510</v>
      </c>
      <c r="F72" s="610" t="s">
        <v>511</v>
      </c>
      <c r="G72" s="613" t="s">
        <v>573</v>
      </c>
      <c r="H72" s="613" t="s">
        <v>510</v>
      </c>
      <c r="I72" s="613" t="s">
        <v>511</v>
      </c>
      <c r="J72" s="321" t="s">
        <v>509</v>
      </c>
    </row>
    <row r="73" spans="1:10" x14ac:dyDescent="0.25">
      <c r="A73" s="602"/>
      <c r="B73" s="611"/>
      <c r="C73" s="612"/>
      <c r="D73" s="614"/>
      <c r="E73" s="611"/>
      <c r="F73" s="612"/>
      <c r="G73" s="615"/>
      <c r="H73" s="614"/>
      <c r="I73" s="614"/>
      <c r="J73" s="321" t="s">
        <v>574</v>
      </c>
    </row>
    <row r="74" spans="1:10" ht="15.75" thickBot="1" x14ac:dyDescent="0.3">
      <c r="A74" s="603"/>
      <c r="B74" s="324" t="s">
        <v>575</v>
      </c>
      <c r="C74" s="57" t="s">
        <v>576</v>
      </c>
      <c r="D74" s="57" t="s">
        <v>577</v>
      </c>
      <c r="E74" s="621" t="s">
        <v>578</v>
      </c>
      <c r="F74" s="622"/>
      <c r="G74" s="621" t="s">
        <v>516</v>
      </c>
      <c r="H74" s="619"/>
      <c r="I74" s="619"/>
      <c r="J74" s="620"/>
    </row>
    <row r="75" spans="1:10" ht="15.75" thickTop="1" x14ac:dyDescent="0.25">
      <c r="A75" s="58" t="s">
        <v>579</v>
      </c>
      <c r="B75" s="341">
        <v>91137862.196821675</v>
      </c>
      <c r="C75" s="341" t="s">
        <v>580</v>
      </c>
      <c r="D75" s="336" t="s">
        <v>195</v>
      </c>
      <c r="E75" s="336" t="s">
        <v>195</v>
      </c>
      <c r="F75" s="336" t="s">
        <v>195</v>
      </c>
      <c r="G75" s="341">
        <v>5895355.24157112</v>
      </c>
      <c r="H75" s="341">
        <v>471.45668024581687</v>
      </c>
      <c r="I75" s="341">
        <v>256.02211621946361</v>
      </c>
      <c r="J75" s="341" t="s">
        <v>584</v>
      </c>
    </row>
    <row r="76" spans="1:10" x14ac:dyDescent="0.25">
      <c r="A76" s="342" t="s">
        <v>581</v>
      </c>
      <c r="B76" s="341">
        <v>41043265.44914683</v>
      </c>
      <c r="C76" s="341" t="s">
        <v>580</v>
      </c>
      <c r="D76" s="341">
        <v>62.84904662471471</v>
      </c>
      <c r="E76" s="341">
        <v>4.4582659657373203</v>
      </c>
      <c r="F76" s="341">
        <v>3.4887046842559699</v>
      </c>
      <c r="G76" s="341">
        <v>2579530.1038439716</v>
      </c>
      <c r="H76" s="341">
        <v>182.9817934746539</v>
      </c>
      <c r="I76" s="341">
        <v>143.18783242959987</v>
      </c>
      <c r="J76" s="341" t="s">
        <v>522</v>
      </c>
    </row>
    <row r="77" spans="1:10" x14ac:dyDescent="0.25">
      <c r="A77" s="342" t="s">
        <v>582</v>
      </c>
      <c r="B77" s="341">
        <v>23547856.46013758</v>
      </c>
      <c r="C77" s="341" t="s">
        <v>580</v>
      </c>
      <c r="D77" s="341">
        <v>90.390222007608685</v>
      </c>
      <c r="E77" s="341">
        <v>1.3293847084140999</v>
      </c>
      <c r="F77" s="341">
        <v>4.0838943275543604</v>
      </c>
      <c r="G77" s="341">
        <v>2128495.9732351382</v>
      </c>
      <c r="H77" s="341">
        <v>31.304160294037182</v>
      </c>
      <c r="I77" s="341">
        <v>96.166957423620119</v>
      </c>
      <c r="J77" s="341" t="s">
        <v>522</v>
      </c>
    </row>
    <row r="78" spans="1:10" x14ac:dyDescent="0.25">
      <c r="A78" s="342" t="s">
        <v>583</v>
      </c>
      <c r="B78" s="341">
        <v>23571618.577340122</v>
      </c>
      <c r="C78" s="341" t="s">
        <v>580</v>
      </c>
      <c r="D78" s="341">
        <v>49.812237156145379</v>
      </c>
      <c r="E78" s="341">
        <v>3.11233754212514</v>
      </c>
      <c r="F78" s="341">
        <v>0.33678108860792</v>
      </c>
      <c r="G78" s="341">
        <v>1174155.0547286684</v>
      </c>
      <c r="H78" s="341">
        <v>73.362833426910115</v>
      </c>
      <c r="I78" s="341">
        <v>7.9384753647272399</v>
      </c>
      <c r="J78" s="341" t="s">
        <v>522</v>
      </c>
    </row>
    <row r="79" spans="1:10" x14ac:dyDescent="0.25">
      <c r="A79" s="342" t="s">
        <v>3385</v>
      </c>
      <c r="B79" s="341">
        <v>354960.13390164654</v>
      </c>
      <c r="C79" s="341" t="s">
        <v>580</v>
      </c>
      <c r="D79" s="341">
        <v>37.1143362454117</v>
      </c>
      <c r="E79" s="341">
        <v>1.46346122542E-2</v>
      </c>
      <c r="F79" s="341">
        <v>3.6586530635500401</v>
      </c>
      <c r="G79" s="341">
        <v>13174.10976334207</v>
      </c>
      <c r="H79" s="341">
        <v>5.1947039253499999E-3</v>
      </c>
      <c r="I79" s="341">
        <v>1.29867598133739</v>
      </c>
      <c r="J79" s="341" t="s">
        <v>584</v>
      </c>
    </row>
    <row r="80" spans="1:10" x14ac:dyDescent="0.25">
      <c r="A80" s="342" t="s">
        <v>3386</v>
      </c>
      <c r="B80" s="341" t="s">
        <v>551</v>
      </c>
      <c r="C80" s="341" t="s">
        <v>580</v>
      </c>
      <c r="D80" s="341" t="s">
        <v>551</v>
      </c>
      <c r="E80" s="341" t="s">
        <v>551</v>
      </c>
      <c r="F80" s="341" t="s">
        <v>551</v>
      </c>
      <c r="G80" s="341" t="s">
        <v>551</v>
      </c>
      <c r="H80" s="341" t="s">
        <v>551</v>
      </c>
      <c r="I80" s="341" t="s">
        <v>551</v>
      </c>
      <c r="J80" s="341" t="s">
        <v>551</v>
      </c>
    </row>
    <row r="81" spans="1:10" x14ac:dyDescent="0.25">
      <c r="A81" s="342" t="s">
        <v>3387</v>
      </c>
      <c r="B81" s="341">
        <v>2620161.5762954974</v>
      </c>
      <c r="C81" s="341" t="s">
        <v>580</v>
      </c>
      <c r="D81" s="341">
        <v>88.047818292785962</v>
      </c>
      <c r="E81" s="341">
        <v>70.149375522924387</v>
      </c>
      <c r="F81" s="341">
        <v>2.8357697812987901</v>
      </c>
      <c r="G81" s="336" t="s">
        <v>195</v>
      </c>
      <c r="H81" s="341">
        <v>183.80269834629033</v>
      </c>
      <c r="I81" s="341">
        <v>7.4301750201789796</v>
      </c>
      <c r="J81" s="341" t="s">
        <v>522</v>
      </c>
    </row>
    <row r="82" spans="1:10" x14ac:dyDescent="0.25">
      <c r="A82" s="343" t="s">
        <v>585</v>
      </c>
      <c r="B82" s="341">
        <v>32389766.968968615</v>
      </c>
      <c r="C82" s="341" t="s">
        <v>580</v>
      </c>
      <c r="D82" s="336" t="s">
        <v>195</v>
      </c>
      <c r="E82" s="336" t="s">
        <v>195</v>
      </c>
      <c r="F82" s="336" t="s">
        <v>195</v>
      </c>
      <c r="G82" s="341">
        <v>2536779.2265180089</v>
      </c>
      <c r="H82" s="341">
        <v>38.041270916860228</v>
      </c>
      <c r="I82" s="341">
        <v>101.32393509195673</v>
      </c>
      <c r="J82" s="341" t="s">
        <v>584</v>
      </c>
    </row>
    <row r="83" spans="1:10" x14ac:dyDescent="0.25">
      <c r="A83" s="344" t="s">
        <v>581</v>
      </c>
      <c r="B83" s="341">
        <v>1341824.3940511984</v>
      </c>
      <c r="C83" s="341" t="s">
        <v>580</v>
      </c>
      <c r="D83" s="341">
        <v>75.791010443823595</v>
      </c>
      <c r="E83" s="341">
        <v>0.72442924400886</v>
      </c>
      <c r="F83" s="341">
        <v>0.32133945451558998</v>
      </c>
      <c r="G83" s="341">
        <v>101698.22666331165</v>
      </c>
      <c r="H83" s="341">
        <v>0.97205683137514998</v>
      </c>
      <c r="I83" s="341">
        <v>0.43118111884012</v>
      </c>
      <c r="J83" s="341" t="s">
        <v>522</v>
      </c>
    </row>
    <row r="84" spans="1:10" x14ac:dyDescent="0.25">
      <c r="A84" s="344" t="s">
        <v>582</v>
      </c>
      <c r="B84" s="341">
        <v>21970021.331539605</v>
      </c>
      <c r="C84" s="341" t="s">
        <v>580</v>
      </c>
      <c r="D84" s="341">
        <v>90.620563081369596</v>
      </c>
      <c r="E84" s="341">
        <v>0.73461217854264005</v>
      </c>
      <c r="F84" s="341">
        <v>4.2883790815637504</v>
      </c>
      <c r="G84" s="341">
        <v>1990935.7039738202</v>
      </c>
      <c r="H84" s="341">
        <v>16.139445232990571</v>
      </c>
      <c r="I84" s="341">
        <v>94.215779899683724</v>
      </c>
      <c r="J84" s="341" t="s">
        <v>522</v>
      </c>
    </row>
    <row r="85" spans="1:10" x14ac:dyDescent="0.25">
      <c r="A85" s="344" t="s">
        <v>583</v>
      </c>
      <c r="B85" s="341">
        <v>8829876.3098276611</v>
      </c>
      <c r="C85" s="341" t="s">
        <v>580</v>
      </c>
      <c r="D85" s="341">
        <v>50.248073994006518</v>
      </c>
      <c r="E85" s="341">
        <v>2.3689668073318502</v>
      </c>
      <c r="F85" s="341">
        <v>0.75481115226358997</v>
      </c>
      <c r="G85" s="341">
        <v>443684.27817414561</v>
      </c>
      <c r="H85" s="341">
        <v>20.9176838908276</v>
      </c>
      <c r="I85" s="341">
        <v>6.6648891117659703</v>
      </c>
      <c r="J85" s="341" t="s">
        <v>522</v>
      </c>
    </row>
    <row r="86" spans="1:10" x14ac:dyDescent="0.25">
      <c r="A86" s="344" t="s">
        <v>3385</v>
      </c>
      <c r="B86" s="341">
        <v>52888.087323471489</v>
      </c>
      <c r="C86" s="341" t="s">
        <v>580</v>
      </c>
      <c r="D86" s="341">
        <v>8.7168534553273496</v>
      </c>
      <c r="E86" s="341" t="s">
        <v>3274</v>
      </c>
      <c r="F86" s="341" t="s">
        <v>3274</v>
      </c>
      <c r="G86" s="341">
        <v>461.01770673125719</v>
      </c>
      <c r="H86" s="341" t="s">
        <v>3274</v>
      </c>
      <c r="I86" s="341" t="s">
        <v>3274</v>
      </c>
      <c r="J86" s="341" t="s">
        <v>584</v>
      </c>
    </row>
    <row r="87" spans="1:10" x14ac:dyDescent="0.25">
      <c r="A87" s="344" t="s">
        <v>3386</v>
      </c>
      <c r="B87" s="341" t="s">
        <v>551</v>
      </c>
      <c r="C87" s="341" t="s">
        <v>580</v>
      </c>
      <c r="D87" s="341" t="s">
        <v>551</v>
      </c>
      <c r="E87" s="341" t="s">
        <v>551</v>
      </c>
      <c r="F87" s="341" t="s">
        <v>551</v>
      </c>
      <c r="G87" s="341" t="s">
        <v>551</v>
      </c>
      <c r="H87" s="341" t="s">
        <v>551</v>
      </c>
      <c r="I87" s="341" t="s">
        <v>551</v>
      </c>
      <c r="J87" s="341" t="s">
        <v>551</v>
      </c>
    </row>
    <row r="88" spans="1:10" x14ac:dyDescent="0.25">
      <c r="A88" s="344" t="s">
        <v>3387</v>
      </c>
      <c r="B88" s="341">
        <v>195156.84622667928</v>
      </c>
      <c r="C88" s="341" t="s">
        <v>580</v>
      </c>
      <c r="D88" s="341">
        <v>97.735736802039924</v>
      </c>
      <c r="E88" s="341">
        <v>6.192435418265E-2</v>
      </c>
      <c r="F88" s="341">
        <v>6.192435418265E-2</v>
      </c>
      <c r="G88" s="341">
        <v>19073.798157926904</v>
      </c>
      <c r="H88" s="341">
        <v>1.2084961666909999E-2</v>
      </c>
      <c r="I88" s="341">
        <v>1.2084961666909999E-2</v>
      </c>
      <c r="J88" s="341" t="s">
        <v>522</v>
      </c>
    </row>
    <row r="89" spans="1:10" x14ac:dyDescent="0.25">
      <c r="A89" s="345" t="s">
        <v>3388</v>
      </c>
      <c r="B89" s="341">
        <v>29762022.261531696</v>
      </c>
      <c r="C89" s="341" t="s">
        <v>580</v>
      </c>
      <c r="D89" s="336" t="s">
        <v>195</v>
      </c>
      <c r="E89" s="336" t="s">
        <v>195</v>
      </c>
      <c r="F89" s="336" t="s">
        <v>195</v>
      </c>
      <c r="G89" s="341">
        <v>2400057.4856406469</v>
      </c>
      <c r="H89" s="341">
        <v>34.823479419570468</v>
      </c>
      <c r="I89" s="341">
        <v>100.86538569159121</v>
      </c>
      <c r="J89" s="341" t="s">
        <v>584</v>
      </c>
    </row>
    <row r="90" spans="1:10" x14ac:dyDescent="0.25">
      <c r="A90" s="344" t="s">
        <v>581</v>
      </c>
      <c r="B90" s="341">
        <v>1289345.7754762077</v>
      </c>
      <c r="C90" s="341" t="s">
        <v>580</v>
      </c>
      <c r="D90" s="341">
        <v>75.981710695644367</v>
      </c>
      <c r="E90" s="341">
        <v>0.66331306705496995</v>
      </c>
      <c r="F90" s="341">
        <v>0.25283307148143003</v>
      </c>
      <c r="G90" s="341">
        <v>97966.697698884454</v>
      </c>
      <c r="H90" s="341">
        <v>0.85523990082548995</v>
      </c>
      <c r="I90" s="341">
        <v>0.32598925261525002</v>
      </c>
      <c r="J90" s="341" t="s">
        <v>522</v>
      </c>
    </row>
    <row r="91" spans="1:10" x14ac:dyDescent="0.25">
      <c r="A91" s="344" t="s">
        <v>582</v>
      </c>
      <c r="B91" s="341">
        <v>21878947.484241422</v>
      </c>
      <c r="C91" s="341" t="s">
        <v>580</v>
      </c>
      <c r="D91" s="341">
        <v>90.624623010701626</v>
      </c>
      <c r="E91" s="341">
        <v>0.69812515865578995</v>
      </c>
      <c r="F91" s="341">
        <v>4.3002982540659396</v>
      </c>
      <c r="G91" s="341">
        <v>1982771.3676303178</v>
      </c>
      <c r="H91" s="341">
        <v>15.27424368365784</v>
      </c>
      <c r="I91" s="341">
        <v>94.085999667283815</v>
      </c>
      <c r="J91" s="341" t="s">
        <v>522</v>
      </c>
    </row>
    <row r="92" spans="1:10" x14ac:dyDescent="0.25">
      <c r="A92" s="344" t="s">
        <v>583</v>
      </c>
      <c r="B92" s="341">
        <v>6345684.0682639154</v>
      </c>
      <c r="C92" s="341" t="s">
        <v>580</v>
      </c>
      <c r="D92" s="341">
        <v>50.248073994006518</v>
      </c>
      <c r="E92" s="341">
        <v>2.9440341927598199</v>
      </c>
      <c r="F92" s="341">
        <v>1.01506972939916</v>
      </c>
      <c r="G92" s="341">
        <v>318858.40260471357</v>
      </c>
      <c r="H92" s="341">
        <v>18.681910873420229</v>
      </c>
      <c r="I92" s="341">
        <v>6.4413118100252298</v>
      </c>
      <c r="J92" s="341" t="s">
        <v>522</v>
      </c>
    </row>
    <row r="93" spans="1:10" x14ac:dyDescent="0.25">
      <c r="A93" s="344" t="s">
        <v>3385</v>
      </c>
      <c r="B93" s="341">
        <v>52888.087323471489</v>
      </c>
      <c r="C93" s="341" t="s">
        <v>580</v>
      </c>
      <c r="D93" s="341">
        <v>8.7168534553273496</v>
      </c>
      <c r="E93" s="341" t="s">
        <v>556</v>
      </c>
      <c r="F93" s="341" t="s">
        <v>556</v>
      </c>
      <c r="G93" s="341">
        <v>461.01770673125719</v>
      </c>
      <c r="H93" s="341" t="s">
        <v>556</v>
      </c>
      <c r="I93" s="341" t="s">
        <v>556</v>
      </c>
      <c r="J93" s="341" t="s">
        <v>522</v>
      </c>
    </row>
    <row r="94" spans="1:10" x14ac:dyDescent="0.25">
      <c r="A94" s="344" t="s">
        <v>3386</v>
      </c>
      <c r="B94" s="341" t="s">
        <v>551</v>
      </c>
      <c r="C94" s="341" t="s">
        <v>580</v>
      </c>
      <c r="D94" s="341" t="s">
        <v>551</v>
      </c>
      <c r="E94" s="341" t="s">
        <v>551</v>
      </c>
      <c r="F94" s="341" t="s">
        <v>551</v>
      </c>
      <c r="G94" s="341" t="s">
        <v>551</v>
      </c>
      <c r="H94" s="341" t="s">
        <v>551</v>
      </c>
      <c r="I94" s="341" t="s">
        <v>551</v>
      </c>
      <c r="J94" s="341" t="s">
        <v>551</v>
      </c>
    </row>
    <row r="95" spans="1:10" x14ac:dyDescent="0.25">
      <c r="A95" s="344" t="s">
        <v>3387</v>
      </c>
      <c r="B95" s="341">
        <v>195156.84622667928</v>
      </c>
      <c r="C95" s="341" t="s">
        <v>580</v>
      </c>
      <c r="D95" s="341">
        <v>97.735736802039924</v>
      </c>
      <c r="E95" s="341">
        <v>6.192435418265E-2</v>
      </c>
      <c r="F95" s="341">
        <v>6.192435418265E-2</v>
      </c>
      <c r="G95" s="341">
        <v>19073.798157926904</v>
      </c>
      <c r="H95" s="341">
        <v>1.2084961666909999E-2</v>
      </c>
      <c r="I95" s="341">
        <v>1.2084961666909999E-2</v>
      </c>
      <c r="J95" s="341" t="s">
        <v>522</v>
      </c>
    </row>
    <row r="96" spans="1:10" x14ac:dyDescent="0.25">
      <c r="A96" s="346" t="s">
        <v>586</v>
      </c>
      <c r="B96" s="341">
        <v>29762022.261531696</v>
      </c>
      <c r="C96" s="341" t="s">
        <v>580</v>
      </c>
      <c r="D96" s="336" t="s">
        <v>195</v>
      </c>
      <c r="E96" s="336" t="s">
        <v>195</v>
      </c>
      <c r="F96" s="336" t="s">
        <v>195</v>
      </c>
      <c r="G96" s="341">
        <v>2400057.4856406469</v>
      </c>
      <c r="H96" s="341">
        <v>34.823479419570468</v>
      </c>
      <c r="I96" s="341">
        <v>100.86538569159121</v>
      </c>
      <c r="J96" s="341" t="s">
        <v>584</v>
      </c>
    </row>
    <row r="97" spans="1:10" x14ac:dyDescent="0.25">
      <c r="A97" s="347" t="s">
        <v>587</v>
      </c>
      <c r="B97" s="331">
        <v>1289345.7754762077</v>
      </c>
      <c r="C97" s="341" t="s">
        <v>580</v>
      </c>
      <c r="D97" s="341">
        <v>75.981710695644367</v>
      </c>
      <c r="E97" s="341">
        <v>0.66331306705496995</v>
      </c>
      <c r="F97" s="341">
        <v>0.25283307148143003</v>
      </c>
      <c r="G97" s="331">
        <v>97966.697698884454</v>
      </c>
      <c r="H97" s="331">
        <v>0.85523990082548995</v>
      </c>
      <c r="I97" s="331">
        <v>0.32598925261525002</v>
      </c>
      <c r="J97" s="331" t="s">
        <v>522</v>
      </c>
    </row>
    <row r="98" spans="1:10" x14ac:dyDescent="0.25">
      <c r="A98" s="347" t="s">
        <v>588</v>
      </c>
      <c r="B98" s="331">
        <v>21878947.484241422</v>
      </c>
      <c r="C98" s="341" t="s">
        <v>580</v>
      </c>
      <c r="D98" s="341">
        <v>90.624623010701626</v>
      </c>
      <c r="E98" s="341">
        <v>0.69812515865578995</v>
      </c>
      <c r="F98" s="341">
        <v>4.3002982540659396</v>
      </c>
      <c r="G98" s="331">
        <v>1982771.3676303178</v>
      </c>
      <c r="H98" s="331">
        <v>15.27424368365784</v>
      </c>
      <c r="I98" s="331">
        <v>94.085999667283815</v>
      </c>
      <c r="J98" s="331" t="s">
        <v>522</v>
      </c>
    </row>
    <row r="99" spans="1:10" x14ac:dyDescent="0.25">
      <c r="A99" s="347" t="s">
        <v>589</v>
      </c>
      <c r="B99" s="331">
        <v>6345684.0682639154</v>
      </c>
      <c r="C99" s="341" t="s">
        <v>580</v>
      </c>
      <c r="D99" s="341">
        <v>50.248073994006518</v>
      </c>
      <c r="E99" s="341">
        <v>2.9440341927598199</v>
      </c>
      <c r="F99" s="341">
        <v>1.01506972939916</v>
      </c>
      <c r="G99" s="331">
        <v>318858.40260471357</v>
      </c>
      <c r="H99" s="331">
        <v>18.681910873420229</v>
      </c>
      <c r="I99" s="331">
        <v>6.4413118100252298</v>
      </c>
      <c r="J99" s="331" t="s">
        <v>522</v>
      </c>
    </row>
    <row r="100" spans="1:10" x14ac:dyDescent="0.25">
      <c r="A100" s="347" t="s">
        <v>590</v>
      </c>
      <c r="B100" s="331">
        <v>52888.087323471489</v>
      </c>
      <c r="C100" s="341" t="s">
        <v>580</v>
      </c>
      <c r="D100" s="341">
        <v>8.7168534553273496</v>
      </c>
      <c r="E100" s="341" t="s">
        <v>522</v>
      </c>
      <c r="F100" s="341" t="s">
        <v>522</v>
      </c>
      <c r="G100" s="331">
        <v>461.01770673125719</v>
      </c>
      <c r="H100" s="331" t="s">
        <v>522</v>
      </c>
      <c r="I100" s="331" t="s">
        <v>522</v>
      </c>
      <c r="J100" s="331" t="s">
        <v>522</v>
      </c>
    </row>
    <row r="101" spans="1:10" x14ac:dyDescent="0.25">
      <c r="A101" s="347" t="s">
        <v>591</v>
      </c>
      <c r="B101" s="331" t="s">
        <v>551</v>
      </c>
      <c r="C101" s="341" t="s">
        <v>580</v>
      </c>
      <c r="D101" s="341" t="s">
        <v>551</v>
      </c>
      <c r="E101" s="341" t="s">
        <v>551</v>
      </c>
      <c r="F101" s="341" t="s">
        <v>551</v>
      </c>
      <c r="G101" s="331" t="s">
        <v>551</v>
      </c>
      <c r="H101" s="331" t="s">
        <v>551</v>
      </c>
      <c r="I101" s="331" t="s">
        <v>551</v>
      </c>
      <c r="J101" s="331" t="s">
        <v>551</v>
      </c>
    </row>
    <row r="102" spans="1:10" x14ac:dyDescent="0.25">
      <c r="A102" s="347" t="s">
        <v>93</v>
      </c>
      <c r="B102" s="331">
        <v>195156.84622667928</v>
      </c>
      <c r="C102" s="341" t="s">
        <v>580</v>
      </c>
      <c r="D102" s="341">
        <v>97.735736802039924</v>
      </c>
      <c r="E102" s="341">
        <v>6.192435418265E-2</v>
      </c>
      <c r="F102" s="341">
        <v>6.192435418265E-2</v>
      </c>
      <c r="G102" s="331">
        <v>19073.798157926904</v>
      </c>
      <c r="H102" s="331">
        <v>1.2084961666909999E-2</v>
      </c>
      <c r="I102" s="331">
        <v>1.2084961666909999E-2</v>
      </c>
      <c r="J102" s="331" t="s">
        <v>522</v>
      </c>
    </row>
    <row r="103" spans="1:10" x14ac:dyDescent="0.25">
      <c r="A103" s="346" t="s">
        <v>592</v>
      </c>
      <c r="B103" s="341" t="s">
        <v>3275</v>
      </c>
      <c r="C103" s="341" t="s">
        <v>580</v>
      </c>
      <c r="D103" s="336" t="s">
        <v>195</v>
      </c>
      <c r="E103" s="336" t="s">
        <v>195</v>
      </c>
      <c r="F103" s="336" t="s">
        <v>195</v>
      </c>
      <c r="G103" s="341" t="s">
        <v>3275</v>
      </c>
      <c r="H103" s="341" t="s">
        <v>596</v>
      </c>
      <c r="I103" s="341" t="s">
        <v>596</v>
      </c>
      <c r="J103" s="341" t="s">
        <v>584</v>
      </c>
    </row>
    <row r="104" spans="1:10" x14ac:dyDescent="0.25">
      <c r="A104" s="347" t="s">
        <v>587</v>
      </c>
      <c r="B104" s="331" t="s">
        <v>524</v>
      </c>
      <c r="C104" s="341" t="s">
        <v>580</v>
      </c>
      <c r="D104" s="341" t="s">
        <v>556</v>
      </c>
      <c r="E104" s="341" t="s">
        <v>524</v>
      </c>
      <c r="F104" s="341" t="s">
        <v>524</v>
      </c>
      <c r="G104" s="331" t="s">
        <v>524</v>
      </c>
      <c r="H104" s="331" t="s">
        <v>524</v>
      </c>
      <c r="I104" s="331" t="s">
        <v>524</v>
      </c>
      <c r="J104" s="331" t="s">
        <v>522</v>
      </c>
    </row>
    <row r="105" spans="1:10" x14ac:dyDescent="0.25">
      <c r="A105" s="347" t="s">
        <v>588</v>
      </c>
      <c r="B105" s="331" t="s">
        <v>524</v>
      </c>
      <c r="C105" s="341" t="s">
        <v>580</v>
      </c>
      <c r="D105" s="341" t="s">
        <v>556</v>
      </c>
      <c r="E105" s="341" t="s">
        <v>524</v>
      </c>
      <c r="F105" s="341" t="s">
        <v>524</v>
      </c>
      <c r="G105" s="331" t="s">
        <v>524</v>
      </c>
      <c r="H105" s="331" t="s">
        <v>524</v>
      </c>
      <c r="I105" s="331" t="s">
        <v>524</v>
      </c>
      <c r="J105" s="331" t="s">
        <v>522</v>
      </c>
    </row>
    <row r="106" spans="1:10" x14ac:dyDescent="0.25">
      <c r="A106" s="347" t="s">
        <v>589</v>
      </c>
      <c r="B106" s="331" t="s">
        <v>524</v>
      </c>
      <c r="C106" s="341" t="s">
        <v>580</v>
      </c>
      <c r="D106" s="341" t="s">
        <v>556</v>
      </c>
      <c r="E106" s="341" t="s">
        <v>524</v>
      </c>
      <c r="F106" s="341" t="s">
        <v>524</v>
      </c>
      <c r="G106" s="331" t="s">
        <v>524</v>
      </c>
      <c r="H106" s="331" t="s">
        <v>524</v>
      </c>
      <c r="I106" s="331" t="s">
        <v>524</v>
      </c>
      <c r="J106" s="331" t="s">
        <v>522</v>
      </c>
    </row>
    <row r="107" spans="1:10" x14ac:dyDescent="0.25">
      <c r="A107" s="347" t="s">
        <v>590</v>
      </c>
      <c r="B107" s="331" t="s">
        <v>524</v>
      </c>
      <c r="C107" s="341" t="s">
        <v>580</v>
      </c>
      <c r="D107" s="341" t="s">
        <v>556</v>
      </c>
      <c r="E107" s="341" t="s">
        <v>524</v>
      </c>
      <c r="F107" s="341" t="s">
        <v>524</v>
      </c>
      <c r="G107" s="331" t="s">
        <v>524</v>
      </c>
      <c r="H107" s="331" t="s">
        <v>524</v>
      </c>
      <c r="I107" s="331" t="s">
        <v>524</v>
      </c>
      <c r="J107" s="331" t="s">
        <v>522</v>
      </c>
    </row>
    <row r="108" spans="1:10" x14ac:dyDescent="0.25">
      <c r="A108" s="347" t="s">
        <v>591</v>
      </c>
      <c r="B108" s="331" t="s">
        <v>551</v>
      </c>
      <c r="C108" s="341" t="s">
        <v>580</v>
      </c>
      <c r="D108" s="341" t="s">
        <v>551</v>
      </c>
      <c r="E108" s="341" t="s">
        <v>551</v>
      </c>
      <c r="F108" s="341" t="s">
        <v>551</v>
      </c>
      <c r="G108" s="331" t="s">
        <v>551</v>
      </c>
      <c r="H108" s="331" t="s">
        <v>551</v>
      </c>
      <c r="I108" s="331" t="s">
        <v>551</v>
      </c>
      <c r="J108" s="331" t="s">
        <v>551</v>
      </c>
    </row>
    <row r="109" spans="1:10" x14ac:dyDescent="0.25">
      <c r="A109" s="347" t="s">
        <v>93</v>
      </c>
      <c r="B109" s="331" t="s">
        <v>524</v>
      </c>
      <c r="C109" s="341" t="s">
        <v>580</v>
      </c>
      <c r="D109" s="341" t="s">
        <v>556</v>
      </c>
      <c r="E109" s="341" t="s">
        <v>524</v>
      </c>
      <c r="F109" s="341" t="s">
        <v>524</v>
      </c>
      <c r="G109" s="331" t="s">
        <v>524</v>
      </c>
      <c r="H109" s="331" t="s">
        <v>524</v>
      </c>
      <c r="I109" s="331" t="s">
        <v>524</v>
      </c>
      <c r="J109" s="331" t="s">
        <v>522</v>
      </c>
    </row>
    <row r="110" spans="1:10" x14ac:dyDescent="0.25">
      <c r="A110" s="346" t="s">
        <v>593</v>
      </c>
      <c r="B110" s="341" t="s">
        <v>3275</v>
      </c>
      <c r="C110" s="341" t="s">
        <v>580</v>
      </c>
      <c r="D110" s="336" t="s">
        <v>195</v>
      </c>
      <c r="E110" s="336" t="s">
        <v>195</v>
      </c>
      <c r="F110" s="336" t="s">
        <v>195</v>
      </c>
      <c r="G110" s="341" t="s">
        <v>596</v>
      </c>
      <c r="H110" s="341" t="s">
        <v>3275</v>
      </c>
      <c r="I110" s="341" t="s">
        <v>596</v>
      </c>
      <c r="J110" s="341" t="s">
        <v>584</v>
      </c>
    </row>
    <row r="111" spans="1:10" x14ac:dyDescent="0.25">
      <c r="A111" s="347" t="s">
        <v>587</v>
      </c>
      <c r="B111" s="331" t="s">
        <v>524</v>
      </c>
      <c r="C111" s="341" t="s">
        <v>580</v>
      </c>
      <c r="D111" s="341" t="s">
        <v>556</v>
      </c>
      <c r="E111" s="341" t="s">
        <v>524</v>
      </c>
      <c r="F111" s="341" t="s">
        <v>524</v>
      </c>
      <c r="G111" s="331" t="s">
        <v>524</v>
      </c>
      <c r="H111" s="331" t="s">
        <v>524</v>
      </c>
      <c r="I111" s="331" t="s">
        <v>524</v>
      </c>
      <c r="J111" s="331" t="s">
        <v>522</v>
      </c>
    </row>
    <row r="112" spans="1:10" x14ac:dyDescent="0.25">
      <c r="A112" s="347" t="s">
        <v>588</v>
      </c>
      <c r="B112" s="331" t="s">
        <v>524</v>
      </c>
      <c r="C112" s="341" t="s">
        <v>580</v>
      </c>
      <c r="D112" s="341" t="s">
        <v>556</v>
      </c>
      <c r="E112" s="341" t="s">
        <v>524</v>
      </c>
      <c r="F112" s="341" t="s">
        <v>524</v>
      </c>
      <c r="G112" s="331" t="s">
        <v>524</v>
      </c>
      <c r="H112" s="331" t="s">
        <v>524</v>
      </c>
      <c r="I112" s="331" t="s">
        <v>524</v>
      </c>
      <c r="J112" s="331" t="s">
        <v>522</v>
      </c>
    </row>
    <row r="113" spans="1:10" x14ac:dyDescent="0.25">
      <c r="A113" s="347" t="s">
        <v>589</v>
      </c>
      <c r="B113" s="331" t="s">
        <v>524</v>
      </c>
      <c r="C113" s="341" t="s">
        <v>580</v>
      </c>
      <c r="D113" s="341" t="s">
        <v>556</v>
      </c>
      <c r="E113" s="341" t="s">
        <v>524</v>
      </c>
      <c r="F113" s="341" t="s">
        <v>524</v>
      </c>
      <c r="G113" s="331" t="s">
        <v>524</v>
      </c>
      <c r="H113" s="331" t="s">
        <v>524</v>
      </c>
      <c r="I113" s="331" t="s">
        <v>524</v>
      </c>
      <c r="J113" s="331" t="s">
        <v>522</v>
      </c>
    </row>
    <row r="114" spans="1:10" x14ac:dyDescent="0.25">
      <c r="A114" s="347" t="s">
        <v>590</v>
      </c>
      <c r="B114" s="331" t="s">
        <v>524</v>
      </c>
      <c r="C114" s="341" t="s">
        <v>580</v>
      </c>
      <c r="D114" s="341" t="s">
        <v>556</v>
      </c>
      <c r="E114" s="341" t="s">
        <v>524</v>
      </c>
      <c r="F114" s="341" t="s">
        <v>524</v>
      </c>
      <c r="G114" s="331" t="s">
        <v>524</v>
      </c>
      <c r="H114" s="331" t="s">
        <v>524</v>
      </c>
      <c r="I114" s="331" t="s">
        <v>524</v>
      </c>
      <c r="J114" s="331" t="s">
        <v>522</v>
      </c>
    </row>
    <row r="115" spans="1:10" x14ac:dyDescent="0.25">
      <c r="A115" s="347" t="s">
        <v>591</v>
      </c>
      <c r="B115" s="331" t="s">
        <v>551</v>
      </c>
      <c r="C115" s="341" t="s">
        <v>580</v>
      </c>
      <c r="D115" s="341" t="s">
        <v>551</v>
      </c>
      <c r="E115" s="341" t="s">
        <v>551</v>
      </c>
      <c r="F115" s="341" t="s">
        <v>551</v>
      </c>
      <c r="G115" s="331" t="s">
        <v>551</v>
      </c>
      <c r="H115" s="331" t="s">
        <v>551</v>
      </c>
      <c r="I115" s="331" t="s">
        <v>551</v>
      </c>
      <c r="J115" s="331" t="s">
        <v>551</v>
      </c>
    </row>
    <row r="116" spans="1:10" x14ac:dyDescent="0.25">
      <c r="A116" s="347" t="s">
        <v>93</v>
      </c>
      <c r="B116" s="331" t="s">
        <v>524</v>
      </c>
      <c r="C116" s="341" t="s">
        <v>580</v>
      </c>
      <c r="D116" s="341" t="s">
        <v>556</v>
      </c>
      <c r="E116" s="341" t="s">
        <v>524</v>
      </c>
      <c r="F116" s="341" t="s">
        <v>524</v>
      </c>
      <c r="G116" s="331" t="s">
        <v>524</v>
      </c>
      <c r="H116" s="331" t="s">
        <v>524</v>
      </c>
      <c r="I116" s="331" t="s">
        <v>524</v>
      </c>
      <c r="J116" s="331" t="s">
        <v>522</v>
      </c>
    </row>
    <row r="117" spans="1:10" x14ac:dyDescent="0.25">
      <c r="A117" s="348" t="s">
        <v>521</v>
      </c>
      <c r="B117" s="341">
        <v>1762804.2815129245</v>
      </c>
      <c r="C117" s="341" t="s">
        <v>580</v>
      </c>
      <c r="D117" s="336" t="s">
        <v>195</v>
      </c>
      <c r="E117" s="336" t="s">
        <v>195</v>
      </c>
      <c r="F117" s="336" t="s">
        <v>195</v>
      </c>
      <c r="G117" s="341">
        <v>89593.949221728457</v>
      </c>
      <c r="H117" s="341">
        <v>1.65477355037977</v>
      </c>
      <c r="I117" s="341">
        <v>0.25058877413691999</v>
      </c>
      <c r="J117" s="341" t="s">
        <v>584</v>
      </c>
    </row>
    <row r="118" spans="1:10" x14ac:dyDescent="0.25">
      <c r="A118" s="344" t="s">
        <v>581</v>
      </c>
      <c r="B118" s="331">
        <v>47606.342155162827</v>
      </c>
      <c r="C118" s="341" t="s">
        <v>580</v>
      </c>
      <c r="D118" s="341">
        <v>71.105701059850205</v>
      </c>
      <c r="E118" s="341">
        <v>2.22599096016092</v>
      </c>
      <c r="F118" s="341">
        <v>2.0044709460968599</v>
      </c>
      <c r="G118" s="331">
        <v>3385.0823338379528</v>
      </c>
      <c r="H118" s="331">
        <v>0.10597128728372</v>
      </c>
      <c r="I118" s="331">
        <v>9.5425529699969994E-2</v>
      </c>
      <c r="J118" s="331" t="s">
        <v>522</v>
      </c>
    </row>
    <row r="119" spans="1:10" x14ac:dyDescent="0.25">
      <c r="A119" s="344" t="s">
        <v>582</v>
      </c>
      <c r="B119" s="331">
        <v>595.8276365188334</v>
      </c>
      <c r="C119" s="341" t="s">
        <v>580</v>
      </c>
      <c r="D119" s="341">
        <v>89.645233903118736</v>
      </c>
      <c r="E119" s="341">
        <v>9.5000000000018208</v>
      </c>
      <c r="F119" s="341">
        <v>1.42500000000111</v>
      </c>
      <c r="G119" s="331">
        <v>53.413107841673231</v>
      </c>
      <c r="H119" s="331">
        <v>5.6603625469299999E-3</v>
      </c>
      <c r="I119" s="331">
        <v>8.4905438204000002E-4</v>
      </c>
      <c r="J119" s="331" t="s">
        <v>522</v>
      </c>
    </row>
    <row r="120" spans="1:10" x14ac:dyDescent="0.25">
      <c r="A120" s="344" t="s">
        <v>583</v>
      </c>
      <c r="B120" s="331">
        <v>1714602.1117212428</v>
      </c>
      <c r="C120" s="341" t="s">
        <v>580</v>
      </c>
      <c r="D120" s="341">
        <v>50.248073994006511</v>
      </c>
      <c r="E120" s="341">
        <v>0.9</v>
      </c>
      <c r="F120" s="341">
        <v>0.09</v>
      </c>
      <c r="G120" s="331">
        <v>86155.453780048832</v>
      </c>
      <c r="H120" s="331">
        <v>1.54314190054912</v>
      </c>
      <c r="I120" s="331">
        <v>0.15431419005491001</v>
      </c>
      <c r="J120" s="331" t="s">
        <v>522</v>
      </c>
    </row>
    <row r="121" spans="1:10" x14ac:dyDescent="0.25">
      <c r="A121" s="344" t="s">
        <v>3385</v>
      </c>
      <c r="B121" s="331" t="s">
        <v>551</v>
      </c>
      <c r="C121" s="341" t="s">
        <v>580</v>
      </c>
      <c r="D121" s="341" t="s">
        <v>551</v>
      </c>
      <c r="E121" s="341" t="s">
        <v>551</v>
      </c>
      <c r="F121" s="341" t="s">
        <v>551</v>
      </c>
      <c r="G121" s="331" t="s">
        <v>551</v>
      </c>
      <c r="H121" s="331" t="s">
        <v>551</v>
      </c>
      <c r="I121" s="331" t="s">
        <v>551</v>
      </c>
      <c r="J121" s="331" t="s">
        <v>551</v>
      </c>
    </row>
    <row r="122" spans="1:10" x14ac:dyDescent="0.25">
      <c r="A122" s="344" t="s">
        <v>3386</v>
      </c>
      <c r="B122" s="331" t="s">
        <v>551</v>
      </c>
      <c r="C122" s="341" t="s">
        <v>580</v>
      </c>
      <c r="D122" s="341" t="s">
        <v>551</v>
      </c>
      <c r="E122" s="341" t="s">
        <v>551</v>
      </c>
      <c r="F122" s="341" t="s">
        <v>551</v>
      </c>
      <c r="G122" s="331" t="s">
        <v>551</v>
      </c>
      <c r="H122" s="331" t="s">
        <v>551</v>
      </c>
      <c r="I122" s="331" t="s">
        <v>551</v>
      </c>
      <c r="J122" s="331" t="s">
        <v>551</v>
      </c>
    </row>
    <row r="123" spans="1:10" x14ac:dyDescent="0.25">
      <c r="A123" s="344" t="s">
        <v>3387</v>
      </c>
      <c r="B123" s="331" t="s">
        <v>524</v>
      </c>
      <c r="C123" s="341" t="s">
        <v>580</v>
      </c>
      <c r="D123" s="341" t="s">
        <v>556</v>
      </c>
      <c r="E123" s="341" t="s">
        <v>524</v>
      </c>
      <c r="F123" s="341" t="s">
        <v>524</v>
      </c>
      <c r="G123" s="331" t="s">
        <v>524</v>
      </c>
      <c r="H123" s="331" t="s">
        <v>524</v>
      </c>
      <c r="I123" s="331" t="s">
        <v>524</v>
      </c>
      <c r="J123" s="331" t="s">
        <v>522</v>
      </c>
    </row>
    <row r="124" spans="1:10" x14ac:dyDescent="0.25">
      <c r="A124" s="349" t="s">
        <v>3389</v>
      </c>
      <c r="B124" s="341">
        <v>864940.42592399509</v>
      </c>
      <c r="C124" s="341" t="s">
        <v>580</v>
      </c>
      <c r="D124" s="336" t="s">
        <v>195</v>
      </c>
      <c r="E124" s="336" t="s">
        <v>195</v>
      </c>
      <c r="F124" s="336" t="s">
        <v>195</v>
      </c>
      <c r="G124" s="341">
        <v>47127.791655633242</v>
      </c>
      <c r="H124" s="341">
        <v>1.5630179469099901</v>
      </c>
      <c r="I124" s="341">
        <v>0.20796062622860001</v>
      </c>
      <c r="J124" s="341" t="s">
        <v>584</v>
      </c>
    </row>
    <row r="125" spans="1:10" x14ac:dyDescent="0.25">
      <c r="A125" s="342" t="s">
        <v>581</v>
      </c>
      <c r="B125" s="341">
        <v>4872.2764198279274</v>
      </c>
      <c r="C125" s="341" t="s">
        <v>580</v>
      </c>
      <c r="D125" s="341">
        <v>71.105701059850205</v>
      </c>
      <c r="E125" s="341">
        <v>2.2259909601604702</v>
      </c>
      <c r="F125" s="341">
        <v>2.0044709460972898</v>
      </c>
      <c r="G125" s="341">
        <v>346.44663058924181</v>
      </c>
      <c r="H125" s="341">
        <v>1.0845643265939999E-2</v>
      </c>
      <c r="I125" s="341">
        <v>9.7663365249000007E-3</v>
      </c>
      <c r="J125" s="341" t="s">
        <v>522</v>
      </c>
    </row>
    <row r="126" spans="1:10" x14ac:dyDescent="0.25">
      <c r="A126" s="342" t="s">
        <v>582</v>
      </c>
      <c r="B126" s="341">
        <v>90478.019661663464</v>
      </c>
      <c r="C126" s="341" t="s">
        <v>580</v>
      </c>
      <c r="D126" s="341">
        <v>89.645233903118736</v>
      </c>
      <c r="E126" s="341">
        <v>9.4999999999999698</v>
      </c>
      <c r="F126" s="341">
        <v>1.425</v>
      </c>
      <c r="G126" s="341">
        <v>8110.9232356607972</v>
      </c>
      <c r="H126" s="341">
        <v>0.85954118678580005</v>
      </c>
      <c r="I126" s="341">
        <v>0.12893117801786999</v>
      </c>
      <c r="J126" s="341" t="s">
        <v>522</v>
      </c>
    </row>
    <row r="127" spans="1:10" x14ac:dyDescent="0.25">
      <c r="A127" s="342" t="s">
        <v>583</v>
      </c>
      <c r="B127" s="341">
        <v>769590.12984250369</v>
      </c>
      <c r="C127" s="341" t="s">
        <v>580</v>
      </c>
      <c r="D127" s="341">
        <v>50.248073994006511</v>
      </c>
      <c r="E127" s="341">
        <v>0.9</v>
      </c>
      <c r="F127" s="341">
        <v>9.0000000000010003E-2</v>
      </c>
      <c r="G127" s="341">
        <v>38670.421789383203</v>
      </c>
      <c r="H127" s="341">
        <v>0.69263111685824996</v>
      </c>
      <c r="I127" s="341">
        <v>6.9263111685830006E-2</v>
      </c>
      <c r="J127" s="341" t="s">
        <v>522</v>
      </c>
    </row>
    <row r="128" spans="1:10" x14ac:dyDescent="0.25">
      <c r="A128" s="342" t="s">
        <v>3385</v>
      </c>
      <c r="B128" s="341" t="s">
        <v>551</v>
      </c>
      <c r="C128" s="341" t="s">
        <v>580</v>
      </c>
      <c r="D128" s="341" t="s">
        <v>551</v>
      </c>
      <c r="E128" s="341" t="s">
        <v>551</v>
      </c>
      <c r="F128" s="341" t="s">
        <v>551</v>
      </c>
      <c r="G128" s="341" t="s">
        <v>551</v>
      </c>
      <c r="H128" s="341" t="s">
        <v>551</v>
      </c>
      <c r="I128" s="341" t="s">
        <v>551</v>
      </c>
      <c r="J128" s="341" t="s">
        <v>551</v>
      </c>
    </row>
    <row r="129" spans="1:10" x14ac:dyDescent="0.25">
      <c r="A129" s="342" t="s">
        <v>3386</v>
      </c>
      <c r="B129" s="341" t="s">
        <v>551</v>
      </c>
      <c r="C129" s="341" t="s">
        <v>580</v>
      </c>
      <c r="D129" s="341" t="s">
        <v>551</v>
      </c>
      <c r="E129" s="341" t="s">
        <v>551</v>
      </c>
      <c r="F129" s="341" t="s">
        <v>551</v>
      </c>
      <c r="G129" s="341" t="s">
        <v>551</v>
      </c>
      <c r="H129" s="341" t="s">
        <v>551</v>
      </c>
      <c r="I129" s="341" t="s">
        <v>551</v>
      </c>
      <c r="J129" s="341" t="s">
        <v>551</v>
      </c>
    </row>
    <row r="130" spans="1:10" x14ac:dyDescent="0.25">
      <c r="A130" s="342" t="s">
        <v>3387</v>
      </c>
      <c r="B130" s="341" t="s">
        <v>524</v>
      </c>
      <c r="C130" s="341" t="s">
        <v>580</v>
      </c>
      <c r="D130" s="341" t="s">
        <v>556</v>
      </c>
      <c r="E130" s="341" t="s">
        <v>524</v>
      </c>
      <c r="F130" s="341" t="s">
        <v>524</v>
      </c>
      <c r="G130" s="341" t="s">
        <v>524</v>
      </c>
      <c r="H130" s="341" t="s">
        <v>524</v>
      </c>
      <c r="I130" s="341" t="s">
        <v>524</v>
      </c>
      <c r="J130" s="341" t="s">
        <v>522</v>
      </c>
    </row>
    <row r="131" spans="1:10" x14ac:dyDescent="0.25">
      <c r="A131" s="346" t="s">
        <v>594</v>
      </c>
      <c r="B131" s="341">
        <v>864940.42592399509</v>
      </c>
      <c r="C131" s="341" t="s">
        <v>580</v>
      </c>
      <c r="D131" s="336" t="s">
        <v>195</v>
      </c>
      <c r="E131" s="336" t="s">
        <v>195</v>
      </c>
      <c r="F131" s="336" t="s">
        <v>195</v>
      </c>
      <c r="G131" s="341">
        <v>47127.791655633242</v>
      </c>
      <c r="H131" s="341">
        <v>1.5630179469099901</v>
      </c>
      <c r="I131" s="341">
        <v>0.20796062622860001</v>
      </c>
      <c r="J131" s="341" t="s">
        <v>584</v>
      </c>
    </row>
    <row r="132" spans="1:10" x14ac:dyDescent="0.25">
      <c r="A132" s="347" t="s">
        <v>587</v>
      </c>
      <c r="B132" s="331">
        <v>4872.2764198279274</v>
      </c>
      <c r="C132" s="341" t="s">
        <v>580</v>
      </c>
      <c r="D132" s="341">
        <v>71.105701059850205</v>
      </c>
      <c r="E132" s="341">
        <v>2.2259909601604702</v>
      </c>
      <c r="F132" s="341">
        <v>2.0044709460972898</v>
      </c>
      <c r="G132" s="331">
        <v>346.44663058924181</v>
      </c>
      <c r="H132" s="331">
        <v>1.0845643265939999E-2</v>
      </c>
      <c r="I132" s="331">
        <v>9.7663365249000007E-3</v>
      </c>
      <c r="J132" s="331" t="s">
        <v>522</v>
      </c>
    </row>
    <row r="133" spans="1:10" x14ac:dyDescent="0.25">
      <c r="A133" s="347" t="s">
        <v>588</v>
      </c>
      <c r="B133" s="331">
        <v>90478.019661663464</v>
      </c>
      <c r="C133" s="341" t="s">
        <v>580</v>
      </c>
      <c r="D133" s="341">
        <v>89.645233903118736</v>
      </c>
      <c r="E133" s="341">
        <v>9.4999999999999698</v>
      </c>
      <c r="F133" s="341">
        <v>1.425</v>
      </c>
      <c r="G133" s="331">
        <v>8110.9232356607972</v>
      </c>
      <c r="H133" s="331">
        <v>0.85954118678580005</v>
      </c>
      <c r="I133" s="331">
        <v>0.12893117801786999</v>
      </c>
      <c r="J133" s="331" t="s">
        <v>522</v>
      </c>
    </row>
    <row r="134" spans="1:10" x14ac:dyDescent="0.25">
      <c r="A134" s="347" t="s">
        <v>589</v>
      </c>
      <c r="B134" s="331">
        <v>769590.12984250369</v>
      </c>
      <c r="C134" s="341" t="s">
        <v>580</v>
      </c>
      <c r="D134" s="341">
        <v>50.248073994006511</v>
      </c>
      <c r="E134" s="341">
        <v>0.9</v>
      </c>
      <c r="F134" s="341">
        <v>9.0000000000010003E-2</v>
      </c>
      <c r="G134" s="331">
        <v>38670.421789383203</v>
      </c>
      <c r="H134" s="331">
        <v>0.69263111685824996</v>
      </c>
      <c r="I134" s="331">
        <v>6.9263111685830006E-2</v>
      </c>
      <c r="J134" s="331" t="s">
        <v>522</v>
      </c>
    </row>
    <row r="135" spans="1:10" x14ac:dyDescent="0.25">
      <c r="A135" s="347" t="s">
        <v>590</v>
      </c>
      <c r="B135" s="331" t="s">
        <v>551</v>
      </c>
      <c r="C135" s="341" t="s">
        <v>580</v>
      </c>
      <c r="D135" s="341" t="s">
        <v>551</v>
      </c>
      <c r="E135" s="341" t="s">
        <v>551</v>
      </c>
      <c r="F135" s="341" t="s">
        <v>551</v>
      </c>
      <c r="G135" s="331" t="s">
        <v>551</v>
      </c>
      <c r="H135" s="331" t="s">
        <v>551</v>
      </c>
      <c r="I135" s="331" t="s">
        <v>551</v>
      </c>
      <c r="J135" s="331" t="s">
        <v>551</v>
      </c>
    </row>
    <row r="136" spans="1:10" x14ac:dyDescent="0.25">
      <c r="A136" s="347" t="s">
        <v>591</v>
      </c>
      <c r="B136" s="331" t="s">
        <v>551</v>
      </c>
      <c r="C136" s="341" t="s">
        <v>580</v>
      </c>
      <c r="D136" s="341" t="s">
        <v>551</v>
      </c>
      <c r="E136" s="341" t="s">
        <v>551</v>
      </c>
      <c r="F136" s="341" t="s">
        <v>551</v>
      </c>
      <c r="G136" s="331" t="s">
        <v>551</v>
      </c>
      <c r="H136" s="331" t="s">
        <v>551</v>
      </c>
      <c r="I136" s="331" t="s">
        <v>551</v>
      </c>
      <c r="J136" s="331" t="s">
        <v>551</v>
      </c>
    </row>
    <row r="137" spans="1:10" x14ac:dyDescent="0.25">
      <c r="A137" s="347" t="s">
        <v>93</v>
      </c>
      <c r="B137" s="331" t="s">
        <v>524</v>
      </c>
      <c r="C137" s="341" t="s">
        <v>580</v>
      </c>
      <c r="D137" s="341" t="s">
        <v>556</v>
      </c>
      <c r="E137" s="341" t="s">
        <v>524</v>
      </c>
      <c r="F137" s="341" t="s">
        <v>524</v>
      </c>
      <c r="G137" s="331" t="s">
        <v>524</v>
      </c>
      <c r="H137" s="331" t="s">
        <v>524</v>
      </c>
      <c r="I137" s="331" t="s">
        <v>524</v>
      </c>
      <c r="J137" s="331" t="s">
        <v>522</v>
      </c>
    </row>
    <row r="138" spans="1:10" x14ac:dyDescent="0.25">
      <c r="A138" s="346" t="s">
        <v>595</v>
      </c>
      <c r="B138" s="341" t="s">
        <v>596</v>
      </c>
      <c r="C138" s="341" t="s">
        <v>580</v>
      </c>
      <c r="D138" s="336" t="s">
        <v>195</v>
      </c>
      <c r="E138" s="336" t="s">
        <v>195</v>
      </c>
      <c r="F138" s="336" t="s">
        <v>195</v>
      </c>
      <c r="G138" s="341" t="s">
        <v>596</v>
      </c>
      <c r="H138" s="341" t="s">
        <v>596</v>
      </c>
      <c r="I138" s="341" t="s">
        <v>596</v>
      </c>
      <c r="J138" s="341" t="s">
        <v>584</v>
      </c>
    </row>
    <row r="139" spans="1:10" x14ac:dyDescent="0.25">
      <c r="A139" s="347" t="s">
        <v>587</v>
      </c>
      <c r="B139" s="331" t="s">
        <v>524</v>
      </c>
      <c r="C139" s="341" t="s">
        <v>580</v>
      </c>
      <c r="D139" s="341" t="s">
        <v>556</v>
      </c>
      <c r="E139" s="341" t="s">
        <v>524</v>
      </c>
      <c r="F139" s="341" t="s">
        <v>524</v>
      </c>
      <c r="G139" s="331" t="s">
        <v>524</v>
      </c>
      <c r="H139" s="331" t="s">
        <v>524</v>
      </c>
      <c r="I139" s="331" t="s">
        <v>524</v>
      </c>
      <c r="J139" s="331" t="s">
        <v>522</v>
      </c>
    </row>
    <row r="140" spans="1:10" x14ac:dyDescent="0.25">
      <c r="A140" s="347" t="s">
        <v>588</v>
      </c>
      <c r="B140" s="331" t="s">
        <v>524</v>
      </c>
      <c r="C140" s="341" t="s">
        <v>580</v>
      </c>
      <c r="D140" s="341" t="s">
        <v>556</v>
      </c>
      <c r="E140" s="341" t="s">
        <v>524</v>
      </c>
      <c r="F140" s="341" t="s">
        <v>524</v>
      </c>
      <c r="G140" s="331" t="s">
        <v>524</v>
      </c>
      <c r="H140" s="331" t="s">
        <v>524</v>
      </c>
      <c r="I140" s="331" t="s">
        <v>524</v>
      </c>
      <c r="J140" s="331" t="s">
        <v>522</v>
      </c>
    </row>
    <row r="141" spans="1:10" x14ac:dyDescent="0.25">
      <c r="A141" s="347" t="s">
        <v>589</v>
      </c>
      <c r="B141" s="331" t="s">
        <v>524</v>
      </c>
      <c r="C141" s="341" t="s">
        <v>580</v>
      </c>
      <c r="D141" s="341" t="s">
        <v>556</v>
      </c>
      <c r="E141" s="341" t="s">
        <v>524</v>
      </c>
      <c r="F141" s="341" t="s">
        <v>524</v>
      </c>
      <c r="G141" s="331" t="s">
        <v>524</v>
      </c>
      <c r="H141" s="331" t="s">
        <v>524</v>
      </c>
      <c r="I141" s="331" t="s">
        <v>524</v>
      </c>
      <c r="J141" s="331" t="s">
        <v>522</v>
      </c>
    </row>
    <row r="142" spans="1:10" x14ac:dyDescent="0.25">
      <c r="A142" s="347" t="s">
        <v>590</v>
      </c>
      <c r="B142" s="331" t="s">
        <v>551</v>
      </c>
      <c r="C142" s="341" t="s">
        <v>580</v>
      </c>
      <c r="D142" s="341" t="s">
        <v>551</v>
      </c>
      <c r="E142" s="341" t="s">
        <v>551</v>
      </c>
      <c r="F142" s="341" t="s">
        <v>551</v>
      </c>
      <c r="G142" s="331" t="s">
        <v>551</v>
      </c>
      <c r="H142" s="331" t="s">
        <v>551</v>
      </c>
      <c r="I142" s="331" t="s">
        <v>551</v>
      </c>
      <c r="J142" s="331" t="s">
        <v>551</v>
      </c>
    </row>
    <row r="143" spans="1:10" x14ac:dyDescent="0.25">
      <c r="A143" s="347" t="s">
        <v>591</v>
      </c>
      <c r="B143" s="331" t="s">
        <v>551</v>
      </c>
      <c r="C143" s="341" t="s">
        <v>580</v>
      </c>
      <c r="D143" s="341" t="s">
        <v>551</v>
      </c>
      <c r="E143" s="341" t="s">
        <v>551</v>
      </c>
      <c r="F143" s="341" t="s">
        <v>551</v>
      </c>
      <c r="G143" s="331" t="s">
        <v>551</v>
      </c>
      <c r="H143" s="331" t="s">
        <v>551</v>
      </c>
      <c r="I143" s="331" t="s">
        <v>551</v>
      </c>
      <c r="J143" s="331" t="s">
        <v>551</v>
      </c>
    </row>
    <row r="144" spans="1:10" x14ac:dyDescent="0.25">
      <c r="A144" s="347" t="s">
        <v>93</v>
      </c>
      <c r="B144" s="331" t="s">
        <v>524</v>
      </c>
      <c r="C144" s="341" t="s">
        <v>580</v>
      </c>
      <c r="D144" s="341" t="s">
        <v>556</v>
      </c>
      <c r="E144" s="341" t="s">
        <v>524</v>
      </c>
      <c r="F144" s="341" t="s">
        <v>524</v>
      </c>
      <c r="G144" s="331" t="s">
        <v>524</v>
      </c>
      <c r="H144" s="331" t="s">
        <v>524</v>
      </c>
      <c r="I144" s="331" t="s">
        <v>524</v>
      </c>
      <c r="J144" s="331" t="s">
        <v>522</v>
      </c>
    </row>
    <row r="145" spans="1:10" x14ac:dyDescent="0.25">
      <c r="A145" s="346" t="s">
        <v>597</v>
      </c>
      <c r="B145" s="341" t="s">
        <v>596</v>
      </c>
      <c r="C145" s="341" t="s">
        <v>580</v>
      </c>
      <c r="D145" s="336" t="s">
        <v>195</v>
      </c>
      <c r="E145" s="336" t="s">
        <v>195</v>
      </c>
      <c r="F145" s="336" t="s">
        <v>195</v>
      </c>
      <c r="G145" s="341" t="s">
        <v>596</v>
      </c>
      <c r="H145" s="341" t="s">
        <v>596</v>
      </c>
      <c r="I145" s="341" t="s">
        <v>596</v>
      </c>
      <c r="J145" s="341" t="s">
        <v>584</v>
      </c>
    </row>
    <row r="146" spans="1:10" x14ac:dyDescent="0.25">
      <c r="A146" s="347" t="s">
        <v>587</v>
      </c>
      <c r="B146" s="331" t="s">
        <v>524</v>
      </c>
      <c r="C146" s="341" t="s">
        <v>580</v>
      </c>
      <c r="D146" s="341" t="s">
        <v>556</v>
      </c>
      <c r="E146" s="341" t="s">
        <v>524</v>
      </c>
      <c r="F146" s="341" t="s">
        <v>524</v>
      </c>
      <c r="G146" s="331" t="s">
        <v>524</v>
      </c>
      <c r="H146" s="331" t="s">
        <v>524</v>
      </c>
      <c r="I146" s="331" t="s">
        <v>524</v>
      </c>
      <c r="J146" s="331" t="s">
        <v>522</v>
      </c>
    </row>
    <row r="147" spans="1:10" x14ac:dyDescent="0.25">
      <c r="A147" s="347" t="s">
        <v>588</v>
      </c>
      <c r="B147" s="331" t="s">
        <v>524</v>
      </c>
      <c r="C147" s="341" t="s">
        <v>580</v>
      </c>
      <c r="D147" s="341" t="s">
        <v>556</v>
      </c>
      <c r="E147" s="341" t="s">
        <v>524</v>
      </c>
      <c r="F147" s="341" t="s">
        <v>524</v>
      </c>
      <c r="G147" s="331" t="s">
        <v>524</v>
      </c>
      <c r="H147" s="331" t="s">
        <v>524</v>
      </c>
      <c r="I147" s="331" t="s">
        <v>524</v>
      </c>
      <c r="J147" s="331" t="s">
        <v>522</v>
      </c>
    </row>
    <row r="148" spans="1:10" x14ac:dyDescent="0.25">
      <c r="A148" s="347" t="s">
        <v>589</v>
      </c>
      <c r="B148" s="331" t="s">
        <v>524</v>
      </c>
      <c r="C148" s="341" t="s">
        <v>580</v>
      </c>
      <c r="D148" s="341" t="s">
        <v>556</v>
      </c>
      <c r="E148" s="341" t="s">
        <v>524</v>
      </c>
      <c r="F148" s="341" t="s">
        <v>524</v>
      </c>
      <c r="G148" s="331" t="s">
        <v>524</v>
      </c>
      <c r="H148" s="331" t="s">
        <v>524</v>
      </c>
      <c r="I148" s="331" t="s">
        <v>524</v>
      </c>
      <c r="J148" s="331" t="s">
        <v>522</v>
      </c>
    </row>
    <row r="149" spans="1:10" x14ac:dyDescent="0.25">
      <c r="A149" s="347" t="s">
        <v>590</v>
      </c>
      <c r="B149" s="331" t="s">
        <v>551</v>
      </c>
      <c r="C149" s="341" t="s">
        <v>580</v>
      </c>
      <c r="D149" s="341" t="s">
        <v>551</v>
      </c>
      <c r="E149" s="341" t="s">
        <v>551</v>
      </c>
      <c r="F149" s="341" t="s">
        <v>551</v>
      </c>
      <c r="G149" s="331" t="s">
        <v>551</v>
      </c>
      <c r="H149" s="331" t="s">
        <v>551</v>
      </c>
      <c r="I149" s="331" t="s">
        <v>551</v>
      </c>
      <c r="J149" s="331" t="s">
        <v>551</v>
      </c>
    </row>
    <row r="150" spans="1:10" x14ac:dyDescent="0.25">
      <c r="A150" s="347" t="s">
        <v>591</v>
      </c>
      <c r="B150" s="331" t="s">
        <v>551</v>
      </c>
      <c r="C150" s="341" t="s">
        <v>580</v>
      </c>
      <c r="D150" s="341" t="s">
        <v>551</v>
      </c>
      <c r="E150" s="341" t="s">
        <v>551</v>
      </c>
      <c r="F150" s="341" t="s">
        <v>551</v>
      </c>
      <c r="G150" s="331" t="s">
        <v>551</v>
      </c>
      <c r="H150" s="331" t="s">
        <v>551</v>
      </c>
      <c r="I150" s="331" t="s">
        <v>551</v>
      </c>
      <c r="J150" s="331" t="s">
        <v>551</v>
      </c>
    </row>
    <row r="151" spans="1:10" x14ac:dyDescent="0.25">
      <c r="A151" s="347" t="s">
        <v>93</v>
      </c>
      <c r="B151" s="331" t="s">
        <v>524</v>
      </c>
      <c r="C151" s="341" t="s">
        <v>580</v>
      </c>
      <c r="D151" s="341" t="s">
        <v>556</v>
      </c>
      <c r="E151" s="341" t="s">
        <v>524</v>
      </c>
      <c r="F151" s="341" t="s">
        <v>524</v>
      </c>
      <c r="G151" s="331" t="s">
        <v>524</v>
      </c>
      <c r="H151" s="331" t="s">
        <v>524</v>
      </c>
      <c r="I151" s="331" t="s">
        <v>524</v>
      </c>
      <c r="J151" s="331" t="s">
        <v>522</v>
      </c>
    </row>
    <row r="152" spans="1:10" x14ac:dyDescent="0.25">
      <c r="A152" s="265" t="s">
        <v>598</v>
      </c>
      <c r="B152" s="341">
        <v>12838276.758914616</v>
      </c>
      <c r="C152" s="341" t="s">
        <v>580</v>
      </c>
      <c r="D152" s="336" t="s">
        <v>195</v>
      </c>
      <c r="E152" s="336" t="s">
        <v>195</v>
      </c>
      <c r="F152" s="336" t="s">
        <v>195</v>
      </c>
      <c r="G152" s="341">
        <v>715881.23822130868</v>
      </c>
      <c r="H152" s="341">
        <v>66.332427151355944</v>
      </c>
      <c r="I152" s="341">
        <v>9.3750160318137894</v>
      </c>
      <c r="J152" s="341" t="s">
        <v>584</v>
      </c>
    </row>
    <row r="153" spans="1:10" x14ac:dyDescent="0.25">
      <c r="A153" s="350" t="s">
        <v>581</v>
      </c>
      <c r="B153" s="341">
        <v>4819311.5680946754</v>
      </c>
      <c r="C153" s="341" t="s">
        <v>580</v>
      </c>
      <c r="D153" s="341">
        <v>71.105701059850205</v>
      </c>
      <c r="E153" s="341">
        <v>1.79440236063714</v>
      </c>
      <c r="F153" s="341">
        <v>0.34189445136586999</v>
      </c>
      <c r="G153" s="341">
        <v>342680.52767521783</v>
      </c>
      <c r="H153" s="341">
        <v>8.6477840544349505</v>
      </c>
      <c r="I153" s="341">
        <v>1.6476958845349201</v>
      </c>
      <c r="J153" s="341" t="s">
        <v>522</v>
      </c>
    </row>
    <row r="154" spans="1:10" x14ac:dyDescent="0.25">
      <c r="A154" s="350" t="s">
        <v>582</v>
      </c>
      <c r="B154" s="341">
        <v>1221823.531590312</v>
      </c>
      <c r="C154" s="341" t="s">
        <v>580</v>
      </c>
      <c r="D154" s="341">
        <v>89.645233903118736</v>
      </c>
      <c r="E154" s="341">
        <v>9.5000000000000107</v>
      </c>
      <c r="F154" s="341">
        <v>1.425</v>
      </c>
      <c r="G154" s="341">
        <v>109530.6562777481</v>
      </c>
      <c r="H154" s="341">
        <v>11.607323550107971</v>
      </c>
      <c r="I154" s="341">
        <v>1.7410985325162001</v>
      </c>
      <c r="J154" s="341" t="s">
        <v>522</v>
      </c>
    </row>
    <row r="155" spans="1:10" x14ac:dyDescent="0.25">
      <c r="A155" s="350" t="s">
        <v>583</v>
      </c>
      <c r="B155" s="341">
        <v>5247366.382635735</v>
      </c>
      <c r="C155" s="341" t="s">
        <v>580</v>
      </c>
      <c r="D155" s="341">
        <v>50.248073994006518</v>
      </c>
      <c r="E155" s="341">
        <v>0.9</v>
      </c>
      <c r="F155" s="341">
        <v>0.09</v>
      </c>
      <c r="G155" s="341">
        <v>263670.05426834273</v>
      </c>
      <c r="H155" s="341">
        <v>4.7226297443721696</v>
      </c>
      <c r="I155" s="341">
        <v>0.47226297443721998</v>
      </c>
      <c r="J155" s="341" t="s">
        <v>522</v>
      </c>
    </row>
    <row r="156" spans="1:10" x14ac:dyDescent="0.25">
      <c r="A156" s="350" t="s">
        <v>3390</v>
      </c>
      <c r="B156" s="341" t="s">
        <v>551</v>
      </c>
      <c r="C156" s="341" t="s">
        <v>580</v>
      </c>
      <c r="D156" s="341" t="s">
        <v>551</v>
      </c>
      <c r="E156" s="341" t="s">
        <v>551</v>
      </c>
      <c r="F156" s="341" t="s">
        <v>551</v>
      </c>
      <c r="G156" s="341" t="s">
        <v>551</v>
      </c>
      <c r="H156" s="341" t="s">
        <v>551</v>
      </c>
      <c r="I156" s="341" t="s">
        <v>551</v>
      </c>
      <c r="J156" s="341" t="s">
        <v>551</v>
      </c>
    </row>
    <row r="157" spans="1:10" x14ac:dyDescent="0.25">
      <c r="A157" s="350" t="s">
        <v>3391</v>
      </c>
      <c r="B157" s="341" t="s">
        <v>551</v>
      </c>
      <c r="C157" s="341" t="s">
        <v>580</v>
      </c>
      <c r="D157" s="341" t="s">
        <v>551</v>
      </c>
      <c r="E157" s="341" t="s">
        <v>551</v>
      </c>
      <c r="F157" s="341" t="s">
        <v>551</v>
      </c>
      <c r="G157" s="341" t="s">
        <v>551</v>
      </c>
      <c r="H157" s="341" t="s">
        <v>551</v>
      </c>
      <c r="I157" s="341" t="s">
        <v>551</v>
      </c>
      <c r="J157" s="341" t="s">
        <v>551</v>
      </c>
    </row>
    <row r="158" spans="1:10" x14ac:dyDescent="0.25">
      <c r="A158" s="350" t="s">
        <v>3392</v>
      </c>
      <c r="B158" s="341">
        <v>1549775.2765938945</v>
      </c>
      <c r="C158" s="341" t="s">
        <v>580</v>
      </c>
      <c r="D158" s="341">
        <v>88.686898270265601</v>
      </c>
      <c r="E158" s="341">
        <v>26.684313801501879</v>
      </c>
      <c r="F158" s="341">
        <v>3.5579085068669198</v>
      </c>
      <c r="G158" s="341">
        <v>137444.76229705545</v>
      </c>
      <c r="H158" s="341">
        <v>41.354689802440859</v>
      </c>
      <c r="I158" s="341">
        <v>5.5139586403254501</v>
      </c>
      <c r="J158" s="341" t="s">
        <v>522</v>
      </c>
    </row>
    <row r="159" spans="1:10" x14ac:dyDescent="0.25">
      <c r="A159" s="351" t="s">
        <v>526</v>
      </c>
      <c r="B159" s="341">
        <v>287888.52852704696</v>
      </c>
      <c r="C159" s="341" t="s">
        <v>580</v>
      </c>
      <c r="D159" s="336" t="s">
        <v>195</v>
      </c>
      <c r="E159" s="336" t="s">
        <v>195</v>
      </c>
      <c r="F159" s="336" t="s">
        <v>195</v>
      </c>
      <c r="G159" s="341">
        <v>14558.872168514019</v>
      </c>
      <c r="H159" s="341">
        <v>0.26506107425178999</v>
      </c>
      <c r="I159" s="341">
        <v>3.4431093875209998E-2</v>
      </c>
      <c r="J159" s="341" t="s">
        <v>584</v>
      </c>
    </row>
    <row r="160" spans="1:10" x14ac:dyDescent="0.25">
      <c r="A160" s="350" t="s">
        <v>581</v>
      </c>
      <c r="B160" s="331">
        <v>4445.4946217248898</v>
      </c>
      <c r="C160" s="341" t="s">
        <v>580</v>
      </c>
      <c r="D160" s="341">
        <v>71.105701059850205</v>
      </c>
      <c r="E160" s="341">
        <v>2.22599096016011</v>
      </c>
      <c r="F160" s="341">
        <v>2.0044709460974501</v>
      </c>
      <c r="G160" s="331">
        <v>316.10001163554188</v>
      </c>
      <c r="H160" s="331">
        <v>9.8956308414000008E-3</v>
      </c>
      <c r="I160" s="331">
        <v>8.9108648102800003E-3</v>
      </c>
      <c r="J160" s="331" t="s">
        <v>522</v>
      </c>
    </row>
    <row r="161" spans="1:10" x14ac:dyDescent="0.25">
      <c r="A161" s="350" t="s">
        <v>582</v>
      </c>
      <c r="B161" s="331">
        <v>7.7573134424458603</v>
      </c>
      <c r="C161" s="341" t="s">
        <v>580</v>
      </c>
      <c r="D161" s="341">
        <v>89.645233903119205</v>
      </c>
      <c r="E161" s="341">
        <v>9.4999999995828901</v>
      </c>
      <c r="F161" s="341">
        <v>1.4250000005819901</v>
      </c>
      <c r="G161" s="331">
        <v>0.69540617800786997</v>
      </c>
      <c r="H161" s="331">
        <v>7.3694477700000002E-5</v>
      </c>
      <c r="I161" s="331">
        <v>1.1054171659999999E-5</v>
      </c>
      <c r="J161" s="331" t="s">
        <v>522</v>
      </c>
    </row>
    <row r="162" spans="1:10" x14ac:dyDescent="0.25">
      <c r="A162" s="350" t="s">
        <v>583</v>
      </c>
      <c r="B162" s="331">
        <v>283435.27659187961</v>
      </c>
      <c r="C162" s="341" t="s">
        <v>580</v>
      </c>
      <c r="D162" s="341">
        <v>50.248073994006511</v>
      </c>
      <c r="E162" s="341">
        <v>0.89999999999999003</v>
      </c>
      <c r="F162" s="341">
        <v>0.09</v>
      </c>
      <c r="G162" s="331">
        <v>14242.076750700469</v>
      </c>
      <c r="H162" s="331">
        <v>0.25509174893268999</v>
      </c>
      <c r="I162" s="331">
        <v>2.5509174893269999E-2</v>
      </c>
      <c r="J162" s="331" t="s">
        <v>522</v>
      </c>
    </row>
    <row r="163" spans="1:10" x14ac:dyDescent="0.25">
      <c r="A163" s="350" t="s">
        <v>3390</v>
      </c>
      <c r="B163" s="331" t="s">
        <v>551</v>
      </c>
      <c r="C163" s="341" t="s">
        <v>580</v>
      </c>
      <c r="D163" s="341" t="s">
        <v>551</v>
      </c>
      <c r="E163" s="341" t="s">
        <v>551</v>
      </c>
      <c r="F163" s="341" t="s">
        <v>551</v>
      </c>
      <c r="G163" s="331" t="s">
        <v>551</v>
      </c>
      <c r="H163" s="331" t="s">
        <v>551</v>
      </c>
      <c r="I163" s="331" t="s">
        <v>551</v>
      </c>
      <c r="J163" s="331" t="s">
        <v>551</v>
      </c>
    </row>
    <row r="164" spans="1:10" x14ac:dyDescent="0.25">
      <c r="A164" s="350" t="s">
        <v>3391</v>
      </c>
      <c r="B164" s="331" t="s">
        <v>551</v>
      </c>
      <c r="C164" s="341" t="s">
        <v>580</v>
      </c>
      <c r="D164" s="341" t="s">
        <v>551</v>
      </c>
      <c r="E164" s="341" t="s">
        <v>551</v>
      </c>
      <c r="F164" s="341" t="s">
        <v>551</v>
      </c>
      <c r="G164" s="331" t="s">
        <v>551</v>
      </c>
      <c r="H164" s="331" t="s">
        <v>551</v>
      </c>
      <c r="I164" s="331" t="s">
        <v>551</v>
      </c>
      <c r="J164" s="331" t="s">
        <v>551</v>
      </c>
    </row>
    <row r="165" spans="1:10" x14ac:dyDescent="0.25">
      <c r="A165" s="350" t="s">
        <v>3392</v>
      </c>
      <c r="B165" s="331" t="s">
        <v>524</v>
      </c>
      <c r="C165" s="341" t="s">
        <v>580</v>
      </c>
      <c r="D165" s="341" t="s">
        <v>556</v>
      </c>
      <c r="E165" s="341" t="s">
        <v>524</v>
      </c>
      <c r="F165" s="341" t="s">
        <v>524</v>
      </c>
      <c r="G165" s="331" t="s">
        <v>524</v>
      </c>
      <c r="H165" s="331" t="s">
        <v>524</v>
      </c>
      <c r="I165" s="331" t="s">
        <v>524</v>
      </c>
      <c r="J165" s="331" t="s">
        <v>522</v>
      </c>
    </row>
    <row r="166" spans="1:10" x14ac:dyDescent="0.25">
      <c r="A166" s="351" t="s">
        <v>527</v>
      </c>
      <c r="B166" s="341">
        <v>71681.084862017902</v>
      </c>
      <c r="C166" s="341" t="s">
        <v>580</v>
      </c>
      <c r="D166" s="336" t="s">
        <v>195</v>
      </c>
      <c r="E166" s="336" t="s">
        <v>195</v>
      </c>
      <c r="F166" s="336" t="s">
        <v>195</v>
      </c>
      <c r="G166" s="341">
        <v>4324.0266958123129</v>
      </c>
      <c r="H166" s="341">
        <v>0.21993490848121999</v>
      </c>
      <c r="I166" s="341">
        <v>3.1755858181610003E-2</v>
      </c>
      <c r="J166" s="341" t="s">
        <v>584</v>
      </c>
    </row>
    <row r="167" spans="1:10" x14ac:dyDescent="0.25">
      <c r="A167" s="350" t="s">
        <v>581</v>
      </c>
      <c r="B167" s="331">
        <v>689.44926062650995</v>
      </c>
      <c r="C167" s="341" t="s">
        <v>580</v>
      </c>
      <c r="D167" s="341">
        <v>71.10570105985019</v>
      </c>
      <c r="E167" s="341">
        <v>2.2259909601547698</v>
      </c>
      <c r="F167" s="341">
        <v>2.0044709460913501</v>
      </c>
      <c r="G167" s="331">
        <v>49.023773022043358</v>
      </c>
      <c r="H167" s="331">
        <v>1.5347078216399999E-3</v>
      </c>
      <c r="I167" s="331">
        <v>1.38198101173E-3</v>
      </c>
      <c r="J167" s="331" t="s">
        <v>522</v>
      </c>
    </row>
    <row r="168" spans="1:10" x14ac:dyDescent="0.25">
      <c r="A168" s="350" t="s">
        <v>582</v>
      </c>
      <c r="B168" s="331">
        <v>17966.014955618604</v>
      </c>
      <c r="C168" s="341" t="s">
        <v>580</v>
      </c>
      <c r="D168" s="341">
        <v>89.645233903118736</v>
      </c>
      <c r="E168" s="341">
        <v>9.5000000000001794</v>
      </c>
      <c r="F168" s="341">
        <v>1.4250000000001899</v>
      </c>
      <c r="G168" s="331">
        <v>1610.5676130033592</v>
      </c>
      <c r="H168" s="331">
        <v>0.17067714207838</v>
      </c>
      <c r="I168" s="331">
        <v>2.560157131176E-2</v>
      </c>
      <c r="J168" s="331" t="s">
        <v>522</v>
      </c>
    </row>
    <row r="169" spans="1:10" x14ac:dyDescent="0.25">
      <c r="A169" s="350" t="s">
        <v>583</v>
      </c>
      <c r="B169" s="331">
        <v>53025.620645772789</v>
      </c>
      <c r="C169" s="341" t="s">
        <v>580</v>
      </c>
      <c r="D169" s="341">
        <v>50.248073994006518</v>
      </c>
      <c r="E169" s="341">
        <v>0.90000000000007996</v>
      </c>
      <c r="F169" s="341">
        <v>9.0000000000010003E-2</v>
      </c>
      <c r="G169" s="331">
        <v>2664.4353097869107</v>
      </c>
      <c r="H169" s="331">
        <v>4.7723058581199997E-2</v>
      </c>
      <c r="I169" s="331">
        <v>4.7723058581199997E-3</v>
      </c>
      <c r="J169" s="331" t="s">
        <v>522</v>
      </c>
    </row>
    <row r="170" spans="1:10" x14ac:dyDescent="0.25">
      <c r="A170" s="350" t="s">
        <v>3390</v>
      </c>
      <c r="B170" s="331" t="s">
        <v>551</v>
      </c>
      <c r="C170" s="341" t="s">
        <v>580</v>
      </c>
      <c r="D170" s="341" t="s">
        <v>551</v>
      </c>
      <c r="E170" s="341" t="s">
        <v>551</v>
      </c>
      <c r="F170" s="341" t="s">
        <v>551</v>
      </c>
      <c r="G170" s="331" t="s">
        <v>551</v>
      </c>
      <c r="H170" s="331" t="s">
        <v>551</v>
      </c>
      <c r="I170" s="331" t="s">
        <v>551</v>
      </c>
      <c r="J170" s="331" t="s">
        <v>551</v>
      </c>
    </row>
    <row r="171" spans="1:10" x14ac:dyDescent="0.25">
      <c r="A171" s="350" t="s">
        <v>3391</v>
      </c>
      <c r="B171" s="331" t="s">
        <v>551</v>
      </c>
      <c r="C171" s="341" t="s">
        <v>580</v>
      </c>
      <c r="D171" s="341" t="s">
        <v>551</v>
      </c>
      <c r="E171" s="341" t="s">
        <v>551</v>
      </c>
      <c r="F171" s="341" t="s">
        <v>551</v>
      </c>
      <c r="G171" s="331" t="s">
        <v>551</v>
      </c>
      <c r="H171" s="331" t="s">
        <v>551</v>
      </c>
      <c r="I171" s="331" t="s">
        <v>551</v>
      </c>
      <c r="J171" s="331" t="s">
        <v>551</v>
      </c>
    </row>
    <row r="172" spans="1:10" x14ac:dyDescent="0.25">
      <c r="A172" s="350" t="s">
        <v>3392</v>
      </c>
      <c r="B172" s="331" t="s">
        <v>524</v>
      </c>
      <c r="C172" s="341" t="s">
        <v>580</v>
      </c>
      <c r="D172" s="341" t="s">
        <v>556</v>
      </c>
      <c r="E172" s="341" t="s">
        <v>524</v>
      </c>
      <c r="F172" s="341" t="s">
        <v>524</v>
      </c>
      <c r="G172" s="331" t="s">
        <v>524</v>
      </c>
      <c r="H172" s="331" t="s">
        <v>524</v>
      </c>
      <c r="I172" s="331" t="s">
        <v>524</v>
      </c>
      <c r="J172" s="331" t="s">
        <v>522</v>
      </c>
    </row>
    <row r="173" spans="1:10" x14ac:dyDescent="0.25">
      <c r="A173" s="351" t="s">
        <v>528</v>
      </c>
      <c r="B173" s="341">
        <v>1251649.8675068016</v>
      </c>
      <c r="C173" s="341" t="s">
        <v>580</v>
      </c>
      <c r="D173" s="336" t="s">
        <v>195</v>
      </c>
      <c r="E173" s="336" t="s">
        <v>195</v>
      </c>
      <c r="F173" s="336" t="s">
        <v>195</v>
      </c>
      <c r="G173" s="341">
        <v>68062.59585493186</v>
      </c>
      <c r="H173" s="341">
        <v>2.1634295884067098</v>
      </c>
      <c r="I173" s="341">
        <v>0.32207738930322999</v>
      </c>
      <c r="J173" s="341" t="s">
        <v>584</v>
      </c>
    </row>
    <row r="174" spans="1:10" x14ac:dyDescent="0.25">
      <c r="A174" s="350" t="s">
        <v>581</v>
      </c>
      <c r="B174" s="331">
        <v>28362.611451098659</v>
      </c>
      <c r="C174" s="341" t="s">
        <v>580</v>
      </c>
      <c r="D174" s="341">
        <v>71.105701059850205</v>
      </c>
      <c r="E174" s="341">
        <v>2.2259909601608401</v>
      </c>
      <c r="F174" s="341">
        <v>2.0044709460968102</v>
      </c>
      <c r="G174" s="331">
        <v>2016.7433711185054</v>
      </c>
      <c r="H174" s="331">
        <v>6.3134916696700003E-2</v>
      </c>
      <c r="I174" s="331">
        <v>5.6852030609159998E-2</v>
      </c>
      <c r="J174" s="331" t="s">
        <v>522</v>
      </c>
    </row>
    <row r="175" spans="1:10" x14ac:dyDescent="0.25">
      <c r="A175" s="350" t="s">
        <v>582</v>
      </c>
      <c r="B175" s="331">
        <v>116201.87689068276</v>
      </c>
      <c r="C175" s="341" t="s">
        <v>580</v>
      </c>
      <c r="D175" s="341">
        <v>89.645233903118736</v>
      </c>
      <c r="E175" s="341">
        <v>9.5000000000000302</v>
      </c>
      <c r="F175" s="341">
        <v>1.4249999999999701</v>
      </c>
      <c r="G175" s="331">
        <v>10416.944433846664</v>
      </c>
      <c r="H175" s="331">
        <v>1.1039178304614901</v>
      </c>
      <c r="I175" s="331">
        <v>0.16558767456921999</v>
      </c>
      <c r="J175" s="331" t="s">
        <v>522</v>
      </c>
    </row>
    <row r="176" spans="1:10" x14ac:dyDescent="0.25">
      <c r="A176" s="350" t="s">
        <v>583</v>
      </c>
      <c r="B176" s="331">
        <v>1107085.3791650203</v>
      </c>
      <c r="C176" s="341" t="s">
        <v>580</v>
      </c>
      <c r="D176" s="341">
        <v>50.248073994006511</v>
      </c>
      <c r="E176" s="341">
        <v>0.9</v>
      </c>
      <c r="F176" s="341">
        <v>0.09</v>
      </c>
      <c r="G176" s="331">
        <v>55628.908049966696</v>
      </c>
      <c r="H176" s="331">
        <v>0.99637684124852</v>
      </c>
      <c r="I176" s="331">
        <v>9.9637684124849996E-2</v>
      </c>
      <c r="J176" s="331" t="s">
        <v>522</v>
      </c>
    </row>
    <row r="177" spans="1:10" x14ac:dyDescent="0.25">
      <c r="A177" s="350" t="s">
        <v>3390</v>
      </c>
      <c r="B177" s="331" t="s">
        <v>551</v>
      </c>
      <c r="C177" s="341" t="s">
        <v>580</v>
      </c>
      <c r="D177" s="341" t="s">
        <v>551</v>
      </c>
      <c r="E177" s="341" t="s">
        <v>551</v>
      </c>
      <c r="F177" s="341" t="s">
        <v>551</v>
      </c>
      <c r="G177" s="331" t="s">
        <v>551</v>
      </c>
      <c r="H177" s="331" t="s">
        <v>551</v>
      </c>
      <c r="I177" s="331" t="s">
        <v>551</v>
      </c>
      <c r="J177" s="331" t="s">
        <v>551</v>
      </c>
    </row>
    <row r="178" spans="1:10" x14ac:dyDescent="0.25">
      <c r="A178" s="350" t="s">
        <v>3391</v>
      </c>
      <c r="B178" s="331" t="s">
        <v>551</v>
      </c>
      <c r="C178" s="341" t="s">
        <v>580</v>
      </c>
      <c r="D178" s="341" t="s">
        <v>551</v>
      </c>
      <c r="E178" s="341" t="s">
        <v>551</v>
      </c>
      <c r="F178" s="341" t="s">
        <v>551</v>
      </c>
      <c r="G178" s="331" t="s">
        <v>551</v>
      </c>
      <c r="H178" s="331" t="s">
        <v>551</v>
      </c>
      <c r="I178" s="331" t="s">
        <v>551</v>
      </c>
      <c r="J178" s="331" t="s">
        <v>551</v>
      </c>
    </row>
    <row r="179" spans="1:10" x14ac:dyDescent="0.25">
      <c r="A179" s="350" t="s">
        <v>3392</v>
      </c>
      <c r="B179" s="331" t="s">
        <v>524</v>
      </c>
      <c r="C179" s="341" t="s">
        <v>580</v>
      </c>
      <c r="D179" s="341" t="s">
        <v>556</v>
      </c>
      <c r="E179" s="341" t="s">
        <v>524</v>
      </c>
      <c r="F179" s="341" t="s">
        <v>524</v>
      </c>
      <c r="G179" s="331" t="s">
        <v>524</v>
      </c>
      <c r="H179" s="331" t="s">
        <v>524</v>
      </c>
      <c r="I179" s="331" t="s">
        <v>524</v>
      </c>
      <c r="J179" s="331" t="s">
        <v>522</v>
      </c>
    </row>
    <row r="180" spans="1:10" x14ac:dyDescent="0.25">
      <c r="A180" s="351" t="s">
        <v>529</v>
      </c>
      <c r="B180" s="341">
        <v>622104.09703608055</v>
      </c>
      <c r="C180" s="341" t="s">
        <v>580</v>
      </c>
      <c r="D180" s="336" t="s">
        <v>195</v>
      </c>
      <c r="E180" s="336" t="s">
        <v>195</v>
      </c>
      <c r="F180" s="336" t="s">
        <v>195</v>
      </c>
      <c r="G180" s="341">
        <v>42643.232056364206</v>
      </c>
      <c r="H180" s="341">
        <v>2.9129032519703002</v>
      </c>
      <c r="I180" s="341">
        <v>0.49111046929190999</v>
      </c>
      <c r="J180" s="341" t="s">
        <v>584</v>
      </c>
    </row>
    <row r="181" spans="1:10" x14ac:dyDescent="0.25">
      <c r="A181" s="350" t="s">
        <v>581</v>
      </c>
      <c r="B181" s="331">
        <v>40884.945191305182</v>
      </c>
      <c r="C181" s="341" t="s">
        <v>580</v>
      </c>
      <c r="D181" s="341">
        <v>71.105701059850205</v>
      </c>
      <c r="E181" s="341">
        <v>2.22599096016092</v>
      </c>
      <c r="F181" s="341">
        <v>2.0044709460967698</v>
      </c>
      <c r="G181" s="331">
        <v>2907.1526906213062</v>
      </c>
      <c r="H181" s="331">
        <v>9.1009518402520001E-2</v>
      </c>
      <c r="I181" s="331">
        <v>8.1952684768729994E-2</v>
      </c>
      <c r="J181" s="331" t="s">
        <v>522</v>
      </c>
    </row>
    <row r="182" spans="1:10" x14ac:dyDescent="0.25">
      <c r="A182" s="350" t="s">
        <v>582</v>
      </c>
      <c r="B182" s="331">
        <v>267301.91824505618</v>
      </c>
      <c r="C182" s="341" t="s">
        <v>580</v>
      </c>
      <c r="D182" s="341">
        <v>89.645233903118736</v>
      </c>
      <c r="E182" s="341">
        <v>9.4999999999999893</v>
      </c>
      <c r="F182" s="341">
        <v>1.42500000000002</v>
      </c>
      <c r="G182" s="331">
        <v>23962.342983830382</v>
      </c>
      <c r="H182" s="331">
        <v>2.5393682233280299</v>
      </c>
      <c r="I182" s="331">
        <v>0.38090523349921002</v>
      </c>
      <c r="J182" s="331" t="s">
        <v>522</v>
      </c>
    </row>
    <row r="183" spans="1:10" x14ac:dyDescent="0.25">
      <c r="A183" s="350" t="s">
        <v>583</v>
      </c>
      <c r="B183" s="331">
        <v>313917.23359971918</v>
      </c>
      <c r="C183" s="341" t="s">
        <v>580</v>
      </c>
      <c r="D183" s="341">
        <v>50.248073994006511</v>
      </c>
      <c r="E183" s="341">
        <v>0.90000000000001001</v>
      </c>
      <c r="F183" s="341">
        <v>8.9999999999979999E-2</v>
      </c>
      <c r="G183" s="331">
        <v>15773.736381912517</v>
      </c>
      <c r="H183" s="331">
        <v>0.28252551023974998</v>
      </c>
      <c r="I183" s="331">
        <v>2.825255102397E-2</v>
      </c>
      <c r="J183" s="331" t="s">
        <v>522</v>
      </c>
    </row>
    <row r="184" spans="1:10" x14ac:dyDescent="0.25">
      <c r="A184" s="350" t="s">
        <v>3390</v>
      </c>
      <c r="B184" s="331" t="s">
        <v>551</v>
      </c>
      <c r="C184" s="341" t="s">
        <v>580</v>
      </c>
      <c r="D184" s="341" t="s">
        <v>551</v>
      </c>
      <c r="E184" s="341" t="s">
        <v>551</v>
      </c>
      <c r="F184" s="341" t="s">
        <v>551</v>
      </c>
      <c r="G184" s="331" t="s">
        <v>551</v>
      </c>
      <c r="H184" s="331" t="s">
        <v>551</v>
      </c>
      <c r="I184" s="331" t="s">
        <v>551</v>
      </c>
      <c r="J184" s="331" t="s">
        <v>551</v>
      </c>
    </row>
    <row r="185" spans="1:10" x14ac:dyDescent="0.25">
      <c r="A185" s="350" t="s">
        <v>3391</v>
      </c>
      <c r="B185" s="331" t="s">
        <v>551</v>
      </c>
      <c r="C185" s="341" t="s">
        <v>580</v>
      </c>
      <c r="D185" s="341" t="s">
        <v>551</v>
      </c>
      <c r="E185" s="341" t="s">
        <v>551</v>
      </c>
      <c r="F185" s="341" t="s">
        <v>551</v>
      </c>
      <c r="G185" s="331" t="s">
        <v>551</v>
      </c>
      <c r="H185" s="331" t="s">
        <v>551</v>
      </c>
      <c r="I185" s="331" t="s">
        <v>551</v>
      </c>
      <c r="J185" s="331" t="s">
        <v>551</v>
      </c>
    </row>
    <row r="186" spans="1:10" x14ac:dyDescent="0.25">
      <c r="A186" s="350" t="s">
        <v>3392</v>
      </c>
      <c r="B186" s="331" t="s">
        <v>524</v>
      </c>
      <c r="C186" s="341" t="s">
        <v>580</v>
      </c>
      <c r="D186" s="341" t="s">
        <v>556</v>
      </c>
      <c r="E186" s="341" t="s">
        <v>524</v>
      </c>
      <c r="F186" s="341" t="s">
        <v>524</v>
      </c>
      <c r="G186" s="331" t="s">
        <v>524</v>
      </c>
      <c r="H186" s="331" t="s">
        <v>524</v>
      </c>
      <c r="I186" s="331" t="s">
        <v>524</v>
      </c>
      <c r="J186" s="331" t="s">
        <v>522</v>
      </c>
    </row>
    <row r="187" spans="1:10" x14ac:dyDescent="0.25">
      <c r="A187" s="351" t="s">
        <v>530</v>
      </c>
      <c r="B187" s="341">
        <v>489761.39814429276</v>
      </c>
      <c r="C187" s="341" t="s">
        <v>580</v>
      </c>
      <c r="D187" s="336" t="s">
        <v>195</v>
      </c>
      <c r="E187" s="336" t="s">
        <v>195</v>
      </c>
      <c r="F187" s="336" t="s">
        <v>195</v>
      </c>
      <c r="G187" s="341">
        <v>32687.652624332597</v>
      </c>
      <c r="H187" s="341">
        <v>2.1724960612470801</v>
      </c>
      <c r="I187" s="341">
        <v>0.32965613051379999</v>
      </c>
      <c r="J187" s="341" t="s">
        <v>584</v>
      </c>
    </row>
    <row r="188" spans="1:10" x14ac:dyDescent="0.25">
      <c r="A188" s="350" t="s">
        <v>581</v>
      </c>
      <c r="B188" s="331">
        <v>9808.8338456088695</v>
      </c>
      <c r="C188" s="341" t="s">
        <v>580</v>
      </c>
      <c r="D188" s="341">
        <v>71.105701059850205</v>
      </c>
      <c r="E188" s="341">
        <v>2.2259909601613499</v>
      </c>
      <c r="F188" s="341">
        <v>2.0044709460963999</v>
      </c>
      <c r="G188" s="331">
        <v>697.46400717160509</v>
      </c>
      <c r="H188" s="331">
        <v>2.1834375470049999E-2</v>
      </c>
      <c r="I188" s="331">
        <v>1.9661522458610001E-2</v>
      </c>
      <c r="J188" s="331" t="s">
        <v>522</v>
      </c>
    </row>
    <row r="189" spans="1:10" x14ac:dyDescent="0.25">
      <c r="A189" s="350" t="s">
        <v>582</v>
      </c>
      <c r="B189" s="331">
        <v>199849.34626839636</v>
      </c>
      <c r="C189" s="341" t="s">
        <v>580</v>
      </c>
      <c r="D189" s="341">
        <v>89.645233903118736</v>
      </c>
      <c r="E189" s="341">
        <v>9.5000000000000195</v>
      </c>
      <c r="F189" s="341">
        <v>1.4249999999999801</v>
      </c>
      <c r="G189" s="331">
        <v>17915.541391615763</v>
      </c>
      <c r="H189" s="331">
        <v>1.89856878954977</v>
      </c>
      <c r="I189" s="331">
        <v>0.28478531843246002</v>
      </c>
      <c r="J189" s="331" t="s">
        <v>522</v>
      </c>
    </row>
    <row r="190" spans="1:10" x14ac:dyDescent="0.25">
      <c r="A190" s="350" t="s">
        <v>583</v>
      </c>
      <c r="B190" s="331">
        <v>280103.21803028753</v>
      </c>
      <c r="C190" s="341" t="s">
        <v>580</v>
      </c>
      <c r="D190" s="341">
        <v>50.248073994006518</v>
      </c>
      <c r="E190" s="341">
        <v>0.9</v>
      </c>
      <c r="F190" s="341">
        <v>9.0000000000010003E-2</v>
      </c>
      <c r="G190" s="331">
        <v>14074.647225545228</v>
      </c>
      <c r="H190" s="331">
        <v>0.25209289622726</v>
      </c>
      <c r="I190" s="331">
        <v>2.5209289622729999E-2</v>
      </c>
      <c r="J190" s="331" t="s">
        <v>522</v>
      </c>
    </row>
    <row r="191" spans="1:10" x14ac:dyDescent="0.25">
      <c r="A191" s="350" t="s">
        <v>3390</v>
      </c>
      <c r="B191" s="331" t="s">
        <v>551</v>
      </c>
      <c r="C191" s="341" t="s">
        <v>580</v>
      </c>
      <c r="D191" s="341" t="s">
        <v>551</v>
      </c>
      <c r="E191" s="341" t="s">
        <v>551</v>
      </c>
      <c r="F191" s="341" t="s">
        <v>551</v>
      </c>
      <c r="G191" s="331" t="s">
        <v>551</v>
      </c>
      <c r="H191" s="331" t="s">
        <v>551</v>
      </c>
      <c r="I191" s="331" t="s">
        <v>551</v>
      </c>
      <c r="J191" s="331" t="s">
        <v>551</v>
      </c>
    </row>
    <row r="192" spans="1:10" x14ac:dyDescent="0.25">
      <c r="A192" s="350" t="s">
        <v>3391</v>
      </c>
      <c r="B192" s="331" t="s">
        <v>551</v>
      </c>
      <c r="C192" s="341" t="s">
        <v>580</v>
      </c>
      <c r="D192" s="341" t="s">
        <v>551</v>
      </c>
      <c r="E192" s="341" t="s">
        <v>551</v>
      </c>
      <c r="F192" s="341" t="s">
        <v>551</v>
      </c>
      <c r="G192" s="331" t="s">
        <v>551</v>
      </c>
      <c r="H192" s="331" t="s">
        <v>551</v>
      </c>
      <c r="I192" s="331" t="s">
        <v>551</v>
      </c>
      <c r="J192" s="331" t="s">
        <v>551</v>
      </c>
    </row>
    <row r="193" spans="1:10" x14ac:dyDescent="0.25">
      <c r="A193" s="350" t="s">
        <v>3392</v>
      </c>
      <c r="B193" s="331" t="s">
        <v>524</v>
      </c>
      <c r="C193" s="341" t="s">
        <v>580</v>
      </c>
      <c r="D193" s="341" t="s">
        <v>556</v>
      </c>
      <c r="E193" s="341" t="s">
        <v>524</v>
      </c>
      <c r="F193" s="341" t="s">
        <v>524</v>
      </c>
      <c r="G193" s="331" t="s">
        <v>524</v>
      </c>
      <c r="H193" s="331" t="s">
        <v>524</v>
      </c>
      <c r="I193" s="331" t="s">
        <v>524</v>
      </c>
      <c r="J193" s="331" t="s">
        <v>522</v>
      </c>
    </row>
    <row r="194" spans="1:10" x14ac:dyDescent="0.25">
      <c r="A194" s="351" t="s">
        <v>531</v>
      </c>
      <c r="B194" s="341">
        <v>554498.53640783543</v>
      </c>
      <c r="C194" s="341" t="s">
        <v>580</v>
      </c>
      <c r="D194" s="336" t="s">
        <v>195</v>
      </c>
      <c r="E194" s="336" t="s">
        <v>195</v>
      </c>
      <c r="F194" s="336" t="s">
        <v>195</v>
      </c>
      <c r="G194" s="341">
        <v>38327.06069611937</v>
      </c>
      <c r="H194" s="341">
        <v>2.7616536525147199</v>
      </c>
      <c r="I194" s="341">
        <v>0.41262766327205003</v>
      </c>
      <c r="J194" s="341" t="s">
        <v>584</v>
      </c>
    </row>
    <row r="195" spans="1:10" x14ac:dyDescent="0.25">
      <c r="A195" s="350" t="s">
        <v>581</v>
      </c>
      <c r="B195" s="331">
        <v>6726.3308789338053</v>
      </c>
      <c r="C195" s="341" t="s">
        <v>580</v>
      </c>
      <c r="D195" s="341">
        <v>71.105701059850205</v>
      </c>
      <c r="E195" s="341">
        <v>2.22599096016123</v>
      </c>
      <c r="F195" s="341">
        <v>2.0044709460973098</v>
      </c>
      <c r="G195" s="331">
        <v>478.28047270710664</v>
      </c>
      <c r="H195" s="331">
        <v>1.4972751731559999E-2</v>
      </c>
      <c r="I195" s="331">
        <v>1.348273482066E-2</v>
      </c>
      <c r="J195" s="331" t="s">
        <v>522</v>
      </c>
    </row>
    <row r="196" spans="1:10" x14ac:dyDescent="0.25">
      <c r="A196" s="350" t="s">
        <v>582</v>
      </c>
      <c r="B196" s="331">
        <v>262056.50183804112</v>
      </c>
      <c r="C196" s="341" t="s">
        <v>580</v>
      </c>
      <c r="D196" s="341">
        <v>89.645233903118736</v>
      </c>
      <c r="E196" s="341">
        <v>9.5</v>
      </c>
      <c r="F196" s="341">
        <v>1.42500000000001</v>
      </c>
      <c r="G196" s="331">
        <v>23492.116403104261</v>
      </c>
      <c r="H196" s="331">
        <v>2.4895367674613902</v>
      </c>
      <c r="I196" s="331">
        <v>0.37343051511920999</v>
      </c>
      <c r="J196" s="331" t="s">
        <v>522</v>
      </c>
    </row>
    <row r="197" spans="1:10" x14ac:dyDescent="0.25">
      <c r="A197" s="350" t="s">
        <v>583</v>
      </c>
      <c r="B197" s="331">
        <v>285715.70369086054</v>
      </c>
      <c r="C197" s="341" t="s">
        <v>580</v>
      </c>
      <c r="D197" s="341">
        <v>50.248073994006511</v>
      </c>
      <c r="E197" s="341">
        <v>0.89999999999998004</v>
      </c>
      <c r="F197" s="341">
        <v>9.0000000000010003E-2</v>
      </c>
      <c r="G197" s="331">
        <v>14356.663820308</v>
      </c>
      <c r="H197" s="331">
        <v>0.25714413332177</v>
      </c>
      <c r="I197" s="331">
        <v>2.5714413332180001E-2</v>
      </c>
      <c r="J197" s="331" t="s">
        <v>522</v>
      </c>
    </row>
    <row r="198" spans="1:10" x14ac:dyDescent="0.25">
      <c r="A198" s="350" t="s">
        <v>3390</v>
      </c>
      <c r="B198" s="331" t="s">
        <v>551</v>
      </c>
      <c r="C198" s="341" t="s">
        <v>580</v>
      </c>
      <c r="D198" s="341" t="s">
        <v>551</v>
      </c>
      <c r="E198" s="341" t="s">
        <v>551</v>
      </c>
      <c r="F198" s="341" t="s">
        <v>551</v>
      </c>
      <c r="G198" s="331" t="s">
        <v>551</v>
      </c>
      <c r="H198" s="331" t="s">
        <v>551</v>
      </c>
      <c r="I198" s="331" t="s">
        <v>551</v>
      </c>
      <c r="J198" s="331" t="s">
        <v>551</v>
      </c>
    </row>
    <row r="199" spans="1:10" x14ac:dyDescent="0.25">
      <c r="A199" s="352" t="s">
        <v>3391</v>
      </c>
      <c r="B199" s="331" t="s">
        <v>551</v>
      </c>
      <c r="C199" s="341" t="s">
        <v>580</v>
      </c>
      <c r="D199" s="341" t="s">
        <v>551</v>
      </c>
      <c r="E199" s="341" t="s">
        <v>551</v>
      </c>
      <c r="F199" s="341" t="s">
        <v>551</v>
      </c>
      <c r="G199" s="331" t="s">
        <v>551</v>
      </c>
      <c r="H199" s="331" t="s">
        <v>551</v>
      </c>
      <c r="I199" s="331" t="s">
        <v>551</v>
      </c>
      <c r="J199" s="331" t="s">
        <v>551</v>
      </c>
    </row>
    <row r="200" spans="1:10" x14ac:dyDescent="0.25">
      <c r="A200" s="350" t="s">
        <v>3392</v>
      </c>
      <c r="B200" s="331" t="s">
        <v>524</v>
      </c>
      <c r="C200" s="341" t="s">
        <v>580</v>
      </c>
      <c r="D200" s="341" t="s">
        <v>556</v>
      </c>
      <c r="E200" s="341" t="s">
        <v>524</v>
      </c>
      <c r="F200" s="341" t="s">
        <v>524</v>
      </c>
      <c r="G200" s="331" t="s">
        <v>524</v>
      </c>
      <c r="H200" s="331" t="s">
        <v>524</v>
      </c>
      <c r="I200" s="331" t="s">
        <v>524</v>
      </c>
      <c r="J200" s="331" t="s">
        <v>522</v>
      </c>
    </row>
    <row r="201" spans="1:10" x14ac:dyDescent="0.25">
      <c r="A201" s="351" t="s">
        <v>3393</v>
      </c>
      <c r="B201" s="341">
        <v>9560693.2464305405</v>
      </c>
      <c r="C201" s="341" t="s">
        <v>580</v>
      </c>
      <c r="D201" s="336" t="s">
        <v>195</v>
      </c>
      <c r="E201" s="336" t="s">
        <v>195</v>
      </c>
      <c r="F201" s="336" t="s">
        <v>195</v>
      </c>
      <c r="G201" s="341">
        <v>515277.79812523432</v>
      </c>
      <c r="H201" s="341">
        <v>55.836948614484129</v>
      </c>
      <c r="I201" s="341">
        <v>7.7533574273759802</v>
      </c>
      <c r="J201" s="341" t="s">
        <v>584</v>
      </c>
    </row>
    <row r="202" spans="1:10" x14ac:dyDescent="0.25">
      <c r="A202" s="346" t="s">
        <v>599</v>
      </c>
      <c r="B202" s="341">
        <v>9560693.2464305405</v>
      </c>
      <c r="C202" s="341" t="s">
        <v>580</v>
      </c>
      <c r="D202" s="336" t="s">
        <v>195</v>
      </c>
      <c r="E202" s="336" t="s">
        <v>195</v>
      </c>
      <c r="F202" s="336" t="s">
        <v>195</v>
      </c>
      <c r="G202" s="341">
        <v>515277.79812523432</v>
      </c>
      <c r="H202" s="341">
        <v>55.836948614484129</v>
      </c>
      <c r="I202" s="341">
        <v>7.7533574273759802</v>
      </c>
      <c r="J202" s="341" t="s">
        <v>584</v>
      </c>
    </row>
    <row r="203" spans="1:10" x14ac:dyDescent="0.25">
      <c r="A203" s="347" t="s">
        <v>600</v>
      </c>
      <c r="B203" s="341">
        <v>9560693.2464305405</v>
      </c>
      <c r="C203" s="341" t="s">
        <v>580</v>
      </c>
      <c r="D203" s="336" t="s">
        <v>195</v>
      </c>
      <c r="E203" s="336" t="s">
        <v>195</v>
      </c>
      <c r="F203" s="336" t="s">
        <v>195</v>
      </c>
      <c r="G203" s="341">
        <v>515277.79812523432</v>
      </c>
      <c r="H203" s="341">
        <v>55.836948614484129</v>
      </c>
      <c r="I203" s="341">
        <v>7.7533574273759802</v>
      </c>
      <c r="J203" s="341" t="s">
        <v>584</v>
      </c>
    </row>
    <row r="204" spans="1:10" x14ac:dyDescent="0.25">
      <c r="A204" s="353" t="s">
        <v>587</v>
      </c>
      <c r="B204" s="331">
        <v>4728393.9028453771</v>
      </c>
      <c r="C204" s="341" t="s">
        <v>580</v>
      </c>
      <c r="D204" s="341">
        <v>71.105701059850205</v>
      </c>
      <c r="E204" s="341">
        <v>1.7861037652529199</v>
      </c>
      <c r="F204" s="341">
        <v>0.30992639280197998</v>
      </c>
      <c r="G204" s="331">
        <v>336215.76334894175</v>
      </c>
      <c r="H204" s="331">
        <v>8.4454021534710808</v>
      </c>
      <c r="I204" s="331">
        <v>1.46545406605575</v>
      </c>
      <c r="J204" s="331" t="s">
        <v>522</v>
      </c>
    </row>
    <row r="205" spans="1:10" x14ac:dyDescent="0.25">
      <c r="A205" s="353" t="s">
        <v>588</v>
      </c>
      <c r="B205" s="331">
        <v>358440.11607907445</v>
      </c>
      <c r="C205" s="341" t="s">
        <v>580</v>
      </c>
      <c r="D205" s="341">
        <v>89.645233903118751</v>
      </c>
      <c r="E205" s="341">
        <v>9.5000000000000107</v>
      </c>
      <c r="F205" s="341">
        <v>1.425</v>
      </c>
      <c r="G205" s="331">
        <v>32132.448046169666</v>
      </c>
      <c r="H205" s="331">
        <v>3.40518110275121</v>
      </c>
      <c r="I205" s="331">
        <v>0.51077716541268003</v>
      </c>
      <c r="J205" s="331" t="s">
        <v>522</v>
      </c>
    </row>
    <row r="206" spans="1:10" x14ac:dyDescent="0.25">
      <c r="A206" s="353" t="s">
        <v>589</v>
      </c>
      <c r="B206" s="331">
        <v>2924083.9509121953</v>
      </c>
      <c r="C206" s="341" t="s">
        <v>580</v>
      </c>
      <c r="D206" s="341">
        <v>50.248073994006518</v>
      </c>
      <c r="E206" s="341">
        <v>0.9</v>
      </c>
      <c r="F206" s="341">
        <v>0.09</v>
      </c>
      <c r="G206" s="331">
        <v>146929.58673012292</v>
      </c>
      <c r="H206" s="331">
        <v>2.6316755558209799</v>
      </c>
      <c r="I206" s="331">
        <v>0.26316755558209998</v>
      </c>
      <c r="J206" s="331" t="s">
        <v>522</v>
      </c>
    </row>
    <row r="207" spans="1:10" x14ac:dyDescent="0.25">
      <c r="A207" s="353" t="s">
        <v>590</v>
      </c>
      <c r="B207" s="331" t="s">
        <v>551</v>
      </c>
      <c r="C207" s="341" t="s">
        <v>580</v>
      </c>
      <c r="D207" s="341" t="s">
        <v>551</v>
      </c>
      <c r="E207" s="341" t="s">
        <v>551</v>
      </c>
      <c r="F207" s="341" t="s">
        <v>551</v>
      </c>
      <c r="G207" s="331" t="s">
        <v>551</v>
      </c>
      <c r="H207" s="331" t="s">
        <v>551</v>
      </c>
      <c r="I207" s="331" t="s">
        <v>551</v>
      </c>
      <c r="J207" s="331" t="s">
        <v>551</v>
      </c>
    </row>
    <row r="208" spans="1:10" x14ac:dyDescent="0.25">
      <c r="A208" s="353" t="s">
        <v>591</v>
      </c>
      <c r="B208" s="331" t="s">
        <v>551</v>
      </c>
      <c r="C208" s="341" t="s">
        <v>580</v>
      </c>
      <c r="D208" s="341" t="s">
        <v>551</v>
      </c>
      <c r="E208" s="341" t="s">
        <v>551</v>
      </c>
      <c r="F208" s="341" t="s">
        <v>551</v>
      </c>
      <c r="G208" s="331" t="s">
        <v>551</v>
      </c>
      <c r="H208" s="331" t="s">
        <v>551</v>
      </c>
      <c r="I208" s="331" t="s">
        <v>551</v>
      </c>
      <c r="J208" s="331" t="s">
        <v>551</v>
      </c>
    </row>
    <row r="209" spans="1:10" x14ac:dyDescent="0.25">
      <c r="A209" s="353" t="s">
        <v>93</v>
      </c>
      <c r="B209" s="331">
        <v>1549775.2765938945</v>
      </c>
      <c r="C209" s="341" t="s">
        <v>580</v>
      </c>
      <c r="D209" s="341">
        <v>88.686898270265601</v>
      </c>
      <c r="E209" s="341">
        <v>26.684313801501879</v>
      </c>
      <c r="F209" s="341">
        <v>3.5579085068669198</v>
      </c>
      <c r="G209" s="331">
        <v>137444.76229705545</v>
      </c>
      <c r="H209" s="331">
        <v>41.354689802440859</v>
      </c>
      <c r="I209" s="331">
        <v>5.5139586403254501</v>
      </c>
      <c r="J209" s="331" t="s">
        <v>522</v>
      </c>
    </row>
    <row r="210" spans="1:10" x14ac:dyDescent="0.25">
      <c r="A210" s="354" t="s">
        <v>601</v>
      </c>
      <c r="B210" s="341">
        <v>27388942.948538449</v>
      </c>
      <c r="C210" s="341" t="s">
        <v>580</v>
      </c>
      <c r="D210" s="336" t="s">
        <v>195</v>
      </c>
      <c r="E210" s="336" t="s">
        <v>195</v>
      </c>
      <c r="F210" s="336" t="s">
        <v>195</v>
      </c>
      <c r="G210" s="341">
        <v>1831014.9512207536</v>
      </c>
      <c r="H210" s="341">
        <v>157.60957929075553</v>
      </c>
      <c r="I210" s="341">
        <v>138.66194983315438</v>
      </c>
    </row>
    <row r="211" spans="1:10" x14ac:dyDescent="0.25">
      <c r="A211" s="342" t="s">
        <v>581</v>
      </c>
      <c r="B211" s="341">
        <v>26385311.519974492</v>
      </c>
      <c r="C211" s="341" t="s">
        <v>580</v>
      </c>
      <c r="D211" s="341">
        <v>68.141663931054126</v>
      </c>
      <c r="E211" s="341">
        <v>5.6085277923062797</v>
      </c>
      <c r="F211" s="341">
        <v>5.2536667140543001</v>
      </c>
      <c r="G211" s="341">
        <v>1797939.0303102729</v>
      </c>
      <c r="H211" s="341">
        <v>147.98275296843602</v>
      </c>
      <c r="I211" s="341">
        <v>138.61963287244333</v>
      </c>
    </row>
    <row r="212" spans="1:10" x14ac:dyDescent="0.25">
      <c r="A212" s="342" t="s">
        <v>582</v>
      </c>
      <c r="B212" s="341" t="s">
        <v>551</v>
      </c>
      <c r="C212" s="341" t="s">
        <v>580</v>
      </c>
      <c r="D212" s="341" t="s">
        <v>551</v>
      </c>
      <c r="E212" s="341" t="s">
        <v>551</v>
      </c>
      <c r="F212" s="341" t="s">
        <v>551</v>
      </c>
      <c r="G212" s="341" t="s">
        <v>551</v>
      </c>
      <c r="H212" s="341" t="s">
        <v>551</v>
      </c>
      <c r="I212" s="341" t="s">
        <v>551</v>
      </c>
    </row>
    <row r="213" spans="1:10" x14ac:dyDescent="0.25">
      <c r="A213" s="342" t="s">
        <v>583</v>
      </c>
      <c r="B213" s="341">
        <v>658252.51161717589</v>
      </c>
      <c r="C213" s="341" t="s">
        <v>580</v>
      </c>
      <c r="D213" s="341">
        <v>50.248073994006511</v>
      </c>
      <c r="E213" s="341">
        <v>14.617518883136251</v>
      </c>
      <c r="F213" s="341">
        <v>5.6615182741230001E-2</v>
      </c>
      <c r="G213" s="341">
        <v>33075.920910480483</v>
      </c>
      <c r="H213" s="341">
        <v>9.6220185184359295</v>
      </c>
      <c r="I213" s="341">
        <v>3.7267086235080002E-2</v>
      </c>
    </row>
    <row r="214" spans="1:10" x14ac:dyDescent="0.25">
      <c r="A214" s="342" t="s">
        <v>3385</v>
      </c>
      <c r="B214" s="341" t="s">
        <v>596</v>
      </c>
      <c r="C214" s="341" t="s">
        <v>580</v>
      </c>
      <c r="D214" s="341" t="s">
        <v>596</v>
      </c>
      <c r="E214" s="341" t="s">
        <v>3274</v>
      </c>
      <c r="F214" s="341" t="s">
        <v>3274</v>
      </c>
      <c r="G214" s="341" t="s">
        <v>596</v>
      </c>
      <c r="H214" s="341" t="s">
        <v>3274</v>
      </c>
      <c r="I214" s="341" t="s">
        <v>3274</v>
      </c>
    </row>
    <row r="215" spans="1:10" x14ac:dyDescent="0.25">
      <c r="A215" s="342" t="s">
        <v>3387</v>
      </c>
      <c r="B215" s="341">
        <v>345378.91694677953</v>
      </c>
      <c r="C215" s="341" t="s">
        <v>580</v>
      </c>
      <c r="D215" s="341">
        <v>65.065035461653977</v>
      </c>
      <c r="E215" s="341">
        <v>1.39203745442E-2</v>
      </c>
      <c r="F215" s="341">
        <v>1.46212586472E-2</v>
      </c>
      <c r="G215" s="341">
        <v>22472.091478849856</v>
      </c>
      <c r="H215" s="341">
        <v>4.8078038835700004E-3</v>
      </c>
      <c r="I215" s="341">
        <v>5.0498744759699997E-3</v>
      </c>
    </row>
    <row r="216" spans="1:10" x14ac:dyDescent="0.25">
      <c r="A216" s="61" t="s">
        <v>3394</v>
      </c>
      <c r="B216" s="341">
        <v>2520593.7655260009</v>
      </c>
      <c r="C216" s="341" t="s">
        <v>580</v>
      </c>
      <c r="D216" s="336" t="s">
        <v>195</v>
      </c>
      <c r="E216" s="336" t="s">
        <v>195</v>
      </c>
      <c r="F216" s="336" t="s">
        <v>195</v>
      </c>
      <c r="G216" s="341">
        <v>171223.03700227189</v>
      </c>
      <c r="H216" s="341">
        <v>2.0771880881664</v>
      </c>
      <c r="I216" s="341">
        <v>5.2994341437007098</v>
      </c>
    </row>
    <row r="217" spans="1:10" x14ac:dyDescent="0.25">
      <c r="A217" s="342" t="s">
        <v>602</v>
      </c>
      <c r="B217" s="331">
        <v>37296.193325856322</v>
      </c>
      <c r="C217" s="341" t="s">
        <v>580</v>
      </c>
      <c r="D217" s="341">
        <v>65.528560814054615</v>
      </c>
      <c r="E217" s="341">
        <v>55.694372613795643</v>
      </c>
      <c r="F217" s="341">
        <v>0.84385413051206004</v>
      </c>
      <c r="G217" s="331">
        <v>2443.9658724861142</v>
      </c>
      <c r="H217" s="331">
        <v>2.0771880881664</v>
      </c>
      <c r="I217" s="331">
        <v>3.1472546790399999E-2</v>
      </c>
    </row>
    <row r="218" spans="1:10" x14ac:dyDescent="0.25">
      <c r="A218" s="342" t="s">
        <v>603</v>
      </c>
      <c r="B218" s="331">
        <v>2483297.5722001446</v>
      </c>
      <c r="C218" s="341" t="s">
        <v>580</v>
      </c>
      <c r="D218" s="341">
        <v>67.965705366615154</v>
      </c>
      <c r="E218" s="341" t="s">
        <v>551</v>
      </c>
      <c r="F218" s="341">
        <v>2.1213573660618601</v>
      </c>
      <c r="G218" s="331">
        <v>168779.07112978576</v>
      </c>
      <c r="H218" s="331" t="s">
        <v>551</v>
      </c>
      <c r="I218" s="331">
        <v>5.2679615969103102</v>
      </c>
    </row>
    <row r="219" spans="1:10" x14ac:dyDescent="0.25">
      <c r="A219" s="342" t="s">
        <v>93</v>
      </c>
      <c r="B219" s="331" t="s">
        <v>551</v>
      </c>
      <c r="C219" s="341" t="s">
        <v>580</v>
      </c>
      <c r="D219" s="341" t="s">
        <v>551</v>
      </c>
      <c r="E219" s="341" t="s">
        <v>551</v>
      </c>
      <c r="F219" s="341" t="s">
        <v>551</v>
      </c>
      <c r="G219" s="331" t="s">
        <v>551</v>
      </c>
      <c r="H219" s="331" t="s">
        <v>551</v>
      </c>
      <c r="I219" s="331" t="s">
        <v>551</v>
      </c>
    </row>
    <row r="220" spans="1:10" x14ac:dyDescent="0.25">
      <c r="A220" s="355" t="s">
        <v>3395</v>
      </c>
      <c r="B220" s="341">
        <v>23026953.430004109</v>
      </c>
      <c r="C220" s="341" t="s">
        <v>580</v>
      </c>
      <c r="D220" s="336" t="s">
        <v>195</v>
      </c>
      <c r="E220" s="336" t="s">
        <v>195</v>
      </c>
      <c r="F220" s="336" t="s">
        <v>195</v>
      </c>
      <c r="G220" s="341">
        <v>1543321.2357623461</v>
      </c>
      <c r="H220" s="341">
        <v>96.244370350390938</v>
      </c>
      <c r="I220" s="341">
        <v>107.93538834374699</v>
      </c>
    </row>
    <row r="221" spans="1:10" x14ac:dyDescent="0.25">
      <c r="A221" s="342" t="s">
        <v>604</v>
      </c>
      <c r="B221" s="341">
        <v>16921811.292189937</v>
      </c>
      <c r="C221" s="341" t="s">
        <v>580</v>
      </c>
      <c r="D221" s="341">
        <v>67.143364802995393</v>
      </c>
      <c r="E221" s="341">
        <v>5.1069523959529004</v>
      </c>
      <c r="F221" s="341">
        <v>6.3151378284608697</v>
      </c>
      <c r="G221" s="341">
        <v>1136187.3487189556</v>
      </c>
      <c r="H221" s="341">
        <v>86.418884722512175</v>
      </c>
      <c r="I221" s="341">
        <v>106.86357061738499</v>
      </c>
    </row>
    <row r="222" spans="1:10" x14ac:dyDescent="0.25">
      <c r="A222" s="342" t="s">
        <v>605</v>
      </c>
      <c r="B222" s="341">
        <v>5716335.5992072523</v>
      </c>
      <c r="C222" s="341" t="s">
        <v>580</v>
      </c>
      <c r="D222" s="341">
        <v>70.79246071620166</v>
      </c>
      <c r="E222" s="341">
        <v>0.18466053735919999</v>
      </c>
      <c r="F222" s="341">
        <v>0.18153493625417999</v>
      </c>
      <c r="G222" s="341">
        <v>404673.4633475045</v>
      </c>
      <c r="H222" s="341">
        <v>1.05558160347511</v>
      </c>
      <c r="I222" s="341">
        <v>1.0377146186096</v>
      </c>
    </row>
    <row r="223" spans="1:10" x14ac:dyDescent="0.25">
      <c r="A223" s="342" t="s">
        <v>606</v>
      </c>
      <c r="B223" s="341">
        <v>29789.5019987257</v>
      </c>
      <c r="C223" s="341" t="s">
        <v>580</v>
      </c>
      <c r="D223" s="341">
        <v>59.589262354098238</v>
      </c>
      <c r="E223" s="341">
        <v>0.36099554498696002</v>
      </c>
      <c r="F223" s="341">
        <v>0.75475590689572003</v>
      </c>
      <c r="G223" s="341">
        <v>1775.1344499999996</v>
      </c>
      <c r="H223" s="341">
        <v>1.075387750892E-2</v>
      </c>
      <c r="I223" s="341">
        <v>2.248380259702E-2</v>
      </c>
    </row>
    <row r="224" spans="1:10" x14ac:dyDescent="0.25">
      <c r="A224" s="342" t="s">
        <v>3396</v>
      </c>
      <c r="B224" s="341" t="s">
        <v>596</v>
      </c>
      <c r="C224" s="341" t="s">
        <v>580</v>
      </c>
      <c r="D224" s="336" t="s">
        <v>195</v>
      </c>
      <c r="E224" s="336" t="s">
        <v>195</v>
      </c>
      <c r="F224" s="336" t="s">
        <v>195</v>
      </c>
      <c r="G224" s="341" t="s">
        <v>596</v>
      </c>
      <c r="H224" s="341">
        <v>1.1155517503383201</v>
      </c>
      <c r="I224" s="341">
        <v>1.5879024829000001E-4</v>
      </c>
    </row>
    <row r="225" spans="1:9" x14ac:dyDescent="0.25">
      <c r="A225" s="342" t="s">
        <v>583</v>
      </c>
      <c r="B225" s="341">
        <v>13638.11966141349</v>
      </c>
      <c r="C225" s="341" t="s">
        <v>580</v>
      </c>
      <c r="D225" s="341">
        <v>50.248073994006518</v>
      </c>
      <c r="E225" s="341">
        <v>560.10584906989629</v>
      </c>
      <c r="F225" s="341">
        <v>0.47005310044812998</v>
      </c>
      <c r="G225" s="341">
        <v>685.28924588582026</v>
      </c>
      <c r="H225" s="341">
        <v>7.6387905926728497</v>
      </c>
      <c r="I225" s="341">
        <v>6.4106404311300002E-3</v>
      </c>
    </row>
    <row r="226" spans="1:9" x14ac:dyDescent="0.25">
      <c r="A226" s="342" t="s">
        <v>3387</v>
      </c>
      <c r="B226" s="341">
        <v>345378.91694677953</v>
      </c>
      <c r="C226" s="341" t="s">
        <v>580</v>
      </c>
      <c r="D226" s="341">
        <v>65.065035461653977</v>
      </c>
      <c r="E226" s="341">
        <v>1.39203745442E-2</v>
      </c>
      <c r="F226" s="341">
        <v>1.46212586472E-2</v>
      </c>
      <c r="G226" s="341">
        <v>22472.091478849856</v>
      </c>
      <c r="H226" s="341">
        <v>4.8078038835700004E-3</v>
      </c>
      <c r="I226" s="341">
        <v>5.0498744759699997E-3</v>
      </c>
    </row>
    <row r="227" spans="1:9" x14ac:dyDescent="0.25">
      <c r="A227" s="342" t="s">
        <v>3397</v>
      </c>
      <c r="B227" s="341" t="s">
        <v>596</v>
      </c>
      <c r="C227" s="341" t="s">
        <v>580</v>
      </c>
      <c r="D227" s="336" t="s">
        <v>195</v>
      </c>
      <c r="E227" s="336" t="s">
        <v>195</v>
      </c>
      <c r="F227" s="336" t="s">
        <v>195</v>
      </c>
      <c r="G227" s="341" t="s">
        <v>596</v>
      </c>
      <c r="H227" s="341" t="s">
        <v>3274</v>
      </c>
      <c r="I227" s="341" t="s">
        <v>3274</v>
      </c>
    </row>
    <row r="228" spans="1:9" x14ac:dyDescent="0.25">
      <c r="A228" s="356" t="s">
        <v>607</v>
      </c>
      <c r="B228" s="341">
        <v>9895321.6583771892</v>
      </c>
      <c r="C228" s="341" t="s">
        <v>580</v>
      </c>
      <c r="D228" s="336" t="s">
        <v>195</v>
      </c>
      <c r="E228" s="336" t="s">
        <v>195</v>
      </c>
      <c r="F228" s="336" t="s">
        <v>195</v>
      </c>
      <c r="G228" s="341">
        <v>641430.12094185001</v>
      </c>
      <c r="H228" s="341">
        <v>50.343844340307363</v>
      </c>
      <c r="I228" s="341">
        <v>58.025883674848693</v>
      </c>
    </row>
    <row r="229" spans="1:9" x14ac:dyDescent="0.25">
      <c r="A229" s="342" t="s">
        <v>604</v>
      </c>
      <c r="B229" s="331">
        <v>9488919.231847588</v>
      </c>
      <c r="C229" s="341" t="s">
        <v>580</v>
      </c>
      <c r="D229" s="341">
        <v>67.143364802995393</v>
      </c>
      <c r="E229" s="341">
        <v>5.3042690950980402</v>
      </c>
      <c r="F229" s="341">
        <v>6.1142015504458396</v>
      </c>
      <c r="G229" s="331">
        <v>637117.9655701014</v>
      </c>
      <c r="H229" s="331">
        <v>50.331781027370582</v>
      </c>
      <c r="I229" s="331">
        <v>58.01716467941791</v>
      </c>
    </row>
    <row r="230" spans="1:9" x14ac:dyDescent="0.25">
      <c r="A230" s="342" t="s">
        <v>605</v>
      </c>
      <c r="B230" s="331">
        <v>60577.355202458217</v>
      </c>
      <c r="C230" s="341" t="s">
        <v>580</v>
      </c>
      <c r="D230" s="341">
        <v>70.79246071620166</v>
      </c>
      <c r="E230" s="341">
        <v>5.053587044051E-2</v>
      </c>
      <c r="F230" s="341">
        <v>0.11107895568716999</v>
      </c>
      <c r="G230" s="331">
        <v>4288.4200384614178</v>
      </c>
      <c r="H230" s="331">
        <v>3.06132937414E-3</v>
      </c>
      <c r="I230" s="331">
        <v>6.7288693541799997E-3</v>
      </c>
    </row>
    <row r="231" spans="1:9" x14ac:dyDescent="0.25">
      <c r="A231" s="342" t="s">
        <v>606</v>
      </c>
      <c r="B231" s="331">
        <v>140.98152388821543</v>
      </c>
      <c r="C231" s="341" t="s">
        <v>580</v>
      </c>
      <c r="D231" s="341">
        <v>59.58926235409826</v>
      </c>
      <c r="E231" s="341">
        <v>0.35312565588008998</v>
      </c>
      <c r="F231" s="341">
        <v>0.42764119791897998</v>
      </c>
      <c r="G231" s="331">
        <v>8.4009850140554398</v>
      </c>
      <c r="H231" s="331">
        <v>4.9784193089999999E-5</v>
      </c>
      <c r="I231" s="331">
        <v>6.0289507759999999E-5</v>
      </c>
    </row>
    <row r="232" spans="1:9" x14ac:dyDescent="0.25">
      <c r="A232" s="342" t="s">
        <v>3396</v>
      </c>
      <c r="B232" s="341" t="s">
        <v>524</v>
      </c>
      <c r="C232" s="341" t="s">
        <v>580</v>
      </c>
      <c r="D232" s="336" t="s">
        <v>195</v>
      </c>
      <c r="E232" s="336" t="s">
        <v>195</v>
      </c>
      <c r="F232" s="336" t="s">
        <v>195</v>
      </c>
      <c r="G232" s="341" t="s">
        <v>524</v>
      </c>
      <c r="H232" s="341" t="s">
        <v>551</v>
      </c>
      <c r="I232" s="341" t="s">
        <v>551</v>
      </c>
    </row>
    <row r="233" spans="1:9" x14ac:dyDescent="0.25">
      <c r="A233" s="353" t="s">
        <v>608</v>
      </c>
      <c r="B233" s="331" t="s">
        <v>524</v>
      </c>
      <c r="C233" s="341" t="s">
        <v>580</v>
      </c>
      <c r="D233" s="341" t="s">
        <v>524</v>
      </c>
      <c r="E233" s="341" t="s">
        <v>551</v>
      </c>
      <c r="F233" s="341" t="s">
        <v>551</v>
      </c>
      <c r="G233" s="331" t="s">
        <v>524</v>
      </c>
      <c r="H233" s="331" t="s">
        <v>551</v>
      </c>
      <c r="I233" s="331" t="s">
        <v>551</v>
      </c>
    </row>
    <row r="234" spans="1:9" x14ac:dyDescent="0.25">
      <c r="A234" s="342" t="s">
        <v>583</v>
      </c>
      <c r="B234" s="331">
        <v>305.17285647552848</v>
      </c>
      <c r="C234" s="341" t="s">
        <v>580</v>
      </c>
      <c r="D234" s="341">
        <v>50.248073994006504</v>
      </c>
      <c r="E234" s="341">
        <v>27.307030076668191</v>
      </c>
      <c r="F234" s="341">
        <v>3.3069279612714402</v>
      </c>
      <c r="G234" s="331">
        <v>15.334348273144681</v>
      </c>
      <c r="H234" s="331">
        <v>8.3333643703600007E-3</v>
      </c>
      <c r="I234" s="331">
        <v>1.0091846521000001E-3</v>
      </c>
    </row>
    <row r="235" spans="1:9" x14ac:dyDescent="0.25">
      <c r="A235" s="342" t="s">
        <v>3387</v>
      </c>
      <c r="B235" s="331">
        <v>345378.91694677953</v>
      </c>
      <c r="C235" s="341" t="s">
        <v>580</v>
      </c>
      <c r="D235" s="341">
        <v>65.065035461653977</v>
      </c>
      <c r="E235" s="341">
        <v>1.79175673101E-3</v>
      </c>
      <c r="F235" s="341">
        <v>2.6656285938899999E-3</v>
      </c>
      <c r="G235" s="331">
        <v>22472.091478849856</v>
      </c>
      <c r="H235" s="331">
        <v>6.1883499919000002E-4</v>
      </c>
      <c r="I235" s="331">
        <v>9.2065191673999997E-4</v>
      </c>
    </row>
    <row r="236" spans="1:9" x14ac:dyDescent="0.25">
      <c r="A236" s="342" t="s">
        <v>3397</v>
      </c>
      <c r="B236" s="341" t="s">
        <v>524</v>
      </c>
      <c r="C236" s="341" t="s">
        <v>580</v>
      </c>
      <c r="D236" s="336" t="s">
        <v>195</v>
      </c>
      <c r="E236" s="336" t="s">
        <v>195</v>
      </c>
      <c r="F236" s="336" t="s">
        <v>195</v>
      </c>
      <c r="G236" s="341" t="s">
        <v>524</v>
      </c>
      <c r="H236" s="341" t="s">
        <v>524</v>
      </c>
      <c r="I236" s="341" t="s">
        <v>524</v>
      </c>
    </row>
    <row r="237" spans="1:9" x14ac:dyDescent="0.25">
      <c r="A237" s="353" t="s">
        <v>88</v>
      </c>
      <c r="B237" s="331" t="s">
        <v>524</v>
      </c>
      <c r="C237" s="341" t="s">
        <v>580</v>
      </c>
      <c r="D237" s="341" t="s">
        <v>524</v>
      </c>
      <c r="E237" s="341" t="s">
        <v>524</v>
      </c>
      <c r="F237" s="341" t="s">
        <v>524</v>
      </c>
      <c r="G237" s="331" t="s">
        <v>524</v>
      </c>
      <c r="H237" s="331" t="s">
        <v>524</v>
      </c>
      <c r="I237" s="331" t="s">
        <v>524</v>
      </c>
    </row>
    <row r="238" spans="1:9" x14ac:dyDescent="0.25">
      <c r="A238" s="356" t="s">
        <v>609</v>
      </c>
      <c r="B238" s="341">
        <v>7275346.9473260604</v>
      </c>
      <c r="C238" s="341" t="s">
        <v>580</v>
      </c>
      <c r="D238" s="336" t="s">
        <v>195</v>
      </c>
      <c r="E238" s="336" t="s">
        <v>195</v>
      </c>
      <c r="F238" s="336" t="s">
        <v>195</v>
      </c>
      <c r="G238" s="341">
        <v>489781.06541885645</v>
      </c>
      <c r="H238" s="341">
        <v>32.091451581375168</v>
      </c>
      <c r="I238" s="341">
        <v>45.787790295064212</v>
      </c>
    </row>
    <row r="239" spans="1:9" x14ac:dyDescent="0.25">
      <c r="A239" s="342" t="s">
        <v>604</v>
      </c>
      <c r="B239" s="331">
        <v>6900391.8089475194</v>
      </c>
      <c r="C239" s="341" t="s">
        <v>580</v>
      </c>
      <c r="D239" s="341">
        <v>67.143364802995379</v>
      </c>
      <c r="E239" s="341">
        <v>4.6393020403151901</v>
      </c>
      <c r="F239" s="341">
        <v>6.6250689680711297</v>
      </c>
      <c r="G239" s="331">
        <v>463315.52451176452</v>
      </c>
      <c r="H239" s="331">
        <v>32.013001798224458</v>
      </c>
      <c r="I239" s="331">
        <v>45.715571640990433</v>
      </c>
    </row>
    <row r="240" spans="1:9" x14ac:dyDescent="0.25">
      <c r="A240" s="342" t="s">
        <v>605</v>
      </c>
      <c r="B240" s="331">
        <v>368504.73200550402</v>
      </c>
      <c r="C240" s="341" t="s">
        <v>580</v>
      </c>
      <c r="D240" s="341">
        <v>70.79246071620166</v>
      </c>
      <c r="E240" s="341">
        <v>0.10451713900717</v>
      </c>
      <c r="F240" s="341">
        <v>0.16265524758309999</v>
      </c>
      <c r="G240" s="331">
        <v>26087.356764234064</v>
      </c>
      <c r="H240" s="331">
        <v>3.8515060299819999E-2</v>
      </c>
      <c r="I240" s="331">
        <v>5.9939228419900001E-2</v>
      </c>
    </row>
    <row r="241" spans="1:9" x14ac:dyDescent="0.25">
      <c r="A241" s="342" t="s">
        <v>606</v>
      </c>
      <c r="B241" s="331">
        <v>5787.6625596214753</v>
      </c>
      <c r="C241" s="341" t="s">
        <v>580</v>
      </c>
      <c r="D241" s="341">
        <v>59.589262354098253</v>
      </c>
      <c r="E241" s="341">
        <v>0.67636171756462005</v>
      </c>
      <c r="F241" s="341">
        <v>0.87181754613039997</v>
      </c>
      <c r="G241" s="331">
        <v>344.88254268227587</v>
      </c>
      <c r="H241" s="331">
        <v>3.9145533895100001E-3</v>
      </c>
      <c r="I241" s="331">
        <v>5.04578577056E-3</v>
      </c>
    </row>
    <row r="242" spans="1:9" x14ac:dyDescent="0.25">
      <c r="A242" s="342" t="s">
        <v>3396</v>
      </c>
      <c r="B242" s="341" t="s">
        <v>524</v>
      </c>
      <c r="C242" s="341" t="s">
        <v>580</v>
      </c>
      <c r="D242" s="336" t="s">
        <v>195</v>
      </c>
      <c r="E242" s="336" t="s">
        <v>195</v>
      </c>
      <c r="F242" s="336" t="s">
        <v>195</v>
      </c>
      <c r="G242" s="341" t="s">
        <v>524</v>
      </c>
      <c r="H242" s="341">
        <v>1.0519629843E-4</v>
      </c>
      <c r="I242" s="341">
        <v>1.355960522E-5</v>
      </c>
    </row>
    <row r="243" spans="1:9" x14ac:dyDescent="0.25">
      <c r="A243" s="353" t="s">
        <v>608</v>
      </c>
      <c r="B243" s="331" t="s">
        <v>524</v>
      </c>
      <c r="C243" s="341" t="s">
        <v>580</v>
      </c>
      <c r="D243" s="341" t="s">
        <v>524</v>
      </c>
      <c r="E243" s="341" t="s">
        <v>524</v>
      </c>
      <c r="F243" s="341" t="s">
        <v>524</v>
      </c>
      <c r="G243" s="331" t="s">
        <v>524</v>
      </c>
      <c r="H243" s="331">
        <v>1.0519629843E-4</v>
      </c>
      <c r="I243" s="331">
        <v>1.355960522E-5</v>
      </c>
    </row>
    <row r="244" spans="1:9" x14ac:dyDescent="0.25">
      <c r="A244" s="342" t="s">
        <v>583</v>
      </c>
      <c r="B244" s="331">
        <v>662.74381341579385</v>
      </c>
      <c r="C244" s="341" t="s">
        <v>580</v>
      </c>
      <c r="D244" s="341">
        <v>50.248073994006518</v>
      </c>
      <c r="E244" s="341">
        <v>51.386358629942983</v>
      </c>
      <c r="F244" s="341">
        <v>6.6236050802272004</v>
      </c>
      <c r="G244" s="331">
        <v>33.301600175586863</v>
      </c>
      <c r="H244" s="331">
        <v>3.4055991275959999E-2</v>
      </c>
      <c r="I244" s="331">
        <v>4.3897532894299996E-3</v>
      </c>
    </row>
    <row r="245" spans="1:9" x14ac:dyDescent="0.25">
      <c r="A245" s="342" t="s">
        <v>3387</v>
      </c>
      <c r="B245" s="331" t="s">
        <v>524</v>
      </c>
      <c r="C245" s="341" t="s">
        <v>580</v>
      </c>
      <c r="D245" s="341" t="s">
        <v>524</v>
      </c>
      <c r="E245" s="341" t="s">
        <v>524</v>
      </c>
      <c r="F245" s="341" t="s">
        <v>524</v>
      </c>
      <c r="G245" s="331" t="s">
        <v>524</v>
      </c>
      <c r="H245" s="331">
        <v>1.8589818869899999E-3</v>
      </c>
      <c r="I245" s="331">
        <v>2.8303269886699998E-3</v>
      </c>
    </row>
    <row r="246" spans="1:9" x14ac:dyDescent="0.25">
      <c r="A246" s="342" t="s">
        <v>3397</v>
      </c>
      <c r="B246" s="341" t="s">
        <v>551</v>
      </c>
      <c r="C246" s="341" t="s">
        <v>580</v>
      </c>
      <c r="D246" s="336" t="s">
        <v>195</v>
      </c>
      <c r="E246" s="336" t="s">
        <v>195</v>
      </c>
      <c r="F246" s="336" t="s">
        <v>195</v>
      </c>
      <c r="G246" s="341" t="s">
        <v>551</v>
      </c>
      <c r="H246" s="341" t="s">
        <v>551</v>
      </c>
      <c r="I246" s="341" t="s">
        <v>551</v>
      </c>
    </row>
    <row r="247" spans="1:9" x14ac:dyDescent="0.25">
      <c r="A247" s="356" t="s">
        <v>610</v>
      </c>
      <c r="B247" s="341">
        <v>5832942.3488303553</v>
      </c>
      <c r="C247" s="341" t="s">
        <v>580</v>
      </c>
      <c r="D247" s="336" t="s">
        <v>195</v>
      </c>
      <c r="E247" s="336" t="s">
        <v>195</v>
      </c>
      <c r="F247" s="336" t="s">
        <v>195</v>
      </c>
      <c r="G247" s="341">
        <v>410542.75705571863</v>
      </c>
      <c r="H247" s="341">
        <v>13.07563880529997</v>
      </c>
      <c r="I247" s="341">
        <v>4.0475349041306403</v>
      </c>
    </row>
    <row r="248" spans="1:9" x14ac:dyDescent="0.25">
      <c r="A248" s="342" t="s">
        <v>604</v>
      </c>
      <c r="B248" s="331">
        <v>509157.77592432662</v>
      </c>
      <c r="C248" s="341" t="s">
        <v>580</v>
      </c>
      <c r="D248" s="341">
        <v>67.143364802995364</v>
      </c>
      <c r="E248" s="341">
        <v>6.5611612578125396</v>
      </c>
      <c r="F248" s="341">
        <v>6.0033548966705403</v>
      </c>
      <c r="G248" s="331">
        <v>34186.566291168834</v>
      </c>
      <c r="H248" s="331">
        <v>3.3406662735086901</v>
      </c>
      <c r="I248" s="331">
        <v>3.0566548272731899</v>
      </c>
    </row>
    <row r="249" spans="1:9" x14ac:dyDescent="0.25">
      <c r="A249" s="342" t="s">
        <v>605</v>
      </c>
      <c r="B249" s="331">
        <v>5287253.5119992904</v>
      </c>
      <c r="C249" s="341" t="s">
        <v>580</v>
      </c>
      <c r="D249" s="341">
        <v>70.79246071620166</v>
      </c>
      <c r="E249" s="341">
        <v>0.19178297607631001</v>
      </c>
      <c r="F249" s="341">
        <v>0.18365802181259999</v>
      </c>
      <c r="G249" s="331">
        <v>374297.68654480902</v>
      </c>
      <c r="H249" s="331">
        <v>1.0140052138011499</v>
      </c>
      <c r="I249" s="331">
        <v>0.97104652083552001</v>
      </c>
    </row>
    <row r="250" spans="1:9" x14ac:dyDescent="0.25">
      <c r="A250" s="342" t="s">
        <v>606</v>
      </c>
      <c r="B250" s="331">
        <v>23860.857915216009</v>
      </c>
      <c r="C250" s="341" t="s">
        <v>580</v>
      </c>
      <c r="D250" s="341">
        <v>59.589262354098238</v>
      </c>
      <c r="E250" s="341">
        <v>0.2845471839464</v>
      </c>
      <c r="F250" s="341">
        <v>0.72829432120368998</v>
      </c>
      <c r="G250" s="331">
        <v>1421.8509223036683</v>
      </c>
      <c r="H250" s="331">
        <v>6.7895399263199997E-3</v>
      </c>
      <c r="I250" s="331">
        <v>1.7377727318699999E-2</v>
      </c>
    </row>
    <row r="251" spans="1:9" x14ac:dyDescent="0.25">
      <c r="A251" s="342" t="s">
        <v>3398</v>
      </c>
      <c r="B251" s="341" t="s">
        <v>524</v>
      </c>
      <c r="C251" s="341" t="s">
        <v>580</v>
      </c>
      <c r="D251" s="336" t="s">
        <v>195</v>
      </c>
      <c r="E251" s="336" t="s">
        <v>195</v>
      </c>
      <c r="F251" s="336" t="s">
        <v>195</v>
      </c>
      <c r="G251" s="341" t="s">
        <v>524</v>
      </c>
      <c r="H251" s="341">
        <v>1.1154465540398899</v>
      </c>
      <c r="I251" s="341">
        <v>1.4523064306999999E-4</v>
      </c>
    </row>
    <row r="252" spans="1:9" x14ac:dyDescent="0.25">
      <c r="A252" s="353" t="s">
        <v>608</v>
      </c>
      <c r="B252" s="331" t="s">
        <v>524</v>
      </c>
      <c r="C252" s="341" t="s">
        <v>580</v>
      </c>
      <c r="D252" s="341" t="s">
        <v>524</v>
      </c>
      <c r="E252" s="341" t="s">
        <v>524</v>
      </c>
      <c r="F252" s="341" t="s">
        <v>524</v>
      </c>
      <c r="G252" s="331" t="s">
        <v>524</v>
      </c>
      <c r="H252" s="331">
        <v>1.1154465540398899</v>
      </c>
      <c r="I252" s="331">
        <v>1.4523064306999999E-4</v>
      </c>
    </row>
    <row r="253" spans="1:9" x14ac:dyDescent="0.25">
      <c r="A253" s="342" t="s">
        <v>583</v>
      </c>
      <c r="B253" s="331">
        <v>12670.202991522168</v>
      </c>
      <c r="C253" s="341" t="s">
        <v>580</v>
      </c>
      <c r="D253" s="341">
        <v>50.248073994006518</v>
      </c>
      <c r="E253" s="341">
        <v>599.54850305945388</v>
      </c>
      <c r="F253" s="341">
        <v>7.984895666446E-2</v>
      </c>
      <c r="G253" s="331">
        <v>636.65329743708867</v>
      </c>
      <c r="H253" s="331">
        <v>7.5964012370265301</v>
      </c>
      <c r="I253" s="331">
        <v>1.0117024896E-3</v>
      </c>
    </row>
    <row r="254" spans="1:9" x14ac:dyDescent="0.25">
      <c r="A254" s="342" t="s">
        <v>3387</v>
      </c>
      <c r="B254" s="331" t="s">
        <v>524</v>
      </c>
      <c r="C254" s="341" t="s">
        <v>580</v>
      </c>
      <c r="D254" s="341" t="s">
        <v>524</v>
      </c>
      <c r="E254" s="341" t="s">
        <v>524</v>
      </c>
      <c r="F254" s="341" t="s">
        <v>524</v>
      </c>
      <c r="G254" s="331" t="s">
        <v>524</v>
      </c>
      <c r="H254" s="331">
        <v>2.3299869973900001E-3</v>
      </c>
      <c r="I254" s="331">
        <v>1.2988955705600001E-3</v>
      </c>
    </row>
    <row r="255" spans="1:9" x14ac:dyDescent="0.25">
      <c r="A255" s="342" t="s">
        <v>3397</v>
      </c>
      <c r="B255" s="341" t="s">
        <v>551</v>
      </c>
      <c r="C255" s="341" t="s">
        <v>580</v>
      </c>
      <c r="D255" s="336" t="s">
        <v>195</v>
      </c>
      <c r="E255" s="336" t="s">
        <v>195</v>
      </c>
      <c r="F255" s="336" t="s">
        <v>195</v>
      </c>
      <c r="G255" s="341" t="s">
        <v>551</v>
      </c>
      <c r="H255" s="341" t="s">
        <v>551</v>
      </c>
      <c r="I255" s="341" t="s">
        <v>551</v>
      </c>
    </row>
    <row r="256" spans="1:9" x14ac:dyDescent="0.25">
      <c r="A256" s="356" t="s">
        <v>611</v>
      </c>
      <c r="B256" s="341">
        <v>23342.475470502937</v>
      </c>
      <c r="C256" s="341" t="s">
        <v>580</v>
      </c>
      <c r="D256" s="336" t="s">
        <v>195</v>
      </c>
      <c r="E256" s="336" t="s">
        <v>195</v>
      </c>
      <c r="F256" s="336" t="s">
        <v>195</v>
      </c>
      <c r="G256" s="341">
        <v>1567.2923459209501</v>
      </c>
      <c r="H256" s="341">
        <v>0.73343562340844004</v>
      </c>
      <c r="I256" s="341">
        <v>7.4179469703459996E-2</v>
      </c>
    </row>
    <row r="257" spans="1:9" x14ac:dyDescent="0.25">
      <c r="A257" s="342" t="s">
        <v>604</v>
      </c>
      <c r="B257" s="331">
        <v>23342.475470502937</v>
      </c>
      <c r="C257" s="341" t="s">
        <v>580</v>
      </c>
      <c r="D257" s="341">
        <v>67.143364802995393</v>
      </c>
      <c r="E257" s="341">
        <v>31.420644495707268</v>
      </c>
      <c r="F257" s="341">
        <v>3.1778750200336701</v>
      </c>
      <c r="G257" s="331">
        <v>1567.2923459209501</v>
      </c>
      <c r="H257" s="331">
        <v>0.73343562340844004</v>
      </c>
      <c r="I257" s="331">
        <v>7.4179469703459996E-2</v>
      </c>
    </row>
    <row r="258" spans="1:9" x14ac:dyDescent="0.25">
      <c r="A258" s="342" t="s">
        <v>605</v>
      </c>
      <c r="B258" s="331" t="s">
        <v>551</v>
      </c>
      <c r="C258" s="341" t="s">
        <v>580</v>
      </c>
      <c r="D258" s="341" t="s">
        <v>551</v>
      </c>
      <c r="E258" s="341" t="s">
        <v>551</v>
      </c>
      <c r="F258" s="341" t="s">
        <v>551</v>
      </c>
      <c r="G258" s="331" t="s">
        <v>551</v>
      </c>
      <c r="H258" s="331" t="s">
        <v>551</v>
      </c>
      <c r="I258" s="331" t="s">
        <v>551</v>
      </c>
    </row>
    <row r="259" spans="1:9" x14ac:dyDescent="0.25">
      <c r="A259" s="342" t="s">
        <v>606</v>
      </c>
      <c r="B259" s="331" t="s">
        <v>551</v>
      </c>
      <c r="C259" s="341" t="s">
        <v>580</v>
      </c>
      <c r="D259" s="341" t="s">
        <v>551</v>
      </c>
      <c r="E259" s="341" t="s">
        <v>551</v>
      </c>
      <c r="F259" s="341" t="s">
        <v>551</v>
      </c>
      <c r="G259" s="331" t="s">
        <v>551</v>
      </c>
      <c r="H259" s="331" t="s">
        <v>551</v>
      </c>
      <c r="I259" s="331" t="s">
        <v>551</v>
      </c>
    </row>
    <row r="260" spans="1:9" x14ac:dyDescent="0.25">
      <c r="A260" s="342" t="s">
        <v>3396</v>
      </c>
      <c r="B260" s="341" t="s">
        <v>551</v>
      </c>
      <c r="C260" s="341" t="s">
        <v>580</v>
      </c>
      <c r="D260" s="336" t="s">
        <v>195</v>
      </c>
      <c r="E260" s="336" t="s">
        <v>195</v>
      </c>
      <c r="F260" s="336" t="s">
        <v>195</v>
      </c>
      <c r="G260" s="341" t="s">
        <v>551</v>
      </c>
      <c r="H260" s="341" t="s">
        <v>551</v>
      </c>
      <c r="I260" s="341" t="s">
        <v>551</v>
      </c>
    </row>
    <row r="261" spans="1:9" x14ac:dyDescent="0.25">
      <c r="A261" s="342" t="s">
        <v>583</v>
      </c>
      <c r="B261" s="331" t="s">
        <v>551</v>
      </c>
      <c r="C261" s="341" t="s">
        <v>580</v>
      </c>
      <c r="D261" s="341" t="s">
        <v>551</v>
      </c>
      <c r="E261" s="341" t="s">
        <v>551</v>
      </c>
      <c r="F261" s="341" t="s">
        <v>551</v>
      </c>
      <c r="G261" s="331" t="s">
        <v>551</v>
      </c>
      <c r="H261" s="331" t="s">
        <v>551</v>
      </c>
      <c r="I261" s="331" t="s">
        <v>551</v>
      </c>
    </row>
    <row r="262" spans="1:9" x14ac:dyDescent="0.25">
      <c r="A262" s="342" t="s">
        <v>3387</v>
      </c>
      <c r="B262" s="331" t="s">
        <v>524</v>
      </c>
      <c r="C262" s="341" t="s">
        <v>580</v>
      </c>
      <c r="D262" s="341" t="s">
        <v>524</v>
      </c>
      <c r="E262" s="341" t="s">
        <v>549</v>
      </c>
      <c r="F262" s="341" t="s">
        <v>549</v>
      </c>
      <c r="G262" s="331" t="s">
        <v>524</v>
      </c>
      <c r="H262" s="331" t="s">
        <v>549</v>
      </c>
      <c r="I262" s="331" t="s">
        <v>549</v>
      </c>
    </row>
    <row r="263" spans="1:9" x14ac:dyDescent="0.25">
      <c r="A263" s="342" t="s">
        <v>3397</v>
      </c>
      <c r="B263" s="341" t="s">
        <v>551</v>
      </c>
      <c r="C263" s="341" t="s">
        <v>580</v>
      </c>
      <c r="D263" s="336" t="s">
        <v>195</v>
      </c>
      <c r="E263" s="336" t="s">
        <v>195</v>
      </c>
      <c r="F263" s="336" t="s">
        <v>195</v>
      </c>
      <c r="G263" s="341" t="s">
        <v>551</v>
      </c>
      <c r="H263" s="341" t="s">
        <v>551</v>
      </c>
      <c r="I263" s="341" t="s">
        <v>551</v>
      </c>
    </row>
    <row r="264" spans="1:9" x14ac:dyDescent="0.25">
      <c r="A264" s="356" t="s">
        <v>612</v>
      </c>
      <c r="B264" s="341" t="s">
        <v>551</v>
      </c>
      <c r="C264" s="341" t="s">
        <v>580</v>
      </c>
      <c r="D264" s="336" t="s">
        <v>195</v>
      </c>
      <c r="E264" s="336" t="s">
        <v>195</v>
      </c>
      <c r="F264" s="336" t="s">
        <v>195</v>
      </c>
      <c r="G264" s="341" t="s">
        <v>551</v>
      </c>
      <c r="H264" s="341" t="s">
        <v>556</v>
      </c>
      <c r="I264" s="341" t="s">
        <v>556</v>
      </c>
    </row>
    <row r="265" spans="1:9" x14ac:dyDescent="0.25">
      <c r="A265" s="347" t="s">
        <v>613</v>
      </c>
      <c r="B265" s="341" t="s">
        <v>551</v>
      </c>
      <c r="C265" s="341" t="s">
        <v>580</v>
      </c>
      <c r="D265" s="336" t="s">
        <v>195</v>
      </c>
      <c r="E265" s="336" t="s">
        <v>195</v>
      </c>
      <c r="F265" s="336" t="s">
        <v>195</v>
      </c>
      <c r="G265" s="341" t="s">
        <v>551</v>
      </c>
      <c r="H265" s="341" t="s">
        <v>556</v>
      </c>
      <c r="I265" s="341" t="s">
        <v>556</v>
      </c>
    </row>
    <row r="266" spans="1:9" x14ac:dyDescent="0.25">
      <c r="A266" s="353" t="s">
        <v>604</v>
      </c>
      <c r="B266" s="331" t="s">
        <v>551</v>
      </c>
      <c r="C266" s="341" t="s">
        <v>580</v>
      </c>
      <c r="D266" s="341" t="s">
        <v>551</v>
      </c>
      <c r="E266" s="341" t="s">
        <v>524</v>
      </c>
      <c r="F266" s="341" t="s">
        <v>524</v>
      </c>
      <c r="G266" s="331" t="s">
        <v>551</v>
      </c>
      <c r="H266" s="331" t="s">
        <v>524</v>
      </c>
      <c r="I266" s="331" t="s">
        <v>524</v>
      </c>
    </row>
    <row r="267" spans="1:9" x14ac:dyDescent="0.25">
      <c r="A267" s="353" t="s">
        <v>614</v>
      </c>
      <c r="B267" s="331" t="s">
        <v>551</v>
      </c>
      <c r="C267" s="341" t="s">
        <v>580</v>
      </c>
      <c r="D267" s="341" t="s">
        <v>551</v>
      </c>
      <c r="E267" s="341" t="s">
        <v>524</v>
      </c>
      <c r="F267" s="341" t="s">
        <v>524</v>
      </c>
      <c r="G267" s="331" t="s">
        <v>551</v>
      </c>
      <c r="H267" s="331" t="s">
        <v>524</v>
      </c>
      <c r="I267" s="331" t="s">
        <v>524</v>
      </c>
    </row>
    <row r="268" spans="1:9" x14ac:dyDescent="0.25">
      <c r="A268" s="353" t="s">
        <v>615</v>
      </c>
      <c r="B268" s="331" t="s">
        <v>551</v>
      </c>
      <c r="C268" s="341" t="s">
        <v>580</v>
      </c>
      <c r="D268" s="341" t="s">
        <v>551</v>
      </c>
      <c r="E268" s="341" t="s">
        <v>524</v>
      </c>
      <c r="F268" s="341" t="s">
        <v>524</v>
      </c>
      <c r="G268" s="331" t="s">
        <v>551</v>
      </c>
      <c r="H268" s="331" t="s">
        <v>524</v>
      </c>
      <c r="I268" s="331" t="s">
        <v>524</v>
      </c>
    </row>
    <row r="269" spans="1:9" x14ac:dyDescent="0.25">
      <c r="A269" s="353" t="s">
        <v>616</v>
      </c>
      <c r="B269" s="341" t="s">
        <v>551</v>
      </c>
      <c r="C269" s="341" t="s">
        <v>580</v>
      </c>
      <c r="D269" s="336" t="s">
        <v>195</v>
      </c>
      <c r="E269" s="336" t="s">
        <v>195</v>
      </c>
      <c r="F269" s="336" t="s">
        <v>195</v>
      </c>
      <c r="G269" s="341" t="s">
        <v>551</v>
      </c>
      <c r="H269" s="341" t="s">
        <v>524</v>
      </c>
      <c r="I269" s="341" t="s">
        <v>524</v>
      </c>
    </row>
    <row r="270" spans="1:9" x14ac:dyDescent="0.25">
      <c r="A270" s="353" t="s">
        <v>589</v>
      </c>
      <c r="B270" s="331" t="s">
        <v>551</v>
      </c>
      <c r="C270" s="341" t="s">
        <v>580</v>
      </c>
      <c r="D270" s="341" t="s">
        <v>551</v>
      </c>
      <c r="E270" s="341" t="s">
        <v>524</v>
      </c>
      <c r="F270" s="341" t="s">
        <v>524</v>
      </c>
      <c r="G270" s="331" t="s">
        <v>551</v>
      </c>
      <c r="H270" s="331" t="s">
        <v>524</v>
      </c>
      <c r="I270" s="331" t="s">
        <v>524</v>
      </c>
    </row>
    <row r="271" spans="1:9" x14ac:dyDescent="0.25">
      <c r="A271" s="353" t="s">
        <v>93</v>
      </c>
      <c r="B271" s="331" t="s">
        <v>551</v>
      </c>
      <c r="C271" s="341" t="s">
        <v>580</v>
      </c>
      <c r="D271" s="341" t="s">
        <v>551</v>
      </c>
      <c r="E271" s="341" t="s">
        <v>524</v>
      </c>
      <c r="F271" s="341" t="s">
        <v>524</v>
      </c>
      <c r="G271" s="331" t="s">
        <v>551</v>
      </c>
      <c r="H271" s="331" t="s">
        <v>524</v>
      </c>
      <c r="I271" s="331" t="s">
        <v>524</v>
      </c>
    </row>
    <row r="272" spans="1:9" x14ac:dyDescent="0.25">
      <c r="A272" s="353" t="s">
        <v>617</v>
      </c>
      <c r="B272" s="341" t="s">
        <v>551</v>
      </c>
      <c r="C272" s="341" t="s">
        <v>580</v>
      </c>
      <c r="D272" s="336" t="s">
        <v>195</v>
      </c>
      <c r="E272" s="336" t="s">
        <v>195</v>
      </c>
      <c r="F272" s="336" t="s">
        <v>195</v>
      </c>
      <c r="G272" s="341" t="s">
        <v>551</v>
      </c>
      <c r="H272" s="341" t="s">
        <v>522</v>
      </c>
      <c r="I272" s="341" t="s">
        <v>522</v>
      </c>
    </row>
    <row r="273" spans="1:10" x14ac:dyDescent="0.25">
      <c r="A273" s="61" t="s">
        <v>535</v>
      </c>
      <c r="B273" s="341">
        <v>650576.52184247703</v>
      </c>
      <c r="C273" s="341" t="s">
        <v>580</v>
      </c>
      <c r="D273" s="336" t="s">
        <v>195</v>
      </c>
      <c r="E273" s="336" t="s">
        <v>195</v>
      </c>
      <c r="F273" s="336" t="s">
        <v>195</v>
      </c>
      <c r="G273" s="341">
        <v>46055.912865416663</v>
      </c>
      <c r="H273" s="341">
        <v>3.5201759225</v>
      </c>
      <c r="I273" s="341">
        <v>1.1264562951999999</v>
      </c>
    </row>
    <row r="274" spans="1:10" x14ac:dyDescent="0.25">
      <c r="A274" s="342" t="s">
        <v>581</v>
      </c>
      <c r="B274" s="331">
        <v>650576.52184247703</v>
      </c>
      <c r="C274" s="341" t="s">
        <v>580</v>
      </c>
      <c r="D274" s="341">
        <v>70.792460716201646</v>
      </c>
      <c r="E274" s="341">
        <v>5.4108560704444502</v>
      </c>
      <c r="F274" s="341">
        <v>1.7314739425422201</v>
      </c>
      <c r="G274" s="331">
        <v>46055.912865416663</v>
      </c>
      <c r="H274" s="331">
        <v>3.5201759225</v>
      </c>
      <c r="I274" s="331">
        <v>1.1264562951999999</v>
      </c>
    </row>
    <row r="275" spans="1:10" x14ac:dyDescent="0.25">
      <c r="A275" s="342" t="s">
        <v>582</v>
      </c>
      <c r="B275" s="331" t="s">
        <v>551</v>
      </c>
      <c r="C275" s="341" t="s">
        <v>580</v>
      </c>
      <c r="D275" s="341" t="s">
        <v>551</v>
      </c>
      <c r="E275" s="341" t="s">
        <v>551</v>
      </c>
      <c r="F275" s="341" t="s">
        <v>551</v>
      </c>
      <c r="G275" s="331" t="s">
        <v>551</v>
      </c>
      <c r="H275" s="331" t="s">
        <v>551</v>
      </c>
      <c r="I275" s="331" t="s">
        <v>551</v>
      </c>
    </row>
    <row r="276" spans="1:10" x14ac:dyDescent="0.25">
      <c r="A276" s="342" t="s">
        <v>583</v>
      </c>
      <c r="B276" s="331" t="s">
        <v>524</v>
      </c>
      <c r="C276" s="341" t="s">
        <v>580</v>
      </c>
      <c r="D276" s="341" t="s">
        <v>524</v>
      </c>
      <c r="E276" s="341" t="s">
        <v>524</v>
      </c>
      <c r="F276" s="341" t="s">
        <v>524</v>
      </c>
      <c r="G276" s="331" t="s">
        <v>524</v>
      </c>
      <c r="H276" s="331" t="s">
        <v>524</v>
      </c>
      <c r="I276" s="331" t="s">
        <v>524</v>
      </c>
    </row>
    <row r="277" spans="1:10" x14ac:dyDescent="0.25">
      <c r="A277" s="342" t="s">
        <v>3387</v>
      </c>
      <c r="B277" s="331" t="s">
        <v>524</v>
      </c>
      <c r="C277" s="341" t="s">
        <v>580</v>
      </c>
      <c r="D277" s="341" t="s">
        <v>524</v>
      </c>
      <c r="E277" s="341" t="s">
        <v>549</v>
      </c>
      <c r="F277" s="341" t="s">
        <v>549</v>
      </c>
      <c r="G277" s="331" t="s">
        <v>524</v>
      </c>
      <c r="H277" s="331" t="s">
        <v>549</v>
      </c>
      <c r="I277" s="331" t="s">
        <v>549</v>
      </c>
    </row>
    <row r="278" spans="1:10" x14ac:dyDescent="0.25">
      <c r="A278" s="342" t="s">
        <v>3399</v>
      </c>
      <c r="B278" s="341" t="s">
        <v>524</v>
      </c>
      <c r="C278" s="341" t="s">
        <v>580</v>
      </c>
      <c r="D278" s="336" t="s">
        <v>195</v>
      </c>
      <c r="E278" s="336" t="s">
        <v>195</v>
      </c>
      <c r="F278" s="336" t="s">
        <v>195</v>
      </c>
      <c r="G278" s="341" t="s">
        <v>524</v>
      </c>
      <c r="H278" s="341" t="s">
        <v>522</v>
      </c>
      <c r="I278" s="341" t="s">
        <v>522</v>
      </c>
    </row>
    <row r="279" spans="1:10" x14ac:dyDescent="0.25">
      <c r="A279" s="61" t="s">
        <v>3400</v>
      </c>
      <c r="B279" s="341">
        <v>546204.83921010012</v>
      </c>
      <c r="C279" s="341" t="s">
        <v>580</v>
      </c>
      <c r="D279" s="336" t="s">
        <v>195</v>
      </c>
      <c r="E279" s="336" t="s">
        <v>195</v>
      </c>
      <c r="F279" s="336" t="s">
        <v>195</v>
      </c>
      <c r="G279" s="341">
        <v>38024.133926124283</v>
      </c>
      <c r="H279" s="341">
        <v>16.188389581899191</v>
      </c>
      <c r="I279" s="341">
        <v>0.73365765457023002</v>
      </c>
    </row>
    <row r="280" spans="1:10" x14ac:dyDescent="0.25">
      <c r="A280" s="342" t="s">
        <v>618</v>
      </c>
      <c r="B280" s="331">
        <v>270555.52902466076</v>
      </c>
      <c r="C280" s="341" t="s">
        <v>580</v>
      </c>
      <c r="D280" s="341">
        <v>71.174746954728036</v>
      </c>
      <c r="E280" s="341">
        <v>7.2747437896637797</v>
      </c>
      <c r="F280" s="341">
        <v>2.07984266172793</v>
      </c>
      <c r="G280" s="331">
        <v>19256.721315532806</v>
      </c>
      <c r="H280" s="331">
        <v>1.9682221545313501</v>
      </c>
      <c r="I280" s="331">
        <v>0.56271293163185998</v>
      </c>
    </row>
    <row r="281" spans="1:10" x14ac:dyDescent="0.25">
      <c r="A281" s="342" t="s">
        <v>619</v>
      </c>
      <c r="B281" s="331">
        <v>275649.31018543936</v>
      </c>
      <c r="C281" s="341" t="s">
        <v>580</v>
      </c>
      <c r="D281" s="341">
        <v>68.084380831448314</v>
      </c>
      <c r="E281" s="341">
        <v>51.587894117353002</v>
      </c>
      <c r="F281" s="341">
        <v>0.62015291394478</v>
      </c>
      <c r="G281" s="331">
        <v>18767.412610591477</v>
      </c>
      <c r="H281" s="331">
        <v>14.220167427367841</v>
      </c>
      <c r="I281" s="331">
        <v>0.17094472293836999</v>
      </c>
    </row>
    <row r="282" spans="1:10" x14ac:dyDescent="0.25">
      <c r="A282" s="342" t="s">
        <v>604</v>
      </c>
      <c r="B282" s="331" t="s">
        <v>524</v>
      </c>
      <c r="C282" s="341" t="s">
        <v>580</v>
      </c>
      <c r="D282" s="341" t="s">
        <v>524</v>
      </c>
      <c r="E282" s="341" t="s">
        <v>524</v>
      </c>
      <c r="F282" s="341" t="s">
        <v>524</v>
      </c>
      <c r="G282" s="331" t="s">
        <v>524</v>
      </c>
      <c r="H282" s="331" t="s">
        <v>524</v>
      </c>
      <c r="I282" s="331" t="s">
        <v>524</v>
      </c>
    </row>
    <row r="283" spans="1:10" x14ac:dyDescent="0.25">
      <c r="A283" s="342" t="s">
        <v>3401</v>
      </c>
      <c r="B283" s="341" t="s">
        <v>551</v>
      </c>
      <c r="C283" s="341" t="s">
        <v>580</v>
      </c>
      <c r="D283" s="336" t="s">
        <v>195</v>
      </c>
      <c r="E283" s="336" t="s">
        <v>195</v>
      </c>
      <c r="F283" s="336" t="s">
        <v>195</v>
      </c>
      <c r="G283" s="341" t="s">
        <v>551</v>
      </c>
      <c r="H283" s="341" t="s">
        <v>522</v>
      </c>
      <c r="I283" s="341" t="s">
        <v>522</v>
      </c>
    </row>
    <row r="284" spans="1:10" x14ac:dyDescent="0.25">
      <c r="A284" s="342" t="s">
        <v>583</v>
      </c>
      <c r="B284" s="331" t="s">
        <v>549</v>
      </c>
      <c r="C284" s="341" t="s">
        <v>580</v>
      </c>
      <c r="D284" s="341" t="s">
        <v>549</v>
      </c>
      <c r="E284" s="341" t="s">
        <v>524</v>
      </c>
      <c r="F284" s="341" t="s">
        <v>524</v>
      </c>
      <c r="G284" s="331" t="s">
        <v>549</v>
      </c>
      <c r="H284" s="331" t="s">
        <v>524</v>
      </c>
      <c r="I284" s="331" t="s">
        <v>524</v>
      </c>
      <c r="J284" s="59" t="s">
        <v>522</v>
      </c>
    </row>
    <row r="285" spans="1:10" x14ac:dyDescent="0.25">
      <c r="A285" s="342" t="s">
        <v>3387</v>
      </c>
      <c r="B285" s="331" t="s">
        <v>524</v>
      </c>
      <c r="C285" s="341" t="s">
        <v>580</v>
      </c>
      <c r="D285" s="341" t="s">
        <v>524</v>
      </c>
      <c r="E285" s="341" t="s">
        <v>549</v>
      </c>
      <c r="F285" s="341" t="s">
        <v>549</v>
      </c>
      <c r="G285" s="331" t="s">
        <v>524</v>
      </c>
      <c r="H285" s="331" t="s">
        <v>549</v>
      </c>
      <c r="I285" s="331" t="s">
        <v>549</v>
      </c>
      <c r="J285" s="59" t="s">
        <v>522</v>
      </c>
    </row>
    <row r="286" spans="1:10" x14ac:dyDescent="0.25">
      <c r="A286" s="342" t="s">
        <v>3402</v>
      </c>
      <c r="B286" s="341" t="s">
        <v>551</v>
      </c>
      <c r="C286" s="341" t="s">
        <v>580</v>
      </c>
      <c r="D286" s="336" t="s">
        <v>195</v>
      </c>
      <c r="E286" s="336" t="s">
        <v>195</v>
      </c>
      <c r="F286" s="336" t="s">
        <v>195</v>
      </c>
      <c r="G286" s="341" t="s">
        <v>551</v>
      </c>
      <c r="H286" s="341" t="s">
        <v>522</v>
      </c>
      <c r="I286" s="341" t="s">
        <v>522</v>
      </c>
      <c r="J286" s="59" t="s">
        <v>522</v>
      </c>
    </row>
    <row r="287" spans="1:10" x14ac:dyDescent="0.25">
      <c r="A287" s="61" t="s">
        <v>3403</v>
      </c>
      <c r="B287" s="341">
        <v>644614.3919557624</v>
      </c>
      <c r="C287" s="341" t="s">
        <v>580</v>
      </c>
      <c r="D287" s="336" t="s">
        <v>195</v>
      </c>
      <c r="E287" s="336" t="s">
        <v>195</v>
      </c>
      <c r="F287" s="336" t="s">
        <v>195</v>
      </c>
      <c r="G287" s="341">
        <v>32390.631664594664</v>
      </c>
      <c r="H287" s="341">
        <v>39.579455347798998</v>
      </c>
      <c r="I287" s="341">
        <v>23.567013395936449</v>
      </c>
      <c r="J287" s="59" t="s">
        <v>522</v>
      </c>
    </row>
    <row r="288" spans="1:10" x14ac:dyDescent="0.25">
      <c r="A288" s="350" t="s">
        <v>581</v>
      </c>
      <c r="B288" s="341" t="s">
        <v>620</v>
      </c>
      <c r="C288" s="341" t="s">
        <v>580</v>
      </c>
      <c r="D288" s="341" t="s">
        <v>620</v>
      </c>
      <c r="E288" s="341" t="s">
        <v>620</v>
      </c>
      <c r="F288" s="341" t="s">
        <v>620</v>
      </c>
      <c r="G288" s="341" t="s">
        <v>620</v>
      </c>
      <c r="H288" s="341">
        <v>37.596227422035923</v>
      </c>
      <c r="I288" s="341">
        <v>23.536156950132501</v>
      </c>
      <c r="J288" s="59" t="s">
        <v>522</v>
      </c>
    </row>
    <row r="289" spans="1:10" x14ac:dyDescent="0.25">
      <c r="A289" s="350" t="s">
        <v>582</v>
      </c>
      <c r="B289" s="341" t="s">
        <v>551</v>
      </c>
      <c r="C289" s="341" t="s">
        <v>580</v>
      </c>
      <c r="D289" s="341" t="s">
        <v>551</v>
      </c>
      <c r="E289" s="341" t="s">
        <v>551</v>
      </c>
      <c r="F289" s="341" t="s">
        <v>551</v>
      </c>
      <c r="G289" s="341" t="s">
        <v>551</v>
      </c>
      <c r="H289" s="341" t="s">
        <v>551</v>
      </c>
      <c r="I289" s="341" t="s">
        <v>551</v>
      </c>
      <c r="J289" s="59" t="s">
        <v>522</v>
      </c>
    </row>
    <row r="290" spans="1:10" x14ac:dyDescent="0.25">
      <c r="A290" s="350" t="s">
        <v>583</v>
      </c>
      <c r="B290" s="341">
        <v>644614.3919557624</v>
      </c>
      <c r="C290" s="341" t="s">
        <v>580</v>
      </c>
      <c r="D290" s="341">
        <v>50.248073994006511</v>
      </c>
      <c r="E290" s="341">
        <v>3.07661130516487</v>
      </c>
      <c r="F290" s="341">
        <v>4.7868068397190003E-2</v>
      </c>
      <c r="G290" s="341">
        <v>32390.631664594664</v>
      </c>
      <c r="H290" s="341">
        <v>1.98322792576308</v>
      </c>
      <c r="I290" s="341">
        <v>3.085644580395E-2</v>
      </c>
      <c r="J290" s="59" t="s">
        <v>522</v>
      </c>
    </row>
    <row r="291" spans="1:10" x14ac:dyDescent="0.25">
      <c r="A291" s="350" t="s">
        <v>3390</v>
      </c>
      <c r="B291" s="341" t="s">
        <v>596</v>
      </c>
      <c r="C291" s="341" t="s">
        <v>580</v>
      </c>
      <c r="D291" s="341" t="s">
        <v>596</v>
      </c>
      <c r="E291" s="341" t="s">
        <v>551</v>
      </c>
      <c r="F291" s="341" t="s">
        <v>551</v>
      </c>
      <c r="G291" s="341" t="s">
        <v>596</v>
      </c>
      <c r="H291" s="341" t="s">
        <v>551</v>
      </c>
      <c r="I291" s="341" t="s">
        <v>551</v>
      </c>
      <c r="J291" s="59" t="s">
        <v>522</v>
      </c>
    </row>
    <row r="292" spans="1:10" x14ac:dyDescent="0.25">
      <c r="A292" s="350" t="s">
        <v>3392</v>
      </c>
      <c r="B292" s="341" t="s">
        <v>524</v>
      </c>
      <c r="C292" s="341" t="s">
        <v>580</v>
      </c>
      <c r="D292" s="341" t="s">
        <v>524</v>
      </c>
      <c r="E292" s="341" t="s">
        <v>621</v>
      </c>
      <c r="F292" s="341" t="s">
        <v>621</v>
      </c>
      <c r="G292" s="341" t="s">
        <v>524</v>
      </c>
      <c r="H292" s="341" t="s">
        <v>621</v>
      </c>
      <c r="I292" s="341" t="s">
        <v>621</v>
      </c>
      <c r="J292" s="59" t="s">
        <v>522</v>
      </c>
    </row>
    <row r="293" spans="1:10" x14ac:dyDescent="0.25">
      <c r="A293" s="357" t="s">
        <v>622</v>
      </c>
      <c r="B293" s="341">
        <v>644614.3919557624</v>
      </c>
      <c r="C293" s="341" t="s">
        <v>580</v>
      </c>
      <c r="D293" s="336" t="s">
        <v>195</v>
      </c>
      <c r="E293" s="336" t="s">
        <v>195</v>
      </c>
      <c r="F293" s="336" t="s">
        <v>195</v>
      </c>
      <c r="G293" s="341">
        <v>32390.631664594664</v>
      </c>
      <c r="H293" s="341" t="s">
        <v>621</v>
      </c>
      <c r="I293" s="341" t="s">
        <v>621</v>
      </c>
      <c r="J293" s="59" t="s">
        <v>522</v>
      </c>
    </row>
    <row r="294" spans="1:10" x14ac:dyDescent="0.25">
      <c r="A294" s="350" t="s">
        <v>581</v>
      </c>
      <c r="B294" s="331" t="s">
        <v>549</v>
      </c>
      <c r="C294" s="341" t="s">
        <v>580</v>
      </c>
      <c r="D294" s="341" t="s">
        <v>549</v>
      </c>
      <c r="E294" s="341" t="s">
        <v>549</v>
      </c>
      <c r="F294" s="341" t="s">
        <v>549</v>
      </c>
      <c r="G294" s="331" t="s">
        <v>549</v>
      </c>
      <c r="H294" s="331" t="s">
        <v>549</v>
      </c>
      <c r="I294" s="331" t="s">
        <v>549</v>
      </c>
      <c r="J294" s="59" t="s">
        <v>522</v>
      </c>
    </row>
    <row r="295" spans="1:10" x14ac:dyDescent="0.25">
      <c r="A295" s="350" t="s">
        <v>582</v>
      </c>
      <c r="B295" s="331" t="s">
        <v>551</v>
      </c>
      <c r="C295" s="341" t="s">
        <v>580</v>
      </c>
      <c r="D295" s="341" t="s">
        <v>551</v>
      </c>
      <c r="E295" s="341" t="s">
        <v>551</v>
      </c>
      <c r="F295" s="341" t="s">
        <v>551</v>
      </c>
      <c r="G295" s="331" t="s">
        <v>551</v>
      </c>
      <c r="H295" s="331" t="s">
        <v>551</v>
      </c>
      <c r="I295" s="331" t="s">
        <v>551</v>
      </c>
      <c r="J295" s="59" t="s">
        <v>522</v>
      </c>
    </row>
    <row r="296" spans="1:10" x14ac:dyDescent="0.25">
      <c r="A296" s="350" t="s">
        <v>583</v>
      </c>
      <c r="B296" s="331">
        <v>644614.3919557624</v>
      </c>
      <c r="C296" s="341" t="s">
        <v>580</v>
      </c>
      <c r="D296" s="341">
        <v>50.248073994006511</v>
      </c>
      <c r="E296" s="341" t="s">
        <v>549</v>
      </c>
      <c r="F296" s="341" t="s">
        <v>549</v>
      </c>
      <c r="G296" s="331">
        <v>32390.631664594664</v>
      </c>
      <c r="H296" s="331" t="s">
        <v>549</v>
      </c>
      <c r="I296" s="331" t="s">
        <v>549</v>
      </c>
      <c r="J296" s="59" t="s">
        <v>522</v>
      </c>
    </row>
    <row r="297" spans="1:10" x14ac:dyDescent="0.25">
      <c r="A297" s="350" t="s">
        <v>3390</v>
      </c>
      <c r="B297" s="331" t="s">
        <v>524</v>
      </c>
      <c r="C297" s="341" t="s">
        <v>580</v>
      </c>
      <c r="D297" s="341" t="s">
        <v>524</v>
      </c>
      <c r="E297" s="341" t="s">
        <v>551</v>
      </c>
      <c r="F297" s="341" t="s">
        <v>551</v>
      </c>
      <c r="G297" s="331" t="s">
        <v>524</v>
      </c>
      <c r="H297" s="331" t="s">
        <v>551</v>
      </c>
      <c r="I297" s="331" t="s">
        <v>551</v>
      </c>
      <c r="J297" s="59" t="s">
        <v>522</v>
      </c>
    </row>
    <row r="298" spans="1:10" x14ac:dyDescent="0.25">
      <c r="A298" s="350" t="s">
        <v>3392</v>
      </c>
      <c r="B298" s="331" t="s">
        <v>524</v>
      </c>
      <c r="C298" s="341" t="s">
        <v>580</v>
      </c>
      <c r="D298" s="341" t="s">
        <v>524</v>
      </c>
      <c r="E298" s="341" t="s">
        <v>551</v>
      </c>
      <c r="F298" s="341" t="s">
        <v>551</v>
      </c>
      <c r="G298" s="331" t="s">
        <v>524</v>
      </c>
      <c r="H298" s="331" t="s">
        <v>551</v>
      </c>
      <c r="I298" s="331" t="s">
        <v>551</v>
      </c>
      <c r="J298" s="59" t="s">
        <v>522</v>
      </c>
    </row>
    <row r="299" spans="1:10" x14ac:dyDescent="0.25">
      <c r="A299" s="357" t="s">
        <v>3404</v>
      </c>
      <c r="B299" s="341" t="s">
        <v>596</v>
      </c>
      <c r="C299" s="341" t="s">
        <v>580</v>
      </c>
      <c r="D299" s="336" t="s">
        <v>195</v>
      </c>
      <c r="E299" s="336" t="s">
        <v>195</v>
      </c>
      <c r="F299" s="336" t="s">
        <v>195</v>
      </c>
      <c r="G299" s="341" t="s">
        <v>596</v>
      </c>
      <c r="H299" s="341">
        <v>39.579455347798998</v>
      </c>
      <c r="I299" s="341">
        <v>23.567013395936449</v>
      </c>
      <c r="J299" s="59" t="s">
        <v>522</v>
      </c>
    </row>
    <row r="300" spans="1:10" x14ac:dyDescent="0.25">
      <c r="A300" s="346" t="s">
        <v>623</v>
      </c>
      <c r="B300" s="341" t="s">
        <v>596</v>
      </c>
      <c r="C300" s="341" t="s">
        <v>580</v>
      </c>
      <c r="D300" s="336" t="s">
        <v>195</v>
      </c>
      <c r="E300" s="336" t="s">
        <v>195</v>
      </c>
      <c r="F300" s="336" t="s">
        <v>195</v>
      </c>
      <c r="G300" s="341" t="s">
        <v>596</v>
      </c>
      <c r="H300" s="341">
        <v>39.579455347798998</v>
      </c>
      <c r="I300" s="341">
        <v>23.567013395936449</v>
      </c>
      <c r="J300" s="59" t="s">
        <v>522</v>
      </c>
    </row>
    <row r="301" spans="1:10" x14ac:dyDescent="0.25">
      <c r="A301" s="347" t="s">
        <v>587</v>
      </c>
      <c r="B301" s="331" t="s">
        <v>524</v>
      </c>
      <c r="C301" s="341" t="s">
        <v>580</v>
      </c>
      <c r="D301" s="341" t="s">
        <v>524</v>
      </c>
      <c r="E301" s="341" t="s">
        <v>524</v>
      </c>
      <c r="F301" s="341" t="s">
        <v>524</v>
      </c>
      <c r="G301" s="331" t="s">
        <v>524</v>
      </c>
      <c r="H301" s="331">
        <v>37.596227422035923</v>
      </c>
      <c r="I301" s="331">
        <v>23.536156950132501</v>
      </c>
      <c r="J301" s="59" t="s">
        <v>522</v>
      </c>
    </row>
    <row r="302" spans="1:10" x14ac:dyDescent="0.25">
      <c r="A302" s="347" t="s">
        <v>588</v>
      </c>
      <c r="B302" s="331" t="s">
        <v>551</v>
      </c>
      <c r="C302" s="341" t="s">
        <v>580</v>
      </c>
      <c r="D302" s="341" t="s">
        <v>551</v>
      </c>
      <c r="E302" s="341" t="s">
        <v>551</v>
      </c>
      <c r="F302" s="341" t="s">
        <v>551</v>
      </c>
      <c r="G302" s="331" t="s">
        <v>551</v>
      </c>
      <c r="H302" s="331" t="s">
        <v>551</v>
      </c>
      <c r="I302" s="331" t="s">
        <v>551</v>
      </c>
      <c r="J302" s="59" t="s">
        <v>522</v>
      </c>
    </row>
    <row r="303" spans="1:10" x14ac:dyDescent="0.25">
      <c r="A303" s="347" t="s">
        <v>589</v>
      </c>
      <c r="B303" s="331" t="s">
        <v>524</v>
      </c>
      <c r="C303" s="341" t="s">
        <v>580</v>
      </c>
      <c r="D303" s="341" t="s">
        <v>524</v>
      </c>
      <c r="E303" s="341" t="s">
        <v>524</v>
      </c>
      <c r="F303" s="341" t="s">
        <v>524</v>
      </c>
      <c r="G303" s="331" t="s">
        <v>524</v>
      </c>
      <c r="H303" s="331">
        <v>1.98322792576308</v>
      </c>
      <c r="I303" s="331">
        <v>3.085644580395E-2</v>
      </c>
      <c r="J303" s="59" t="s">
        <v>522</v>
      </c>
    </row>
    <row r="304" spans="1:10" x14ac:dyDescent="0.25">
      <c r="A304" s="347" t="s">
        <v>590</v>
      </c>
      <c r="B304" s="331" t="s">
        <v>551</v>
      </c>
      <c r="C304" s="341" t="s">
        <v>580</v>
      </c>
      <c r="D304" s="341" t="s">
        <v>551</v>
      </c>
      <c r="E304" s="341" t="s">
        <v>551</v>
      </c>
      <c r="F304" s="341" t="s">
        <v>551</v>
      </c>
      <c r="G304" s="331" t="s">
        <v>551</v>
      </c>
      <c r="H304" s="331" t="s">
        <v>551</v>
      </c>
      <c r="I304" s="331" t="s">
        <v>551</v>
      </c>
      <c r="J304" s="59" t="s">
        <v>522</v>
      </c>
    </row>
    <row r="305" spans="1:10" x14ac:dyDescent="0.25">
      <c r="A305" s="347" t="s">
        <v>93</v>
      </c>
      <c r="B305" s="331" t="s">
        <v>524</v>
      </c>
      <c r="C305" s="341" t="s">
        <v>580</v>
      </c>
      <c r="D305" s="341" t="s">
        <v>524</v>
      </c>
      <c r="E305" s="341" t="s">
        <v>549</v>
      </c>
      <c r="F305" s="341" t="s">
        <v>549</v>
      </c>
      <c r="G305" s="331" t="s">
        <v>524</v>
      </c>
      <c r="H305" s="331" t="s">
        <v>549</v>
      </c>
      <c r="I305" s="331" t="s">
        <v>549</v>
      </c>
      <c r="J305" s="59" t="s">
        <v>522</v>
      </c>
    </row>
    <row r="306" spans="1:10" x14ac:dyDescent="0.25">
      <c r="A306" s="343" t="s">
        <v>624</v>
      </c>
      <c r="B306" s="341">
        <v>11350924.547537155</v>
      </c>
      <c r="C306" s="341" t="s">
        <v>580</v>
      </c>
      <c r="D306" s="336" t="s">
        <v>195</v>
      </c>
      <c r="E306" s="336" t="s">
        <v>195</v>
      </c>
      <c r="F306" s="336" t="s">
        <v>195</v>
      </c>
      <c r="G306" s="341">
        <v>586319.50932829198</v>
      </c>
      <c r="H306" s="341">
        <v>205.35377590972996</v>
      </c>
      <c r="I306" s="341">
        <v>4.1010308449579398</v>
      </c>
      <c r="J306" s="341" t="s">
        <v>584</v>
      </c>
    </row>
    <row r="307" spans="1:10" x14ac:dyDescent="0.25">
      <c r="A307" s="342" t="s">
        <v>581</v>
      </c>
      <c r="B307" s="341">
        <v>2244293.0419910937</v>
      </c>
      <c r="C307" s="341" t="s">
        <v>580</v>
      </c>
      <c r="D307" s="341">
        <v>67.197246675647136</v>
      </c>
      <c r="E307" s="341">
        <v>9.4999325570558</v>
      </c>
      <c r="F307" s="341">
        <v>0.57001330008575002</v>
      </c>
      <c r="G307" s="341">
        <v>150810.31315511401</v>
      </c>
      <c r="H307" s="341">
        <v>21.320632537184999</v>
      </c>
      <c r="I307" s="341">
        <v>1.27927688322483</v>
      </c>
      <c r="J307" s="341" t="s">
        <v>522</v>
      </c>
    </row>
    <row r="308" spans="1:10" x14ac:dyDescent="0.25">
      <c r="A308" s="342" t="s">
        <v>582</v>
      </c>
      <c r="B308" s="341">
        <v>112930.43506429865</v>
      </c>
      <c r="C308" s="341" t="s">
        <v>580</v>
      </c>
      <c r="D308" s="341">
        <v>90.471698466828201</v>
      </c>
      <c r="E308" s="341">
        <v>31.210565701762619</v>
      </c>
      <c r="F308" s="341">
        <v>1.42500000000004</v>
      </c>
      <c r="G308" s="341">
        <v>10217.008268864951</v>
      </c>
      <c r="H308" s="341">
        <v>3.5246227633029301</v>
      </c>
      <c r="I308" s="341">
        <v>0.16092586996663</v>
      </c>
      <c r="J308" s="341" t="s">
        <v>522</v>
      </c>
    </row>
    <row r="309" spans="1:10" x14ac:dyDescent="0.25">
      <c r="A309" s="342" t="s">
        <v>583</v>
      </c>
      <c r="B309" s="341">
        <v>8463850.5339536201</v>
      </c>
      <c r="C309" s="341" t="s">
        <v>580</v>
      </c>
      <c r="D309" s="341">
        <v>50.248073994006518</v>
      </c>
      <c r="E309" s="341">
        <v>4.4988276527558702</v>
      </c>
      <c r="F309" s="341">
        <v>0.09</v>
      </c>
      <c r="G309" s="341">
        <v>425292.18790431303</v>
      </c>
      <c r="H309" s="341">
        <v>38.077404830943053</v>
      </c>
      <c r="I309" s="341">
        <v>0.76174654805582998</v>
      </c>
      <c r="J309" s="341" t="s">
        <v>522</v>
      </c>
    </row>
    <row r="310" spans="1:10" x14ac:dyDescent="0.25">
      <c r="A310" s="342" t="s">
        <v>3385</v>
      </c>
      <c r="B310" s="341" t="s">
        <v>551</v>
      </c>
      <c r="C310" s="341" t="s">
        <v>580</v>
      </c>
      <c r="D310" s="341" t="s">
        <v>551</v>
      </c>
      <c r="E310" s="341" t="s">
        <v>551</v>
      </c>
      <c r="F310" s="341" t="s">
        <v>551</v>
      </c>
      <c r="G310" s="341" t="s">
        <v>551</v>
      </c>
      <c r="H310" s="341" t="s">
        <v>551</v>
      </c>
      <c r="I310" s="341" t="s">
        <v>551</v>
      </c>
      <c r="J310" s="341" t="s">
        <v>551</v>
      </c>
    </row>
    <row r="311" spans="1:10" x14ac:dyDescent="0.25">
      <c r="A311" s="342" t="s">
        <v>3386</v>
      </c>
      <c r="B311" s="341" t="s">
        <v>551</v>
      </c>
      <c r="C311" s="341" t="s">
        <v>580</v>
      </c>
      <c r="D311" s="341" t="s">
        <v>551</v>
      </c>
      <c r="E311" s="341" t="s">
        <v>551</v>
      </c>
      <c r="F311" s="341" t="s">
        <v>551</v>
      </c>
      <c r="G311" s="341" t="s">
        <v>551</v>
      </c>
      <c r="H311" s="341" t="s">
        <v>551</v>
      </c>
      <c r="I311" s="341" t="s">
        <v>551</v>
      </c>
      <c r="J311" s="341" t="s">
        <v>551</v>
      </c>
    </row>
    <row r="312" spans="1:10" x14ac:dyDescent="0.25">
      <c r="A312" s="342" t="s">
        <v>3387</v>
      </c>
      <c r="B312" s="341">
        <v>529850.53652814392</v>
      </c>
      <c r="C312" s="341" t="s">
        <v>580</v>
      </c>
      <c r="D312" s="341">
        <v>97.591405252501346</v>
      </c>
      <c r="E312" s="341">
        <v>268.81376154034245</v>
      </c>
      <c r="F312" s="341">
        <v>3.5841834872045601</v>
      </c>
      <c r="G312" s="341">
        <v>51708.858433573361</v>
      </c>
      <c r="H312" s="341">
        <v>142.43111577829899</v>
      </c>
      <c r="I312" s="341">
        <v>1.8990815437106501</v>
      </c>
      <c r="J312" s="341" t="s">
        <v>522</v>
      </c>
    </row>
    <row r="313" spans="1:10" x14ac:dyDescent="0.25">
      <c r="A313" s="355" t="s">
        <v>3405</v>
      </c>
      <c r="B313" s="341">
        <v>4223549.4038447728</v>
      </c>
      <c r="C313" s="341" t="s">
        <v>580</v>
      </c>
      <c r="D313" s="336" t="s">
        <v>195</v>
      </c>
      <c r="E313" s="336" t="s">
        <v>195</v>
      </c>
      <c r="F313" s="336" t="s">
        <v>195</v>
      </c>
      <c r="G313" s="341">
        <v>227130.37102570775</v>
      </c>
      <c r="H313" s="341">
        <v>43.127101050750518</v>
      </c>
      <c r="I313" s="341">
        <v>1.16099880972741</v>
      </c>
      <c r="J313" s="341" t="s">
        <v>584</v>
      </c>
    </row>
    <row r="314" spans="1:10" x14ac:dyDescent="0.25">
      <c r="A314" s="342" t="s">
        <v>581</v>
      </c>
      <c r="B314" s="341">
        <v>802618.99412951584</v>
      </c>
      <c r="C314" s="341" t="s">
        <v>580</v>
      </c>
      <c r="D314" s="341">
        <v>68.457367855199067</v>
      </c>
      <c r="E314" s="341">
        <v>9.5</v>
      </c>
      <c r="F314" s="341">
        <v>0.56999999999998996</v>
      </c>
      <c r="G314" s="341">
        <v>54945.183728694123</v>
      </c>
      <c r="H314" s="341">
        <v>7.6248804442304001</v>
      </c>
      <c r="I314" s="341">
        <v>0.45749282665382002</v>
      </c>
      <c r="J314" s="341" t="s">
        <v>522</v>
      </c>
    </row>
    <row r="315" spans="1:10" x14ac:dyDescent="0.25">
      <c r="A315" s="342" t="s">
        <v>582</v>
      </c>
      <c r="B315" s="341">
        <v>102339.36264828738</v>
      </c>
      <c r="C315" s="341" t="s">
        <v>580</v>
      </c>
      <c r="D315" s="341">
        <v>90.484267022339296</v>
      </c>
      <c r="E315" s="341">
        <v>9.5</v>
      </c>
      <c r="F315" s="341">
        <v>1.425</v>
      </c>
      <c r="G315" s="341">
        <v>9260.1022167636511</v>
      </c>
      <c r="H315" s="341">
        <v>0.97222394515873001</v>
      </c>
      <c r="I315" s="341">
        <v>0.14583359177381</v>
      </c>
      <c r="J315" s="341" t="s">
        <v>522</v>
      </c>
    </row>
    <row r="316" spans="1:10" x14ac:dyDescent="0.25">
      <c r="A316" s="342" t="s">
        <v>583</v>
      </c>
      <c r="B316" s="341">
        <v>3242414.5271654259</v>
      </c>
      <c r="C316" s="341" t="s">
        <v>580</v>
      </c>
      <c r="D316" s="341">
        <v>50.248073994006511</v>
      </c>
      <c r="E316" s="341">
        <v>4.5</v>
      </c>
      <c r="F316" s="341">
        <v>0.09</v>
      </c>
      <c r="G316" s="341">
        <v>162925.08508024996</v>
      </c>
      <c r="H316" s="341">
        <v>14.590865372244419</v>
      </c>
      <c r="I316" s="341">
        <v>0.29181730744488998</v>
      </c>
      <c r="J316" s="341" t="s">
        <v>522</v>
      </c>
    </row>
    <row r="317" spans="1:10" x14ac:dyDescent="0.25">
      <c r="A317" s="342" t="s">
        <v>3385</v>
      </c>
      <c r="B317" s="341" t="s">
        <v>551</v>
      </c>
      <c r="C317" s="341" t="s">
        <v>580</v>
      </c>
      <c r="D317" s="341" t="s">
        <v>551</v>
      </c>
      <c r="E317" s="341" t="s">
        <v>551</v>
      </c>
      <c r="F317" s="341" t="s">
        <v>551</v>
      </c>
      <c r="G317" s="341" t="s">
        <v>551</v>
      </c>
      <c r="H317" s="341" t="s">
        <v>551</v>
      </c>
      <c r="I317" s="341" t="s">
        <v>551</v>
      </c>
      <c r="J317" s="341" t="s">
        <v>551</v>
      </c>
    </row>
    <row r="318" spans="1:10" x14ac:dyDescent="0.25">
      <c r="A318" s="342" t="s">
        <v>3386</v>
      </c>
      <c r="B318" s="341" t="s">
        <v>551</v>
      </c>
      <c r="C318" s="341" t="s">
        <v>580</v>
      </c>
      <c r="D318" s="341" t="s">
        <v>551</v>
      </c>
      <c r="E318" s="341" t="s">
        <v>551</v>
      </c>
      <c r="F318" s="341" t="s">
        <v>551</v>
      </c>
      <c r="G318" s="341" t="s">
        <v>551</v>
      </c>
      <c r="H318" s="341" t="s">
        <v>551</v>
      </c>
      <c r="I318" s="341" t="s">
        <v>551</v>
      </c>
      <c r="J318" s="341" t="s">
        <v>551</v>
      </c>
    </row>
    <row r="319" spans="1:10" x14ac:dyDescent="0.25">
      <c r="A319" s="342" t="s">
        <v>3387</v>
      </c>
      <c r="B319" s="341">
        <v>76176.519901543914</v>
      </c>
      <c r="C319" s="341" t="s">
        <v>580</v>
      </c>
      <c r="D319" s="341">
        <v>96.731829704947643</v>
      </c>
      <c r="E319" s="341">
        <v>261.74904438910778</v>
      </c>
      <c r="F319" s="341">
        <v>3.4899872585214</v>
      </c>
      <c r="G319" s="341">
        <v>7368.6941506317007</v>
      </c>
      <c r="H319" s="341">
        <v>19.939131289116968</v>
      </c>
      <c r="I319" s="341">
        <v>0.26585508385488998</v>
      </c>
      <c r="J319" s="341" t="s">
        <v>522</v>
      </c>
    </row>
    <row r="320" spans="1:10" x14ac:dyDescent="0.25">
      <c r="A320" s="347" t="s">
        <v>625</v>
      </c>
      <c r="B320" s="341">
        <v>4223549.4038447728</v>
      </c>
      <c r="C320" s="341" t="s">
        <v>580</v>
      </c>
      <c r="D320" s="336" t="s">
        <v>195</v>
      </c>
      <c r="E320" s="336" t="s">
        <v>195</v>
      </c>
      <c r="F320" s="336" t="s">
        <v>195</v>
      </c>
      <c r="G320" s="341">
        <v>227130.37102570775</v>
      </c>
      <c r="H320" s="341">
        <v>43.127101050750518</v>
      </c>
      <c r="I320" s="341">
        <v>1.16099880972741</v>
      </c>
      <c r="J320" s="341" t="s">
        <v>584</v>
      </c>
    </row>
    <row r="321" spans="1:10" x14ac:dyDescent="0.25">
      <c r="A321" s="353" t="s">
        <v>587</v>
      </c>
      <c r="B321" s="331">
        <v>802618.99412951584</v>
      </c>
      <c r="C321" s="341" t="s">
        <v>580</v>
      </c>
      <c r="D321" s="341">
        <v>68.457367855199067</v>
      </c>
      <c r="E321" s="341">
        <v>9.5</v>
      </c>
      <c r="F321" s="341">
        <v>0.56999999999998996</v>
      </c>
      <c r="G321" s="331">
        <v>54945.183728694123</v>
      </c>
      <c r="H321" s="331">
        <v>7.6248804442304001</v>
      </c>
      <c r="I321" s="331">
        <v>0.45749282665382002</v>
      </c>
      <c r="J321" s="331" t="s">
        <v>522</v>
      </c>
    </row>
    <row r="322" spans="1:10" x14ac:dyDescent="0.25">
      <c r="A322" s="353" t="s">
        <v>588</v>
      </c>
      <c r="B322" s="331">
        <v>102339.36264828738</v>
      </c>
      <c r="C322" s="341" t="s">
        <v>580</v>
      </c>
      <c r="D322" s="341">
        <v>90.484267022339296</v>
      </c>
      <c r="E322" s="341">
        <v>9.5</v>
      </c>
      <c r="F322" s="341">
        <v>1.425</v>
      </c>
      <c r="G322" s="331">
        <v>9260.1022167636511</v>
      </c>
      <c r="H322" s="331">
        <v>0.97222394515873001</v>
      </c>
      <c r="I322" s="331">
        <v>0.14583359177381</v>
      </c>
      <c r="J322" s="331" t="s">
        <v>522</v>
      </c>
    </row>
    <row r="323" spans="1:10" x14ac:dyDescent="0.25">
      <c r="A323" s="353" t="s">
        <v>589</v>
      </c>
      <c r="B323" s="331">
        <v>3242414.5271654259</v>
      </c>
      <c r="C323" s="341" t="s">
        <v>580</v>
      </c>
      <c r="D323" s="341">
        <v>50.248073994006511</v>
      </c>
      <c r="E323" s="341">
        <v>4.5</v>
      </c>
      <c r="F323" s="341">
        <v>0.09</v>
      </c>
      <c r="G323" s="331">
        <v>162925.08508024996</v>
      </c>
      <c r="H323" s="331">
        <v>14.590865372244419</v>
      </c>
      <c r="I323" s="331">
        <v>0.29181730744488998</v>
      </c>
      <c r="J323" s="331" t="s">
        <v>522</v>
      </c>
    </row>
    <row r="324" spans="1:10" x14ac:dyDescent="0.25">
      <c r="A324" s="353" t="s">
        <v>590</v>
      </c>
      <c r="B324" s="331" t="s">
        <v>551</v>
      </c>
      <c r="C324" s="341" t="s">
        <v>580</v>
      </c>
      <c r="D324" s="341" t="s">
        <v>551</v>
      </c>
      <c r="E324" s="341" t="s">
        <v>551</v>
      </c>
      <c r="F324" s="341" t="s">
        <v>551</v>
      </c>
      <c r="G324" s="331" t="s">
        <v>551</v>
      </c>
      <c r="H324" s="331" t="s">
        <v>551</v>
      </c>
      <c r="I324" s="331" t="s">
        <v>551</v>
      </c>
      <c r="J324" s="331" t="s">
        <v>551</v>
      </c>
    </row>
    <row r="325" spans="1:10" x14ac:dyDescent="0.25">
      <c r="A325" s="353" t="s">
        <v>591</v>
      </c>
      <c r="B325" s="331" t="s">
        <v>551</v>
      </c>
      <c r="C325" s="341" t="s">
        <v>580</v>
      </c>
      <c r="D325" s="341" t="s">
        <v>551</v>
      </c>
      <c r="E325" s="341" t="s">
        <v>551</v>
      </c>
      <c r="F325" s="341" t="s">
        <v>551</v>
      </c>
      <c r="G325" s="331" t="s">
        <v>551</v>
      </c>
      <c r="H325" s="331" t="s">
        <v>551</v>
      </c>
      <c r="I325" s="331" t="s">
        <v>551</v>
      </c>
      <c r="J325" s="331" t="s">
        <v>551</v>
      </c>
    </row>
    <row r="326" spans="1:10" x14ac:dyDescent="0.25">
      <c r="A326" s="353" t="s">
        <v>93</v>
      </c>
      <c r="B326" s="331">
        <v>76176.519901543914</v>
      </c>
      <c r="C326" s="341" t="s">
        <v>580</v>
      </c>
      <c r="D326" s="341">
        <v>96.731829704947643</v>
      </c>
      <c r="E326" s="341">
        <v>261.74904438910778</v>
      </c>
      <c r="F326" s="341">
        <v>3.4899872585214</v>
      </c>
      <c r="G326" s="331">
        <v>7368.6941506317007</v>
      </c>
      <c r="H326" s="331">
        <v>19.939131289116968</v>
      </c>
      <c r="I326" s="331">
        <v>0.26585508385488998</v>
      </c>
      <c r="J326" s="331" t="s">
        <v>522</v>
      </c>
    </row>
    <row r="327" spans="1:10" x14ac:dyDescent="0.25">
      <c r="A327" s="355" t="s">
        <v>3406</v>
      </c>
      <c r="B327" s="341">
        <v>7122906.3888648106</v>
      </c>
      <c r="C327" s="341" t="s">
        <v>580</v>
      </c>
      <c r="D327" s="336" t="s">
        <v>195</v>
      </c>
      <c r="E327" s="336" t="s">
        <v>195</v>
      </c>
      <c r="F327" s="336" t="s">
        <v>195</v>
      </c>
      <c r="G327" s="341">
        <v>358897.51072027022</v>
      </c>
      <c r="H327" s="341">
        <v>162.20807697148538</v>
      </c>
      <c r="I327" s="341">
        <v>2.9373316220328798</v>
      </c>
      <c r="J327" s="341" t="s">
        <v>584</v>
      </c>
    </row>
    <row r="328" spans="1:10" x14ac:dyDescent="0.25">
      <c r="A328" s="342" t="s">
        <v>581</v>
      </c>
      <c r="B328" s="341">
        <v>1441653.2392910132</v>
      </c>
      <c r="C328" s="341" t="s">
        <v>580</v>
      </c>
      <c r="D328" s="341">
        <v>66.495636541257568</v>
      </c>
      <c r="E328" s="341">
        <v>9.5</v>
      </c>
      <c r="F328" s="341">
        <v>0.56999999999999995</v>
      </c>
      <c r="G328" s="341">
        <v>95863.649818421836</v>
      </c>
      <c r="H328" s="341">
        <v>13.695705773264629</v>
      </c>
      <c r="I328" s="341">
        <v>0.82174234639587995</v>
      </c>
      <c r="J328" s="341" t="s">
        <v>522</v>
      </c>
    </row>
    <row r="329" spans="1:10" x14ac:dyDescent="0.25">
      <c r="A329" s="342" t="s">
        <v>582</v>
      </c>
      <c r="B329" s="341">
        <v>8899.3961168497008</v>
      </c>
      <c r="C329" s="341" t="s">
        <v>580</v>
      </c>
      <c r="D329" s="341">
        <v>90.484267022339282</v>
      </c>
      <c r="E329" s="341">
        <v>284.99999999999949</v>
      </c>
      <c r="F329" s="341">
        <v>1.4249999999999099</v>
      </c>
      <c r="G329" s="341">
        <v>805.25533457459767</v>
      </c>
      <c r="H329" s="341">
        <v>2.5363278933021598</v>
      </c>
      <c r="I329" s="341">
        <v>1.2681639466510001E-2</v>
      </c>
      <c r="J329" s="341" t="s">
        <v>522</v>
      </c>
    </row>
    <row r="330" spans="1:10" x14ac:dyDescent="0.25">
      <c r="A330" s="342" t="s">
        <v>583</v>
      </c>
      <c r="B330" s="341">
        <v>5218679.7368303481</v>
      </c>
      <c r="C330" s="341" t="s">
        <v>580</v>
      </c>
      <c r="D330" s="341">
        <v>50.248073994006518</v>
      </c>
      <c r="E330" s="341">
        <v>4.5</v>
      </c>
      <c r="F330" s="341">
        <v>0.09</v>
      </c>
      <c r="G330" s="341">
        <v>262228.6055672738</v>
      </c>
      <c r="H330" s="341">
        <v>23.484058815736571</v>
      </c>
      <c r="I330" s="341">
        <v>0.46968117631473</v>
      </c>
      <c r="J330" s="341" t="s">
        <v>522</v>
      </c>
    </row>
    <row r="331" spans="1:10" x14ac:dyDescent="0.25">
      <c r="A331" s="342" t="s">
        <v>3385</v>
      </c>
      <c r="B331" s="341" t="s">
        <v>551</v>
      </c>
      <c r="C331" s="341" t="s">
        <v>580</v>
      </c>
      <c r="D331" s="341" t="s">
        <v>551</v>
      </c>
      <c r="E331" s="341" t="s">
        <v>551</v>
      </c>
      <c r="F331" s="341" t="s">
        <v>551</v>
      </c>
      <c r="G331" s="341" t="s">
        <v>551</v>
      </c>
      <c r="H331" s="341" t="s">
        <v>551</v>
      </c>
      <c r="I331" s="341" t="s">
        <v>551</v>
      </c>
      <c r="J331" s="341" t="s">
        <v>551</v>
      </c>
    </row>
    <row r="332" spans="1:10" x14ac:dyDescent="0.25">
      <c r="A332" s="342" t="s">
        <v>3386</v>
      </c>
      <c r="B332" s="341" t="s">
        <v>551</v>
      </c>
      <c r="C332" s="341" t="s">
        <v>580</v>
      </c>
      <c r="D332" s="341" t="s">
        <v>551</v>
      </c>
      <c r="E332" s="341" t="s">
        <v>551</v>
      </c>
      <c r="F332" s="341" t="s">
        <v>551</v>
      </c>
      <c r="G332" s="341" t="s">
        <v>551</v>
      </c>
      <c r="H332" s="341" t="s">
        <v>551</v>
      </c>
      <c r="I332" s="341" t="s">
        <v>551</v>
      </c>
      <c r="J332" s="341" t="s">
        <v>551</v>
      </c>
    </row>
    <row r="333" spans="1:10" x14ac:dyDescent="0.25">
      <c r="A333" s="342" t="s">
        <v>3387</v>
      </c>
      <c r="B333" s="341">
        <v>453674.0166266</v>
      </c>
      <c r="C333" s="341" t="s">
        <v>580</v>
      </c>
      <c r="D333" s="341">
        <v>97.735736802039924</v>
      </c>
      <c r="E333" s="341">
        <v>270.00000000000006</v>
      </c>
      <c r="F333" s="341">
        <v>3.6</v>
      </c>
      <c r="G333" s="341">
        <v>44340.16428294166</v>
      </c>
      <c r="H333" s="341">
        <v>122.49198448918202</v>
      </c>
      <c r="I333" s="341">
        <v>1.63322645985576</v>
      </c>
      <c r="J333" s="341" t="s">
        <v>522</v>
      </c>
    </row>
    <row r="334" spans="1:10" x14ac:dyDescent="0.25">
      <c r="A334" s="346" t="s">
        <v>626</v>
      </c>
      <c r="B334" s="341">
        <v>7122906.3888648106</v>
      </c>
      <c r="C334" s="341" t="s">
        <v>580</v>
      </c>
      <c r="D334" s="336" t="s">
        <v>195</v>
      </c>
      <c r="E334" s="336" t="s">
        <v>195</v>
      </c>
      <c r="F334" s="336" t="s">
        <v>195</v>
      </c>
      <c r="G334" s="341">
        <v>358897.51072027022</v>
      </c>
      <c r="H334" s="341">
        <v>162.20807697148538</v>
      </c>
      <c r="I334" s="341">
        <v>2.9373316220328798</v>
      </c>
      <c r="J334" s="341" t="s">
        <v>584</v>
      </c>
    </row>
    <row r="335" spans="1:10" x14ac:dyDescent="0.25">
      <c r="A335" s="347" t="s">
        <v>627</v>
      </c>
      <c r="B335" s="341">
        <v>7122906.3888648106</v>
      </c>
      <c r="C335" s="341" t="s">
        <v>580</v>
      </c>
      <c r="D335" s="336" t="s">
        <v>195</v>
      </c>
      <c r="E335" s="336" t="s">
        <v>195</v>
      </c>
      <c r="F335" s="336" t="s">
        <v>195</v>
      </c>
      <c r="G335" s="341">
        <v>358897.51072027022</v>
      </c>
      <c r="H335" s="341">
        <v>162.20807697148538</v>
      </c>
      <c r="I335" s="341">
        <v>2.9373316220328798</v>
      </c>
      <c r="J335" s="341" t="s">
        <v>584</v>
      </c>
    </row>
    <row r="336" spans="1:10" x14ac:dyDescent="0.25">
      <c r="A336" s="353" t="s">
        <v>587</v>
      </c>
      <c r="B336" s="331">
        <v>1441653.2392910132</v>
      </c>
      <c r="C336" s="341" t="s">
        <v>580</v>
      </c>
      <c r="D336" s="341">
        <v>66.495636541257568</v>
      </c>
      <c r="E336" s="341">
        <v>9.5</v>
      </c>
      <c r="F336" s="341">
        <v>0.56999999999999995</v>
      </c>
      <c r="G336" s="331">
        <v>95863.649818421836</v>
      </c>
      <c r="H336" s="331">
        <v>13.695705773264629</v>
      </c>
      <c r="I336" s="331">
        <v>0.82174234639587995</v>
      </c>
      <c r="J336" s="331" t="s">
        <v>522</v>
      </c>
    </row>
    <row r="337" spans="1:10" x14ac:dyDescent="0.25">
      <c r="A337" s="353" t="s">
        <v>588</v>
      </c>
      <c r="B337" s="331">
        <v>8899.3961168497008</v>
      </c>
      <c r="C337" s="341" t="s">
        <v>580</v>
      </c>
      <c r="D337" s="341">
        <v>90.484267022339282</v>
      </c>
      <c r="E337" s="341">
        <v>284.99999999999949</v>
      </c>
      <c r="F337" s="341">
        <v>1.4249999999999099</v>
      </c>
      <c r="G337" s="331">
        <v>805.25533457459767</v>
      </c>
      <c r="H337" s="331">
        <v>2.5363278933021598</v>
      </c>
      <c r="I337" s="331">
        <v>1.2681639466510001E-2</v>
      </c>
      <c r="J337" s="331" t="s">
        <v>522</v>
      </c>
    </row>
    <row r="338" spans="1:10" x14ac:dyDescent="0.25">
      <c r="A338" s="353" t="s">
        <v>589</v>
      </c>
      <c r="B338" s="331">
        <v>5218679.7368303481</v>
      </c>
      <c r="C338" s="341" t="s">
        <v>580</v>
      </c>
      <c r="D338" s="341">
        <v>50.248073994006518</v>
      </c>
      <c r="E338" s="341">
        <v>4.5</v>
      </c>
      <c r="F338" s="341">
        <v>0.09</v>
      </c>
      <c r="G338" s="331">
        <v>262228.6055672738</v>
      </c>
      <c r="H338" s="331">
        <v>23.484058815736571</v>
      </c>
      <c r="I338" s="331">
        <v>0.46968117631473</v>
      </c>
      <c r="J338" s="331" t="s">
        <v>522</v>
      </c>
    </row>
    <row r="339" spans="1:10" x14ac:dyDescent="0.25">
      <c r="A339" s="353" t="s">
        <v>590</v>
      </c>
      <c r="B339" s="331" t="s">
        <v>551</v>
      </c>
      <c r="C339" s="341" t="s">
        <v>580</v>
      </c>
      <c r="D339" s="341" t="s">
        <v>551</v>
      </c>
      <c r="E339" s="341" t="s">
        <v>551</v>
      </c>
      <c r="F339" s="341" t="s">
        <v>551</v>
      </c>
      <c r="G339" s="331" t="s">
        <v>551</v>
      </c>
      <c r="H339" s="331" t="s">
        <v>551</v>
      </c>
      <c r="I339" s="331" t="s">
        <v>551</v>
      </c>
      <c r="J339" s="331" t="s">
        <v>551</v>
      </c>
    </row>
    <row r="340" spans="1:10" x14ac:dyDescent="0.25">
      <c r="A340" s="353" t="s">
        <v>591</v>
      </c>
      <c r="B340" s="331" t="s">
        <v>551</v>
      </c>
      <c r="C340" s="341" t="s">
        <v>580</v>
      </c>
      <c r="D340" s="341" t="s">
        <v>551</v>
      </c>
      <c r="E340" s="341" t="s">
        <v>551</v>
      </c>
      <c r="F340" s="341" t="s">
        <v>551</v>
      </c>
      <c r="G340" s="331" t="s">
        <v>551</v>
      </c>
      <c r="H340" s="331" t="s">
        <v>551</v>
      </c>
      <c r="I340" s="331" t="s">
        <v>551</v>
      </c>
      <c r="J340" s="331" t="s">
        <v>551</v>
      </c>
    </row>
    <row r="341" spans="1:10" x14ac:dyDescent="0.25">
      <c r="A341" s="353" t="s">
        <v>93</v>
      </c>
      <c r="B341" s="331">
        <v>453674.0166266</v>
      </c>
      <c r="C341" s="341" t="s">
        <v>580</v>
      </c>
      <c r="D341" s="341">
        <v>97.735736802039924</v>
      </c>
      <c r="E341" s="341">
        <v>270.00000000000006</v>
      </c>
      <c r="F341" s="341">
        <v>3.6</v>
      </c>
      <c r="G341" s="331">
        <v>44340.16428294166</v>
      </c>
      <c r="H341" s="331">
        <v>122.49198448918202</v>
      </c>
      <c r="I341" s="331">
        <v>1.63322645985576</v>
      </c>
      <c r="J341" s="331" t="s">
        <v>522</v>
      </c>
    </row>
    <row r="342" spans="1:10" x14ac:dyDescent="0.25">
      <c r="A342" s="355" t="s">
        <v>541</v>
      </c>
      <c r="B342" s="341">
        <v>4468.7548275720128</v>
      </c>
      <c r="C342" s="341" t="s">
        <v>580</v>
      </c>
      <c r="D342" s="336" t="s">
        <v>195</v>
      </c>
      <c r="E342" s="336" t="s">
        <v>195</v>
      </c>
      <c r="F342" s="336" t="s">
        <v>195</v>
      </c>
      <c r="G342" s="341">
        <v>291.62758231404649</v>
      </c>
      <c r="H342" s="341">
        <v>1.8597887494070001E-2</v>
      </c>
      <c r="I342" s="341">
        <v>2.7004131976500001E-3</v>
      </c>
      <c r="J342" s="341" t="s">
        <v>584</v>
      </c>
    </row>
    <row r="343" spans="1:10" x14ac:dyDescent="0.25">
      <c r="A343" s="342" t="s">
        <v>581</v>
      </c>
      <c r="B343" s="341">
        <v>20.808570564626329</v>
      </c>
      <c r="C343" s="341" t="s">
        <v>580</v>
      </c>
      <c r="D343" s="341">
        <v>71.10570105985029</v>
      </c>
      <c r="E343" s="341">
        <v>2.2259909601258898</v>
      </c>
      <c r="F343" s="341">
        <v>2.0044709462602599</v>
      </c>
      <c r="G343" s="341">
        <v>1.4796079980511201</v>
      </c>
      <c r="H343" s="341">
        <v>4.631968997E-5</v>
      </c>
      <c r="I343" s="341">
        <v>4.1710175129999999E-5</v>
      </c>
      <c r="J343" s="341" t="s">
        <v>522</v>
      </c>
    </row>
    <row r="344" spans="1:10" x14ac:dyDescent="0.25">
      <c r="A344" s="342" t="s">
        <v>582</v>
      </c>
      <c r="B344" s="341">
        <v>1691.6762991615799</v>
      </c>
      <c r="C344" s="341" t="s">
        <v>580</v>
      </c>
      <c r="D344" s="341">
        <v>89.645233903118736</v>
      </c>
      <c r="E344" s="341">
        <v>9.5000000000029505</v>
      </c>
      <c r="F344" s="341">
        <v>1.42500000000281</v>
      </c>
      <c r="G344" s="341">
        <v>151.6507175267021</v>
      </c>
      <c r="H344" s="341">
        <v>1.6070924842040001E-2</v>
      </c>
      <c r="I344" s="341">
        <v>2.4106387263100001E-3</v>
      </c>
      <c r="J344" s="341" t="s">
        <v>522</v>
      </c>
    </row>
    <row r="345" spans="1:10" x14ac:dyDescent="0.25">
      <c r="A345" s="342" t="s">
        <v>583</v>
      </c>
      <c r="B345" s="341">
        <v>2756.2699578458064</v>
      </c>
      <c r="C345" s="341" t="s">
        <v>580</v>
      </c>
      <c r="D345" s="341">
        <v>50.248073994006511</v>
      </c>
      <c r="E345" s="341">
        <v>0.89999999999956004</v>
      </c>
      <c r="F345" s="341">
        <v>9.0000000001409994E-2</v>
      </c>
      <c r="G345" s="341">
        <v>138.49725678929329</v>
      </c>
      <c r="H345" s="341">
        <v>2.4806429620600002E-3</v>
      </c>
      <c r="I345" s="341">
        <v>2.4806429620999998E-4</v>
      </c>
      <c r="J345" s="341" t="s">
        <v>522</v>
      </c>
    </row>
    <row r="346" spans="1:10" x14ac:dyDescent="0.25">
      <c r="A346" s="342" t="s">
        <v>3385</v>
      </c>
      <c r="B346" s="341" t="s">
        <v>551</v>
      </c>
      <c r="C346" s="341" t="s">
        <v>580</v>
      </c>
      <c r="D346" s="341" t="s">
        <v>551</v>
      </c>
      <c r="E346" s="341" t="s">
        <v>551</v>
      </c>
      <c r="F346" s="341" t="s">
        <v>551</v>
      </c>
      <c r="G346" s="341" t="s">
        <v>551</v>
      </c>
      <c r="H346" s="341" t="s">
        <v>551</v>
      </c>
      <c r="I346" s="341" t="s">
        <v>551</v>
      </c>
      <c r="J346" s="341" t="s">
        <v>551</v>
      </c>
    </row>
    <row r="347" spans="1:10" x14ac:dyDescent="0.25">
      <c r="A347" s="342" t="s">
        <v>3386</v>
      </c>
      <c r="B347" s="341" t="s">
        <v>551</v>
      </c>
      <c r="C347" s="341" t="s">
        <v>580</v>
      </c>
      <c r="D347" s="341" t="s">
        <v>551</v>
      </c>
      <c r="E347" s="341" t="s">
        <v>551</v>
      </c>
      <c r="F347" s="341" t="s">
        <v>551</v>
      </c>
      <c r="G347" s="341" t="s">
        <v>551</v>
      </c>
      <c r="H347" s="341" t="s">
        <v>551</v>
      </c>
      <c r="I347" s="341" t="s">
        <v>551</v>
      </c>
      <c r="J347" s="341" t="s">
        <v>551</v>
      </c>
    </row>
    <row r="348" spans="1:10" x14ac:dyDescent="0.25">
      <c r="A348" s="342" t="s">
        <v>3387</v>
      </c>
      <c r="B348" s="341" t="s">
        <v>524</v>
      </c>
      <c r="C348" s="341" t="s">
        <v>580</v>
      </c>
      <c r="D348" s="341" t="s">
        <v>556</v>
      </c>
      <c r="E348" s="341" t="s">
        <v>522</v>
      </c>
      <c r="F348" s="341" t="s">
        <v>522</v>
      </c>
      <c r="G348" s="341" t="s">
        <v>524</v>
      </c>
      <c r="H348" s="341" t="s">
        <v>522</v>
      </c>
      <c r="I348" s="341" t="s">
        <v>522</v>
      </c>
      <c r="J348" s="341" t="s">
        <v>522</v>
      </c>
    </row>
    <row r="349" spans="1:10" x14ac:dyDescent="0.25">
      <c r="A349" s="349" t="s">
        <v>628</v>
      </c>
      <c r="B349" s="341">
        <v>4468.7548275720128</v>
      </c>
      <c r="C349" s="341" t="s">
        <v>580</v>
      </c>
      <c r="D349" s="336" t="s">
        <v>195</v>
      </c>
      <c r="E349" s="336" t="s">
        <v>195</v>
      </c>
      <c r="F349" s="336" t="s">
        <v>195</v>
      </c>
      <c r="G349" s="341">
        <v>291.62758231404649</v>
      </c>
      <c r="H349" s="341">
        <v>1.8597887494070001E-2</v>
      </c>
      <c r="I349" s="341">
        <v>2.7004131976500001E-3</v>
      </c>
      <c r="J349" s="341" t="s">
        <v>584</v>
      </c>
    </row>
    <row r="350" spans="1:10" x14ac:dyDescent="0.25">
      <c r="A350" s="342" t="s">
        <v>581</v>
      </c>
      <c r="B350" s="331">
        <v>20.808570564626329</v>
      </c>
      <c r="C350" s="341" t="s">
        <v>580</v>
      </c>
      <c r="D350" s="341">
        <v>71.10570105985029</v>
      </c>
      <c r="E350" s="341">
        <v>2.2259909601258898</v>
      </c>
      <c r="F350" s="341">
        <v>2.0044709462602599</v>
      </c>
      <c r="G350" s="331">
        <v>1.4796079980511201</v>
      </c>
      <c r="H350" s="331">
        <v>4.631968997E-5</v>
      </c>
      <c r="I350" s="331">
        <v>4.1710175129999999E-5</v>
      </c>
      <c r="J350" s="331" t="s">
        <v>522</v>
      </c>
    </row>
    <row r="351" spans="1:10" x14ac:dyDescent="0.25">
      <c r="A351" s="342" t="s">
        <v>582</v>
      </c>
      <c r="B351" s="331">
        <v>1691.6762991615799</v>
      </c>
      <c r="C351" s="341" t="s">
        <v>580</v>
      </c>
      <c r="D351" s="341">
        <v>89.645233903118736</v>
      </c>
      <c r="E351" s="341">
        <v>9.5000000000029505</v>
      </c>
      <c r="F351" s="341">
        <v>1.42500000000281</v>
      </c>
      <c r="G351" s="331">
        <v>151.6507175267021</v>
      </c>
      <c r="H351" s="331">
        <v>1.6070924842040001E-2</v>
      </c>
      <c r="I351" s="331">
        <v>2.4106387263100001E-3</v>
      </c>
      <c r="J351" s="331" t="s">
        <v>522</v>
      </c>
    </row>
    <row r="352" spans="1:10" x14ac:dyDescent="0.25">
      <c r="A352" s="342" t="s">
        <v>583</v>
      </c>
      <c r="B352" s="331">
        <v>2756.2699578458064</v>
      </c>
      <c r="C352" s="341" t="s">
        <v>580</v>
      </c>
      <c r="D352" s="341">
        <v>50.248073994006511</v>
      </c>
      <c r="E352" s="341">
        <v>0.89999999999956004</v>
      </c>
      <c r="F352" s="341">
        <v>9.0000000001409994E-2</v>
      </c>
      <c r="G352" s="331">
        <v>138.49725678929329</v>
      </c>
      <c r="H352" s="331">
        <v>2.4806429620600002E-3</v>
      </c>
      <c r="I352" s="331">
        <v>2.4806429620999998E-4</v>
      </c>
      <c r="J352" s="331" t="s">
        <v>522</v>
      </c>
    </row>
    <row r="353" spans="1:10" x14ac:dyDescent="0.25">
      <c r="A353" s="342" t="s">
        <v>3385</v>
      </c>
      <c r="B353" s="331" t="s">
        <v>551</v>
      </c>
      <c r="C353" s="341" t="s">
        <v>580</v>
      </c>
      <c r="D353" s="341" t="s">
        <v>551</v>
      </c>
      <c r="E353" s="341" t="s">
        <v>551</v>
      </c>
      <c r="F353" s="341" t="s">
        <v>551</v>
      </c>
      <c r="G353" s="331" t="s">
        <v>551</v>
      </c>
      <c r="H353" s="331" t="s">
        <v>551</v>
      </c>
      <c r="I353" s="331" t="s">
        <v>551</v>
      </c>
      <c r="J353" s="331" t="s">
        <v>551</v>
      </c>
    </row>
    <row r="354" spans="1:10" x14ac:dyDescent="0.25">
      <c r="A354" s="342" t="s">
        <v>3386</v>
      </c>
      <c r="B354" s="331" t="s">
        <v>551</v>
      </c>
      <c r="C354" s="341" t="s">
        <v>580</v>
      </c>
      <c r="D354" s="341" t="s">
        <v>551</v>
      </c>
      <c r="E354" s="341" t="s">
        <v>551</v>
      </c>
      <c r="F354" s="341" t="s">
        <v>551</v>
      </c>
      <c r="G354" s="331" t="s">
        <v>551</v>
      </c>
      <c r="H354" s="331" t="s">
        <v>551</v>
      </c>
      <c r="I354" s="331" t="s">
        <v>551</v>
      </c>
      <c r="J354" s="331" t="s">
        <v>551</v>
      </c>
    </row>
    <row r="355" spans="1:10" x14ac:dyDescent="0.25">
      <c r="A355" s="342" t="s">
        <v>3387</v>
      </c>
      <c r="B355" s="331" t="s">
        <v>524</v>
      </c>
      <c r="C355" s="341" t="s">
        <v>580</v>
      </c>
      <c r="D355" s="341" t="s">
        <v>556</v>
      </c>
      <c r="E355" s="341" t="s">
        <v>522</v>
      </c>
      <c r="F355" s="341" t="s">
        <v>522</v>
      </c>
      <c r="G355" s="331" t="s">
        <v>524</v>
      </c>
      <c r="H355" s="331" t="s">
        <v>522</v>
      </c>
      <c r="I355" s="331" t="s">
        <v>522</v>
      </c>
      <c r="J355" s="331" t="s">
        <v>522</v>
      </c>
    </row>
    <row r="356" spans="1:10" x14ac:dyDescent="0.25">
      <c r="A356" s="349" t="s">
        <v>629</v>
      </c>
      <c r="B356" s="341" t="s">
        <v>596</v>
      </c>
      <c r="C356" s="341" t="s">
        <v>580</v>
      </c>
      <c r="D356" s="336" t="s">
        <v>195</v>
      </c>
      <c r="E356" s="336" t="s">
        <v>195</v>
      </c>
      <c r="F356" s="336" t="s">
        <v>195</v>
      </c>
      <c r="G356" s="341" t="s">
        <v>596</v>
      </c>
      <c r="H356" s="341" t="s">
        <v>3274</v>
      </c>
      <c r="I356" s="341" t="s">
        <v>3274</v>
      </c>
      <c r="J356" s="336" t="s">
        <v>195</v>
      </c>
    </row>
    <row r="357" spans="1:10" x14ac:dyDescent="0.25">
      <c r="A357" s="342" t="s">
        <v>604</v>
      </c>
      <c r="B357" s="331" t="s">
        <v>524</v>
      </c>
      <c r="C357" s="341" t="s">
        <v>580</v>
      </c>
      <c r="D357" s="341" t="s">
        <v>524</v>
      </c>
      <c r="E357" s="341" t="s">
        <v>524</v>
      </c>
      <c r="F357" s="341" t="s">
        <v>524</v>
      </c>
      <c r="G357" s="331" t="s">
        <v>524</v>
      </c>
      <c r="H357" s="331" t="s">
        <v>524</v>
      </c>
      <c r="I357" s="331" t="s">
        <v>524</v>
      </c>
      <c r="J357" s="336" t="s">
        <v>195</v>
      </c>
    </row>
    <row r="358" spans="1:10" x14ac:dyDescent="0.25">
      <c r="A358" s="342" t="s">
        <v>605</v>
      </c>
      <c r="B358" s="331" t="s">
        <v>524</v>
      </c>
      <c r="C358" s="341" t="s">
        <v>580</v>
      </c>
      <c r="D358" s="341" t="s">
        <v>524</v>
      </c>
      <c r="E358" s="341" t="s">
        <v>524</v>
      </c>
      <c r="F358" s="341" t="s">
        <v>524</v>
      </c>
      <c r="G358" s="331" t="s">
        <v>524</v>
      </c>
      <c r="H358" s="331" t="s">
        <v>524</v>
      </c>
      <c r="I358" s="331" t="s">
        <v>524</v>
      </c>
      <c r="J358" s="336" t="s">
        <v>195</v>
      </c>
    </row>
    <row r="359" spans="1:10" x14ac:dyDescent="0.25">
      <c r="A359" s="342" t="s">
        <v>606</v>
      </c>
      <c r="B359" s="331" t="s">
        <v>524</v>
      </c>
      <c r="C359" s="341" t="s">
        <v>580</v>
      </c>
      <c r="D359" s="341" t="s">
        <v>524</v>
      </c>
      <c r="E359" s="341" t="s">
        <v>524</v>
      </c>
      <c r="F359" s="341" t="s">
        <v>524</v>
      </c>
      <c r="G359" s="331" t="s">
        <v>524</v>
      </c>
      <c r="H359" s="331" t="s">
        <v>524</v>
      </c>
      <c r="I359" s="331" t="s">
        <v>524</v>
      </c>
      <c r="J359" s="336" t="s">
        <v>195</v>
      </c>
    </row>
    <row r="360" spans="1:10" x14ac:dyDescent="0.25">
      <c r="A360" s="342" t="s">
        <v>3396</v>
      </c>
      <c r="B360" s="341" t="s">
        <v>524</v>
      </c>
      <c r="C360" s="341" t="s">
        <v>580</v>
      </c>
      <c r="D360" s="336" t="s">
        <v>195</v>
      </c>
      <c r="E360" s="336" t="s">
        <v>195</v>
      </c>
      <c r="F360" s="336" t="s">
        <v>195</v>
      </c>
      <c r="G360" s="341" t="s">
        <v>524</v>
      </c>
      <c r="H360" s="341" t="s">
        <v>551</v>
      </c>
      <c r="I360" s="341" t="s">
        <v>551</v>
      </c>
      <c r="J360" s="336" t="s">
        <v>195</v>
      </c>
    </row>
    <row r="361" spans="1:10" x14ac:dyDescent="0.25">
      <c r="A361" s="342" t="s">
        <v>583</v>
      </c>
      <c r="B361" s="331" t="s">
        <v>524</v>
      </c>
      <c r="C361" s="341" t="s">
        <v>580</v>
      </c>
      <c r="D361" s="341" t="s">
        <v>524</v>
      </c>
      <c r="E361" s="341" t="s">
        <v>524</v>
      </c>
      <c r="F361" s="341" t="s">
        <v>524</v>
      </c>
      <c r="G361" s="331" t="s">
        <v>524</v>
      </c>
      <c r="H361" s="331" t="s">
        <v>524</v>
      </c>
      <c r="I361" s="331" t="s">
        <v>524</v>
      </c>
      <c r="J361" s="336" t="s">
        <v>195</v>
      </c>
    </row>
    <row r="362" spans="1:10" x14ac:dyDescent="0.25">
      <c r="A362" s="342" t="s">
        <v>3387</v>
      </c>
      <c r="B362" s="331" t="s">
        <v>524</v>
      </c>
      <c r="C362" s="341" t="s">
        <v>580</v>
      </c>
      <c r="D362" s="341" t="s">
        <v>524</v>
      </c>
      <c r="E362" s="341" t="s">
        <v>522</v>
      </c>
      <c r="F362" s="341" t="s">
        <v>522</v>
      </c>
      <c r="G362" s="331" t="s">
        <v>524</v>
      </c>
      <c r="H362" s="331" t="s">
        <v>522</v>
      </c>
      <c r="I362" s="331" t="s">
        <v>522</v>
      </c>
      <c r="J362" s="336" t="s">
        <v>195</v>
      </c>
    </row>
    <row r="363" spans="1:10" x14ac:dyDescent="0.25">
      <c r="A363" s="342" t="s">
        <v>3397</v>
      </c>
      <c r="B363" s="341" t="s">
        <v>551</v>
      </c>
      <c r="C363" s="341" t="s">
        <v>580</v>
      </c>
      <c r="D363" s="336" t="s">
        <v>195</v>
      </c>
      <c r="E363" s="336" t="s">
        <v>195</v>
      </c>
      <c r="F363" s="336" t="s">
        <v>195</v>
      </c>
      <c r="G363" s="341" t="s">
        <v>551</v>
      </c>
      <c r="H363" s="341" t="s">
        <v>551</v>
      </c>
      <c r="I363" s="341" t="s">
        <v>551</v>
      </c>
      <c r="J363" s="336" t="s">
        <v>195</v>
      </c>
    </row>
    <row r="364" spans="1:10" x14ac:dyDescent="0.25">
      <c r="A364" s="349" t="s">
        <v>630</v>
      </c>
      <c r="B364" s="341" t="s">
        <v>596</v>
      </c>
      <c r="C364" s="341" t="s">
        <v>580</v>
      </c>
      <c r="D364" s="336" t="s">
        <v>195</v>
      </c>
      <c r="E364" s="336" t="s">
        <v>195</v>
      </c>
      <c r="F364" s="336" t="s">
        <v>195</v>
      </c>
      <c r="G364" s="341" t="s">
        <v>596</v>
      </c>
      <c r="H364" s="341" t="s">
        <v>3274</v>
      </c>
      <c r="I364" s="341" t="s">
        <v>3274</v>
      </c>
      <c r="J364" s="336" t="s">
        <v>195</v>
      </c>
    </row>
    <row r="365" spans="1:10" x14ac:dyDescent="0.25">
      <c r="A365" s="342" t="s">
        <v>618</v>
      </c>
      <c r="B365" s="331" t="s">
        <v>524</v>
      </c>
      <c r="C365" s="341" t="s">
        <v>580</v>
      </c>
      <c r="D365" s="341" t="s">
        <v>524</v>
      </c>
      <c r="E365" s="341" t="s">
        <v>524</v>
      </c>
      <c r="F365" s="341" t="s">
        <v>524</v>
      </c>
      <c r="G365" s="331" t="s">
        <v>524</v>
      </c>
      <c r="H365" s="331" t="s">
        <v>524</v>
      </c>
      <c r="I365" s="331" t="s">
        <v>524</v>
      </c>
      <c r="J365" s="336" t="s">
        <v>195</v>
      </c>
    </row>
    <row r="366" spans="1:10" x14ac:dyDescent="0.25">
      <c r="A366" s="342" t="s">
        <v>619</v>
      </c>
      <c r="B366" s="331" t="s">
        <v>524</v>
      </c>
      <c r="C366" s="341" t="s">
        <v>580</v>
      </c>
      <c r="D366" s="341" t="s">
        <v>524</v>
      </c>
      <c r="E366" s="341" t="s">
        <v>524</v>
      </c>
      <c r="F366" s="341" t="s">
        <v>524</v>
      </c>
      <c r="G366" s="331" t="s">
        <v>524</v>
      </c>
      <c r="H366" s="331" t="s">
        <v>524</v>
      </c>
      <c r="I366" s="331" t="s">
        <v>524</v>
      </c>
      <c r="J366" s="336" t="s">
        <v>195</v>
      </c>
    </row>
    <row r="367" spans="1:10" x14ac:dyDescent="0.25">
      <c r="A367" s="342" t="s">
        <v>604</v>
      </c>
      <c r="B367" s="331" t="s">
        <v>524</v>
      </c>
      <c r="C367" s="341" t="s">
        <v>580</v>
      </c>
      <c r="D367" s="341" t="s">
        <v>524</v>
      </c>
      <c r="E367" s="341" t="s">
        <v>524</v>
      </c>
      <c r="F367" s="341" t="s">
        <v>524</v>
      </c>
      <c r="G367" s="331" t="s">
        <v>524</v>
      </c>
      <c r="H367" s="331" t="s">
        <v>524</v>
      </c>
      <c r="I367" s="331" t="s">
        <v>524</v>
      </c>
      <c r="J367" s="336" t="s">
        <v>195</v>
      </c>
    </row>
    <row r="368" spans="1:10" x14ac:dyDescent="0.25">
      <c r="A368" s="342" t="s">
        <v>3401</v>
      </c>
      <c r="B368" s="341" t="s">
        <v>524</v>
      </c>
      <c r="C368" s="341" t="s">
        <v>580</v>
      </c>
      <c r="D368" s="336" t="s">
        <v>195</v>
      </c>
      <c r="E368" s="336" t="s">
        <v>195</v>
      </c>
      <c r="F368" s="336" t="s">
        <v>195</v>
      </c>
      <c r="G368" s="341" t="s">
        <v>524</v>
      </c>
      <c r="H368" s="341" t="s">
        <v>524</v>
      </c>
      <c r="I368" s="341" t="s">
        <v>524</v>
      </c>
      <c r="J368" s="336" t="s">
        <v>195</v>
      </c>
    </row>
    <row r="369" spans="1:10" x14ac:dyDescent="0.25">
      <c r="A369" s="342" t="s">
        <v>583</v>
      </c>
      <c r="B369" s="331" t="s">
        <v>524</v>
      </c>
      <c r="C369" s="341" t="s">
        <v>580</v>
      </c>
      <c r="D369" s="341" t="s">
        <v>524</v>
      </c>
      <c r="E369" s="341" t="s">
        <v>524</v>
      </c>
      <c r="F369" s="341" t="s">
        <v>524</v>
      </c>
      <c r="G369" s="331" t="s">
        <v>524</v>
      </c>
      <c r="H369" s="331" t="s">
        <v>524</v>
      </c>
      <c r="I369" s="331" t="s">
        <v>524</v>
      </c>
      <c r="J369" s="336" t="s">
        <v>195</v>
      </c>
    </row>
    <row r="370" spans="1:10" x14ac:dyDescent="0.25">
      <c r="A370" s="342" t="s">
        <v>3387</v>
      </c>
      <c r="B370" s="331" t="s">
        <v>524</v>
      </c>
      <c r="C370" s="341" t="s">
        <v>580</v>
      </c>
      <c r="D370" s="341" t="s">
        <v>524</v>
      </c>
      <c r="E370" s="341" t="s">
        <v>522</v>
      </c>
      <c r="F370" s="341" t="s">
        <v>522</v>
      </c>
      <c r="G370" s="331" t="s">
        <v>524</v>
      </c>
      <c r="H370" s="331" t="s">
        <v>522</v>
      </c>
      <c r="I370" s="331" t="s">
        <v>522</v>
      </c>
      <c r="J370" s="336" t="s">
        <v>195</v>
      </c>
    </row>
    <row r="371" spans="1:10" x14ac:dyDescent="0.25">
      <c r="A371" s="342" t="s">
        <v>3402</v>
      </c>
      <c r="B371" s="341" t="s">
        <v>551</v>
      </c>
      <c r="C371" s="341" t="s">
        <v>580</v>
      </c>
      <c r="D371" s="336" t="s">
        <v>195</v>
      </c>
      <c r="E371" s="336" t="s">
        <v>195</v>
      </c>
      <c r="F371" s="336" t="s">
        <v>195</v>
      </c>
      <c r="G371" s="341" t="s">
        <v>551</v>
      </c>
      <c r="H371" s="341" t="s">
        <v>551</v>
      </c>
      <c r="I371" s="341" t="s">
        <v>551</v>
      </c>
      <c r="J371" s="336" t="s">
        <v>195</v>
      </c>
    </row>
    <row r="372" spans="1:10" x14ac:dyDescent="0.25">
      <c r="A372" s="60" t="s">
        <v>631</v>
      </c>
      <c r="B372" s="341">
        <v>7169950.9728628369</v>
      </c>
      <c r="C372" s="341" t="s">
        <v>580</v>
      </c>
      <c r="D372" s="336" t="s">
        <v>195</v>
      </c>
      <c r="E372" s="336" t="s">
        <v>195</v>
      </c>
      <c r="F372" s="336" t="s">
        <v>195</v>
      </c>
      <c r="G372" s="341">
        <v>225360.31628275706</v>
      </c>
      <c r="H372" s="341">
        <v>4.1196269771152103</v>
      </c>
      <c r="I372" s="341">
        <v>2.5601844175807398</v>
      </c>
      <c r="J372" s="341" t="s">
        <v>584</v>
      </c>
    </row>
    <row r="373" spans="1:10" x14ac:dyDescent="0.25">
      <c r="A373" s="61" t="s">
        <v>632</v>
      </c>
      <c r="B373" s="341">
        <v>6787220.0370122474</v>
      </c>
      <c r="C373" s="341" t="s">
        <v>580</v>
      </c>
      <c r="D373" s="336" t="s">
        <v>195</v>
      </c>
      <c r="E373" s="336" t="s">
        <v>195</v>
      </c>
      <c r="F373" s="336" t="s">
        <v>195</v>
      </c>
      <c r="G373" s="341">
        <v>197727.56395066719</v>
      </c>
      <c r="H373" s="341">
        <v>3.63136019854521</v>
      </c>
      <c r="I373" s="341">
        <v>1.7785747835824199</v>
      </c>
      <c r="J373" s="341" t="s">
        <v>584</v>
      </c>
    </row>
    <row r="374" spans="1:10" x14ac:dyDescent="0.25">
      <c r="A374" s="346" t="s">
        <v>633</v>
      </c>
      <c r="B374" s="341">
        <v>302072.04657817504</v>
      </c>
      <c r="C374" s="341" t="s">
        <v>580</v>
      </c>
      <c r="D374" s="336" t="s">
        <v>195</v>
      </c>
      <c r="E374" s="336" t="s">
        <v>195</v>
      </c>
      <c r="F374" s="336" t="s">
        <v>195</v>
      </c>
      <c r="G374" s="341">
        <v>12713.092056610814</v>
      </c>
      <c r="H374" s="341">
        <v>5.1947039253499999E-3</v>
      </c>
      <c r="I374" s="341">
        <v>1.29867598133739</v>
      </c>
      <c r="J374" s="341" t="s">
        <v>584</v>
      </c>
    </row>
    <row r="375" spans="1:10" x14ac:dyDescent="0.25">
      <c r="A375" s="347" t="s">
        <v>587</v>
      </c>
      <c r="B375" s="331" t="s">
        <v>522</v>
      </c>
      <c r="C375" s="341" t="s">
        <v>580</v>
      </c>
      <c r="D375" s="341" t="s">
        <v>522</v>
      </c>
      <c r="E375" s="341" t="s">
        <v>522</v>
      </c>
      <c r="F375" s="341" t="s">
        <v>522</v>
      </c>
      <c r="G375" s="331" t="s">
        <v>522</v>
      </c>
      <c r="H375" s="331" t="s">
        <v>522</v>
      </c>
      <c r="I375" s="331" t="s">
        <v>522</v>
      </c>
      <c r="J375" s="331" t="s">
        <v>522</v>
      </c>
    </row>
    <row r="376" spans="1:10" x14ac:dyDescent="0.25">
      <c r="A376" s="347" t="s">
        <v>588</v>
      </c>
      <c r="B376" s="331" t="s">
        <v>522</v>
      </c>
      <c r="C376" s="341" t="s">
        <v>580</v>
      </c>
      <c r="D376" s="341" t="s">
        <v>522</v>
      </c>
      <c r="E376" s="341" t="s">
        <v>522</v>
      </c>
      <c r="F376" s="341" t="s">
        <v>522</v>
      </c>
      <c r="G376" s="331" t="s">
        <v>522</v>
      </c>
      <c r="H376" s="331" t="s">
        <v>522</v>
      </c>
      <c r="I376" s="331" t="s">
        <v>522</v>
      </c>
      <c r="J376" s="331" t="s">
        <v>522</v>
      </c>
    </row>
    <row r="377" spans="1:10" x14ac:dyDescent="0.25">
      <c r="A377" s="347" t="s">
        <v>589</v>
      </c>
      <c r="B377" s="331" t="s">
        <v>522</v>
      </c>
      <c r="C377" s="341" t="s">
        <v>580</v>
      </c>
      <c r="D377" s="341" t="s">
        <v>522</v>
      </c>
      <c r="E377" s="341" t="s">
        <v>522</v>
      </c>
      <c r="F377" s="341" t="s">
        <v>522</v>
      </c>
      <c r="G377" s="331" t="s">
        <v>522</v>
      </c>
      <c r="H377" s="331" t="s">
        <v>522</v>
      </c>
      <c r="I377" s="331" t="s">
        <v>522</v>
      </c>
      <c r="J377" s="331" t="s">
        <v>522</v>
      </c>
    </row>
    <row r="378" spans="1:10" x14ac:dyDescent="0.25">
      <c r="A378" s="347" t="s">
        <v>590</v>
      </c>
      <c r="B378" s="331">
        <v>302072.04657817504</v>
      </c>
      <c r="C378" s="341" t="s">
        <v>580</v>
      </c>
      <c r="D378" s="341">
        <v>42.08629100448961</v>
      </c>
      <c r="E378" s="341">
        <v>1.7196903798930002E-2</v>
      </c>
      <c r="F378" s="341">
        <v>4.2992259497314897</v>
      </c>
      <c r="G378" s="331">
        <v>12713.092056610814</v>
      </c>
      <c r="H378" s="331">
        <v>5.1947039253499999E-3</v>
      </c>
      <c r="I378" s="331">
        <v>1.29867598133739</v>
      </c>
      <c r="J378" s="331" t="s">
        <v>522</v>
      </c>
    </row>
    <row r="379" spans="1:10" x14ac:dyDescent="0.25">
      <c r="A379" s="347" t="s">
        <v>591</v>
      </c>
      <c r="B379" s="331" t="s">
        <v>551</v>
      </c>
      <c r="C379" s="341" t="s">
        <v>580</v>
      </c>
      <c r="D379" s="341" t="s">
        <v>551</v>
      </c>
      <c r="E379" s="341" t="s">
        <v>551</v>
      </c>
      <c r="F379" s="341" t="s">
        <v>551</v>
      </c>
      <c r="G379" s="331" t="s">
        <v>551</v>
      </c>
      <c r="H379" s="331" t="s">
        <v>551</v>
      </c>
      <c r="I379" s="331" t="s">
        <v>551</v>
      </c>
      <c r="J379" s="331" t="s">
        <v>551</v>
      </c>
    </row>
    <row r="380" spans="1:10" x14ac:dyDescent="0.25">
      <c r="A380" s="347" t="s">
        <v>93</v>
      </c>
      <c r="B380" s="331" t="s">
        <v>522</v>
      </c>
      <c r="C380" s="341" t="s">
        <v>580</v>
      </c>
      <c r="D380" s="341" t="s">
        <v>522</v>
      </c>
      <c r="E380" s="341" t="s">
        <v>522</v>
      </c>
      <c r="F380" s="341" t="s">
        <v>522</v>
      </c>
      <c r="G380" s="331" t="s">
        <v>522</v>
      </c>
      <c r="H380" s="331" t="s">
        <v>522</v>
      </c>
      <c r="I380" s="331" t="s">
        <v>522</v>
      </c>
      <c r="J380" s="331" t="s">
        <v>522</v>
      </c>
    </row>
    <row r="381" spans="1:10" x14ac:dyDescent="0.25">
      <c r="A381" s="346" t="s">
        <v>634</v>
      </c>
      <c r="B381" s="341">
        <v>811798.30166600773</v>
      </c>
      <c r="C381" s="341" t="s">
        <v>580</v>
      </c>
      <c r="D381" s="336" t="s">
        <v>195</v>
      </c>
      <c r="E381" s="336" t="s">
        <v>195</v>
      </c>
      <c r="F381" s="336" t="s">
        <v>195</v>
      </c>
      <c r="G381" s="341">
        <v>63470.2645949777</v>
      </c>
      <c r="H381" s="341">
        <v>3.62616549461986</v>
      </c>
      <c r="I381" s="341">
        <v>0.47989880224503001</v>
      </c>
      <c r="J381" s="341" t="s">
        <v>584</v>
      </c>
    </row>
    <row r="382" spans="1:10" x14ac:dyDescent="0.25">
      <c r="A382" s="347" t="s">
        <v>587</v>
      </c>
      <c r="B382" s="331">
        <v>751642.169400585</v>
      </c>
      <c r="C382" s="341" t="s">
        <v>580</v>
      </c>
      <c r="D382" s="341">
        <v>78.717084539904633</v>
      </c>
      <c r="E382" s="341">
        <v>4.75</v>
      </c>
      <c r="F382" s="341">
        <v>0.56999999999999995</v>
      </c>
      <c r="G382" s="331">
        <v>59167.080192463167</v>
      </c>
      <c r="H382" s="331">
        <v>3.5703003046527799</v>
      </c>
      <c r="I382" s="331">
        <v>0.42843603655833001</v>
      </c>
      <c r="J382" s="331" t="s">
        <v>522</v>
      </c>
    </row>
    <row r="383" spans="1:10" x14ac:dyDescent="0.25">
      <c r="A383" s="347" t="s">
        <v>588</v>
      </c>
      <c r="B383" s="331">
        <v>34493.418563902516</v>
      </c>
      <c r="C383" s="341" t="s">
        <v>580</v>
      </c>
      <c r="D383" s="341">
        <v>87.369782150481583</v>
      </c>
      <c r="E383" s="341">
        <v>0.95000000000008</v>
      </c>
      <c r="F383" s="341">
        <v>1.4249999999999701</v>
      </c>
      <c r="G383" s="331">
        <v>3013.6824655535402</v>
      </c>
      <c r="H383" s="331">
        <v>3.2768747635709999E-2</v>
      </c>
      <c r="I383" s="331">
        <v>4.9153121453560003E-2</v>
      </c>
      <c r="J383" s="331" t="s">
        <v>522</v>
      </c>
    </row>
    <row r="384" spans="1:10" x14ac:dyDescent="0.25">
      <c r="A384" s="347" t="s">
        <v>589</v>
      </c>
      <c r="B384" s="331">
        <v>25662.713701520213</v>
      </c>
      <c r="C384" s="341" t="s">
        <v>580</v>
      </c>
      <c r="D384" s="341">
        <v>50.248073994006532</v>
      </c>
      <c r="E384" s="341">
        <v>0.90000000000006997</v>
      </c>
      <c r="F384" s="341">
        <v>9.0000000000119998E-2</v>
      </c>
      <c r="G384" s="331">
        <v>1289.5019369609929</v>
      </c>
      <c r="H384" s="331">
        <v>2.3096442331369999E-2</v>
      </c>
      <c r="I384" s="331">
        <v>2.3096442331399999E-3</v>
      </c>
      <c r="J384" s="331" t="s">
        <v>522</v>
      </c>
    </row>
    <row r="385" spans="1:10" x14ac:dyDescent="0.25">
      <c r="A385" s="347" t="s">
        <v>590</v>
      </c>
      <c r="B385" s="331" t="s">
        <v>551</v>
      </c>
      <c r="C385" s="341" t="s">
        <v>580</v>
      </c>
      <c r="D385" s="341" t="s">
        <v>551</v>
      </c>
      <c r="E385" s="341" t="s">
        <v>551</v>
      </c>
      <c r="F385" s="341" t="s">
        <v>551</v>
      </c>
      <c r="G385" s="331" t="s">
        <v>551</v>
      </c>
      <c r="H385" s="331" t="s">
        <v>551</v>
      </c>
      <c r="I385" s="331" t="s">
        <v>551</v>
      </c>
      <c r="J385" s="331" t="s">
        <v>551</v>
      </c>
    </row>
    <row r="386" spans="1:10" x14ac:dyDescent="0.25">
      <c r="A386" s="347" t="s">
        <v>591</v>
      </c>
      <c r="B386" s="331" t="s">
        <v>551</v>
      </c>
      <c r="C386" s="341" t="s">
        <v>580</v>
      </c>
      <c r="D386" s="341" t="s">
        <v>551</v>
      </c>
      <c r="E386" s="341" t="s">
        <v>551</v>
      </c>
      <c r="F386" s="341" t="s">
        <v>551</v>
      </c>
      <c r="G386" s="331" t="s">
        <v>551</v>
      </c>
      <c r="H386" s="331" t="s">
        <v>551</v>
      </c>
      <c r="I386" s="331" t="s">
        <v>551</v>
      </c>
      <c r="J386" s="331" t="s">
        <v>551</v>
      </c>
    </row>
    <row r="387" spans="1:10" x14ac:dyDescent="0.25">
      <c r="A387" s="347" t="s">
        <v>93</v>
      </c>
      <c r="B387" s="331" t="s">
        <v>549</v>
      </c>
      <c r="C387" s="341" t="s">
        <v>580</v>
      </c>
      <c r="D387" s="341" t="s">
        <v>545</v>
      </c>
      <c r="E387" s="341" t="s">
        <v>549</v>
      </c>
      <c r="F387" s="341" t="s">
        <v>549</v>
      </c>
      <c r="G387" s="331" t="s">
        <v>549</v>
      </c>
      <c r="H387" s="331" t="s">
        <v>549</v>
      </c>
      <c r="I387" s="331" t="s">
        <v>549</v>
      </c>
      <c r="J387" s="331" t="s">
        <v>522</v>
      </c>
    </row>
    <row r="388" spans="1:10" x14ac:dyDescent="0.25">
      <c r="A388" s="346" t="s">
        <v>635</v>
      </c>
      <c r="B388" s="341">
        <v>5673349.6887680646</v>
      </c>
      <c r="C388" s="341" t="s">
        <v>580</v>
      </c>
      <c r="D388" s="336" t="s">
        <v>195</v>
      </c>
      <c r="E388" s="336" t="s">
        <v>195</v>
      </c>
      <c r="F388" s="336" t="s">
        <v>195</v>
      </c>
      <c r="G388" s="341">
        <v>121544.20729907868</v>
      </c>
      <c r="H388" s="341" t="s">
        <v>584</v>
      </c>
      <c r="I388" s="341" t="s">
        <v>584</v>
      </c>
      <c r="J388" s="341" t="s">
        <v>584</v>
      </c>
    </row>
    <row r="389" spans="1:10" x14ac:dyDescent="0.25">
      <c r="A389" s="347" t="s">
        <v>587</v>
      </c>
      <c r="B389" s="331">
        <v>5118151.8197841924</v>
      </c>
      <c r="C389" s="341" t="s">
        <v>580</v>
      </c>
      <c r="D389" s="341">
        <v>19.46057425074617</v>
      </c>
      <c r="E389" s="341" t="s">
        <v>522</v>
      </c>
      <c r="F389" s="341" t="s">
        <v>522</v>
      </c>
      <c r="G389" s="331">
        <v>99602.173515501912</v>
      </c>
      <c r="H389" s="331" t="s">
        <v>522</v>
      </c>
      <c r="I389" s="331" t="s">
        <v>522</v>
      </c>
      <c r="J389" s="331" t="s">
        <v>522</v>
      </c>
    </row>
    <row r="390" spans="1:10" x14ac:dyDescent="0.25">
      <c r="A390" s="347" t="s">
        <v>588</v>
      </c>
      <c r="B390" s="331">
        <v>208587.74337946158</v>
      </c>
      <c r="C390" s="341" t="s">
        <v>580</v>
      </c>
      <c r="D390" s="341">
        <v>70.948187124442754</v>
      </c>
      <c r="E390" s="341" t="s">
        <v>522</v>
      </c>
      <c r="F390" s="341" t="s">
        <v>522</v>
      </c>
      <c r="G390" s="331">
        <v>14798.922249151285</v>
      </c>
      <c r="H390" s="331" t="s">
        <v>522</v>
      </c>
      <c r="I390" s="331" t="s">
        <v>522</v>
      </c>
      <c r="J390" s="331" t="s">
        <v>522</v>
      </c>
    </row>
    <row r="391" spans="1:10" x14ac:dyDescent="0.25">
      <c r="A391" s="347" t="s">
        <v>589</v>
      </c>
      <c r="B391" s="331">
        <v>346610.12560441019</v>
      </c>
      <c r="C391" s="341" t="s">
        <v>580</v>
      </c>
      <c r="D391" s="341">
        <v>20.608490654938318</v>
      </c>
      <c r="E391" s="341" t="s">
        <v>522</v>
      </c>
      <c r="F391" s="341" t="s">
        <v>522</v>
      </c>
      <c r="G391" s="331">
        <v>7143.1115344254831</v>
      </c>
      <c r="H391" s="331" t="s">
        <v>522</v>
      </c>
      <c r="I391" s="331" t="s">
        <v>522</v>
      </c>
      <c r="J391" s="331" t="s">
        <v>522</v>
      </c>
    </row>
    <row r="392" spans="1:10" x14ac:dyDescent="0.25">
      <c r="A392" s="347" t="s">
        <v>590</v>
      </c>
      <c r="B392" s="331" t="s">
        <v>551</v>
      </c>
      <c r="C392" s="341" t="s">
        <v>580</v>
      </c>
      <c r="D392" s="341" t="s">
        <v>551</v>
      </c>
      <c r="E392" s="341" t="s">
        <v>551</v>
      </c>
      <c r="F392" s="341" t="s">
        <v>551</v>
      </c>
      <c r="G392" s="331" t="s">
        <v>551</v>
      </c>
      <c r="H392" s="331" t="s">
        <v>551</v>
      </c>
      <c r="I392" s="331" t="s">
        <v>551</v>
      </c>
      <c r="J392" s="331" t="s">
        <v>551</v>
      </c>
    </row>
    <row r="393" spans="1:10" x14ac:dyDescent="0.25">
      <c r="A393" s="347" t="s">
        <v>591</v>
      </c>
      <c r="B393" s="331" t="s">
        <v>551</v>
      </c>
      <c r="C393" s="341" t="s">
        <v>580</v>
      </c>
      <c r="D393" s="341" t="s">
        <v>551</v>
      </c>
      <c r="E393" s="341" t="s">
        <v>551</v>
      </c>
      <c r="F393" s="341" t="s">
        <v>551</v>
      </c>
      <c r="G393" s="331" t="s">
        <v>551</v>
      </c>
      <c r="H393" s="331" t="s">
        <v>551</v>
      </c>
      <c r="I393" s="331" t="s">
        <v>551</v>
      </c>
      <c r="J393" s="331" t="s">
        <v>551</v>
      </c>
    </row>
    <row r="394" spans="1:10" x14ac:dyDescent="0.25">
      <c r="A394" s="347" t="s">
        <v>93</v>
      </c>
      <c r="B394" s="331" t="s">
        <v>522</v>
      </c>
      <c r="C394" s="341" t="s">
        <v>580</v>
      </c>
      <c r="D394" s="341" t="s">
        <v>522</v>
      </c>
      <c r="E394" s="341" t="s">
        <v>522</v>
      </c>
      <c r="F394" s="341" t="s">
        <v>522</v>
      </c>
      <c r="G394" s="331" t="s">
        <v>522</v>
      </c>
      <c r="H394" s="331" t="s">
        <v>522</v>
      </c>
      <c r="I394" s="331" t="s">
        <v>522</v>
      </c>
      <c r="J394" s="331" t="s">
        <v>522</v>
      </c>
    </row>
    <row r="395" spans="1:10" x14ac:dyDescent="0.25">
      <c r="A395" s="61" t="s">
        <v>636</v>
      </c>
      <c r="B395" s="341">
        <v>382730.93585058965</v>
      </c>
      <c r="C395" s="341" t="s">
        <v>580</v>
      </c>
      <c r="D395" s="336" t="s">
        <v>195</v>
      </c>
      <c r="E395" s="336" t="s">
        <v>195</v>
      </c>
      <c r="F395" s="336" t="s">
        <v>195</v>
      </c>
      <c r="G395" s="341">
        <v>27632.752332089869</v>
      </c>
      <c r="H395" s="341">
        <v>0.48826677857</v>
      </c>
      <c r="I395" s="341">
        <v>0.78160963399831995</v>
      </c>
      <c r="J395" s="336" t="s">
        <v>195</v>
      </c>
    </row>
    <row r="396" spans="1:10" x14ac:dyDescent="0.25">
      <c r="A396" s="346" t="s">
        <v>637</v>
      </c>
      <c r="B396" s="341">
        <v>382730.93585058965</v>
      </c>
      <c r="C396" s="341" t="s">
        <v>580</v>
      </c>
      <c r="D396" s="336" t="s">
        <v>195</v>
      </c>
      <c r="E396" s="336" t="s">
        <v>195</v>
      </c>
      <c r="F396" s="336" t="s">
        <v>195</v>
      </c>
      <c r="G396" s="341">
        <v>27632.752332089869</v>
      </c>
      <c r="H396" s="341">
        <v>0.48826677857</v>
      </c>
      <c r="I396" s="341">
        <v>0.78160963399831995</v>
      </c>
      <c r="J396" s="336" t="s">
        <v>195</v>
      </c>
    </row>
    <row r="397" spans="1:10" x14ac:dyDescent="0.25">
      <c r="A397" s="347" t="s">
        <v>587</v>
      </c>
      <c r="B397" s="331">
        <v>382730.93585058965</v>
      </c>
      <c r="C397" s="341" t="s">
        <v>580</v>
      </c>
      <c r="D397" s="341">
        <v>72.198899393063783</v>
      </c>
      <c r="E397" s="341">
        <v>1.27574421828449</v>
      </c>
      <c r="F397" s="341">
        <v>2.0421908991005702</v>
      </c>
      <c r="G397" s="331">
        <v>27632.752332089869</v>
      </c>
      <c r="H397" s="331">
        <v>0.48826677857</v>
      </c>
      <c r="I397" s="331">
        <v>0.78160963399831995</v>
      </c>
      <c r="J397" s="336" t="s">
        <v>195</v>
      </c>
    </row>
    <row r="398" spans="1:10" x14ac:dyDescent="0.25">
      <c r="A398" s="347" t="s">
        <v>588</v>
      </c>
      <c r="B398" s="331" t="s">
        <v>522</v>
      </c>
      <c r="C398" s="341" t="s">
        <v>580</v>
      </c>
      <c r="D398" s="341" t="s">
        <v>522</v>
      </c>
      <c r="E398" s="341" t="s">
        <v>522</v>
      </c>
      <c r="F398" s="341" t="s">
        <v>522</v>
      </c>
      <c r="G398" s="331" t="s">
        <v>522</v>
      </c>
      <c r="H398" s="331" t="s">
        <v>522</v>
      </c>
      <c r="I398" s="331" t="s">
        <v>522</v>
      </c>
      <c r="J398" s="336" t="s">
        <v>195</v>
      </c>
    </row>
    <row r="399" spans="1:10" x14ac:dyDescent="0.25">
      <c r="A399" s="347" t="s">
        <v>589</v>
      </c>
      <c r="B399" s="331" t="s">
        <v>522</v>
      </c>
      <c r="C399" s="341" t="s">
        <v>580</v>
      </c>
      <c r="D399" s="341" t="s">
        <v>522</v>
      </c>
      <c r="E399" s="341" t="s">
        <v>522</v>
      </c>
      <c r="F399" s="341" t="s">
        <v>522</v>
      </c>
      <c r="G399" s="331" t="s">
        <v>522</v>
      </c>
      <c r="H399" s="331" t="s">
        <v>522</v>
      </c>
      <c r="I399" s="331" t="s">
        <v>522</v>
      </c>
      <c r="J399" s="336" t="s">
        <v>195</v>
      </c>
    </row>
    <row r="400" spans="1:10" x14ac:dyDescent="0.25">
      <c r="A400" s="347" t="s">
        <v>590</v>
      </c>
      <c r="B400" s="331" t="s">
        <v>522</v>
      </c>
      <c r="C400" s="341" t="s">
        <v>580</v>
      </c>
      <c r="D400" s="341" t="s">
        <v>522</v>
      </c>
      <c r="E400" s="341" t="s">
        <v>522</v>
      </c>
      <c r="F400" s="341" t="s">
        <v>522</v>
      </c>
      <c r="G400" s="331" t="s">
        <v>522</v>
      </c>
      <c r="H400" s="331" t="s">
        <v>522</v>
      </c>
      <c r="I400" s="331" t="s">
        <v>522</v>
      </c>
      <c r="J400" s="336" t="s">
        <v>195</v>
      </c>
    </row>
    <row r="401" spans="1:13" x14ac:dyDescent="0.25">
      <c r="A401" s="347" t="s">
        <v>93</v>
      </c>
      <c r="B401" s="331" t="s">
        <v>522</v>
      </c>
      <c r="C401" s="341" t="s">
        <v>580</v>
      </c>
      <c r="D401" s="341" t="s">
        <v>522</v>
      </c>
      <c r="E401" s="341" t="s">
        <v>522</v>
      </c>
      <c r="F401" s="341" t="s">
        <v>522</v>
      </c>
      <c r="G401" s="331" t="s">
        <v>522</v>
      </c>
      <c r="H401" s="331" t="s">
        <v>522</v>
      </c>
      <c r="I401" s="331" t="s">
        <v>522</v>
      </c>
      <c r="J401" s="336" t="s">
        <v>195</v>
      </c>
    </row>
    <row r="402" spans="1:13" x14ac:dyDescent="0.25">
      <c r="A402" s="62" t="s">
        <v>638</v>
      </c>
      <c r="B402" s="358"/>
      <c r="C402" s="358"/>
      <c r="D402" s="358"/>
      <c r="E402" s="358"/>
      <c r="F402" s="358"/>
      <c r="G402" s="358"/>
      <c r="H402" s="358"/>
      <c r="I402" s="358"/>
      <c r="J402" s="358"/>
    </row>
    <row r="403" spans="1:13" x14ac:dyDescent="0.25">
      <c r="A403" s="63" t="s">
        <v>639</v>
      </c>
      <c r="B403" s="336" t="s">
        <v>195</v>
      </c>
      <c r="C403" s="336" t="s">
        <v>195</v>
      </c>
      <c r="D403" s="336" t="s">
        <v>195</v>
      </c>
      <c r="E403" s="336" t="s">
        <v>195</v>
      </c>
      <c r="F403" s="336" t="s">
        <v>195</v>
      </c>
      <c r="G403" s="336" t="s">
        <v>195</v>
      </c>
      <c r="H403" s="336" t="s">
        <v>195</v>
      </c>
      <c r="I403" s="336" t="s">
        <v>195</v>
      </c>
      <c r="J403" s="336" t="s">
        <v>195</v>
      </c>
    </row>
    <row r="404" spans="1:13" x14ac:dyDescent="0.25">
      <c r="A404" s="349" t="s">
        <v>3387</v>
      </c>
      <c r="B404" s="331" t="s">
        <v>522</v>
      </c>
      <c r="C404" s="341" t="s">
        <v>580</v>
      </c>
      <c r="D404" s="341" t="s">
        <v>522</v>
      </c>
      <c r="E404" s="341" t="s">
        <v>522</v>
      </c>
      <c r="F404" s="341" t="s">
        <v>522</v>
      </c>
      <c r="G404" s="331" t="s">
        <v>522</v>
      </c>
      <c r="H404" s="331" t="s">
        <v>522</v>
      </c>
      <c r="I404" s="331" t="s">
        <v>522</v>
      </c>
      <c r="J404" s="331" t="s">
        <v>522</v>
      </c>
    </row>
    <row r="405" spans="1:13" x14ac:dyDescent="0.25">
      <c r="A405" s="349" t="s">
        <v>3407</v>
      </c>
      <c r="B405" s="331" t="s">
        <v>522</v>
      </c>
      <c r="C405" s="341" t="s">
        <v>580</v>
      </c>
      <c r="D405" s="341" t="s">
        <v>522</v>
      </c>
      <c r="E405" s="341" t="s">
        <v>522</v>
      </c>
      <c r="F405" s="341" t="s">
        <v>522</v>
      </c>
      <c r="G405" s="331" t="s">
        <v>522</v>
      </c>
      <c r="H405" s="331" t="s">
        <v>522</v>
      </c>
      <c r="I405" s="331" t="s">
        <v>522</v>
      </c>
      <c r="J405" s="331" t="s">
        <v>522</v>
      </c>
    </row>
    <row r="407" spans="1:13" x14ac:dyDescent="0.25">
      <c r="A407" s="52" t="s">
        <v>640</v>
      </c>
      <c r="B407" s="64">
        <f>SUM(B215,B401)</f>
        <v>345378.91694677953</v>
      </c>
      <c r="C407" s="64">
        <f t="shared" ref="C407:J407" si="7">SUM(C215,C401)</f>
        <v>0</v>
      </c>
      <c r="D407" s="64">
        <f t="shared" si="7"/>
        <v>65.065035461653977</v>
      </c>
      <c r="E407" s="64">
        <f t="shared" si="7"/>
        <v>1.39203745442E-2</v>
      </c>
      <c r="F407" s="64">
        <f t="shared" si="7"/>
        <v>1.46212586472E-2</v>
      </c>
      <c r="G407" s="64">
        <f t="shared" si="7"/>
        <v>22472.091478849856</v>
      </c>
      <c r="H407" s="64">
        <f t="shared" si="7"/>
        <v>4.8078038835700004E-3</v>
      </c>
      <c r="I407" s="64">
        <f t="shared" si="7"/>
        <v>5.0498744759699997E-3</v>
      </c>
      <c r="J407" s="64">
        <f t="shared" si="7"/>
        <v>0</v>
      </c>
    </row>
    <row r="409" spans="1:13" ht="15.75" x14ac:dyDescent="0.25">
      <c r="A409" s="593" t="s">
        <v>641</v>
      </c>
      <c r="B409" s="593"/>
      <c r="C409" s="593"/>
      <c r="D409" s="593"/>
      <c r="E409" s="593"/>
      <c r="F409" s="593"/>
      <c r="G409" s="593"/>
      <c r="H409" s="266"/>
      <c r="I409" s="266"/>
      <c r="J409" s="266"/>
      <c r="K409" s="266"/>
      <c r="L409" s="266"/>
      <c r="M409" s="388" t="s">
        <v>506</v>
      </c>
    </row>
    <row r="410" spans="1:13" ht="15.75" x14ac:dyDescent="0.25">
      <c r="A410" s="257" t="s">
        <v>751</v>
      </c>
      <c r="B410" s="263"/>
      <c r="C410" s="263"/>
      <c r="D410" s="263"/>
      <c r="E410" s="263"/>
      <c r="F410" s="263"/>
      <c r="G410" s="263"/>
      <c r="H410" s="266"/>
      <c r="I410" s="266"/>
      <c r="J410" s="266"/>
      <c r="K410" s="266"/>
      <c r="L410" s="266"/>
      <c r="M410" s="388" t="s">
        <v>3422</v>
      </c>
    </row>
    <row r="411" spans="1:13" x14ac:dyDescent="0.25">
      <c r="A411" s="268"/>
      <c r="B411" s="266"/>
      <c r="C411" s="266"/>
      <c r="D411" s="266"/>
      <c r="E411" s="266"/>
      <c r="F411" s="266"/>
      <c r="G411" s="266"/>
      <c r="H411" s="266"/>
      <c r="I411" s="266"/>
      <c r="J411" s="266"/>
      <c r="K411" s="266"/>
      <c r="L411" s="267"/>
      <c r="M411" s="388" t="s">
        <v>507</v>
      </c>
    </row>
    <row r="412" spans="1:13" x14ac:dyDescent="0.25">
      <c r="A412" s="266"/>
      <c r="B412" s="266"/>
      <c r="C412" s="266"/>
      <c r="D412" s="266"/>
      <c r="E412" s="266"/>
      <c r="F412" s="266"/>
      <c r="G412" s="266"/>
      <c r="H412" s="266"/>
      <c r="I412" s="266"/>
      <c r="J412" s="266"/>
      <c r="K412" s="266"/>
      <c r="L412" s="266"/>
      <c r="M412" s="269"/>
    </row>
    <row r="413" spans="1:13" ht="38.25" x14ac:dyDescent="0.25">
      <c r="A413" s="270" t="s">
        <v>508</v>
      </c>
      <c r="B413" s="271" t="s">
        <v>509</v>
      </c>
      <c r="C413" s="272" t="s">
        <v>510</v>
      </c>
      <c r="D413" s="272" t="s">
        <v>511</v>
      </c>
      <c r="E413" s="273" t="s">
        <v>642</v>
      </c>
      <c r="F413" s="273" t="s">
        <v>643</v>
      </c>
      <c r="G413" s="274" t="s">
        <v>644</v>
      </c>
      <c r="H413" s="272" t="s">
        <v>645</v>
      </c>
      <c r="I413" s="65" t="s">
        <v>646</v>
      </c>
      <c r="J413" s="272" t="s">
        <v>647</v>
      </c>
      <c r="K413" s="273" t="s">
        <v>513</v>
      </c>
      <c r="L413" s="273" t="s">
        <v>514</v>
      </c>
      <c r="M413" s="275" t="s">
        <v>648</v>
      </c>
    </row>
    <row r="414" spans="1:13" ht="15.75" thickBot="1" x14ac:dyDescent="0.3">
      <c r="A414" s="276"/>
      <c r="B414" s="616" t="s">
        <v>516</v>
      </c>
      <c r="C414" s="616"/>
      <c r="D414" s="617"/>
      <c r="E414" s="618" t="s">
        <v>649</v>
      </c>
      <c r="F414" s="616"/>
      <c r="G414" s="617"/>
      <c r="H414" s="618" t="s">
        <v>516</v>
      </c>
      <c r="I414" s="619"/>
      <c r="J414" s="619"/>
      <c r="K414" s="619"/>
      <c r="L414" s="619"/>
      <c r="M414" s="620"/>
    </row>
    <row r="415" spans="1:13" ht="15.75" thickTop="1" x14ac:dyDescent="0.25">
      <c r="A415" s="277" t="s">
        <v>650</v>
      </c>
      <c r="B415" s="327">
        <v>194068.13526147662</v>
      </c>
      <c r="C415" s="327">
        <v>4.4228396639999996</v>
      </c>
      <c r="D415" s="327">
        <v>83.654409240516344</v>
      </c>
      <c r="E415" s="327">
        <v>120223.32005567812</v>
      </c>
      <c r="F415" s="327">
        <v>6707.3619791853198</v>
      </c>
      <c r="G415" s="327">
        <v>7332.5098355411983</v>
      </c>
      <c r="H415" s="327">
        <v>0.51767788417194005</v>
      </c>
      <c r="I415" s="327">
        <v>2.8530150025699998E-2</v>
      </c>
      <c r="J415" s="327">
        <v>572.16514495327442</v>
      </c>
      <c r="K415" s="327">
        <v>1557.1939910195872</v>
      </c>
      <c r="L415" s="327">
        <v>5849.2197121443369</v>
      </c>
      <c r="M415" s="327">
        <v>830.75987228203655</v>
      </c>
    </row>
    <row r="416" spans="1:13" x14ac:dyDescent="0.25">
      <c r="A416" s="278" t="s">
        <v>651</v>
      </c>
      <c r="B416" s="327">
        <v>70318.070227320059</v>
      </c>
      <c r="C416" s="336" t="s">
        <v>195</v>
      </c>
      <c r="D416" s="336" t="s">
        <v>195</v>
      </c>
      <c r="E416" s="336" t="s">
        <v>195</v>
      </c>
      <c r="F416" s="336" t="s">
        <v>195</v>
      </c>
      <c r="G416" s="336" t="s">
        <v>195</v>
      </c>
      <c r="H416" s="336" t="s">
        <v>195</v>
      </c>
      <c r="I416" s="336" t="s">
        <v>195</v>
      </c>
      <c r="J416" s="327" t="s">
        <v>522</v>
      </c>
      <c r="K416" s="327" t="s">
        <v>522</v>
      </c>
      <c r="L416" s="327" t="s">
        <v>522</v>
      </c>
      <c r="M416" s="327">
        <v>134.03649648504052</v>
      </c>
    </row>
    <row r="417" spans="1:13" x14ac:dyDescent="0.25">
      <c r="A417" s="359" t="s">
        <v>652</v>
      </c>
      <c r="B417" s="327">
        <v>46194.121028708993</v>
      </c>
      <c r="C417" s="336" t="s">
        <v>195</v>
      </c>
      <c r="D417" s="336" t="s">
        <v>195</v>
      </c>
      <c r="E417" s="336" t="s">
        <v>195</v>
      </c>
      <c r="F417" s="336" t="s">
        <v>195</v>
      </c>
      <c r="G417" s="336" t="s">
        <v>195</v>
      </c>
      <c r="H417" s="336" t="s">
        <v>195</v>
      </c>
      <c r="I417" s="336" t="s">
        <v>195</v>
      </c>
      <c r="J417" s="336" t="s">
        <v>195</v>
      </c>
      <c r="K417" s="336" t="s">
        <v>195</v>
      </c>
      <c r="L417" s="336" t="s">
        <v>195</v>
      </c>
      <c r="M417" s="331">
        <v>134.03649648504052</v>
      </c>
    </row>
    <row r="418" spans="1:13" x14ac:dyDescent="0.25">
      <c r="A418" s="359" t="s">
        <v>653</v>
      </c>
      <c r="B418" s="327">
        <v>14551.955897401811</v>
      </c>
      <c r="C418" s="336" t="s">
        <v>195</v>
      </c>
      <c r="D418" s="336" t="s">
        <v>195</v>
      </c>
      <c r="E418" s="336" t="s">
        <v>195</v>
      </c>
      <c r="F418" s="336" t="s">
        <v>195</v>
      </c>
      <c r="G418" s="336" t="s">
        <v>195</v>
      </c>
      <c r="H418" s="336" t="s">
        <v>195</v>
      </c>
      <c r="I418" s="336" t="s">
        <v>195</v>
      </c>
      <c r="J418" s="336" t="s">
        <v>195</v>
      </c>
      <c r="K418" s="336" t="s">
        <v>195</v>
      </c>
      <c r="L418" s="336" t="s">
        <v>195</v>
      </c>
      <c r="M418" s="336" t="s">
        <v>195</v>
      </c>
    </row>
    <row r="419" spans="1:13" x14ac:dyDescent="0.25">
      <c r="A419" s="359" t="s">
        <v>654</v>
      </c>
      <c r="B419" s="327">
        <v>1928.2873679484251</v>
      </c>
      <c r="C419" s="336" t="s">
        <v>195</v>
      </c>
      <c r="D419" s="336" t="s">
        <v>195</v>
      </c>
      <c r="E419" s="336" t="s">
        <v>195</v>
      </c>
      <c r="F419" s="336" t="s">
        <v>195</v>
      </c>
      <c r="G419" s="336" t="s">
        <v>195</v>
      </c>
      <c r="H419" s="336" t="s">
        <v>195</v>
      </c>
      <c r="I419" s="336" t="s">
        <v>195</v>
      </c>
      <c r="J419" s="336" t="s">
        <v>195</v>
      </c>
      <c r="K419" s="336" t="s">
        <v>195</v>
      </c>
      <c r="L419" s="336" t="s">
        <v>195</v>
      </c>
      <c r="M419" s="336" t="s">
        <v>195</v>
      </c>
    </row>
    <row r="420" spans="1:13" x14ac:dyDescent="0.25">
      <c r="A420" s="359" t="s">
        <v>655</v>
      </c>
      <c r="B420" s="327">
        <v>7643.7059332608314</v>
      </c>
      <c r="C420" s="336" t="s">
        <v>195</v>
      </c>
      <c r="D420" s="336" t="s">
        <v>195</v>
      </c>
      <c r="E420" s="336" t="s">
        <v>195</v>
      </c>
      <c r="F420" s="336" t="s">
        <v>195</v>
      </c>
      <c r="G420" s="336" t="s">
        <v>195</v>
      </c>
      <c r="H420" s="336" t="s">
        <v>195</v>
      </c>
      <c r="I420" s="336" t="s">
        <v>195</v>
      </c>
      <c r="J420" s="327" t="s">
        <v>522</v>
      </c>
      <c r="K420" s="327" t="s">
        <v>522</v>
      </c>
      <c r="L420" s="327" t="s">
        <v>522</v>
      </c>
      <c r="M420" s="327" t="s">
        <v>522</v>
      </c>
    </row>
    <row r="421" spans="1:13" x14ac:dyDescent="0.25">
      <c r="A421" s="279" t="s">
        <v>656</v>
      </c>
      <c r="B421" s="327">
        <v>46553.765996456706</v>
      </c>
      <c r="C421" s="327">
        <v>3.4620000000000002</v>
      </c>
      <c r="D421" s="327">
        <v>69.090317678675007</v>
      </c>
      <c r="E421" s="327">
        <v>20040.325102040817</v>
      </c>
      <c r="F421" s="327" t="s">
        <v>522</v>
      </c>
      <c r="G421" s="327" t="s">
        <v>522</v>
      </c>
      <c r="H421" s="327" t="s">
        <v>522</v>
      </c>
      <c r="I421" s="327" t="s">
        <v>522</v>
      </c>
      <c r="J421" s="327">
        <v>55.249069497127223</v>
      </c>
      <c r="K421" s="327">
        <v>188.72091220254887</v>
      </c>
      <c r="L421" s="327">
        <v>213.37603828081271</v>
      </c>
      <c r="M421" s="327">
        <v>228.15769905799976</v>
      </c>
    </row>
    <row r="422" spans="1:13" x14ac:dyDescent="0.25">
      <c r="A422" s="360" t="s">
        <v>657</v>
      </c>
      <c r="B422" s="327">
        <v>9177.0984327999995</v>
      </c>
      <c r="C422" s="327" t="s">
        <v>522</v>
      </c>
      <c r="D422" s="327" t="s">
        <v>522</v>
      </c>
      <c r="E422" s="336" t="s">
        <v>195</v>
      </c>
      <c r="F422" s="336" t="s">
        <v>195</v>
      </c>
      <c r="G422" s="336" t="s">
        <v>195</v>
      </c>
      <c r="H422" s="336" t="s">
        <v>195</v>
      </c>
      <c r="I422" s="336" t="s">
        <v>195</v>
      </c>
      <c r="J422" s="331" t="s">
        <v>524</v>
      </c>
      <c r="K422" s="331" t="s">
        <v>524</v>
      </c>
      <c r="L422" s="331" t="s">
        <v>524</v>
      </c>
      <c r="M422" s="331" t="s">
        <v>524</v>
      </c>
    </row>
    <row r="423" spans="1:13" x14ac:dyDescent="0.25">
      <c r="A423" s="359" t="s">
        <v>658</v>
      </c>
      <c r="B423" s="336" t="s">
        <v>195</v>
      </c>
      <c r="C423" s="336" t="s">
        <v>195</v>
      </c>
      <c r="D423" s="327">
        <v>37.974850892036372</v>
      </c>
      <c r="E423" s="336" t="s">
        <v>195</v>
      </c>
      <c r="F423" s="336" t="s">
        <v>195</v>
      </c>
      <c r="G423" s="336" t="s">
        <v>195</v>
      </c>
      <c r="H423" s="336" t="s">
        <v>195</v>
      </c>
      <c r="I423" s="336" t="s">
        <v>195</v>
      </c>
      <c r="J423" s="331" t="s">
        <v>524</v>
      </c>
      <c r="K423" s="336" t="s">
        <v>195</v>
      </c>
      <c r="L423" s="336" t="s">
        <v>195</v>
      </c>
      <c r="M423" s="336" t="s">
        <v>195</v>
      </c>
    </row>
    <row r="424" spans="1:13" x14ac:dyDescent="0.25">
      <c r="A424" s="359" t="s">
        <v>659</v>
      </c>
      <c r="B424" s="327" t="s">
        <v>522</v>
      </c>
      <c r="C424" s="336" t="s">
        <v>195</v>
      </c>
      <c r="D424" s="327">
        <v>23.960466786638641</v>
      </c>
      <c r="E424" s="336" t="s">
        <v>195</v>
      </c>
      <c r="F424" s="336" t="s">
        <v>195</v>
      </c>
      <c r="G424" s="336" t="s">
        <v>195</v>
      </c>
      <c r="H424" s="336" t="s">
        <v>195</v>
      </c>
      <c r="I424" s="336" t="s">
        <v>195</v>
      </c>
      <c r="J424" s="331" t="s">
        <v>524</v>
      </c>
      <c r="K424" s="331" t="s">
        <v>524</v>
      </c>
      <c r="L424" s="331" t="s">
        <v>524</v>
      </c>
      <c r="M424" s="336" t="s">
        <v>195</v>
      </c>
    </row>
    <row r="425" spans="1:13" x14ac:dyDescent="0.25">
      <c r="A425" s="359" t="s">
        <v>660</v>
      </c>
      <c r="B425" s="327" t="s">
        <v>545</v>
      </c>
      <c r="C425" s="336" t="s">
        <v>195</v>
      </c>
      <c r="D425" s="327">
        <v>7.1550000000000002</v>
      </c>
      <c r="E425" s="336" t="s">
        <v>195</v>
      </c>
      <c r="F425" s="336" t="s">
        <v>195</v>
      </c>
      <c r="G425" s="336" t="s">
        <v>195</v>
      </c>
      <c r="H425" s="336" t="s">
        <v>195</v>
      </c>
      <c r="I425" s="336" t="s">
        <v>195</v>
      </c>
      <c r="J425" s="336" t="s">
        <v>195</v>
      </c>
      <c r="K425" s="336" t="s">
        <v>195</v>
      </c>
      <c r="L425" s="331" t="s">
        <v>524</v>
      </c>
      <c r="M425" s="331" t="s">
        <v>524</v>
      </c>
    </row>
    <row r="426" spans="1:13" x14ac:dyDescent="0.25">
      <c r="A426" s="359" t="s">
        <v>661</v>
      </c>
      <c r="B426" s="327">
        <v>91.7</v>
      </c>
      <c r="C426" s="327">
        <v>0.40600000000000003</v>
      </c>
      <c r="D426" s="336" t="s">
        <v>195</v>
      </c>
      <c r="E426" s="336" t="s">
        <v>195</v>
      </c>
      <c r="F426" s="336" t="s">
        <v>195</v>
      </c>
      <c r="G426" s="336" t="s">
        <v>195</v>
      </c>
      <c r="H426" s="336" t="s">
        <v>195</v>
      </c>
      <c r="I426" s="336" t="s">
        <v>195</v>
      </c>
      <c r="J426" s="331" t="s">
        <v>524</v>
      </c>
      <c r="K426" s="331" t="s">
        <v>524</v>
      </c>
      <c r="L426" s="331" t="s">
        <v>524</v>
      </c>
      <c r="M426" s="331" t="s">
        <v>524</v>
      </c>
    </row>
    <row r="427" spans="1:13" x14ac:dyDescent="0.25">
      <c r="A427" s="359" t="s">
        <v>662</v>
      </c>
      <c r="B427" s="327">
        <v>1755.3999999999999</v>
      </c>
      <c r="C427" s="336" t="s">
        <v>195</v>
      </c>
      <c r="D427" s="336" t="s">
        <v>195</v>
      </c>
      <c r="E427" s="336" t="s">
        <v>195</v>
      </c>
      <c r="F427" s="336" t="s">
        <v>195</v>
      </c>
      <c r="G427" s="336" t="s">
        <v>195</v>
      </c>
      <c r="H427" s="336" t="s">
        <v>195</v>
      </c>
      <c r="I427" s="336" t="s">
        <v>195</v>
      </c>
      <c r="J427" s="336" t="s">
        <v>195</v>
      </c>
      <c r="K427" s="336" t="s">
        <v>195</v>
      </c>
      <c r="L427" s="336" t="s">
        <v>195</v>
      </c>
      <c r="M427" s="336" t="s">
        <v>195</v>
      </c>
    </row>
    <row r="428" spans="1:13" x14ac:dyDescent="0.25">
      <c r="A428" s="359" t="s">
        <v>663</v>
      </c>
      <c r="B428" s="327">
        <v>1655.306718597858</v>
      </c>
      <c r="C428" s="336" t="s">
        <v>195</v>
      </c>
      <c r="D428" s="336" t="s">
        <v>195</v>
      </c>
      <c r="E428" s="336" t="s">
        <v>195</v>
      </c>
      <c r="F428" s="336" t="s">
        <v>195</v>
      </c>
      <c r="G428" s="336" t="s">
        <v>195</v>
      </c>
      <c r="H428" s="336" t="s">
        <v>195</v>
      </c>
      <c r="I428" s="336" t="s">
        <v>195</v>
      </c>
      <c r="J428" s="336" t="s">
        <v>195</v>
      </c>
      <c r="K428" s="336" t="s">
        <v>195</v>
      </c>
      <c r="L428" s="336" t="s">
        <v>195</v>
      </c>
      <c r="M428" s="336" t="s">
        <v>195</v>
      </c>
    </row>
    <row r="429" spans="1:13" x14ac:dyDescent="0.25">
      <c r="A429" s="359" t="s">
        <v>664</v>
      </c>
      <c r="B429" s="327">
        <v>27383.218865213978</v>
      </c>
      <c r="C429" s="327">
        <v>3.056</v>
      </c>
      <c r="D429" s="336" t="s">
        <v>195</v>
      </c>
      <c r="E429" s="336" t="s">
        <v>195</v>
      </c>
      <c r="F429" s="336" t="s">
        <v>195</v>
      </c>
      <c r="G429" s="336" t="s">
        <v>195</v>
      </c>
      <c r="H429" s="336" t="s">
        <v>195</v>
      </c>
      <c r="I429" s="336" t="s">
        <v>195</v>
      </c>
      <c r="J429" s="331" t="s">
        <v>524</v>
      </c>
      <c r="K429" s="331" t="s">
        <v>524</v>
      </c>
      <c r="L429" s="331" t="s">
        <v>524</v>
      </c>
      <c r="M429" s="331" t="s">
        <v>524</v>
      </c>
    </row>
    <row r="430" spans="1:13" x14ac:dyDescent="0.25">
      <c r="A430" s="359" t="s">
        <v>665</v>
      </c>
      <c r="B430" s="336" t="s">
        <v>195</v>
      </c>
      <c r="C430" s="336" t="s">
        <v>195</v>
      </c>
      <c r="D430" s="336" t="s">
        <v>195</v>
      </c>
      <c r="E430" s="327">
        <v>20040.325102040817</v>
      </c>
      <c r="F430" s="327" t="s">
        <v>522</v>
      </c>
      <c r="G430" s="327" t="s">
        <v>522</v>
      </c>
      <c r="H430" s="327" t="s">
        <v>522</v>
      </c>
      <c r="I430" s="327" t="s">
        <v>522</v>
      </c>
      <c r="J430" s="336" t="s">
        <v>195</v>
      </c>
      <c r="K430" s="336" t="s">
        <v>195</v>
      </c>
      <c r="L430" s="336" t="s">
        <v>195</v>
      </c>
      <c r="M430" s="336" t="s">
        <v>195</v>
      </c>
    </row>
    <row r="431" spans="1:13" x14ac:dyDescent="0.25">
      <c r="A431" s="361" t="s">
        <v>3408</v>
      </c>
      <c r="B431" s="327">
        <v>6491.041979844872</v>
      </c>
      <c r="C431" s="327" t="s">
        <v>584</v>
      </c>
      <c r="D431" s="327" t="s">
        <v>522</v>
      </c>
      <c r="E431" s="327" t="s">
        <v>522</v>
      </c>
      <c r="F431" s="327" t="s">
        <v>522</v>
      </c>
      <c r="G431" s="327" t="s">
        <v>522</v>
      </c>
      <c r="H431" s="327" t="s">
        <v>522</v>
      </c>
      <c r="I431" s="327" t="s">
        <v>522</v>
      </c>
      <c r="J431" s="327">
        <v>55.249069497127223</v>
      </c>
      <c r="K431" s="327">
        <v>188.72091220254887</v>
      </c>
      <c r="L431" s="327">
        <v>213.37603828081271</v>
      </c>
      <c r="M431" s="327">
        <v>228.15769905799976</v>
      </c>
    </row>
    <row r="432" spans="1:13" x14ac:dyDescent="0.25">
      <c r="A432" s="278" t="s">
        <v>666</v>
      </c>
      <c r="B432" s="327">
        <v>77196.299037699835</v>
      </c>
      <c r="C432" s="327">
        <v>0.96083966399999998</v>
      </c>
      <c r="D432" s="327" t="s">
        <v>522</v>
      </c>
      <c r="E432" s="327" t="s">
        <v>584</v>
      </c>
      <c r="F432" s="327">
        <v>3439.7541856200496</v>
      </c>
      <c r="G432" s="327" t="s">
        <v>522</v>
      </c>
      <c r="H432" s="327">
        <v>0.12041830440901</v>
      </c>
      <c r="I432" s="327" t="s">
        <v>522</v>
      </c>
      <c r="J432" s="327">
        <v>60.032090854165958</v>
      </c>
      <c r="K432" s="327">
        <v>752.39490757758881</v>
      </c>
      <c r="L432" s="327">
        <v>44.874287061635293</v>
      </c>
      <c r="M432" s="327">
        <v>158.39225986800554</v>
      </c>
    </row>
    <row r="433" spans="1:13" x14ac:dyDescent="0.25">
      <c r="A433" s="359" t="s">
        <v>667</v>
      </c>
      <c r="B433" s="327">
        <v>70075.972196806615</v>
      </c>
      <c r="C433" s="327">
        <v>0.57413966400000005</v>
      </c>
      <c r="D433" s="336" t="s">
        <v>195</v>
      </c>
      <c r="E433" s="336" t="s">
        <v>195</v>
      </c>
      <c r="F433" s="336" t="s">
        <v>195</v>
      </c>
      <c r="G433" s="336" t="s">
        <v>195</v>
      </c>
      <c r="H433" s="336" t="s">
        <v>195</v>
      </c>
      <c r="I433" s="336" t="s">
        <v>195</v>
      </c>
      <c r="J433" s="331" t="s">
        <v>524</v>
      </c>
      <c r="K433" s="331" t="s">
        <v>524</v>
      </c>
      <c r="L433" s="331" t="s">
        <v>524</v>
      </c>
      <c r="M433" s="331" t="s">
        <v>524</v>
      </c>
    </row>
    <row r="434" spans="1:13" x14ac:dyDescent="0.25">
      <c r="A434" s="359" t="s">
        <v>668</v>
      </c>
      <c r="B434" s="327">
        <v>1391.9</v>
      </c>
      <c r="C434" s="327">
        <v>0.38669999999999999</v>
      </c>
      <c r="D434" s="336" t="s">
        <v>195</v>
      </c>
      <c r="E434" s="336" t="s">
        <v>195</v>
      </c>
      <c r="F434" s="336" t="s">
        <v>195</v>
      </c>
      <c r="G434" s="336" t="s">
        <v>195</v>
      </c>
      <c r="H434" s="336" t="s">
        <v>195</v>
      </c>
      <c r="I434" s="336" t="s">
        <v>195</v>
      </c>
      <c r="J434" s="331" t="s">
        <v>524</v>
      </c>
      <c r="K434" s="331" t="s">
        <v>524</v>
      </c>
      <c r="L434" s="331" t="s">
        <v>524</v>
      </c>
      <c r="M434" s="331" t="s">
        <v>524</v>
      </c>
    </row>
    <row r="435" spans="1:13" x14ac:dyDescent="0.25">
      <c r="A435" s="359" t="s">
        <v>669</v>
      </c>
      <c r="B435" s="327">
        <v>4142.0497045616085</v>
      </c>
      <c r="C435" s="336" t="s">
        <v>195</v>
      </c>
      <c r="D435" s="336" t="s">
        <v>195</v>
      </c>
      <c r="E435" s="336" t="s">
        <v>195</v>
      </c>
      <c r="F435" s="327">
        <v>3439.7541856200496</v>
      </c>
      <c r="G435" s="336" t="s">
        <v>195</v>
      </c>
      <c r="H435" s="327" t="s">
        <v>522</v>
      </c>
      <c r="I435" s="336" t="s">
        <v>195</v>
      </c>
      <c r="J435" s="331" t="s">
        <v>524</v>
      </c>
      <c r="K435" s="331" t="s">
        <v>524</v>
      </c>
      <c r="L435" s="331" t="s">
        <v>524</v>
      </c>
      <c r="M435" s="331" t="s">
        <v>524</v>
      </c>
    </row>
    <row r="436" spans="1:13" x14ac:dyDescent="0.25">
      <c r="A436" s="361" t="s">
        <v>670</v>
      </c>
      <c r="B436" s="327">
        <v>2.9424154986548698</v>
      </c>
      <c r="C436" s="336" t="s">
        <v>195</v>
      </c>
      <c r="D436" s="336" t="s">
        <v>195</v>
      </c>
      <c r="E436" s="327" t="s">
        <v>584</v>
      </c>
      <c r="F436" s="327" t="s">
        <v>522</v>
      </c>
      <c r="G436" s="327" t="s">
        <v>522</v>
      </c>
      <c r="H436" s="327">
        <v>0.12041830440901</v>
      </c>
      <c r="I436" s="336" t="s">
        <v>195</v>
      </c>
      <c r="J436" s="331" t="s">
        <v>524</v>
      </c>
      <c r="K436" s="331" t="s">
        <v>524</v>
      </c>
      <c r="L436" s="331" t="s">
        <v>524</v>
      </c>
      <c r="M436" s="331" t="s">
        <v>524</v>
      </c>
    </row>
    <row r="437" spans="1:13" x14ac:dyDescent="0.25">
      <c r="A437" s="362" t="s">
        <v>671</v>
      </c>
      <c r="B437" s="327">
        <v>553.25</v>
      </c>
      <c r="C437" s="336" t="s">
        <v>195</v>
      </c>
      <c r="D437" s="336" t="s">
        <v>195</v>
      </c>
      <c r="E437" s="336" t="s">
        <v>195</v>
      </c>
      <c r="F437" s="336" t="s">
        <v>195</v>
      </c>
      <c r="G437" s="336" t="s">
        <v>195</v>
      </c>
      <c r="H437" s="336" t="s">
        <v>195</v>
      </c>
      <c r="I437" s="336" t="s">
        <v>195</v>
      </c>
      <c r="J437" s="331" t="s">
        <v>524</v>
      </c>
      <c r="K437" s="331" t="s">
        <v>524</v>
      </c>
      <c r="L437" s="331" t="s">
        <v>524</v>
      </c>
      <c r="M437" s="331" t="s">
        <v>524</v>
      </c>
    </row>
    <row r="438" spans="1:13" x14ac:dyDescent="0.25">
      <c r="A438" s="362" t="s">
        <v>672</v>
      </c>
      <c r="B438" s="327">
        <v>1030.18472083296</v>
      </c>
      <c r="C438" s="336" t="s">
        <v>195</v>
      </c>
      <c r="D438" s="336" t="s">
        <v>195</v>
      </c>
      <c r="E438" s="336" t="s">
        <v>195</v>
      </c>
      <c r="F438" s="336" t="s">
        <v>195</v>
      </c>
      <c r="G438" s="336" t="s">
        <v>195</v>
      </c>
      <c r="H438" s="336" t="s">
        <v>195</v>
      </c>
      <c r="I438" s="336" t="s">
        <v>195</v>
      </c>
      <c r="J438" s="331" t="s">
        <v>524</v>
      </c>
      <c r="K438" s="331" t="s">
        <v>524</v>
      </c>
      <c r="L438" s="331" t="s">
        <v>524</v>
      </c>
      <c r="M438" s="331" t="s">
        <v>524</v>
      </c>
    </row>
    <row r="439" spans="1:13" x14ac:dyDescent="0.25">
      <c r="A439" s="359" t="s">
        <v>3409</v>
      </c>
      <c r="B439" s="327" t="s">
        <v>522</v>
      </c>
      <c r="C439" s="327" t="s">
        <v>522</v>
      </c>
      <c r="D439" s="327" t="s">
        <v>522</v>
      </c>
      <c r="E439" s="327" t="s">
        <v>522</v>
      </c>
      <c r="F439" s="327" t="s">
        <v>522</v>
      </c>
      <c r="G439" s="327" t="s">
        <v>522</v>
      </c>
      <c r="H439" s="327" t="s">
        <v>522</v>
      </c>
      <c r="I439" s="327" t="s">
        <v>522</v>
      </c>
      <c r="J439" s="327">
        <v>60.032090854165958</v>
      </c>
      <c r="K439" s="327">
        <v>752.39490757758881</v>
      </c>
      <c r="L439" s="327">
        <v>44.874287061635293</v>
      </c>
      <c r="M439" s="327">
        <v>158.39225986800554</v>
      </c>
    </row>
    <row r="440" spans="1:13" x14ac:dyDescent="0.25">
      <c r="A440" s="363" t="s">
        <v>673</v>
      </c>
      <c r="B440" s="327" t="s">
        <v>524</v>
      </c>
      <c r="C440" s="327" t="s">
        <v>522</v>
      </c>
      <c r="D440" s="327" t="s">
        <v>522</v>
      </c>
      <c r="E440" s="336" t="s">
        <v>195</v>
      </c>
      <c r="F440" s="336" t="s">
        <v>195</v>
      </c>
      <c r="G440" s="336" t="s">
        <v>195</v>
      </c>
      <c r="H440" s="336" t="s">
        <v>195</v>
      </c>
      <c r="I440" s="336" t="s">
        <v>195</v>
      </c>
      <c r="J440" s="327" t="s">
        <v>522</v>
      </c>
      <c r="K440" s="327" t="s">
        <v>522</v>
      </c>
      <c r="L440" s="327" t="s">
        <v>522</v>
      </c>
      <c r="M440" s="327" t="s">
        <v>522</v>
      </c>
    </row>
    <row r="441" spans="1:13" x14ac:dyDescent="0.25">
      <c r="A441" s="364" t="s">
        <v>674</v>
      </c>
      <c r="B441" s="327" t="s">
        <v>524</v>
      </c>
      <c r="C441" s="327" t="s">
        <v>522</v>
      </c>
      <c r="D441" s="327" t="s">
        <v>522</v>
      </c>
      <c r="E441" s="336" t="s">
        <v>195</v>
      </c>
      <c r="F441" s="336" t="s">
        <v>195</v>
      </c>
      <c r="G441" s="336" t="s">
        <v>195</v>
      </c>
      <c r="H441" s="336" t="s">
        <v>195</v>
      </c>
      <c r="I441" s="336" t="s">
        <v>195</v>
      </c>
      <c r="J441" s="331" t="s">
        <v>522</v>
      </c>
      <c r="K441" s="331" t="s">
        <v>522</v>
      </c>
      <c r="L441" s="331" t="s">
        <v>522</v>
      </c>
      <c r="M441" s="331" t="s">
        <v>522</v>
      </c>
    </row>
    <row r="442" spans="1:13" x14ac:dyDescent="0.25">
      <c r="A442" s="364" t="s">
        <v>675</v>
      </c>
      <c r="B442" s="327" t="s">
        <v>524</v>
      </c>
      <c r="C442" s="327" t="s">
        <v>522</v>
      </c>
      <c r="D442" s="327" t="s">
        <v>522</v>
      </c>
      <c r="E442" s="336" t="s">
        <v>195</v>
      </c>
      <c r="F442" s="336" t="s">
        <v>195</v>
      </c>
      <c r="G442" s="336" t="s">
        <v>195</v>
      </c>
      <c r="H442" s="336" t="s">
        <v>195</v>
      </c>
      <c r="I442" s="336" t="s">
        <v>195</v>
      </c>
      <c r="J442" s="331" t="s">
        <v>522</v>
      </c>
      <c r="K442" s="331" t="s">
        <v>522</v>
      </c>
      <c r="L442" s="331" t="s">
        <v>522</v>
      </c>
      <c r="M442" s="331" t="s">
        <v>522</v>
      </c>
    </row>
    <row r="443" spans="1:13" x14ac:dyDescent="0.25">
      <c r="A443" s="365" t="s">
        <v>676</v>
      </c>
      <c r="B443" s="327" t="s">
        <v>524</v>
      </c>
      <c r="C443" s="327" t="s">
        <v>522</v>
      </c>
      <c r="D443" s="327" t="s">
        <v>522</v>
      </c>
      <c r="E443" s="336" t="s">
        <v>195</v>
      </c>
      <c r="F443" s="336" t="s">
        <v>195</v>
      </c>
      <c r="G443" s="336" t="s">
        <v>195</v>
      </c>
      <c r="H443" s="336" t="s">
        <v>195</v>
      </c>
      <c r="I443" s="336" t="s">
        <v>195</v>
      </c>
      <c r="J443" s="327" t="s">
        <v>522</v>
      </c>
      <c r="K443" s="327" t="s">
        <v>522</v>
      </c>
      <c r="L443" s="327" t="s">
        <v>522</v>
      </c>
      <c r="M443" s="327" t="s">
        <v>522</v>
      </c>
    </row>
    <row r="444" spans="1:13" x14ac:dyDescent="0.25">
      <c r="A444" s="366" t="s">
        <v>677</v>
      </c>
      <c r="B444" s="336" t="s">
        <v>195</v>
      </c>
      <c r="C444" s="336" t="s">
        <v>195</v>
      </c>
      <c r="D444" s="336" t="s">
        <v>195</v>
      </c>
      <c r="E444" s="327">
        <v>204.17777113730182</v>
      </c>
      <c r="F444" s="327">
        <v>3251.9469055652708</v>
      </c>
      <c r="G444" s="327">
        <v>18.975929941198739</v>
      </c>
      <c r="H444" s="327">
        <v>3.1016287312299998E-2</v>
      </c>
      <c r="I444" s="327">
        <v>2.8530150025699998E-2</v>
      </c>
      <c r="J444" s="336" t="s">
        <v>195</v>
      </c>
      <c r="K444" s="336" t="s">
        <v>195</v>
      </c>
      <c r="L444" s="336" t="s">
        <v>195</v>
      </c>
      <c r="M444" s="336" t="s">
        <v>195</v>
      </c>
    </row>
    <row r="445" spans="1:13" x14ac:dyDescent="0.25">
      <c r="A445" s="364" t="s">
        <v>678</v>
      </c>
      <c r="B445" s="336" t="s">
        <v>195</v>
      </c>
      <c r="C445" s="336" t="s">
        <v>195</v>
      </c>
      <c r="D445" s="336" t="s">
        <v>195</v>
      </c>
      <c r="E445" s="327">
        <v>202.33771926921244</v>
      </c>
      <c r="F445" s="327">
        <v>3249.4584409982149</v>
      </c>
      <c r="G445" s="327">
        <v>0.75795702244873997</v>
      </c>
      <c r="H445" s="327">
        <v>3.0668042743200001E-2</v>
      </c>
      <c r="I445" s="327">
        <v>2.8530150025699998E-2</v>
      </c>
      <c r="J445" s="336" t="s">
        <v>195</v>
      </c>
      <c r="K445" s="336" t="s">
        <v>195</v>
      </c>
      <c r="L445" s="336" t="s">
        <v>195</v>
      </c>
      <c r="M445" s="336" t="s">
        <v>195</v>
      </c>
    </row>
    <row r="446" spans="1:13" x14ac:dyDescent="0.25">
      <c r="A446" s="364" t="s">
        <v>679</v>
      </c>
      <c r="B446" s="336" t="s">
        <v>195</v>
      </c>
      <c r="C446" s="336" t="s">
        <v>195</v>
      </c>
      <c r="D446" s="336" t="s">
        <v>195</v>
      </c>
      <c r="E446" s="327" t="s">
        <v>549</v>
      </c>
      <c r="F446" s="327" t="s">
        <v>549</v>
      </c>
      <c r="G446" s="327" t="s">
        <v>549</v>
      </c>
      <c r="H446" s="327" t="s">
        <v>549</v>
      </c>
      <c r="I446" s="327" t="s">
        <v>549</v>
      </c>
      <c r="J446" s="336" t="s">
        <v>195</v>
      </c>
      <c r="K446" s="336" t="s">
        <v>195</v>
      </c>
      <c r="L446" s="336" t="s">
        <v>195</v>
      </c>
      <c r="M446" s="336" t="s">
        <v>195</v>
      </c>
    </row>
    <row r="447" spans="1:13" x14ac:dyDescent="0.25">
      <c r="A447" s="364" t="s">
        <v>680</v>
      </c>
      <c r="B447" s="336" t="s">
        <v>195</v>
      </c>
      <c r="C447" s="336" t="s">
        <v>195</v>
      </c>
      <c r="D447" s="336" t="s">
        <v>195</v>
      </c>
      <c r="E447" s="327" t="s">
        <v>620</v>
      </c>
      <c r="F447" s="327" t="s">
        <v>620</v>
      </c>
      <c r="G447" s="327">
        <v>4.9702035437500003</v>
      </c>
      <c r="H447" s="327" t="s">
        <v>549</v>
      </c>
      <c r="I447" s="327" t="s">
        <v>549</v>
      </c>
      <c r="J447" s="336" t="s">
        <v>195</v>
      </c>
      <c r="K447" s="336" t="s">
        <v>195</v>
      </c>
      <c r="L447" s="336" t="s">
        <v>195</v>
      </c>
      <c r="M447" s="336" t="s">
        <v>195</v>
      </c>
    </row>
    <row r="448" spans="1:13" x14ac:dyDescent="0.25">
      <c r="A448" s="364" t="s">
        <v>681</v>
      </c>
      <c r="B448" s="336" t="s">
        <v>195</v>
      </c>
      <c r="C448" s="336" t="s">
        <v>195</v>
      </c>
      <c r="D448" s="336" t="s">
        <v>195</v>
      </c>
      <c r="E448" s="327">
        <v>1.84005186808937</v>
      </c>
      <c r="F448" s="327">
        <v>2.4884645670558498</v>
      </c>
      <c r="G448" s="327" t="s">
        <v>551</v>
      </c>
      <c r="H448" s="327">
        <v>3.4824456909999998E-4</v>
      </c>
      <c r="I448" s="327" t="s">
        <v>551</v>
      </c>
      <c r="J448" s="336" t="s">
        <v>195</v>
      </c>
      <c r="K448" s="336" t="s">
        <v>195</v>
      </c>
      <c r="L448" s="336" t="s">
        <v>195</v>
      </c>
      <c r="M448" s="336" t="s">
        <v>195</v>
      </c>
    </row>
    <row r="449" spans="1:13" x14ac:dyDescent="0.25">
      <c r="A449" s="364" t="s">
        <v>3410</v>
      </c>
      <c r="B449" s="336" t="s">
        <v>195</v>
      </c>
      <c r="C449" s="336" t="s">
        <v>195</v>
      </c>
      <c r="D449" s="336" t="s">
        <v>195</v>
      </c>
      <c r="E449" s="327" t="s">
        <v>549</v>
      </c>
      <c r="F449" s="327" t="s">
        <v>620</v>
      </c>
      <c r="G449" s="327">
        <v>13.247769375000001</v>
      </c>
      <c r="H449" s="327" t="s">
        <v>524</v>
      </c>
      <c r="I449" s="327" t="s">
        <v>524</v>
      </c>
      <c r="J449" s="336" t="s">
        <v>195</v>
      </c>
      <c r="K449" s="336" t="s">
        <v>195</v>
      </c>
      <c r="L449" s="336" t="s">
        <v>195</v>
      </c>
      <c r="M449" s="336" t="s">
        <v>195</v>
      </c>
    </row>
    <row r="450" spans="1:13" x14ac:dyDescent="0.25">
      <c r="A450" s="367" t="s">
        <v>682</v>
      </c>
      <c r="B450" s="336" t="s">
        <v>195</v>
      </c>
      <c r="C450" s="336" t="s">
        <v>195</v>
      </c>
      <c r="D450" s="336" t="s">
        <v>195</v>
      </c>
      <c r="E450" s="327">
        <v>99978.817182500003</v>
      </c>
      <c r="F450" s="327">
        <v>15.660888</v>
      </c>
      <c r="G450" s="327">
        <v>7313.5339055999993</v>
      </c>
      <c r="H450" s="327" t="s">
        <v>522</v>
      </c>
      <c r="I450" s="327" t="s">
        <v>522</v>
      </c>
      <c r="J450" s="336" t="s">
        <v>195</v>
      </c>
      <c r="K450" s="336" t="s">
        <v>195</v>
      </c>
      <c r="L450" s="336" t="s">
        <v>195</v>
      </c>
      <c r="M450" s="336" t="s">
        <v>195</v>
      </c>
    </row>
    <row r="451" spans="1:13" x14ac:dyDescent="0.25">
      <c r="A451" s="364" t="s">
        <v>683</v>
      </c>
      <c r="B451" s="336" t="s">
        <v>195</v>
      </c>
      <c r="C451" s="336" t="s">
        <v>195</v>
      </c>
      <c r="D451" s="336" t="s">
        <v>195</v>
      </c>
      <c r="E451" s="327">
        <v>89653.230582500008</v>
      </c>
      <c r="F451" s="327" t="s">
        <v>522</v>
      </c>
      <c r="G451" s="327" t="s">
        <v>3274</v>
      </c>
      <c r="H451" s="327" t="s">
        <v>522</v>
      </c>
      <c r="I451" s="327" t="s">
        <v>522</v>
      </c>
      <c r="J451" s="336" t="s">
        <v>195</v>
      </c>
      <c r="K451" s="336" t="s">
        <v>195</v>
      </c>
      <c r="L451" s="336" t="s">
        <v>195</v>
      </c>
      <c r="M451" s="336" t="s">
        <v>195</v>
      </c>
    </row>
    <row r="452" spans="1:13" x14ac:dyDescent="0.25">
      <c r="A452" s="364" t="s">
        <v>684</v>
      </c>
      <c r="B452" s="336" t="s">
        <v>195</v>
      </c>
      <c r="C452" s="336" t="s">
        <v>195</v>
      </c>
      <c r="D452" s="336" t="s">
        <v>195</v>
      </c>
      <c r="E452" s="327">
        <v>1490.8036</v>
      </c>
      <c r="F452" s="327" t="s">
        <v>522</v>
      </c>
      <c r="G452" s="327" t="s">
        <v>524</v>
      </c>
      <c r="H452" s="327" t="s">
        <v>522</v>
      </c>
      <c r="I452" s="327" t="s">
        <v>522</v>
      </c>
      <c r="J452" s="336" t="s">
        <v>195</v>
      </c>
      <c r="K452" s="336" t="s">
        <v>195</v>
      </c>
      <c r="L452" s="336" t="s">
        <v>195</v>
      </c>
      <c r="M452" s="336" t="s">
        <v>195</v>
      </c>
    </row>
    <row r="453" spans="1:13" x14ac:dyDescent="0.25">
      <c r="A453" s="364" t="s">
        <v>685</v>
      </c>
      <c r="B453" s="336" t="s">
        <v>195</v>
      </c>
      <c r="C453" s="336" t="s">
        <v>195</v>
      </c>
      <c r="D453" s="336" t="s">
        <v>195</v>
      </c>
      <c r="E453" s="327">
        <v>301.25799999999998</v>
      </c>
      <c r="F453" s="327">
        <v>15.660888</v>
      </c>
      <c r="G453" s="327" t="s">
        <v>524</v>
      </c>
      <c r="H453" s="327" t="s">
        <v>522</v>
      </c>
      <c r="I453" s="327" t="s">
        <v>522</v>
      </c>
      <c r="J453" s="336" t="s">
        <v>195</v>
      </c>
      <c r="K453" s="336" t="s">
        <v>195</v>
      </c>
      <c r="L453" s="336" t="s">
        <v>195</v>
      </c>
      <c r="M453" s="336" t="s">
        <v>195</v>
      </c>
    </row>
    <row r="454" spans="1:13" x14ac:dyDescent="0.25">
      <c r="A454" s="364" t="s">
        <v>686</v>
      </c>
      <c r="B454" s="336" t="s">
        <v>195</v>
      </c>
      <c r="C454" s="336" t="s">
        <v>195</v>
      </c>
      <c r="D454" s="336" t="s">
        <v>195</v>
      </c>
      <c r="E454" s="327">
        <v>8533.5249999999996</v>
      </c>
      <c r="F454" s="327" t="s">
        <v>522</v>
      </c>
      <c r="G454" s="327" t="s">
        <v>596</v>
      </c>
      <c r="H454" s="327" t="s">
        <v>522</v>
      </c>
      <c r="I454" s="327" t="s">
        <v>522</v>
      </c>
      <c r="J454" s="336" t="s">
        <v>195</v>
      </c>
      <c r="K454" s="336" t="s">
        <v>195</v>
      </c>
      <c r="L454" s="336" t="s">
        <v>195</v>
      </c>
      <c r="M454" s="336" t="s">
        <v>195</v>
      </c>
    </row>
    <row r="455" spans="1:13" x14ac:dyDescent="0.25">
      <c r="A455" s="364" t="s">
        <v>687</v>
      </c>
      <c r="B455" s="336" t="s">
        <v>195</v>
      </c>
      <c r="C455" s="336" t="s">
        <v>195</v>
      </c>
      <c r="D455" s="336" t="s">
        <v>195</v>
      </c>
      <c r="E455" s="327" t="s">
        <v>522</v>
      </c>
      <c r="F455" s="327" t="s">
        <v>522</v>
      </c>
      <c r="G455" s="327" t="s">
        <v>524</v>
      </c>
      <c r="H455" s="327" t="s">
        <v>522</v>
      </c>
      <c r="I455" s="327" t="s">
        <v>522</v>
      </c>
      <c r="J455" s="336" t="s">
        <v>195</v>
      </c>
      <c r="K455" s="336" t="s">
        <v>195</v>
      </c>
      <c r="L455" s="336" t="s">
        <v>195</v>
      </c>
      <c r="M455" s="336" t="s">
        <v>195</v>
      </c>
    </row>
    <row r="456" spans="1:13" x14ac:dyDescent="0.25">
      <c r="A456" s="365" t="s">
        <v>688</v>
      </c>
      <c r="B456" s="336" t="s">
        <v>195</v>
      </c>
      <c r="C456" s="336" t="s">
        <v>195</v>
      </c>
      <c r="D456" s="336" t="s">
        <v>195</v>
      </c>
      <c r="E456" s="327" t="s">
        <v>522</v>
      </c>
      <c r="F456" s="327" t="s">
        <v>522</v>
      </c>
      <c r="G456" s="327">
        <v>7313.5339055999993</v>
      </c>
      <c r="H456" s="327" t="s">
        <v>522</v>
      </c>
      <c r="I456" s="327" t="s">
        <v>522</v>
      </c>
      <c r="J456" s="336" t="s">
        <v>195</v>
      </c>
      <c r="K456" s="336" t="s">
        <v>195</v>
      </c>
      <c r="L456" s="336" t="s">
        <v>195</v>
      </c>
      <c r="M456" s="336" t="s">
        <v>195</v>
      </c>
    </row>
    <row r="457" spans="1:13" x14ac:dyDescent="0.25">
      <c r="A457" s="366" t="s">
        <v>689</v>
      </c>
      <c r="B457" s="327" t="s">
        <v>545</v>
      </c>
      <c r="C457" s="327" t="s">
        <v>522</v>
      </c>
      <c r="D457" s="327">
        <v>14.15208194400004</v>
      </c>
      <c r="E457" s="327" t="s">
        <v>522</v>
      </c>
      <c r="F457" s="327" t="s">
        <v>522</v>
      </c>
      <c r="G457" s="327" t="s">
        <v>522</v>
      </c>
      <c r="H457" s="327">
        <v>0.36624329245062998</v>
      </c>
      <c r="I457" s="327" t="s">
        <v>522</v>
      </c>
      <c r="J457" s="327">
        <v>3.0595650574289701</v>
      </c>
      <c r="K457" s="327">
        <v>2.2218459027463999</v>
      </c>
      <c r="L457" s="327">
        <v>3851.2231308671667</v>
      </c>
      <c r="M457" s="327">
        <v>0.17191986356898001</v>
      </c>
    </row>
    <row r="458" spans="1:13" x14ac:dyDescent="0.25">
      <c r="A458" s="364" t="s">
        <v>690</v>
      </c>
      <c r="B458" s="336" t="s">
        <v>195</v>
      </c>
      <c r="C458" s="336" t="s">
        <v>195</v>
      </c>
      <c r="D458" s="336" t="s">
        <v>195</v>
      </c>
      <c r="E458" s="327" t="s">
        <v>522</v>
      </c>
      <c r="F458" s="327" t="s">
        <v>522</v>
      </c>
      <c r="G458" s="327" t="s">
        <v>522</v>
      </c>
      <c r="H458" s="327">
        <v>0.36624329245062998</v>
      </c>
      <c r="I458" s="327" t="s">
        <v>522</v>
      </c>
      <c r="J458" s="336" t="s">
        <v>195</v>
      </c>
      <c r="K458" s="336" t="s">
        <v>195</v>
      </c>
      <c r="L458" s="336" t="s">
        <v>195</v>
      </c>
      <c r="M458" s="336" t="s">
        <v>195</v>
      </c>
    </row>
    <row r="459" spans="1:13" x14ac:dyDescent="0.25">
      <c r="A459" s="364" t="s">
        <v>3411</v>
      </c>
      <c r="B459" s="336" t="s">
        <v>195</v>
      </c>
      <c r="C459" s="336" t="s">
        <v>195</v>
      </c>
      <c r="D459" s="336" t="s">
        <v>195</v>
      </c>
      <c r="E459" s="336" t="s">
        <v>195</v>
      </c>
      <c r="F459" s="327" t="s">
        <v>522</v>
      </c>
      <c r="G459" s="327" t="s">
        <v>195</v>
      </c>
      <c r="H459" s="327" t="s">
        <v>549</v>
      </c>
      <c r="I459" s="336" t="s">
        <v>195</v>
      </c>
      <c r="J459" s="336" t="s">
        <v>195</v>
      </c>
      <c r="K459" s="336" t="s">
        <v>195</v>
      </c>
      <c r="L459" s="336" t="s">
        <v>195</v>
      </c>
      <c r="M459" s="336" t="s">
        <v>195</v>
      </c>
    </row>
    <row r="460" spans="1:13" x14ac:dyDescent="0.25">
      <c r="A460" s="364" t="s">
        <v>3412</v>
      </c>
      <c r="B460" s="336" t="s">
        <v>195</v>
      </c>
      <c r="C460" s="336" t="s">
        <v>195</v>
      </c>
      <c r="D460" s="327">
        <v>14.15208194400004</v>
      </c>
      <c r="E460" s="336" t="s">
        <v>195</v>
      </c>
      <c r="F460" s="336" t="s">
        <v>195</v>
      </c>
      <c r="G460" s="336" t="s">
        <v>195</v>
      </c>
      <c r="H460" s="336" t="s">
        <v>195</v>
      </c>
      <c r="I460" s="336" t="s">
        <v>195</v>
      </c>
      <c r="J460" s="336" t="s">
        <v>195</v>
      </c>
      <c r="K460" s="336" t="s">
        <v>195</v>
      </c>
      <c r="L460" s="336" t="s">
        <v>195</v>
      </c>
      <c r="M460" s="336" t="s">
        <v>195</v>
      </c>
    </row>
    <row r="461" spans="1:13" x14ac:dyDescent="0.25">
      <c r="A461" s="364" t="s">
        <v>691</v>
      </c>
      <c r="B461" s="327" t="s">
        <v>545</v>
      </c>
      <c r="C461" s="327" t="s">
        <v>522</v>
      </c>
      <c r="D461" s="327" t="s">
        <v>522</v>
      </c>
      <c r="E461" s="327" t="s">
        <v>522</v>
      </c>
      <c r="F461" s="327" t="s">
        <v>522</v>
      </c>
      <c r="G461" s="327" t="s">
        <v>522</v>
      </c>
      <c r="H461" s="327" t="s">
        <v>522</v>
      </c>
      <c r="I461" s="327" t="s">
        <v>522</v>
      </c>
      <c r="J461" s="327">
        <v>3.0595650574289701</v>
      </c>
      <c r="K461" s="327">
        <v>2.2218459027463999</v>
      </c>
      <c r="L461" s="327">
        <v>3851.2231308671667</v>
      </c>
      <c r="M461" s="327">
        <v>0.17191986356898001</v>
      </c>
    </row>
    <row r="462" spans="1:13" x14ac:dyDescent="0.25">
      <c r="A462" s="363" t="s">
        <v>692</v>
      </c>
      <c r="B462" s="327" t="s">
        <v>522</v>
      </c>
      <c r="C462" s="327" t="s">
        <v>522</v>
      </c>
      <c r="D462" s="327">
        <v>0.41200961784130002</v>
      </c>
      <c r="E462" s="327" t="s">
        <v>556</v>
      </c>
      <c r="F462" s="327" t="s">
        <v>556</v>
      </c>
      <c r="G462" s="327" t="s">
        <v>522</v>
      </c>
      <c r="H462" s="327" t="s">
        <v>556</v>
      </c>
      <c r="I462" s="327" t="s">
        <v>556</v>
      </c>
      <c r="J462" s="327">
        <v>453.82441954455231</v>
      </c>
      <c r="K462" s="327">
        <v>613.85632533670321</v>
      </c>
      <c r="L462" s="327">
        <v>1739.7462559347221</v>
      </c>
      <c r="M462" s="327">
        <v>310.00149700742173</v>
      </c>
    </row>
    <row r="464" spans="1:13" x14ac:dyDescent="0.25">
      <c r="A464" s="52" t="s">
        <v>693</v>
      </c>
      <c r="B464" s="64">
        <f>B415</f>
        <v>194068.13526147662</v>
      </c>
      <c r="C464" s="64">
        <f t="shared" ref="C464:M464" si="8">C415</f>
        <v>4.4228396639999996</v>
      </c>
      <c r="D464" s="64">
        <f t="shared" si="8"/>
        <v>83.654409240516344</v>
      </c>
      <c r="E464" s="64">
        <f t="shared" si="8"/>
        <v>120223.32005567812</v>
      </c>
      <c r="F464" s="64">
        <f t="shared" si="8"/>
        <v>6707.3619791853198</v>
      </c>
      <c r="G464" s="64">
        <f t="shared" si="8"/>
        <v>7332.5098355411983</v>
      </c>
      <c r="H464" s="64">
        <f t="shared" si="8"/>
        <v>0.51767788417194005</v>
      </c>
      <c r="I464" s="64">
        <f t="shared" si="8"/>
        <v>2.8530150025699998E-2</v>
      </c>
      <c r="J464" s="64">
        <f t="shared" si="8"/>
        <v>572.16514495327442</v>
      </c>
      <c r="K464" s="64">
        <f t="shared" si="8"/>
        <v>1557.1939910195872</v>
      </c>
      <c r="L464" s="64">
        <f t="shared" si="8"/>
        <v>5849.2197121443369</v>
      </c>
      <c r="M464" s="64">
        <f t="shared" si="8"/>
        <v>830.75987228203655</v>
      </c>
    </row>
    <row r="466" spans="1:36" ht="17.25" x14ac:dyDescent="0.25">
      <c r="A466" s="623" t="s">
        <v>694</v>
      </c>
      <c r="B466" s="623"/>
      <c r="C466" s="623"/>
      <c r="D466" s="623"/>
      <c r="E466" s="623"/>
      <c r="F466" s="623"/>
      <c r="G466" s="623"/>
      <c r="H466" s="623"/>
      <c r="I466" s="623"/>
      <c r="J466" s="623"/>
      <c r="K466" s="623"/>
      <c r="L466" s="623"/>
      <c r="M466" s="623"/>
      <c r="N466" s="623"/>
      <c r="O466" s="623"/>
      <c r="P466" s="623"/>
      <c r="Q466" s="623"/>
      <c r="R466" s="269"/>
      <c r="S466" s="269"/>
      <c r="T466" s="269"/>
      <c r="U466" s="269"/>
      <c r="V466" s="269"/>
      <c r="W466" s="269"/>
      <c r="X466" s="269"/>
      <c r="Y466" s="269"/>
      <c r="Z466" s="269"/>
      <c r="AA466" s="269"/>
      <c r="AB466" s="269"/>
      <c r="AC466" s="269"/>
      <c r="AD466" s="269"/>
      <c r="AE466" s="269"/>
      <c r="AF466" s="280"/>
      <c r="AG466" s="269"/>
      <c r="AH466" s="269"/>
      <c r="AI466" s="389" t="s">
        <v>506</v>
      </c>
      <c r="AJ466" s="267"/>
    </row>
    <row r="467" spans="1:36" ht="15.75" x14ac:dyDescent="0.25">
      <c r="A467" s="281" t="s">
        <v>695</v>
      </c>
      <c r="B467" s="66"/>
      <c r="C467" s="66"/>
      <c r="D467" s="66"/>
      <c r="E467" s="66"/>
      <c r="F467" s="66"/>
      <c r="G467" s="66"/>
      <c r="H467" s="66"/>
      <c r="I467" s="66"/>
      <c r="J467" s="66"/>
      <c r="K467" s="66"/>
      <c r="L467" s="66"/>
      <c r="M467" s="66"/>
      <c r="N467" s="66"/>
      <c r="O467" s="66"/>
      <c r="P467" s="66"/>
      <c r="Q467" s="66"/>
      <c r="R467" s="269"/>
      <c r="S467" s="269"/>
      <c r="T467" s="269"/>
      <c r="U467" s="269"/>
      <c r="V467" s="269"/>
      <c r="W467" s="269"/>
      <c r="X467" s="269"/>
      <c r="Y467" s="269"/>
      <c r="Z467" s="269"/>
      <c r="AA467" s="269"/>
      <c r="AB467" s="269"/>
      <c r="AC467" s="269"/>
      <c r="AD467" s="269"/>
      <c r="AE467" s="269"/>
      <c r="AF467" s="280"/>
      <c r="AG467" s="267"/>
      <c r="AH467" s="267"/>
      <c r="AI467" s="389" t="s">
        <v>3422</v>
      </c>
      <c r="AJ467" s="267"/>
    </row>
    <row r="468" spans="1:36" x14ac:dyDescent="0.25">
      <c r="A468" s="67"/>
      <c r="B468" s="269"/>
      <c r="C468" s="269"/>
      <c r="D468" s="269"/>
      <c r="E468" s="269"/>
      <c r="F468" s="269"/>
      <c r="G468" s="269"/>
      <c r="H468" s="269"/>
      <c r="I468" s="269"/>
      <c r="J468" s="269"/>
      <c r="K468" s="269"/>
      <c r="L468" s="269"/>
      <c r="M468" s="269"/>
      <c r="N468" s="269"/>
      <c r="O468" s="269"/>
      <c r="P468" s="269"/>
      <c r="Q468" s="269"/>
      <c r="R468" s="269"/>
      <c r="S468" s="269"/>
      <c r="T468" s="269"/>
      <c r="U468" s="269"/>
      <c r="V468" s="269"/>
      <c r="W468" s="269"/>
      <c r="X468" s="269"/>
      <c r="Y468" s="269"/>
      <c r="Z468" s="269"/>
      <c r="AA468" s="269"/>
      <c r="AB468" s="269"/>
      <c r="AC468" s="269"/>
      <c r="AD468" s="269"/>
      <c r="AE468" s="269"/>
      <c r="AF468" s="280"/>
      <c r="AG468" s="267"/>
      <c r="AH468" s="267"/>
      <c r="AI468" s="389" t="s">
        <v>507</v>
      </c>
      <c r="AJ468" s="267"/>
    </row>
    <row r="469" spans="1:36" x14ac:dyDescent="0.25">
      <c r="A469" s="282"/>
      <c r="B469" s="269"/>
      <c r="C469" s="269"/>
      <c r="D469" s="269"/>
      <c r="E469" s="269"/>
      <c r="F469" s="269"/>
      <c r="G469" s="269"/>
      <c r="H469" s="269"/>
      <c r="I469" s="269"/>
      <c r="J469" s="269"/>
      <c r="K469" s="269"/>
      <c r="L469" s="269"/>
      <c r="M469" s="269"/>
      <c r="N469" s="269"/>
      <c r="O469" s="269"/>
      <c r="P469" s="269"/>
      <c r="Q469" s="269"/>
      <c r="R469" s="269"/>
      <c r="S469" s="269"/>
      <c r="T469" s="269"/>
      <c r="U469" s="269"/>
      <c r="V469" s="269"/>
      <c r="W469" s="269"/>
      <c r="X469" s="269"/>
      <c r="Y469" s="269"/>
      <c r="Z469" s="269"/>
      <c r="AA469" s="269"/>
      <c r="AB469" s="269"/>
      <c r="AC469" s="269"/>
      <c r="AD469" s="269"/>
      <c r="AE469" s="269"/>
      <c r="AF469" s="269"/>
      <c r="AG469" s="269"/>
      <c r="AH469" s="269"/>
      <c r="AI469" s="269"/>
      <c r="AJ469" s="269"/>
    </row>
    <row r="470" spans="1:36" ht="64.5" customHeight="1" x14ac:dyDescent="0.25">
      <c r="A470" s="638" t="s">
        <v>508</v>
      </c>
      <c r="B470" s="283" t="s">
        <v>696</v>
      </c>
      <c r="C470" s="284" t="s">
        <v>697</v>
      </c>
      <c r="D470" s="284" t="s">
        <v>698</v>
      </c>
      <c r="E470" s="284" t="s">
        <v>699</v>
      </c>
      <c r="F470" s="284" t="s">
        <v>700</v>
      </c>
      <c r="G470" s="284" t="s">
        <v>701</v>
      </c>
      <c r="H470" s="284" t="s">
        <v>702</v>
      </c>
      <c r="I470" s="284" t="s">
        <v>703</v>
      </c>
      <c r="J470" s="284" t="s">
        <v>704</v>
      </c>
      <c r="K470" s="284" t="s">
        <v>705</v>
      </c>
      <c r="L470" s="284" t="s">
        <v>706</v>
      </c>
      <c r="M470" s="284" t="s">
        <v>707</v>
      </c>
      <c r="N470" s="284" t="s">
        <v>708</v>
      </c>
      <c r="O470" s="284" t="s">
        <v>709</v>
      </c>
      <c r="P470" s="284" t="s">
        <v>710</v>
      </c>
      <c r="Q470" s="284" t="s">
        <v>711</v>
      </c>
      <c r="R470" s="284" t="s">
        <v>712</v>
      </c>
      <c r="S470" s="285" t="s">
        <v>713</v>
      </c>
      <c r="T470" s="285" t="s">
        <v>714</v>
      </c>
      <c r="U470" s="286" t="s">
        <v>715</v>
      </c>
      <c r="V470" s="284" t="s">
        <v>716</v>
      </c>
      <c r="W470" s="287" t="s">
        <v>717</v>
      </c>
      <c r="X470" s="287" t="s">
        <v>718</v>
      </c>
      <c r="Y470" s="287" t="s">
        <v>719</v>
      </c>
      <c r="Z470" s="287" t="s">
        <v>720</v>
      </c>
      <c r="AA470" s="287" t="s">
        <v>721</v>
      </c>
      <c r="AB470" s="287" t="s">
        <v>722</v>
      </c>
      <c r="AC470" s="287" t="s">
        <v>723</v>
      </c>
      <c r="AD470" s="288" t="s">
        <v>724</v>
      </c>
      <c r="AE470" s="288" t="s">
        <v>725</v>
      </c>
      <c r="AF470" s="286" t="s">
        <v>726</v>
      </c>
      <c r="AG470" s="284" t="s">
        <v>727</v>
      </c>
      <c r="AH470" s="286" t="s">
        <v>644</v>
      </c>
      <c r="AI470" s="285" t="s">
        <v>645</v>
      </c>
      <c r="AJ470" s="68" t="s">
        <v>728</v>
      </c>
    </row>
    <row r="471" spans="1:36" ht="38.25" thickBot="1" x14ac:dyDescent="0.3">
      <c r="A471" s="639"/>
      <c r="B471" s="618" t="s">
        <v>3276</v>
      </c>
      <c r="C471" s="616"/>
      <c r="D471" s="616"/>
      <c r="E471" s="616"/>
      <c r="F471" s="616"/>
      <c r="G471" s="616"/>
      <c r="H471" s="616"/>
      <c r="I471" s="616"/>
      <c r="J471" s="616"/>
      <c r="K471" s="616"/>
      <c r="L471" s="616"/>
      <c r="M471" s="616"/>
      <c r="N471" s="616"/>
      <c r="O471" s="616"/>
      <c r="P471" s="616"/>
      <c r="Q471" s="616"/>
      <c r="R471" s="617"/>
      <c r="S471" s="322"/>
      <c r="T471" s="322"/>
      <c r="U471" s="624" t="s">
        <v>729</v>
      </c>
      <c r="V471" s="625"/>
      <c r="W471" s="618" t="s">
        <v>3276</v>
      </c>
      <c r="X471" s="616"/>
      <c r="Y471" s="616"/>
      <c r="Z471" s="616"/>
      <c r="AA471" s="616"/>
      <c r="AB471" s="616"/>
      <c r="AC471" s="617"/>
      <c r="AD471" s="322"/>
      <c r="AE471" s="322"/>
      <c r="AF471" s="624" t="s">
        <v>729</v>
      </c>
      <c r="AG471" s="625"/>
      <c r="AH471" s="289" t="s">
        <v>649</v>
      </c>
      <c r="AI471" s="323" t="s">
        <v>3276</v>
      </c>
      <c r="AJ471" s="290" t="s">
        <v>3276</v>
      </c>
    </row>
    <row r="472" spans="1:36" ht="15.75" thickTop="1" x14ac:dyDescent="0.25">
      <c r="A472" s="291" t="s">
        <v>730</v>
      </c>
      <c r="B472" s="327">
        <v>1368.6274879263533</v>
      </c>
      <c r="C472" s="327">
        <v>397.31929999999994</v>
      </c>
      <c r="D472" s="327" t="s">
        <v>827</v>
      </c>
      <c r="E472" s="327" t="s">
        <v>827</v>
      </c>
      <c r="F472" s="327">
        <v>2580.4423400000001</v>
      </c>
      <c r="G472" s="327" t="s">
        <v>547</v>
      </c>
      <c r="H472" s="327">
        <v>56052.275099999999</v>
      </c>
      <c r="I472" s="327" t="s">
        <v>547</v>
      </c>
      <c r="J472" s="327">
        <v>2093.1475999999998</v>
      </c>
      <c r="K472" s="327" t="s">
        <v>547</v>
      </c>
      <c r="L472" s="327" t="s">
        <v>827</v>
      </c>
      <c r="M472" s="327" t="s">
        <v>547</v>
      </c>
      <c r="N472" s="327" t="s">
        <v>547</v>
      </c>
      <c r="O472" s="327" t="s">
        <v>547</v>
      </c>
      <c r="P472" s="327" t="s">
        <v>547</v>
      </c>
      <c r="Q472" s="327">
        <v>117.73</v>
      </c>
      <c r="R472" s="327" t="s">
        <v>547</v>
      </c>
      <c r="S472" s="327" t="s">
        <v>827</v>
      </c>
      <c r="T472" s="327" t="s">
        <v>827</v>
      </c>
      <c r="U472" s="327">
        <v>1.84005186808937</v>
      </c>
      <c r="V472" s="336" t="s">
        <v>195</v>
      </c>
      <c r="W472" s="327">
        <v>539.28252369958398</v>
      </c>
      <c r="X472" s="327">
        <v>206.77996980802794</v>
      </c>
      <c r="Y472" s="327">
        <v>8.9719417447910903</v>
      </c>
      <c r="Z472" s="327" t="s">
        <v>547</v>
      </c>
      <c r="AA472" s="327">
        <v>11.42114438969833</v>
      </c>
      <c r="AB472" s="327" t="s">
        <v>547</v>
      </c>
      <c r="AC472" s="327" t="s">
        <v>827</v>
      </c>
      <c r="AD472" s="327" t="s">
        <v>547</v>
      </c>
      <c r="AE472" s="327" t="s">
        <v>547</v>
      </c>
      <c r="AF472" s="327">
        <v>2.4884645670558498</v>
      </c>
      <c r="AG472" s="336" t="s">
        <v>195</v>
      </c>
      <c r="AH472" s="327">
        <v>7332.5098355411983</v>
      </c>
      <c r="AI472" s="327">
        <v>517.67788417194004</v>
      </c>
      <c r="AJ472" s="327">
        <v>28.530150025699999</v>
      </c>
    </row>
    <row r="473" spans="1:36" x14ac:dyDescent="0.25">
      <c r="A473" s="291" t="s">
        <v>731</v>
      </c>
      <c r="B473" s="327">
        <v>1354.0760204081632</v>
      </c>
      <c r="C473" s="327" t="s">
        <v>522</v>
      </c>
      <c r="D473" s="327" t="s">
        <v>522</v>
      </c>
      <c r="E473" s="327" t="s">
        <v>522</v>
      </c>
      <c r="F473" s="327" t="s">
        <v>522</v>
      </c>
      <c r="G473" s="327" t="s">
        <v>522</v>
      </c>
      <c r="H473" s="327" t="s">
        <v>522</v>
      </c>
      <c r="I473" s="327" t="s">
        <v>522</v>
      </c>
      <c r="J473" s="327" t="s">
        <v>522</v>
      </c>
      <c r="K473" s="327" t="s">
        <v>522</v>
      </c>
      <c r="L473" s="327" t="s">
        <v>522</v>
      </c>
      <c r="M473" s="327" t="s">
        <v>522</v>
      </c>
      <c r="N473" s="327" t="s">
        <v>522</v>
      </c>
      <c r="O473" s="327" t="s">
        <v>522</v>
      </c>
      <c r="P473" s="327" t="s">
        <v>522</v>
      </c>
      <c r="Q473" s="327" t="s">
        <v>522</v>
      </c>
      <c r="R473" s="327" t="s">
        <v>522</v>
      </c>
      <c r="S473" s="327" t="s">
        <v>522</v>
      </c>
      <c r="T473" s="327" t="s">
        <v>522</v>
      </c>
      <c r="U473" s="327" t="s">
        <v>522</v>
      </c>
      <c r="V473" s="336" t="s">
        <v>195</v>
      </c>
      <c r="W473" s="327" t="s">
        <v>522</v>
      </c>
      <c r="X473" s="327" t="s">
        <v>522</v>
      </c>
      <c r="Y473" s="327" t="s">
        <v>522</v>
      </c>
      <c r="Z473" s="327" t="s">
        <v>522</v>
      </c>
      <c r="AA473" s="327" t="s">
        <v>522</v>
      </c>
      <c r="AB473" s="327" t="s">
        <v>522</v>
      </c>
      <c r="AC473" s="327" t="s">
        <v>522</v>
      </c>
      <c r="AD473" s="327" t="s">
        <v>522</v>
      </c>
      <c r="AE473" s="327" t="s">
        <v>522</v>
      </c>
      <c r="AF473" s="327" t="s">
        <v>522</v>
      </c>
      <c r="AG473" s="336" t="s">
        <v>195</v>
      </c>
      <c r="AH473" s="327" t="s">
        <v>522</v>
      </c>
      <c r="AI473" s="327" t="s">
        <v>522</v>
      </c>
      <c r="AJ473" s="327" t="s">
        <v>522</v>
      </c>
    </row>
    <row r="474" spans="1:36" x14ac:dyDescent="0.25">
      <c r="A474" s="364" t="s">
        <v>732</v>
      </c>
      <c r="B474" s="327">
        <v>1354.0760204081632</v>
      </c>
      <c r="C474" s="327" t="s">
        <v>522</v>
      </c>
      <c r="D474" s="327" t="s">
        <v>522</v>
      </c>
      <c r="E474" s="327" t="s">
        <v>522</v>
      </c>
      <c r="F474" s="327" t="s">
        <v>522</v>
      </c>
      <c r="G474" s="327" t="s">
        <v>522</v>
      </c>
      <c r="H474" s="327" t="s">
        <v>522</v>
      </c>
      <c r="I474" s="327" t="s">
        <v>522</v>
      </c>
      <c r="J474" s="327" t="s">
        <v>522</v>
      </c>
      <c r="K474" s="327" t="s">
        <v>522</v>
      </c>
      <c r="L474" s="327" t="s">
        <v>522</v>
      </c>
      <c r="M474" s="327" t="s">
        <v>522</v>
      </c>
      <c r="N474" s="327" t="s">
        <v>522</v>
      </c>
      <c r="O474" s="327" t="s">
        <v>522</v>
      </c>
      <c r="P474" s="327" t="s">
        <v>522</v>
      </c>
      <c r="Q474" s="327" t="s">
        <v>522</v>
      </c>
      <c r="R474" s="327" t="s">
        <v>522</v>
      </c>
      <c r="S474" s="327" t="s">
        <v>522</v>
      </c>
      <c r="T474" s="327" t="s">
        <v>522</v>
      </c>
      <c r="U474" s="327" t="s">
        <v>522</v>
      </c>
      <c r="V474" s="336" t="s">
        <v>195</v>
      </c>
      <c r="W474" s="327" t="s">
        <v>522</v>
      </c>
      <c r="X474" s="327" t="s">
        <v>522</v>
      </c>
      <c r="Y474" s="327" t="s">
        <v>522</v>
      </c>
      <c r="Z474" s="327" t="s">
        <v>522</v>
      </c>
      <c r="AA474" s="327" t="s">
        <v>522</v>
      </c>
      <c r="AB474" s="327" t="s">
        <v>522</v>
      </c>
      <c r="AC474" s="327" t="s">
        <v>522</v>
      </c>
      <c r="AD474" s="327" t="s">
        <v>522</v>
      </c>
      <c r="AE474" s="327" t="s">
        <v>522</v>
      </c>
      <c r="AF474" s="327" t="s">
        <v>522</v>
      </c>
      <c r="AG474" s="336" t="s">
        <v>195</v>
      </c>
      <c r="AH474" s="327" t="s">
        <v>522</v>
      </c>
      <c r="AI474" s="327" t="s">
        <v>522</v>
      </c>
      <c r="AJ474" s="327" t="s">
        <v>522</v>
      </c>
    </row>
    <row r="475" spans="1:36" x14ac:dyDescent="0.25">
      <c r="A475" s="368" t="s">
        <v>733</v>
      </c>
      <c r="B475" s="327">
        <v>1354.0760204081632</v>
      </c>
      <c r="C475" s="327" t="s">
        <v>522</v>
      </c>
      <c r="D475" s="327" t="s">
        <v>522</v>
      </c>
      <c r="E475" s="327" t="s">
        <v>522</v>
      </c>
      <c r="F475" s="327" t="s">
        <v>522</v>
      </c>
      <c r="G475" s="327" t="s">
        <v>522</v>
      </c>
      <c r="H475" s="327" t="s">
        <v>522</v>
      </c>
      <c r="I475" s="327" t="s">
        <v>522</v>
      </c>
      <c r="J475" s="327" t="s">
        <v>522</v>
      </c>
      <c r="K475" s="327" t="s">
        <v>522</v>
      </c>
      <c r="L475" s="327" t="s">
        <v>522</v>
      </c>
      <c r="M475" s="327" t="s">
        <v>522</v>
      </c>
      <c r="N475" s="327" t="s">
        <v>522</v>
      </c>
      <c r="O475" s="327" t="s">
        <v>522</v>
      </c>
      <c r="P475" s="327" t="s">
        <v>522</v>
      </c>
      <c r="Q475" s="327" t="s">
        <v>522</v>
      </c>
      <c r="R475" s="327" t="s">
        <v>522</v>
      </c>
      <c r="S475" s="327" t="s">
        <v>522</v>
      </c>
      <c r="T475" s="327" t="s">
        <v>522</v>
      </c>
      <c r="U475" s="327" t="s">
        <v>522</v>
      </c>
      <c r="V475" s="336" t="s">
        <v>195</v>
      </c>
      <c r="W475" s="327" t="s">
        <v>522</v>
      </c>
      <c r="X475" s="327" t="s">
        <v>522</v>
      </c>
      <c r="Y475" s="327" t="s">
        <v>522</v>
      </c>
      <c r="Z475" s="327" t="s">
        <v>522</v>
      </c>
      <c r="AA475" s="327" t="s">
        <v>522</v>
      </c>
      <c r="AB475" s="327" t="s">
        <v>522</v>
      </c>
      <c r="AC475" s="327" t="s">
        <v>522</v>
      </c>
      <c r="AD475" s="327" t="s">
        <v>522</v>
      </c>
      <c r="AE475" s="327" t="s">
        <v>522</v>
      </c>
      <c r="AF475" s="327" t="s">
        <v>522</v>
      </c>
      <c r="AG475" s="336" t="s">
        <v>195</v>
      </c>
      <c r="AH475" s="327" t="s">
        <v>522</v>
      </c>
      <c r="AI475" s="327" t="s">
        <v>522</v>
      </c>
      <c r="AJ475" s="327" t="s">
        <v>522</v>
      </c>
    </row>
    <row r="476" spans="1:36" x14ac:dyDescent="0.25">
      <c r="A476" s="368" t="s">
        <v>734</v>
      </c>
      <c r="B476" s="327" t="s">
        <v>522</v>
      </c>
      <c r="C476" s="327" t="s">
        <v>522</v>
      </c>
      <c r="D476" s="327" t="s">
        <v>522</v>
      </c>
      <c r="E476" s="327" t="s">
        <v>522</v>
      </c>
      <c r="F476" s="327" t="s">
        <v>522</v>
      </c>
      <c r="G476" s="327" t="s">
        <v>522</v>
      </c>
      <c r="H476" s="327" t="s">
        <v>522</v>
      </c>
      <c r="I476" s="327" t="s">
        <v>522</v>
      </c>
      <c r="J476" s="327" t="s">
        <v>522</v>
      </c>
      <c r="K476" s="327" t="s">
        <v>522</v>
      </c>
      <c r="L476" s="327" t="s">
        <v>522</v>
      </c>
      <c r="M476" s="327" t="s">
        <v>522</v>
      </c>
      <c r="N476" s="327" t="s">
        <v>522</v>
      </c>
      <c r="O476" s="327" t="s">
        <v>522</v>
      </c>
      <c r="P476" s="327" t="s">
        <v>522</v>
      </c>
      <c r="Q476" s="327" t="s">
        <v>522</v>
      </c>
      <c r="R476" s="327" t="s">
        <v>522</v>
      </c>
      <c r="S476" s="327" t="s">
        <v>522</v>
      </c>
      <c r="T476" s="327" t="s">
        <v>522</v>
      </c>
      <c r="U476" s="327" t="s">
        <v>522</v>
      </c>
      <c r="V476" s="336" t="s">
        <v>195</v>
      </c>
      <c r="W476" s="327" t="s">
        <v>522</v>
      </c>
      <c r="X476" s="327" t="s">
        <v>522</v>
      </c>
      <c r="Y476" s="327" t="s">
        <v>522</v>
      </c>
      <c r="Z476" s="327" t="s">
        <v>522</v>
      </c>
      <c r="AA476" s="327" t="s">
        <v>522</v>
      </c>
      <c r="AB476" s="327" t="s">
        <v>522</v>
      </c>
      <c r="AC476" s="327" t="s">
        <v>522</v>
      </c>
      <c r="AD476" s="327" t="s">
        <v>522</v>
      </c>
      <c r="AE476" s="327" t="s">
        <v>522</v>
      </c>
      <c r="AF476" s="327" t="s">
        <v>522</v>
      </c>
      <c r="AG476" s="336" t="s">
        <v>195</v>
      </c>
      <c r="AH476" s="327" t="s">
        <v>522</v>
      </c>
      <c r="AI476" s="327" t="s">
        <v>522</v>
      </c>
      <c r="AJ476" s="327" t="s">
        <v>522</v>
      </c>
    </row>
    <row r="477" spans="1:36" x14ac:dyDescent="0.25">
      <c r="A477" s="364" t="s">
        <v>735</v>
      </c>
      <c r="B477" s="327" t="s">
        <v>522</v>
      </c>
      <c r="C477" s="327" t="s">
        <v>522</v>
      </c>
      <c r="D477" s="327" t="s">
        <v>522</v>
      </c>
      <c r="E477" s="327" t="s">
        <v>522</v>
      </c>
      <c r="F477" s="327" t="s">
        <v>522</v>
      </c>
      <c r="G477" s="327" t="s">
        <v>522</v>
      </c>
      <c r="H477" s="327" t="s">
        <v>522</v>
      </c>
      <c r="I477" s="327" t="s">
        <v>522</v>
      </c>
      <c r="J477" s="327" t="s">
        <v>522</v>
      </c>
      <c r="K477" s="327" t="s">
        <v>522</v>
      </c>
      <c r="L477" s="327" t="s">
        <v>522</v>
      </c>
      <c r="M477" s="327" t="s">
        <v>522</v>
      </c>
      <c r="N477" s="327" t="s">
        <v>522</v>
      </c>
      <c r="O477" s="327" t="s">
        <v>522</v>
      </c>
      <c r="P477" s="327" t="s">
        <v>522</v>
      </c>
      <c r="Q477" s="327" t="s">
        <v>522</v>
      </c>
      <c r="R477" s="327" t="s">
        <v>522</v>
      </c>
      <c r="S477" s="327" t="s">
        <v>522</v>
      </c>
      <c r="T477" s="327" t="s">
        <v>522</v>
      </c>
      <c r="U477" s="327" t="s">
        <v>522</v>
      </c>
      <c r="V477" s="336" t="s">
        <v>195</v>
      </c>
      <c r="W477" s="327" t="s">
        <v>522</v>
      </c>
      <c r="X477" s="327" t="s">
        <v>522</v>
      </c>
      <c r="Y477" s="327" t="s">
        <v>522</v>
      </c>
      <c r="Z477" s="327" t="s">
        <v>522</v>
      </c>
      <c r="AA477" s="327" t="s">
        <v>522</v>
      </c>
      <c r="AB477" s="327" t="s">
        <v>522</v>
      </c>
      <c r="AC477" s="327" t="s">
        <v>522</v>
      </c>
      <c r="AD477" s="327" t="s">
        <v>522</v>
      </c>
      <c r="AE477" s="327" t="s">
        <v>522</v>
      </c>
      <c r="AF477" s="327" t="s">
        <v>522</v>
      </c>
      <c r="AG477" s="336" t="s">
        <v>195</v>
      </c>
      <c r="AH477" s="327" t="s">
        <v>522</v>
      </c>
      <c r="AI477" s="327" t="s">
        <v>522</v>
      </c>
      <c r="AJ477" s="327" t="s">
        <v>522</v>
      </c>
    </row>
    <row r="478" spans="1:36" x14ac:dyDescent="0.25">
      <c r="A478" s="291" t="s">
        <v>736</v>
      </c>
      <c r="B478" s="327" t="s">
        <v>522</v>
      </c>
      <c r="C478" s="327" t="s">
        <v>522</v>
      </c>
      <c r="D478" s="327" t="s">
        <v>522</v>
      </c>
      <c r="E478" s="327" t="s">
        <v>522</v>
      </c>
      <c r="F478" s="327" t="s">
        <v>522</v>
      </c>
      <c r="G478" s="327" t="s">
        <v>522</v>
      </c>
      <c r="H478" s="327" t="s">
        <v>584</v>
      </c>
      <c r="I478" s="327" t="s">
        <v>522</v>
      </c>
      <c r="J478" s="327" t="s">
        <v>522</v>
      </c>
      <c r="K478" s="327" t="s">
        <v>522</v>
      </c>
      <c r="L478" s="327" t="s">
        <v>522</v>
      </c>
      <c r="M478" s="327" t="s">
        <v>522</v>
      </c>
      <c r="N478" s="327" t="s">
        <v>522</v>
      </c>
      <c r="O478" s="327" t="s">
        <v>522</v>
      </c>
      <c r="P478" s="327" t="s">
        <v>522</v>
      </c>
      <c r="Q478" s="327" t="s">
        <v>522</v>
      </c>
      <c r="R478" s="327" t="s">
        <v>522</v>
      </c>
      <c r="S478" s="327" t="s">
        <v>522</v>
      </c>
      <c r="T478" s="327" t="s">
        <v>522</v>
      </c>
      <c r="U478" s="327" t="s">
        <v>522</v>
      </c>
      <c r="V478" s="336" t="s">
        <v>195</v>
      </c>
      <c r="W478" s="327">
        <v>391.00292248704386</v>
      </c>
      <c r="X478" s="327">
        <v>45.101851511540602</v>
      </c>
      <c r="Y478" s="327" t="s">
        <v>522</v>
      </c>
      <c r="Z478" s="327" t="s">
        <v>522</v>
      </c>
      <c r="AA478" s="327" t="s">
        <v>522</v>
      </c>
      <c r="AB478" s="327" t="s">
        <v>522</v>
      </c>
      <c r="AC478" s="327" t="s">
        <v>522</v>
      </c>
      <c r="AD478" s="327" t="s">
        <v>522</v>
      </c>
      <c r="AE478" s="327" t="s">
        <v>522</v>
      </c>
      <c r="AF478" s="327" t="s">
        <v>522</v>
      </c>
      <c r="AG478" s="336" t="s">
        <v>195</v>
      </c>
      <c r="AH478" s="327" t="s">
        <v>522</v>
      </c>
      <c r="AI478" s="327">
        <v>120.41830440901001</v>
      </c>
      <c r="AJ478" s="327" t="s">
        <v>522</v>
      </c>
    </row>
    <row r="479" spans="1:36" x14ac:dyDescent="0.25">
      <c r="A479" s="364" t="s">
        <v>737</v>
      </c>
      <c r="B479" s="336" t="s">
        <v>195</v>
      </c>
      <c r="C479" s="336" t="s">
        <v>195</v>
      </c>
      <c r="D479" s="336" t="s">
        <v>195</v>
      </c>
      <c r="E479" s="336" t="s">
        <v>195</v>
      </c>
      <c r="F479" s="336" t="s">
        <v>195</v>
      </c>
      <c r="G479" s="336" t="s">
        <v>195</v>
      </c>
      <c r="H479" s="336" t="s">
        <v>195</v>
      </c>
      <c r="I479" s="336" t="s">
        <v>195</v>
      </c>
      <c r="J479" s="336" t="s">
        <v>195</v>
      </c>
      <c r="K479" s="336" t="s">
        <v>195</v>
      </c>
      <c r="L479" s="336" t="s">
        <v>195</v>
      </c>
      <c r="M479" s="336" t="s">
        <v>195</v>
      </c>
      <c r="N479" s="336" t="s">
        <v>195</v>
      </c>
      <c r="O479" s="336" t="s">
        <v>195</v>
      </c>
      <c r="P479" s="336" t="s">
        <v>195</v>
      </c>
      <c r="Q479" s="336" t="s">
        <v>195</v>
      </c>
      <c r="R479" s="336" t="s">
        <v>195</v>
      </c>
      <c r="S479" s="336" t="s">
        <v>195</v>
      </c>
      <c r="T479" s="336" t="s">
        <v>195</v>
      </c>
      <c r="U479" s="336" t="s">
        <v>195</v>
      </c>
      <c r="V479" s="336" t="s">
        <v>195</v>
      </c>
      <c r="W479" s="327">
        <v>391.00292248704386</v>
      </c>
      <c r="X479" s="327">
        <v>45.101851511540602</v>
      </c>
      <c r="Y479" s="327" t="s">
        <v>522</v>
      </c>
      <c r="Z479" s="327" t="s">
        <v>522</v>
      </c>
      <c r="AA479" s="327" t="s">
        <v>522</v>
      </c>
      <c r="AB479" s="327" t="s">
        <v>522</v>
      </c>
      <c r="AC479" s="327" t="s">
        <v>522</v>
      </c>
      <c r="AD479" s="327" t="s">
        <v>522</v>
      </c>
      <c r="AE479" s="327" t="s">
        <v>522</v>
      </c>
      <c r="AF479" s="327" t="s">
        <v>522</v>
      </c>
      <c r="AG479" s="336" t="s">
        <v>195</v>
      </c>
      <c r="AH479" s="336" t="s">
        <v>195</v>
      </c>
      <c r="AI479" s="327" t="s">
        <v>522</v>
      </c>
      <c r="AJ479" s="336" t="s">
        <v>195</v>
      </c>
    </row>
    <row r="480" spans="1:36" x14ac:dyDescent="0.25">
      <c r="A480" s="364" t="s">
        <v>738</v>
      </c>
      <c r="B480" s="327" t="s">
        <v>522</v>
      </c>
      <c r="C480" s="327" t="s">
        <v>522</v>
      </c>
      <c r="D480" s="327" t="s">
        <v>522</v>
      </c>
      <c r="E480" s="327" t="s">
        <v>522</v>
      </c>
      <c r="F480" s="327" t="s">
        <v>522</v>
      </c>
      <c r="G480" s="327" t="s">
        <v>522</v>
      </c>
      <c r="H480" s="327" t="s">
        <v>551</v>
      </c>
      <c r="I480" s="327" t="s">
        <v>522</v>
      </c>
      <c r="J480" s="327" t="s">
        <v>522</v>
      </c>
      <c r="K480" s="327" t="s">
        <v>522</v>
      </c>
      <c r="L480" s="327" t="s">
        <v>522</v>
      </c>
      <c r="M480" s="327" t="s">
        <v>522</v>
      </c>
      <c r="N480" s="327" t="s">
        <v>522</v>
      </c>
      <c r="O480" s="327" t="s">
        <v>522</v>
      </c>
      <c r="P480" s="327" t="s">
        <v>522</v>
      </c>
      <c r="Q480" s="327" t="s">
        <v>522</v>
      </c>
      <c r="R480" s="327" t="s">
        <v>522</v>
      </c>
      <c r="S480" s="327" t="s">
        <v>522</v>
      </c>
      <c r="T480" s="327" t="s">
        <v>522</v>
      </c>
      <c r="U480" s="327" t="s">
        <v>522</v>
      </c>
      <c r="V480" s="336" t="s">
        <v>195</v>
      </c>
      <c r="W480" s="327" t="s">
        <v>522</v>
      </c>
      <c r="X480" s="327" t="s">
        <v>522</v>
      </c>
      <c r="Y480" s="327" t="s">
        <v>522</v>
      </c>
      <c r="Z480" s="327" t="s">
        <v>522</v>
      </c>
      <c r="AA480" s="327" t="s">
        <v>522</v>
      </c>
      <c r="AB480" s="327" t="s">
        <v>522</v>
      </c>
      <c r="AC480" s="327" t="s">
        <v>522</v>
      </c>
      <c r="AD480" s="327" t="s">
        <v>522</v>
      </c>
      <c r="AE480" s="327" t="s">
        <v>522</v>
      </c>
      <c r="AF480" s="327" t="s">
        <v>522</v>
      </c>
      <c r="AG480" s="336" t="s">
        <v>195</v>
      </c>
      <c r="AH480" s="327" t="s">
        <v>522</v>
      </c>
      <c r="AI480" s="327">
        <v>120.41830440900908</v>
      </c>
      <c r="AJ480" s="336" t="s">
        <v>195</v>
      </c>
    </row>
    <row r="481" spans="1:36" x14ac:dyDescent="0.25">
      <c r="A481" s="365" t="s">
        <v>739</v>
      </c>
      <c r="B481" s="327" t="s">
        <v>522</v>
      </c>
      <c r="C481" s="327" t="s">
        <v>522</v>
      </c>
      <c r="D481" s="327" t="s">
        <v>522</v>
      </c>
      <c r="E481" s="327" t="s">
        <v>522</v>
      </c>
      <c r="F481" s="327" t="s">
        <v>522</v>
      </c>
      <c r="G481" s="327" t="s">
        <v>522</v>
      </c>
      <c r="H481" s="327" t="s">
        <v>522</v>
      </c>
      <c r="I481" s="327" t="s">
        <v>522</v>
      </c>
      <c r="J481" s="327" t="s">
        <v>522</v>
      </c>
      <c r="K481" s="327" t="s">
        <v>522</v>
      </c>
      <c r="L481" s="327" t="s">
        <v>522</v>
      </c>
      <c r="M481" s="327" t="s">
        <v>522</v>
      </c>
      <c r="N481" s="327" t="s">
        <v>522</v>
      </c>
      <c r="O481" s="327" t="s">
        <v>522</v>
      </c>
      <c r="P481" s="327" t="s">
        <v>522</v>
      </c>
      <c r="Q481" s="327" t="s">
        <v>522</v>
      </c>
      <c r="R481" s="327" t="s">
        <v>522</v>
      </c>
      <c r="S481" s="327" t="s">
        <v>522</v>
      </c>
      <c r="T481" s="327" t="s">
        <v>522</v>
      </c>
      <c r="U481" s="327" t="s">
        <v>522</v>
      </c>
      <c r="V481" s="336" t="s">
        <v>195</v>
      </c>
      <c r="W481" s="327" t="s">
        <v>522</v>
      </c>
      <c r="X481" s="327" t="s">
        <v>522</v>
      </c>
      <c r="Y481" s="327" t="s">
        <v>522</v>
      </c>
      <c r="Z481" s="327" t="s">
        <v>522</v>
      </c>
      <c r="AA481" s="327" t="s">
        <v>522</v>
      </c>
      <c r="AB481" s="327" t="s">
        <v>522</v>
      </c>
      <c r="AC481" s="327" t="s">
        <v>522</v>
      </c>
      <c r="AD481" s="327" t="s">
        <v>522</v>
      </c>
      <c r="AE481" s="327" t="s">
        <v>522</v>
      </c>
      <c r="AF481" s="327" t="s">
        <v>522</v>
      </c>
      <c r="AG481" s="336" t="s">
        <v>195</v>
      </c>
      <c r="AH481" s="327" t="s">
        <v>522</v>
      </c>
      <c r="AI481" s="327" t="s">
        <v>522</v>
      </c>
      <c r="AJ481" s="327" t="s">
        <v>522</v>
      </c>
    </row>
    <row r="482" spans="1:36" x14ac:dyDescent="0.25">
      <c r="A482" s="292" t="s">
        <v>677</v>
      </c>
      <c r="B482" s="327">
        <v>13.671467518190029</v>
      </c>
      <c r="C482" s="327" t="s">
        <v>620</v>
      </c>
      <c r="D482" s="327" t="s">
        <v>3269</v>
      </c>
      <c r="E482" s="327" t="s">
        <v>3269</v>
      </c>
      <c r="F482" s="327" t="s">
        <v>3269</v>
      </c>
      <c r="G482" s="327" t="s">
        <v>621</v>
      </c>
      <c r="H482" s="327" t="s">
        <v>620</v>
      </c>
      <c r="I482" s="327" t="s">
        <v>621</v>
      </c>
      <c r="J482" s="327" t="s">
        <v>3269</v>
      </c>
      <c r="K482" s="327" t="s">
        <v>621</v>
      </c>
      <c r="L482" s="327" t="s">
        <v>3269</v>
      </c>
      <c r="M482" s="327" t="s">
        <v>621</v>
      </c>
      <c r="N482" s="327" t="s">
        <v>621</v>
      </c>
      <c r="O482" s="327" t="s">
        <v>621</v>
      </c>
      <c r="P482" s="327" t="s">
        <v>621</v>
      </c>
      <c r="Q482" s="327" t="s">
        <v>3269</v>
      </c>
      <c r="R482" s="327" t="s">
        <v>621</v>
      </c>
      <c r="S482" s="327" t="s">
        <v>3269</v>
      </c>
      <c r="T482" s="327" t="s">
        <v>3269</v>
      </c>
      <c r="U482" s="327">
        <v>1.84005186808937</v>
      </c>
      <c r="V482" s="336" t="s">
        <v>195</v>
      </c>
      <c r="W482" s="327">
        <v>146.16040121254008</v>
      </c>
      <c r="X482" s="327">
        <v>161.67811829648733</v>
      </c>
      <c r="Y482" s="327">
        <v>8.9719417447910903</v>
      </c>
      <c r="Z482" s="327" t="s">
        <v>621</v>
      </c>
      <c r="AA482" s="327">
        <v>11.42114438969833</v>
      </c>
      <c r="AB482" s="327" t="s">
        <v>621</v>
      </c>
      <c r="AC482" s="327" t="s">
        <v>3269</v>
      </c>
      <c r="AD482" s="327" t="s">
        <v>621</v>
      </c>
      <c r="AE482" s="327" t="s">
        <v>621</v>
      </c>
      <c r="AF482" s="327">
        <v>2.4884645670558498</v>
      </c>
      <c r="AG482" s="336" t="s">
        <v>195</v>
      </c>
      <c r="AH482" s="327">
        <v>18.975929941198739</v>
      </c>
      <c r="AI482" s="327">
        <v>31.016287312304989</v>
      </c>
      <c r="AJ482" s="327">
        <v>28.530150025703989</v>
      </c>
    </row>
    <row r="483" spans="1:36" x14ac:dyDescent="0.25">
      <c r="A483" s="364" t="s">
        <v>678</v>
      </c>
      <c r="B483" s="327">
        <v>13.671467518190029</v>
      </c>
      <c r="C483" s="327" t="s">
        <v>524</v>
      </c>
      <c r="D483" s="327" t="s">
        <v>524</v>
      </c>
      <c r="E483" s="327" t="s">
        <v>551</v>
      </c>
      <c r="F483" s="327" t="s">
        <v>551</v>
      </c>
      <c r="G483" s="327" t="s">
        <v>551</v>
      </c>
      <c r="H483" s="327" t="s">
        <v>524</v>
      </c>
      <c r="I483" s="327" t="s">
        <v>551</v>
      </c>
      <c r="J483" s="327" t="s">
        <v>551</v>
      </c>
      <c r="K483" s="327" t="s">
        <v>551</v>
      </c>
      <c r="L483" s="327" t="s">
        <v>551</v>
      </c>
      <c r="M483" s="327" t="s">
        <v>551</v>
      </c>
      <c r="N483" s="327" t="s">
        <v>551</v>
      </c>
      <c r="O483" s="327" t="s">
        <v>551</v>
      </c>
      <c r="P483" s="327" t="s">
        <v>551</v>
      </c>
      <c r="Q483" s="327" t="s">
        <v>551</v>
      </c>
      <c r="R483" s="327" t="s">
        <v>551</v>
      </c>
      <c r="S483" s="327" t="s">
        <v>551</v>
      </c>
      <c r="T483" s="327" t="s">
        <v>551</v>
      </c>
      <c r="U483" s="327" t="s">
        <v>549</v>
      </c>
      <c r="V483" s="336" t="s">
        <v>195</v>
      </c>
      <c r="W483" s="327">
        <v>146.16040121254008</v>
      </c>
      <c r="X483" s="327">
        <v>161.67811829648733</v>
      </c>
      <c r="Y483" s="327">
        <v>8.9719417447910903</v>
      </c>
      <c r="Z483" s="327" t="s">
        <v>551</v>
      </c>
      <c r="AA483" s="327">
        <v>11.42114438969833</v>
      </c>
      <c r="AB483" s="327" t="s">
        <v>551</v>
      </c>
      <c r="AC483" s="327" t="s">
        <v>551</v>
      </c>
      <c r="AD483" s="327" t="s">
        <v>551</v>
      </c>
      <c r="AE483" s="327" t="s">
        <v>551</v>
      </c>
      <c r="AF483" s="327" t="s">
        <v>549</v>
      </c>
      <c r="AG483" s="336" t="s">
        <v>195</v>
      </c>
      <c r="AH483" s="327">
        <v>0.75795702244873997</v>
      </c>
      <c r="AI483" s="327">
        <v>30.668042743204541</v>
      </c>
      <c r="AJ483" s="327">
        <v>28.530150025703989</v>
      </c>
    </row>
    <row r="484" spans="1:36" x14ac:dyDescent="0.25">
      <c r="A484" s="364" t="s">
        <v>679</v>
      </c>
      <c r="B484" s="327" t="s">
        <v>549</v>
      </c>
      <c r="C484" s="327" t="s">
        <v>549</v>
      </c>
      <c r="D484" s="327" t="s">
        <v>549</v>
      </c>
      <c r="E484" s="327" t="s">
        <v>549</v>
      </c>
      <c r="F484" s="327" t="s">
        <v>549</v>
      </c>
      <c r="G484" s="327" t="s">
        <v>549</v>
      </c>
      <c r="H484" s="327" t="s">
        <v>549</v>
      </c>
      <c r="I484" s="327" t="s">
        <v>549</v>
      </c>
      <c r="J484" s="327" t="s">
        <v>549</v>
      </c>
      <c r="K484" s="327" t="s">
        <v>549</v>
      </c>
      <c r="L484" s="327" t="s">
        <v>549</v>
      </c>
      <c r="M484" s="327" t="s">
        <v>549</v>
      </c>
      <c r="N484" s="327" t="s">
        <v>549</v>
      </c>
      <c r="O484" s="327" t="s">
        <v>549</v>
      </c>
      <c r="P484" s="327" t="s">
        <v>549</v>
      </c>
      <c r="Q484" s="327" t="s">
        <v>549</v>
      </c>
      <c r="R484" s="327" t="s">
        <v>549</v>
      </c>
      <c r="S484" s="327" t="s">
        <v>549</v>
      </c>
      <c r="T484" s="327" t="s">
        <v>549</v>
      </c>
      <c r="U484" s="327" t="s">
        <v>549</v>
      </c>
      <c r="V484" s="336" t="s">
        <v>195</v>
      </c>
      <c r="W484" s="327" t="s">
        <v>549</v>
      </c>
      <c r="X484" s="327" t="s">
        <v>549</v>
      </c>
      <c r="Y484" s="327" t="s">
        <v>549</v>
      </c>
      <c r="Z484" s="327" t="s">
        <v>549</v>
      </c>
      <c r="AA484" s="327" t="s">
        <v>549</v>
      </c>
      <c r="AB484" s="327" t="s">
        <v>549</v>
      </c>
      <c r="AC484" s="327" t="s">
        <v>549</v>
      </c>
      <c r="AD484" s="327" t="s">
        <v>549</v>
      </c>
      <c r="AE484" s="327" t="s">
        <v>549</v>
      </c>
      <c r="AF484" s="327" t="s">
        <v>549</v>
      </c>
      <c r="AG484" s="336" t="s">
        <v>195</v>
      </c>
      <c r="AH484" s="327" t="s">
        <v>549</v>
      </c>
      <c r="AI484" s="327" t="s">
        <v>549</v>
      </c>
      <c r="AJ484" s="327" t="s">
        <v>549</v>
      </c>
    </row>
    <row r="485" spans="1:36" x14ac:dyDescent="0.25">
      <c r="A485" s="364" t="s">
        <v>680</v>
      </c>
      <c r="B485" s="327" t="s">
        <v>524</v>
      </c>
      <c r="C485" s="327" t="s">
        <v>549</v>
      </c>
      <c r="D485" s="327" t="s">
        <v>549</v>
      </c>
      <c r="E485" s="327" t="s">
        <v>549</v>
      </c>
      <c r="F485" s="327" t="s">
        <v>549</v>
      </c>
      <c r="G485" s="327" t="s">
        <v>549</v>
      </c>
      <c r="H485" s="327" t="s">
        <v>549</v>
      </c>
      <c r="I485" s="327" t="s">
        <v>549</v>
      </c>
      <c r="J485" s="327" t="s">
        <v>549</v>
      </c>
      <c r="K485" s="327" t="s">
        <v>549</v>
      </c>
      <c r="L485" s="327" t="s">
        <v>549</v>
      </c>
      <c r="M485" s="327" t="s">
        <v>549</v>
      </c>
      <c r="N485" s="327" t="s">
        <v>549</v>
      </c>
      <c r="O485" s="327" t="s">
        <v>549</v>
      </c>
      <c r="P485" s="327" t="s">
        <v>549</v>
      </c>
      <c r="Q485" s="327" t="s">
        <v>549</v>
      </c>
      <c r="R485" s="327" t="s">
        <v>549</v>
      </c>
      <c r="S485" s="327" t="s">
        <v>549</v>
      </c>
      <c r="T485" s="327" t="s">
        <v>549</v>
      </c>
      <c r="U485" s="327" t="s">
        <v>549</v>
      </c>
      <c r="V485" s="336" t="s">
        <v>195</v>
      </c>
      <c r="W485" s="327" t="s">
        <v>524</v>
      </c>
      <c r="X485" s="327" t="s">
        <v>524</v>
      </c>
      <c r="Y485" s="327" t="s">
        <v>549</v>
      </c>
      <c r="Z485" s="327" t="s">
        <v>549</v>
      </c>
      <c r="AA485" s="327" t="s">
        <v>524</v>
      </c>
      <c r="AB485" s="327" t="s">
        <v>549</v>
      </c>
      <c r="AC485" s="327" t="s">
        <v>549</v>
      </c>
      <c r="AD485" s="327" t="s">
        <v>549</v>
      </c>
      <c r="AE485" s="327" t="s">
        <v>549</v>
      </c>
      <c r="AF485" s="327" t="s">
        <v>549</v>
      </c>
      <c r="AG485" s="336" t="s">
        <v>195</v>
      </c>
      <c r="AH485" s="327">
        <v>4.9702035437500003</v>
      </c>
      <c r="AI485" s="327" t="s">
        <v>549</v>
      </c>
      <c r="AJ485" s="327" t="s">
        <v>549</v>
      </c>
    </row>
    <row r="486" spans="1:36" x14ac:dyDescent="0.25">
      <c r="A486" s="364" t="s">
        <v>681</v>
      </c>
      <c r="B486" s="327" t="s">
        <v>524</v>
      </c>
      <c r="C486" s="327" t="s">
        <v>524</v>
      </c>
      <c r="D486" s="327" t="s">
        <v>551</v>
      </c>
      <c r="E486" s="327" t="s">
        <v>524</v>
      </c>
      <c r="F486" s="327" t="s">
        <v>524</v>
      </c>
      <c r="G486" s="327" t="s">
        <v>551</v>
      </c>
      <c r="H486" s="327" t="s">
        <v>524</v>
      </c>
      <c r="I486" s="327" t="s">
        <v>551</v>
      </c>
      <c r="J486" s="327" t="s">
        <v>524</v>
      </c>
      <c r="K486" s="327" t="s">
        <v>551</v>
      </c>
      <c r="L486" s="327" t="s">
        <v>524</v>
      </c>
      <c r="M486" s="327" t="s">
        <v>551</v>
      </c>
      <c r="N486" s="327" t="s">
        <v>551</v>
      </c>
      <c r="O486" s="327" t="s">
        <v>551</v>
      </c>
      <c r="P486" s="327" t="s">
        <v>551</v>
      </c>
      <c r="Q486" s="327" t="s">
        <v>524</v>
      </c>
      <c r="R486" s="327" t="s">
        <v>551</v>
      </c>
      <c r="S486" s="327" t="s">
        <v>524</v>
      </c>
      <c r="T486" s="327" t="s">
        <v>524</v>
      </c>
      <c r="U486" s="327">
        <v>1.84005186808937</v>
      </c>
      <c r="V486" s="336" t="s">
        <v>195</v>
      </c>
      <c r="W486" s="327" t="s">
        <v>524</v>
      </c>
      <c r="X486" s="327" t="s">
        <v>524</v>
      </c>
      <c r="Y486" s="327" t="s">
        <v>551</v>
      </c>
      <c r="Z486" s="327" t="s">
        <v>551</v>
      </c>
      <c r="AA486" s="327" t="s">
        <v>551</v>
      </c>
      <c r="AB486" s="327" t="s">
        <v>551</v>
      </c>
      <c r="AC486" s="327" t="s">
        <v>524</v>
      </c>
      <c r="AD486" s="327" t="s">
        <v>551</v>
      </c>
      <c r="AE486" s="327" t="s">
        <v>551</v>
      </c>
      <c r="AF486" s="327">
        <v>2.4884645670558498</v>
      </c>
      <c r="AG486" s="336" t="s">
        <v>195</v>
      </c>
      <c r="AH486" s="327" t="s">
        <v>551</v>
      </c>
      <c r="AI486" s="327">
        <v>0.34824456910044999</v>
      </c>
      <c r="AJ486" s="327" t="s">
        <v>551</v>
      </c>
    </row>
    <row r="487" spans="1:36" x14ac:dyDescent="0.25">
      <c r="A487" s="364" t="s">
        <v>3410</v>
      </c>
      <c r="B487" s="327" t="s">
        <v>549</v>
      </c>
      <c r="C487" s="327" t="s">
        <v>549</v>
      </c>
      <c r="D487" s="327" t="s">
        <v>549</v>
      </c>
      <c r="E487" s="327" t="s">
        <v>549</v>
      </c>
      <c r="F487" s="327" t="s">
        <v>549</v>
      </c>
      <c r="G487" s="327" t="s">
        <v>549</v>
      </c>
      <c r="H487" s="327" t="s">
        <v>549</v>
      </c>
      <c r="I487" s="327" t="s">
        <v>549</v>
      </c>
      <c r="J487" s="327" t="s">
        <v>549</v>
      </c>
      <c r="K487" s="327" t="s">
        <v>549</v>
      </c>
      <c r="L487" s="327" t="s">
        <v>549</v>
      </c>
      <c r="M487" s="327" t="s">
        <v>549</v>
      </c>
      <c r="N487" s="327" t="s">
        <v>549</v>
      </c>
      <c r="O487" s="327" t="s">
        <v>549</v>
      </c>
      <c r="P487" s="327" t="s">
        <v>549</v>
      </c>
      <c r="Q487" s="327" t="s">
        <v>549</v>
      </c>
      <c r="R487" s="327" t="s">
        <v>549</v>
      </c>
      <c r="S487" s="327" t="s">
        <v>549</v>
      </c>
      <c r="T487" s="327" t="s">
        <v>549</v>
      </c>
      <c r="U487" s="327" t="s">
        <v>549</v>
      </c>
      <c r="V487" s="336" t="s">
        <v>195</v>
      </c>
      <c r="W487" s="327" t="s">
        <v>524</v>
      </c>
      <c r="X487" s="327" t="s">
        <v>524</v>
      </c>
      <c r="Y487" s="327" t="s">
        <v>524</v>
      </c>
      <c r="Z487" s="327" t="s">
        <v>549</v>
      </c>
      <c r="AA487" s="327" t="s">
        <v>524</v>
      </c>
      <c r="AB487" s="327" t="s">
        <v>549</v>
      </c>
      <c r="AC487" s="327" t="s">
        <v>549</v>
      </c>
      <c r="AD487" s="327" t="s">
        <v>549</v>
      </c>
      <c r="AE487" s="327" t="s">
        <v>549</v>
      </c>
      <c r="AF487" s="327" t="s">
        <v>549</v>
      </c>
      <c r="AG487" s="336" t="s">
        <v>195</v>
      </c>
      <c r="AH487" s="327">
        <v>13.247769375000001</v>
      </c>
      <c r="AI487" s="327" t="s">
        <v>524</v>
      </c>
      <c r="AJ487" s="327" t="s">
        <v>524</v>
      </c>
    </row>
    <row r="488" spans="1:36" x14ac:dyDescent="0.25">
      <c r="A488" s="367" t="s">
        <v>682</v>
      </c>
      <c r="B488" s="327">
        <v>0.88</v>
      </c>
      <c r="C488" s="327">
        <v>397.31929999999994</v>
      </c>
      <c r="D488" s="327" t="s">
        <v>522</v>
      </c>
      <c r="E488" s="327" t="s">
        <v>522</v>
      </c>
      <c r="F488" s="327">
        <v>2580.4423400000001</v>
      </c>
      <c r="G488" s="327" t="s">
        <v>522</v>
      </c>
      <c r="H488" s="327">
        <v>56052.275099999999</v>
      </c>
      <c r="I488" s="327" t="s">
        <v>522</v>
      </c>
      <c r="J488" s="327">
        <v>2093.1475999999998</v>
      </c>
      <c r="K488" s="327" t="s">
        <v>522</v>
      </c>
      <c r="L488" s="327" t="s">
        <v>522</v>
      </c>
      <c r="M488" s="327" t="s">
        <v>522</v>
      </c>
      <c r="N488" s="327" t="s">
        <v>522</v>
      </c>
      <c r="O488" s="327" t="s">
        <v>522</v>
      </c>
      <c r="P488" s="327" t="s">
        <v>522</v>
      </c>
      <c r="Q488" s="327">
        <v>117.73</v>
      </c>
      <c r="R488" s="327" t="s">
        <v>522</v>
      </c>
      <c r="S488" s="327" t="s">
        <v>522</v>
      </c>
      <c r="T488" s="327" t="s">
        <v>522</v>
      </c>
      <c r="U488" s="327" t="s">
        <v>522</v>
      </c>
      <c r="V488" s="336" t="s">
        <v>195</v>
      </c>
      <c r="W488" s="327">
        <v>2.1192000000000002</v>
      </c>
      <c r="X488" s="327" t="s">
        <v>522</v>
      </c>
      <c r="Y488" s="327" t="s">
        <v>522</v>
      </c>
      <c r="Z488" s="327" t="s">
        <v>522</v>
      </c>
      <c r="AA488" s="327" t="s">
        <v>522</v>
      </c>
      <c r="AB488" s="327" t="s">
        <v>522</v>
      </c>
      <c r="AC488" s="327" t="s">
        <v>522</v>
      </c>
      <c r="AD488" s="327" t="s">
        <v>522</v>
      </c>
      <c r="AE488" s="327" t="s">
        <v>522</v>
      </c>
      <c r="AF488" s="327" t="s">
        <v>522</v>
      </c>
      <c r="AG488" s="336" t="s">
        <v>195</v>
      </c>
      <c r="AH488" s="327">
        <v>7313.5339055999993</v>
      </c>
      <c r="AI488" s="327" t="s">
        <v>522</v>
      </c>
      <c r="AJ488" s="327" t="s">
        <v>522</v>
      </c>
    </row>
    <row r="489" spans="1:36" x14ac:dyDescent="0.25">
      <c r="A489" s="364" t="s">
        <v>683</v>
      </c>
      <c r="B489" s="327" t="s">
        <v>522</v>
      </c>
      <c r="C489" s="327">
        <v>397.31929999999994</v>
      </c>
      <c r="D489" s="327" t="s">
        <v>522</v>
      </c>
      <c r="E489" s="327" t="s">
        <v>522</v>
      </c>
      <c r="F489" s="327">
        <v>2549.6623400000003</v>
      </c>
      <c r="G489" s="327" t="s">
        <v>522</v>
      </c>
      <c r="H489" s="327">
        <v>49042.255100000002</v>
      </c>
      <c r="I489" s="327" t="s">
        <v>522</v>
      </c>
      <c r="J489" s="327">
        <v>2093.1475999999998</v>
      </c>
      <c r="K489" s="327" t="s">
        <v>522</v>
      </c>
      <c r="L489" s="327" t="s">
        <v>522</v>
      </c>
      <c r="M489" s="327" t="s">
        <v>522</v>
      </c>
      <c r="N489" s="327" t="s">
        <v>522</v>
      </c>
      <c r="O489" s="327" t="s">
        <v>522</v>
      </c>
      <c r="P489" s="327" t="s">
        <v>522</v>
      </c>
      <c r="Q489" s="327">
        <v>99.33</v>
      </c>
      <c r="R489" s="327" t="s">
        <v>522</v>
      </c>
      <c r="S489" s="327" t="s">
        <v>522</v>
      </c>
      <c r="T489" s="327" t="s">
        <v>522</v>
      </c>
      <c r="U489" s="327" t="s">
        <v>522</v>
      </c>
      <c r="V489" s="336" t="s">
        <v>195</v>
      </c>
      <c r="W489" s="327" t="s">
        <v>522</v>
      </c>
      <c r="X489" s="327" t="s">
        <v>522</v>
      </c>
      <c r="Y489" s="327" t="s">
        <v>522</v>
      </c>
      <c r="Z489" s="327" t="s">
        <v>522</v>
      </c>
      <c r="AA489" s="327" t="s">
        <v>522</v>
      </c>
      <c r="AB489" s="327" t="s">
        <v>522</v>
      </c>
      <c r="AC489" s="327" t="s">
        <v>522</v>
      </c>
      <c r="AD489" s="327" t="s">
        <v>522</v>
      </c>
      <c r="AE489" s="327" t="s">
        <v>522</v>
      </c>
      <c r="AF489" s="327" t="s">
        <v>522</v>
      </c>
      <c r="AG489" s="336" t="s">
        <v>195</v>
      </c>
      <c r="AH489" s="327" t="s">
        <v>3274</v>
      </c>
      <c r="AI489" s="327" t="s">
        <v>522</v>
      </c>
      <c r="AJ489" s="327" t="s">
        <v>522</v>
      </c>
    </row>
    <row r="490" spans="1:36" x14ac:dyDescent="0.25">
      <c r="A490" s="364" t="s">
        <v>684</v>
      </c>
      <c r="B490" s="327" t="s">
        <v>522</v>
      </c>
      <c r="C490" s="327" t="s">
        <v>522</v>
      </c>
      <c r="D490" s="327" t="s">
        <v>522</v>
      </c>
      <c r="E490" s="327" t="s">
        <v>522</v>
      </c>
      <c r="F490" s="327" t="s">
        <v>522</v>
      </c>
      <c r="G490" s="327" t="s">
        <v>522</v>
      </c>
      <c r="H490" s="327">
        <v>1042.52</v>
      </c>
      <c r="I490" s="327" t="s">
        <v>522</v>
      </c>
      <c r="J490" s="327" t="s">
        <v>522</v>
      </c>
      <c r="K490" s="327" t="s">
        <v>522</v>
      </c>
      <c r="L490" s="327" t="s">
        <v>522</v>
      </c>
      <c r="M490" s="327" t="s">
        <v>522</v>
      </c>
      <c r="N490" s="327" t="s">
        <v>522</v>
      </c>
      <c r="O490" s="327" t="s">
        <v>522</v>
      </c>
      <c r="P490" s="327" t="s">
        <v>522</v>
      </c>
      <c r="Q490" s="327" t="s">
        <v>522</v>
      </c>
      <c r="R490" s="327" t="s">
        <v>522</v>
      </c>
      <c r="S490" s="327" t="s">
        <v>522</v>
      </c>
      <c r="T490" s="327" t="s">
        <v>522</v>
      </c>
      <c r="U490" s="327" t="s">
        <v>522</v>
      </c>
      <c r="V490" s="336" t="s">
        <v>195</v>
      </c>
      <c r="W490" s="327" t="s">
        <v>522</v>
      </c>
      <c r="X490" s="327" t="s">
        <v>522</v>
      </c>
      <c r="Y490" s="327" t="s">
        <v>522</v>
      </c>
      <c r="Z490" s="327" t="s">
        <v>522</v>
      </c>
      <c r="AA490" s="327" t="s">
        <v>522</v>
      </c>
      <c r="AB490" s="327" t="s">
        <v>522</v>
      </c>
      <c r="AC490" s="327" t="s">
        <v>522</v>
      </c>
      <c r="AD490" s="327" t="s">
        <v>522</v>
      </c>
      <c r="AE490" s="327" t="s">
        <v>522</v>
      </c>
      <c r="AF490" s="327" t="s">
        <v>522</v>
      </c>
      <c r="AG490" s="336" t="s">
        <v>195</v>
      </c>
      <c r="AH490" s="327" t="s">
        <v>524</v>
      </c>
      <c r="AI490" s="327" t="s">
        <v>522</v>
      </c>
      <c r="AJ490" s="327" t="s">
        <v>522</v>
      </c>
    </row>
    <row r="491" spans="1:36" x14ac:dyDescent="0.25">
      <c r="A491" s="364" t="s">
        <v>685</v>
      </c>
      <c r="B491" s="327">
        <v>0.88</v>
      </c>
      <c r="C491" s="327" t="s">
        <v>522</v>
      </c>
      <c r="D491" s="327" t="s">
        <v>522</v>
      </c>
      <c r="E491" s="327" t="s">
        <v>522</v>
      </c>
      <c r="F491" s="327">
        <v>30.78</v>
      </c>
      <c r="G491" s="327" t="s">
        <v>522</v>
      </c>
      <c r="H491" s="327" t="s">
        <v>522</v>
      </c>
      <c r="I491" s="327" t="s">
        <v>522</v>
      </c>
      <c r="J491" s="327" t="s">
        <v>522</v>
      </c>
      <c r="K491" s="327" t="s">
        <v>522</v>
      </c>
      <c r="L491" s="327" t="s">
        <v>522</v>
      </c>
      <c r="M491" s="327" t="s">
        <v>522</v>
      </c>
      <c r="N491" s="327" t="s">
        <v>522</v>
      </c>
      <c r="O491" s="327" t="s">
        <v>522</v>
      </c>
      <c r="P491" s="327" t="s">
        <v>522</v>
      </c>
      <c r="Q491" s="327">
        <v>18.399999999999999</v>
      </c>
      <c r="R491" s="327" t="s">
        <v>522</v>
      </c>
      <c r="S491" s="327" t="s">
        <v>522</v>
      </c>
      <c r="T491" s="327" t="s">
        <v>522</v>
      </c>
      <c r="U491" s="327" t="s">
        <v>522</v>
      </c>
      <c r="V491" s="336" t="s">
        <v>195</v>
      </c>
      <c r="W491" s="327">
        <v>2.1192000000000002</v>
      </c>
      <c r="X491" s="327" t="s">
        <v>522</v>
      </c>
      <c r="Y491" s="327" t="s">
        <v>522</v>
      </c>
      <c r="Z491" s="327" t="s">
        <v>522</v>
      </c>
      <c r="AA491" s="327" t="s">
        <v>522</v>
      </c>
      <c r="AB491" s="327" t="s">
        <v>522</v>
      </c>
      <c r="AC491" s="327" t="s">
        <v>522</v>
      </c>
      <c r="AD491" s="327" t="s">
        <v>522</v>
      </c>
      <c r="AE491" s="327" t="s">
        <v>522</v>
      </c>
      <c r="AF491" s="327" t="s">
        <v>522</v>
      </c>
      <c r="AG491" s="336" t="s">
        <v>195</v>
      </c>
      <c r="AH491" s="327" t="s">
        <v>524</v>
      </c>
      <c r="AI491" s="327" t="s">
        <v>522</v>
      </c>
      <c r="AJ491" s="327" t="s">
        <v>522</v>
      </c>
    </row>
    <row r="492" spans="1:36" x14ac:dyDescent="0.25">
      <c r="A492" s="364" t="s">
        <v>686</v>
      </c>
      <c r="B492" s="327" t="s">
        <v>522</v>
      </c>
      <c r="C492" s="327" t="s">
        <v>522</v>
      </c>
      <c r="D492" s="327" t="s">
        <v>522</v>
      </c>
      <c r="E492" s="327" t="s">
        <v>522</v>
      </c>
      <c r="F492" s="327" t="s">
        <v>522</v>
      </c>
      <c r="G492" s="327" t="s">
        <v>522</v>
      </c>
      <c r="H492" s="327">
        <v>5967.5</v>
      </c>
      <c r="I492" s="327" t="s">
        <v>522</v>
      </c>
      <c r="J492" s="327" t="s">
        <v>522</v>
      </c>
      <c r="K492" s="327" t="s">
        <v>522</v>
      </c>
      <c r="L492" s="327" t="s">
        <v>522</v>
      </c>
      <c r="M492" s="327" t="s">
        <v>522</v>
      </c>
      <c r="N492" s="327" t="s">
        <v>522</v>
      </c>
      <c r="O492" s="327" t="s">
        <v>522</v>
      </c>
      <c r="P492" s="327" t="s">
        <v>522</v>
      </c>
      <c r="Q492" s="327" t="s">
        <v>522</v>
      </c>
      <c r="R492" s="327" t="s">
        <v>522</v>
      </c>
      <c r="S492" s="327" t="s">
        <v>522</v>
      </c>
      <c r="T492" s="327" t="s">
        <v>522</v>
      </c>
      <c r="U492" s="327" t="s">
        <v>522</v>
      </c>
      <c r="V492" s="336" t="s">
        <v>195</v>
      </c>
      <c r="W492" s="327" t="s">
        <v>522</v>
      </c>
      <c r="X492" s="327" t="s">
        <v>522</v>
      </c>
      <c r="Y492" s="327" t="s">
        <v>522</v>
      </c>
      <c r="Z492" s="327" t="s">
        <v>522</v>
      </c>
      <c r="AA492" s="327" t="s">
        <v>522</v>
      </c>
      <c r="AB492" s="327" t="s">
        <v>522</v>
      </c>
      <c r="AC492" s="327" t="s">
        <v>522</v>
      </c>
      <c r="AD492" s="327" t="s">
        <v>522</v>
      </c>
      <c r="AE492" s="327" t="s">
        <v>522</v>
      </c>
      <c r="AF492" s="327" t="s">
        <v>522</v>
      </c>
      <c r="AG492" s="336" t="s">
        <v>195</v>
      </c>
      <c r="AH492" s="327" t="s">
        <v>596</v>
      </c>
      <c r="AI492" s="327" t="s">
        <v>522</v>
      </c>
      <c r="AJ492" s="327" t="s">
        <v>522</v>
      </c>
    </row>
    <row r="493" spans="1:36" x14ac:dyDescent="0.25">
      <c r="A493" s="364" t="s">
        <v>687</v>
      </c>
      <c r="B493" s="327" t="s">
        <v>522</v>
      </c>
      <c r="C493" s="327" t="s">
        <v>522</v>
      </c>
      <c r="D493" s="327" t="s">
        <v>522</v>
      </c>
      <c r="E493" s="327" t="s">
        <v>522</v>
      </c>
      <c r="F493" s="327" t="s">
        <v>522</v>
      </c>
      <c r="G493" s="327" t="s">
        <v>522</v>
      </c>
      <c r="H493" s="327" t="s">
        <v>522</v>
      </c>
      <c r="I493" s="327" t="s">
        <v>522</v>
      </c>
      <c r="J493" s="327" t="s">
        <v>522</v>
      </c>
      <c r="K493" s="327" t="s">
        <v>522</v>
      </c>
      <c r="L493" s="327" t="s">
        <v>522</v>
      </c>
      <c r="M493" s="327" t="s">
        <v>522</v>
      </c>
      <c r="N493" s="327" t="s">
        <v>522</v>
      </c>
      <c r="O493" s="327" t="s">
        <v>522</v>
      </c>
      <c r="P493" s="327" t="s">
        <v>522</v>
      </c>
      <c r="Q493" s="327" t="s">
        <v>522</v>
      </c>
      <c r="R493" s="327" t="s">
        <v>522</v>
      </c>
      <c r="S493" s="327" t="s">
        <v>522</v>
      </c>
      <c r="T493" s="327" t="s">
        <v>522</v>
      </c>
      <c r="U493" s="327" t="s">
        <v>522</v>
      </c>
      <c r="V493" s="336" t="s">
        <v>195</v>
      </c>
      <c r="W493" s="327" t="s">
        <v>522</v>
      </c>
      <c r="X493" s="327" t="s">
        <v>522</v>
      </c>
      <c r="Y493" s="327" t="s">
        <v>522</v>
      </c>
      <c r="Z493" s="327" t="s">
        <v>522</v>
      </c>
      <c r="AA493" s="327" t="s">
        <v>522</v>
      </c>
      <c r="AB493" s="327" t="s">
        <v>522</v>
      </c>
      <c r="AC493" s="327" t="s">
        <v>522</v>
      </c>
      <c r="AD493" s="327" t="s">
        <v>522</v>
      </c>
      <c r="AE493" s="327" t="s">
        <v>522</v>
      </c>
      <c r="AF493" s="327" t="s">
        <v>522</v>
      </c>
      <c r="AG493" s="336" t="s">
        <v>195</v>
      </c>
      <c r="AH493" s="327" t="s">
        <v>524</v>
      </c>
      <c r="AI493" s="327" t="s">
        <v>522</v>
      </c>
      <c r="AJ493" s="327" t="s">
        <v>522</v>
      </c>
    </row>
    <row r="494" spans="1:36" x14ac:dyDescent="0.25">
      <c r="A494" s="365" t="s">
        <v>688</v>
      </c>
      <c r="B494" s="327" t="s">
        <v>522</v>
      </c>
      <c r="C494" s="327" t="s">
        <v>522</v>
      </c>
      <c r="D494" s="327" t="s">
        <v>522</v>
      </c>
      <c r="E494" s="327" t="s">
        <v>522</v>
      </c>
      <c r="F494" s="327" t="s">
        <v>522</v>
      </c>
      <c r="G494" s="327" t="s">
        <v>522</v>
      </c>
      <c r="H494" s="327" t="s">
        <v>522</v>
      </c>
      <c r="I494" s="327" t="s">
        <v>522</v>
      </c>
      <c r="J494" s="327" t="s">
        <v>522</v>
      </c>
      <c r="K494" s="327" t="s">
        <v>522</v>
      </c>
      <c r="L494" s="327" t="s">
        <v>522</v>
      </c>
      <c r="M494" s="327" t="s">
        <v>522</v>
      </c>
      <c r="N494" s="327" t="s">
        <v>522</v>
      </c>
      <c r="O494" s="327" t="s">
        <v>522</v>
      </c>
      <c r="P494" s="327" t="s">
        <v>522</v>
      </c>
      <c r="Q494" s="327" t="s">
        <v>522</v>
      </c>
      <c r="R494" s="327" t="s">
        <v>522</v>
      </c>
      <c r="S494" s="327" t="s">
        <v>522</v>
      </c>
      <c r="T494" s="327" t="s">
        <v>522</v>
      </c>
      <c r="U494" s="327" t="s">
        <v>522</v>
      </c>
      <c r="V494" s="336" t="s">
        <v>195</v>
      </c>
      <c r="W494" s="327" t="s">
        <v>522</v>
      </c>
      <c r="X494" s="327" t="s">
        <v>522</v>
      </c>
      <c r="Y494" s="327" t="s">
        <v>522</v>
      </c>
      <c r="Z494" s="327" t="s">
        <v>522</v>
      </c>
      <c r="AA494" s="327" t="s">
        <v>522</v>
      </c>
      <c r="AB494" s="327" t="s">
        <v>522</v>
      </c>
      <c r="AC494" s="327" t="s">
        <v>522</v>
      </c>
      <c r="AD494" s="327" t="s">
        <v>522</v>
      </c>
      <c r="AE494" s="327" t="s">
        <v>522</v>
      </c>
      <c r="AF494" s="327" t="s">
        <v>522</v>
      </c>
      <c r="AG494" s="336" t="s">
        <v>195</v>
      </c>
      <c r="AH494" s="327">
        <v>7313.5339055999993</v>
      </c>
      <c r="AI494" s="327" t="s">
        <v>522</v>
      </c>
      <c r="AJ494" s="327" t="s">
        <v>522</v>
      </c>
    </row>
    <row r="495" spans="1:36" x14ac:dyDescent="0.25">
      <c r="A495" s="366" t="s">
        <v>689</v>
      </c>
      <c r="B495" s="327" t="s">
        <v>522</v>
      </c>
      <c r="C495" s="327" t="s">
        <v>522</v>
      </c>
      <c r="D495" s="327" t="s">
        <v>522</v>
      </c>
      <c r="E495" s="327" t="s">
        <v>522</v>
      </c>
      <c r="F495" s="327" t="s">
        <v>522</v>
      </c>
      <c r="G495" s="327" t="s">
        <v>522</v>
      </c>
      <c r="H495" s="327" t="s">
        <v>522</v>
      </c>
      <c r="I495" s="327" t="s">
        <v>522</v>
      </c>
      <c r="J495" s="327" t="s">
        <v>522</v>
      </c>
      <c r="K495" s="327" t="s">
        <v>522</v>
      </c>
      <c r="L495" s="327" t="s">
        <v>522</v>
      </c>
      <c r="M495" s="327" t="s">
        <v>522</v>
      </c>
      <c r="N495" s="327" t="s">
        <v>522</v>
      </c>
      <c r="O495" s="327" t="s">
        <v>522</v>
      </c>
      <c r="P495" s="327" t="s">
        <v>522</v>
      </c>
      <c r="Q495" s="327" t="s">
        <v>522</v>
      </c>
      <c r="R495" s="327" t="s">
        <v>522</v>
      </c>
      <c r="S495" s="327" t="s">
        <v>522</v>
      </c>
      <c r="T495" s="327" t="s">
        <v>522</v>
      </c>
      <c r="U495" s="327" t="s">
        <v>522</v>
      </c>
      <c r="V495" s="336" t="s">
        <v>195</v>
      </c>
      <c r="W495" s="327" t="s">
        <v>522</v>
      </c>
      <c r="X495" s="327" t="s">
        <v>522</v>
      </c>
      <c r="Y495" s="327" t="s">
        <v>522</v>
      </c>
      <c r="Z495" s="327" t="s">
        <v>522</v>
      </c>
      <c r="AA495" s="327" t="s">
        <v>522</v>
      </c>
      <c r="AB495" s="327" t="s">
        <v>522</v>
      </c>
      <c r="AC495" s="327" t="s">
        <v>522</v>
      </c>
      <c r="AD495" s="327" t="s">
        <v>522</v>
      </c>
      <c r="AE495" s="327" t="s">
        <v>522</v>
      </c>
      <c r="AF495" s="327" t="s">
        <v>522</v>
      </c>
      <c r="AG495" s="336" t="s">
        <v>195</v>
      </c>
      <c r="AH495" s="327" t="s">
        <v>522</v>
      </c>
      <c r="AI495" s="327">
        <v>366.24329245063001</v>
      </c>
      <c r="AJ495" s="327" t="s">
        <v>522</v>
      </c>
    </row>
    <row r="496" spans="1:36" x14ac:dyDescent="0.25">
      <c r="A496" s="364" t="s">
        <v>690</v>
      </c>
      <c r="B496" s="327" t="s">
        <v>522</v>
      </c>
      <c r="C496" s="327" t="s">
        <v>522</v>
      </c>
      <c r="D496" s="327" t="s">
        <v>522</v>
      </c>
      <c r="E496" s="327" t="s">
        <v>522</v>
      </c>
      <c r="F496" s="327" t="s">
        <v>522</v>
      </c>
      <c r="G496" s="327" t="s">
        <v>522</v>
      </c>
      <c r="H496" s="327" t="s">
        <v>522</v>
      </c>
      <c r="I496" s="327" t="s">
        <v>522</v>
      </c>
      <c r="J496" s="327" t="s">
        <v>522</v>
      </c>
      <c r="K496" s="327" t="s">
        <v>522</v>
      </c>
      <c r="L496" s="327" t="s">
        <v>522</v>
      </c>
      <c r="M496" s="327" t="s">
        <v>522</v>
      </c>
      <c r="N496" s="327" t="s">
        <v>522</v>
      </c>
      <c r="O496" s="327" t="s">
        <v>522</v>
      </c>
      <c r="P496" s="327" t="s">
        <v>522</v>
      </c>
      <c r="Q496" s="327" t="s">
        <v>522</v>
      </c>
      <c r="R496" s="327" t="s">
        <v>522</v>
      </c>
      <c r="S496" s="327" t="s">
        <v>522</v>
      </c>
      <c r="T496" s="327" t="s">
        <v>522</v>
      </c>
      <c r="U496" s="327" t="s">
        <v>522</v>
      </c>
      <c r="V496" s="336" t="s">
        <v>195</v>
      </c>
      <c r="W496" s="327" t="s">
        <v>522</v>
      </c>
      <c r="X496" s="327" t="s">
        <v>522</v>
      </c>
      <c r="Y496" s="327" t="s">
        <v>522</v>
      </c>
      <c r="Z496" s="327" t="s">
        <v>522</v>
      </c>
      <c r="AA496" s="327" t="s">
        <v>522</v>
      </c>
      <c r="AB496" s="327" t="s">
        <v>522</v>
      </c>
      <c r="AC496" s="327" t="s">
        <v>522</v>
      </c>
      <c r="AD496" s="327" t="s">
        <v>522</v>
      </c>
      <c r="AE496" s="327" t="s">
        <v>522</v>
      </c>
      <c r="AF496" s="327" t="s">
        <v>522</v>
      </c>
      <c r="AG496" s="336" t="s">
        <v>195</v>
      </c>
      <c r="AH496" s="327" t="s">
        <v>522</v>
      </c>
      <c r="AI496" s="327">
        <v>366.24329245062688</v>
      </c>
      <c r="AJ496" s="327" t="s">
        <v>522</v>
      </c>
    </row>
    <row r="497" spans="1:36" x14ac:dyDescent="0.25">
      <c r="A497" s="364" t="s">
        <v>3411</v>
      </c>
      <c r="B497" s="336" t="s">
        <v>195</v>
      </c>
      <c r="C497" s="336" t="s">
        <v>195</v>
      </c>
      <c r="D497" s="336" t="s">
        <v>195</v>
      </c>
      <c r="E497" s="336" t="s">
        <v>195</v>
      </c>
      <c r="F497" s="336" t="s">
        <v>195</v>
      </c>
      <c r="G497" s="336" t="s">
        <v>195</v>
      </c>
      <c r="H497" s="336" t="s">
        <v>195</v>
      </c>
      <c r="I497" s="336" t="s">
        <v>195</v>
      </c>
      <c r="J497" s="336" t="s">
        <v>195</v>
      </c>
      <c r="K497" s="336" t="s">
        <v>195</v>
      </c>
      <c r="L497" s="336" t="s">
        <v>195</v>
      </c>
      <c r="M497" s="336" t="s">
        <v>195</v>
      </c>
      <c r="N497" s="336" t="s">
        <v>195</v>
      </c>
      <c r="O497" s="336" t="s">
        <v>195</v>
      </c>
      <c r="P497" s="336" t="s">
        <v>195</v>
      </c>
      <c r="Q497" s="336" t="s">
        <v>195</v>
      </c>
      <c r="R497" s="336" t="s">
        <v>195</v>
      </c>
      <c r="S497" s="336" t="s">
        <v>195</v>
      </c>
      <c r="T497" s="336" t="s">
        <v>195</v>
      </c>
      <c r="U497" s="336" t="s">
        <v>195</v>
      </c>
      <c r="V497" s="336" t="s">
        <v>195</v>
      </c>
      <c r="W497" s="327" t="s">
        <v>522</v>
      </c>
      <c r="X497" s="327" t="s">
        <v>522</v>
      </c>
      <c r="Y497" s="327" t="s">
        <v>522</v>
      </c>
      <c r="Z497" s="327" t="s">
        <v>522</v>
      </c>
      <c r="AA497" s="327" t="s">
        <v>522</v>
      </c>
      <c r="AB497" s="327" t="s">
        <v>522</v>
      </c>
      <c r="AC497" s="327" t="s">
        <v>522</v>
      </c>
      <c r="AD497" s="327" t="s">
        <v>522</v>
      </c>
      <c r="AE497" s="327" t="s">
        <v>522</v>
      </c>
      <c r="AF497" s="327" t="s">
        <v>522</v>
      </c>
      <c r="AG497" s="336" t="s">
        <v>195</v>
      </c>
      <c r="AH497" s="336" t="s">
        <v>195</v>
      </c>
      <c r="AI497" s="327" t="s">
        <v>549</v>
      </c>
      <c r="AJ497" s="336" t="s">
        <v>195</v>
      </c>
    </row>
    <row r="498" spans="1:36" x14ac:dyDescent="0.25">
      <c r="A498" s="364" t="s">
        <v>691</v>
      </c>
      <c r="B498" s="327" t="s">
        <v>522</v>
      </c>
      <c r="C498" s="327" t="s">
        <v>522</v>
      </c>
      <c r="D498" s="327" t="s">
        <v>522</v>
      </c>
      <c r="E498" s="327" t="s">
        <v>522</v>
      </c>
      <c r="F498" s="327" t="s">
        <v>522</v>
      </c>
      <c r="G498" s="327" t="s">
        <v>522</v>
      </c>
      <c r="H498" s="327" t="s">
        <v>522</v>
      </c>
      <c r="I498" s="327" t="s">
        <v>522</v>
      </c>
      <c r="J498" s="327" t="s">
        <v>522</v>
      </c>
      <c r="K498" s="327" t="s">
        <v>522</v>
      </c>
      <c r="L498" s="327" t="s">
        <v>522</v>
      </c>
      <c r="M498" s="327" t="s">
        <v>522</v>
      </c>
      <c r="N498" s="327" t="s">
        <v>522</v>
      </c>
      <c r="O498" s="327" t="s">
        <v>522</v>
      </c>
      <c r="P498" s="327" t="s">
        <v>522</v>
      </c>
      <c r="Q498" s="327" t="s">
        <v>522</v>
      </c>
      <c r="R498" s="327" t="s">
        <v>522</v>
      </c>
      <c r="S498" s="327" t="s">
        <v>522</v>
      </c>
      <c r="T498" s="327" t="s">
        <v>522</v>
      </c>
      <c r="U498" s="327" t="s">
        <v>522</v>
      </c>
      <c r="V498" s="336" t="s">
        <v>195</v>
      </c>
      <c r="W498" s="327" t="s">
        <v>522</v>
      </c>
      <c r="X498" s="327" t="s">
        <v>522</v>
      </c>
      <c r="Y498" s="327" t="s">
        <v>522</v>
      </c>
      <c r="Z498" s="327" t="s">
        <v>522</v>
      </c>
      <c r="AA498" s="327" t="s">
        <v>522</v>
      </c>
      <c r="AB498" s="327" t="s">
        <v>522</v>
      </c>
      <c r="AC498" s="327" t="s">
        <v>522</v>
      </c>
      <c r="AD498" s="327" t="s">
        <v>522</v>
      </c>
      <c r="AE498" s="327" t="s">
        <v>522</v>
      </c>
      <c r="AF498" s="327" t="s">
        <v>522</v>
      </c>
      <c r="AG498" s="336" t="s">
        <v>195</v>
      </c>
      <c r="AH498" s="327" t="s">
        <v>522</v>
      </c>
      <c r="AI498" s="327" t="s">
        <v>522</v>
      </c>
      <c r="AJ498" s="327" t="s">
        <v>522</v>
      </c>
    </row>
    <row r="499" spans="1:36" x14ac:dyDescent="0.25">
      <c r="A499" s="293" t="s">
        <v>740</v>
      </c>
      <c r="B499" s="327" t="s">
        <v>556</v>
      </c>
      <c r="C499" s="327" t="s">
        <v>522</v>
      </c>
      <c r="D499" s="327" t="s">
        <v>522</v>
      </c>
      <c r="E499" s="327" t="s">
        <v>522</v>
      </c>
      <c r="F499" s="327" t="s">
        <v>522</v>
      </c>
      <c r="G499" s="327" t="s">
        <v>522</v>
      </c>
      <c r="H499" s="327" t="s">
        <v>522</v>
      </c>
      <c r="I499" s="327" t="s">
        <v>522</v>
      </c>
      <c r="J499" s="327" t="s">
        <v>522</v>
      </c>
      <c r="K499" s="327" t="s">
        <v>522</v>
      </c>
      <c r="L499" s="327" t="s">
        <v>522</v>
      </c>
      <c r="M499" s="327" t="s">
        <v>522</v>
      </c>
      <c r="N499" s="327" t="s">
        <v>522</v>
      </c>
      <c r="O499" s="327" t="s">
        <v>522</v>
      </c>
      <c r="P499" s="327" t="s">
        <v>522</v>
      </c>
      <c r="Q499" s="327" t="s">
        <v>522</v>
      </c>
      <c r="R499" s="327" t="s">
        <v>522</v>
      </c>
      <c r="S499" s="327" t="s">
        <v>522</v>
      </c>
      <c r="T499" s="327" t="s">
        <v>522</v>
      </c>
      <c r="U499" s="327" t="s">
        <v>522</v>
      </c>
      <c r="V499" s="336" t="s">
        <v>195</v>
      </c>
      <c r="W499" s="327" t="s">
        <v>556</v>
      </c>
      <c r="X499" s="327" t="s">
        <v>556</v>
      </c>
      <c r="Y499" s="327" t="s">
        <v>556</v>
      </c>
      <c r="Z499" s="327" t="s">
        <v>522</v>
      </c>
      <c r="AA499" s="327" t="s">
        <v>556</v>
      </c>
      <c r="AB499" s="327" t="s">
        <v>522</v>
      </c>
      <c r="AC499" s="327" t="s">
        <v>522</v>
      </c>
      <c r="AD499" s="327" t="s">
        <v>522</v>
      </c>
      <c r="AE499" s="327" t="s">
        <v>522</v>
      </c>
      <c r="AF499" s="327" t="s">
        <v>522</v>
      </c>
      <c r="AG499" s="336" t="s">
        <v>195</v>
      </c>
      <c r="AH499" s="327" t="s">
        <v>522</v>
      </c>
      <c r="AI499" s="327" t="s">
        <v>556</v>
      </c>
      <c r="AJ499" s="327" t="s">
        <v>556</v>
      </c>
    </row>
    <row r="500" spans="1:36" x14ac:dyDescent="0.25">
      <c r="A500" s="369" t="s">
        <v>741</v>
      </c>
      <c r="B500" s="327" t="s">
        <v>556</v>
      </c>
      <c r="C500" s="327" t="s">
        <v>522</v>
      </c>
      <c r="D500" s="327" t="s">
        <v>522</v>
      </c>
      <c r="E500" s="327" t="s">
        <v>522</v>
      </c>
      <c r="F500" s="327" t="s">
        <v>522</v>
      </c>
      <c r="G500" s="327" t="s">
        <v>522</v>
      </c>
      <c r="H500" s="327" t="s">
        <v>522</v>
      </c>
      <c r="I500" s="327" t="s">
        <v>522</v>
      </c>
      <c r="J500" s="327" t="s">
        <v>522</v>
      </c>
      <c r="K500" s="327" t="s">
        <v>522</v>
      </c>
      <c r="L500" s="327" t="s">
        <v>522</v>
      </c>
      <c r="M500" s="327" t="s">
        <v>522</v>
      </c>
      <c r="N500" s="327" t="s">
        <v>522</v>
      </c>
      <c r="O500" s="327" t="s">
        <v>522</v>
      </c>
      <c r="P500" s="327" t="s">
        <v>522</v>
      </c>
      <c r="Q500" s="327" t="s">
        <v>522</v>
      </c>
      <c r="R500" s="327" t="s">
        <v>522</v>
      </c>
      <c r="S500" s="327" t="s">
        <v>522</v>
      </c>
      <c r="T500" s="327" t="s">
        <v>522</v>
      </c>
      <c r="U500" s="327" t="s">
        <v>522</v>
      </c>
      <c r="V500" s="336" t="s">
        <v>195</v>
      </c>
      <c r="W500" s="327" t="s">
        <v>556</v>
      </c>
      <c r="X500" s="327" t="s">
        <v>556</v>
      </c>
      <c r="Y500" s="327" t="s">
        <v>556</v>
      </c>
      <c r="Z500" s="327" t="s">
        <v>522</v>
      </c>
      <c r="AA500" s="327" t="s">
        <v>556</v>
      </c>
      <c r="AB500" s="327" t="s">
        <v>522</v>
      </c>
      <c r="AC500" s="327" t="s">
        <v>522</v>
      </c>
      <c r="AD500" s="327" t="s">
        <v>522</v>
      </c>
      <c r="AE500" s="327" t="s">
        <v>522</v>
      </c>
      <c r="AF500" s="327" t="s">
        <v>522</v>
      </c>
      <c r="AG500" s="336" t="s">
        <v>195</v>
      </c>
      <c r="AH500" s="327" t="s">
        <v>522</v>
      </c>
      <c r="AI500" s="327" t="s">
        <v>556</v>
      </c>
      <c r="AJ500" s="327" t="s">
        <v>556</v>
      </c>
    </row>
    <row r="501" spans="1:36" ht="15.75" customHeight="1" thickBot="1" x14ac:dyDescent="0.3">
      <c r="A501" s="294" t="s">
        <v>742</v>
      </c>
      <c r="B501" s="624" t="s">
        <v>729</v>
      </c>
      <c r="C501" s="626"/>
      <c r="D501" s="626"/>
      <c r="E501" s="626"/>
      <c r="F501" s="626"/>
      <c r="G501" s="626"/>
      <c r="H501" s="626"/>
      <c r="I501" s="626"/>
      <c r="J501" s="626"/>
      <c r="K501" s="626"/>
      <c r="L501" s="626"/>
      <c r="M501" s="626"/>
      <c r="N501" s="626"/>
      <c r="O501" s="626"/>
      <c r="P501" s="626"/>
      <c r="Q501" s="626"/>
      <c r="R501" s="626"/>
      <c r="S501" s="626"/>
      <c r="T501" s="626"/>
      <c r="U501" s="626"/>
      <c r="V501" s="626"/>
      <c r="W501" s="626"/>
      <c r="X501" s="626"/>
      <c r="Y501" s="626"/>
      <c r="Z501" s="626"/>
      <c r="AA501" s="626"/>
      <c r="AB501" s="626"/>
      <c r="AC501" s="626"/>
      <c r="AD501" s="626"/>
      <c r="AE501" s="626"/>
      <c r="AF501" s="626"/>
      <c r="AG501" s="626"/>
      <c r="AH501" s="626"/>
      <c r="AI501" s="626"/>
      <c r="AJ501" s="627"/>
    </row>
    <row r="502" spans="1:36" ht="15.75" thickTop="1" x14ac:dyDescent="0.25">
      <c r="A502" s="291" t="s">
        <v>743</v>
      </c>
      <c r="B502" s="327">
        <v>20255.686821310028</v>
      </c>
      <c r="C502" s="327">
        <v>268.19052749999997</v>
      </c>
      <c r="D502" s="327" t="s">
        <v>827</v>
      </c>
      <c r="E502" s="327" t="s">
        <v>827</v>
      </c>
      <c r="F502" s="327">
        <v>9031.5481900000013</v>
      </c>
      <c r="G502" s="327" t="s">
        <v>547</v>
      </c>
      <c r="H502" s="327">
        <v>80154.753393000006</v>
      </c>
      <c r="I502" s="327" t="s">
        <v>547</v>
      </c>
      <c r="J502" s="327">
        <v>9356.369772</v>
      </c>
      <c r="K502" s="327" t="s">
        <v>547</v>
      </c>
      <c r="L502" s="327" t="s">
        <v>827</v>
      </c>
      <c r="M502" s="327" t="s">
        <v>547</v>
      </c>
      <c r="N502" s="327" t="s">
        <v>547</v>
      </c>
      <c r="O502" s="327" t="s">
        <v>547</v>
      </c>
      <c r="P502" s="327" t="s">
        <v>547</v>
      </c>
      <c r="Q502" s="327">
        <v>1154.9313</v>
      </c>
      <c r="R502" s="327" t="s">
        <v>547</v>
      </c>
      <c r="S502" s="327" t="s">
        <v>827</v>
      </c>
      <c r="T502" s="327" t="s">
        <v>827</v>
      </c>
      <c r="U502" s="327">
        <v>1.84005186808937</v>
      </c>
      <c r="V502" s="336" t="s">
        <v>195</v>
      </c>
      <c r="W502" s="327">
        <v>3985.2978501399257</v>
      </c>
      <c r="X502" s="327">
        <v>2522.7156316579408</v>
      </c>
      <c r="Y502" s="327">
        <v>79.222245606505325</v>
      </c>
      <c r="Z502" s="327" t="s">
        <v>547</v>
      </c>
      <c r="AA502" s="327">
        <v>117.63778721389281</v>
      </c>
      <c r="AB502" s="327" t="s">
        <v>547</v>
      </c>
      <c r="AC502" s="327" t="s">
        <v>827</v>
      </c>
      <c r="AD502" s="327" t="s">
        <v>547</v>
      </c>
      <c r="AE502" s="327" t="s">
        <v>547</v>
      </c>
      <c r="AF502" s="327">
        <v>2.4884645670558498</v>
      </c>
      <c r="AG502" s="336" t="s">
        <v>195</v>
      </c>
      <c r="AH502" s="327">
        <v>7332.5098355411983</v>
      </c>
      <c r="AI502" s="327">
        <v>11803.055759120232</v>
      </c>
      <c r="AJ502" s="327">
        <v>490.71858044203998</v>
      </c>
    </row>
    <row r="503" spans="1:36" x14ac:dyDescent="0.25">
      <c r="A503" s="292" t="s">
        <v>744</v>
      </c>
      <c r="B503" s="327">
        <v>20040.325102040817</v>
      </c>
      <c r="C503" s="327" t="s">
        <v>522</v>
      </c>
      <c r="D503" s="327" t="s">
        <v>522</v>
      </c>
      <c r="E503" s="327" t="s">
        <v>522</v>
      </c>
      <c r="F503" s="327" t="s">
        <v>522</v>
      </c>
      <c r="G503" s="327" t="s">
        <v>522</v>
      </c>
      <c r="H503" s="327" t="s">
        <v>522</v>
      </c>
      <c r="I503" s="327" t="s">
        <v>522</v>
      </c>
      <c r="J503" s="327" t="s">
        <v>522</v>
      </c>
      <c r="K503" s="327" t="s">
        <v>522</v>
      </c>
      <c r="L503" s="327" t="s">
        <v>522</v>
      </c>
      <c r="M503" s="327" t="s">
        <v>522</v>
      </c>
      <c r="N503" s="327" t="s">
        <v>522</v>
      </c>
      <c r="O503" s="327" t="s">
        <v>522</v>
      </c>
      <c r="P503" s="327" t="s">
        <v>522</v>
      </c>
      <c r="Q503" s="327" t="s">
        <v>522</v>
      </c>
      <c r="R503" s="327" t="s">
        <v>522</v>
      </c>
      <c r="S503" s="327" t="s">
        <v>522</v>
      </c>
      <c r="T503" s="327" t="s">
        <v>522</v>
      </c>
      <c r="U503" s="327" t="s">
        <v>522</v>
      </c>
      <c r="V503" s="336" t="s">
        <v>195</v>
      </c>
      <c r="W503" s="327" t="s">
        <v>522</v>
      </c>
      <c r="X503" s="327" t="s">
        <v>522</v>
      </c>
      <c r="Y503" s="327" t="s">
        <v>522</v>
      </c>
      <c r="Z503" s="327" t="s">
        <v>522</v>
      </c>
      <c r="AA503" s="327" t="s">
        <v>522</v>
      </c>
      <c r="AB503" s="327" t="s">
        <v>522</v>
      </c>
      <c r="AC503" s="327" t="s">
        <v>522</v>
      </c>
      <c r="AD503" s="327" t="s">
        <v>522</v>
      </c>
      <c r="AE503" s="327" t="s">
        <v>522</v>
      </c>
      <c r="AF503" s="327" t="s">
        <v>522</v>
      </c>
      <c r="AG503" s="336" t="s">
        <v>195</v>
      </c>
      <c r="AH503" s="327" t="s">
        <v>522</v>
      </c>
      <c r="AI503" s="327" t="s">
        <v>522</v>
      </c>
      <c r="AJ503" s="327" t="s">
        <v>522</v>
      </c>
    </row>
    <row r="504" spans="1:36" x14ac:dyDescent="0.25">
      <c r="A504" s="370" t="s">
        <v>745</v>
      </c>
      <c r="B504" s="327" t="s">
        <v>522</v>
      </c>
      <c r="C504" s="327" t="s">
        <v>522</v>
      </c>
      <c r="D504" s="327" t="s">
        <v>522</v>
      </c>
      <c r="E504" s="327" t="s">
        <v>522</v>
      </c>
      <c r="F504" s="327" t="s">
        <v>522</v>
      </c>
      <c r="G504" s="327" t="s">
        <v>522</v>
      </c>
      <c r="H504" s="327" t="s">
        <v>584</v>
      </c>
      <c r="I504" s="327" t="s">
        <v>522</v>
      </c>
      <c r="J504" s="327" t="s">
        <v>522</v>
      </c>
      <c r="K504" s="327" t="s">
        <v>522</v>
      </c>
      <c r="L504" s="327" t="s">
        <v>522</v>
      </c>
      <c r="M504" s="327" t="s">
        <v>522</v>
      </c>
      <c r="N504" s="327" t="s">
        <v>522</v>
      </c>
      <c r="O504" s="327" t="s">
        <v>522</v>
      </c>
      <c r="P504" s="327" t="s">
        <v>522</v>
      </c>
      <c r="Q504" s="327" t="s">
        <v>522</v>
      </c>
      <c r="R504" s="327" t="s">
        <v>522</v>
      </c>
      <c r="S504" s="327" t="s">
        <v>522</v>
      </c>
      <c r="T504" s="327" t="s">
        <v>522</v>
      </c>
      <c r="U504" s="327" t="s">
        <v>522</v>
      </c>
      <c r="V504" s="336" t="s">
        <v>195</v>
      </c>
      <c r="W504" s="327">
        <v>2889.5115971792543</v>
      </c>
      <c r="X504" s="327">
        <v>550.24258844079532</v>
      </c>
      <c r="Y504" s="327" t="s">
        <v>522</v>
      </c>
      <c r="Z504" s="327" t="s">
        <v>522</v>
      </c>
      <c r="AA504" s="327" t="s">
        <v>522</v>
      </c>
      <c r="AB504" s="327" t="s">
        <v>522</v>
      </c>
      <c r="AC504" s="327" t="s">
        <v>522</v>
      </c>
      <c r="AD504" s="327" t="s">
        <v>522</v>
      </c>
      <c r="AE504" s="327" t="s">
        <v>522</v>
      </c>
      <c r="AF504" s="327" t="s">
        <v>522</v>
      </c>
      <c r="AG504" s="336" t="s">
        <v>195</v>
      </c>
      <c r="AH504" s="327" t="s">
        <v>522</v>
      </c>
      <c r="AI504" s="327">
        <v>2745.5373405254281</v>
      </c>
      <c r="AJ504" s="327" t="s">
        <v>522</v>
      </c>
    </row>
    <row r="505" spans="1:36" x14ac:dyDescent="0.25">
      <c r="A505" s="366" t="s">
        <v>746</v>
      </c>
      <c r="B505" s="327">
        <v>202.33771926921244</v>
      </c>
      <c r="C505" s="327" t="s">
        <v>620</v>
      </c>
      <c r="D505" s="327" t="s">
        <v>3269</v>
      </c>
      <c r="E505" s="327" t="s">
        <v>3269</v>
      </c>
      <c r="F505" s="327" t="s">
        <v>3269</v>
      </c>
      <c r="G505" s="327" t="s">
        <v>621</v>
      </c>
      <c r="H505" s="327" t="s">
        <v>620</v>
      </c>
      <c r="I505" s="327" t="s">
        <v>621</v>
      </c>
      <c r="J505" s="327" t="s">
        <v>3269</v>
      </c>
      <c r="K505" s="327" t="s">
        <v>621</v>
      </c>
      <c r="L505" s="327" t="s">
        <v>3269</v>
      </c>
      <c r="M505" s="327" t="s">
        <v>621</v>
      </c>
      <c r="N505" s="327" t="s">
        <v>621</v>
      </c>
      <c r="O505" s="327" t="s">
        <v>621</v>
      </c>
      <c r="P505" s="327" t="s">
        <v>621</v>
      </c>
      <c r="Q505" s="327" t="s">
        <v>3269</v>
      </c>
      <c r="R505" s="327" t="s">
        <v>621</v>
      </c>
      <c r="S505" s="327" t="s">
        <v>3269</v>
      </c>
      <c r="T505" s="327" t="s">
        <v>3269</v>
      </c>
      <c r="U505" s="327">
        <v>1.84005186808937</v>
      </c>
      <c r="V505" s="336" t="s">
        <v>195</v>
      </c>
      <c r="W505" s="327">
        <v>1080.1253649606713</v>
      </c>
      <c r="X505" s="327">
        <v>1972.4730432171457</v>
      </c>
      <c r="Y505" s="327">
        <v>79.222245606505325</v>
      </c>
      <c r="Z505" s="327" t="s">
        <v>621</v>
      </c>
      <c r="AA505" s="327">
        <v>117.63778721389281</v>
      </c>
      <c r="AB505" s="327" t="s">
        <v>621</v>
      </c>
      <c r="AC505" s="327" t="s">
        <v>3269</v>
      </c>
      <c r="AD505" s="327" t="s">
        <v>621</v>
      </c>
      <c r="AE505" s="327" t="s">
        <v>621</v>
      </c>
      <c r="AF505" s="327">
        <v>2.4884645670558498</v>
      </c>
      <c r="AG505" s="336" t="s">
        <v>195</v>
      </c>
      <c r="AH505" s="327">
        <v>18.975929941198739</v>
      </c>
      <c r="AI505" s="327">
        <v>707.17135072055373</v>
      </c>
      <c r="AJ505" s="327">
        <v>490.71858044210865</v>
      </c>
    </row>
    <row r="506" spans="1:36" x14ac:dyDescent="0.25">
      <c r="A506" s="371" t="s">
        <v>3413</v>
      </c>
      <c r="B506" s="327">
        <v>13.023999999999999</v>
      </c>
      <c r="C506" s="327">
        <v>268.19052749999997</v>
      </c>
      <c r="D506" s="327" t="s">
        <v>522</v>
      </c>
      <c r="E506" s="327" t="s">
        <v>522</v>
      </c>
      <c r="F506" s="327">
        <v>9031.5481900000013</v>
      </c>
      <c r="G506" s="327" t="s">
        <v>522</v>
      </c>
      <c r="H506" s="327">
        <v>80154.753393000006</v>
      </c>
      <c r="I506" s="327" t="s">
        <v>522</v>
      </c>
      <c r="J506" s="327">
        <v>9356.369772</v>
      </c>
      <c r="K506" s="327" t="s">
        <v>522</v>
      </c>
      <c r="L506" s="327" t="s">
        <v>522</v>
      </c>
      <c r="M506" s="327" t="s">
        <v>522</v>
      </c>
      <c r="N506" s="327" t="s">
        <v>522</v>
      </c>
      <c r="O506" s="327" t="s">
        <v>522</v>
      </c>
      <c r="P506" s="327" t="s">
        <v>522</v>
      </c>
      <c r="Q506" s="327">
        <v>1154.9313</v>
      </c>
      <c r="R506" s="327" t="s">
        <v>522</v>
      </c>
      <c r="S506" s="327" t="s">
        <v>522</v>
      </c>
      <c r="T506" s="327" t="s">
        <v>522</v>
      </c>
      <c r="U506" s="327" t="s">
        <v>522</v>
      </c>
      <c r="V506" s="336" t="s">
        <v>195</v>
      </c>
      <c r="W506" s="327">
        <v>15.660888</v>
      </c>
      <c r="X506" s="327" t="s">
        <v>522</v>
      </c>
      <c r="Y506" s="327" t="s">
        <v>522</v>
      </c>
      <c r="Z506" s="327" t="s">
        <v>522</v>
      </c>
      <c r="AA506" s="327" t="s">
        <v>522</v>
      </c>
      <c r="AB506" s="327" t="s">
        <v>522</v>
      </c>
      <c r="AC506" s="327" t="s">
        <v>522</v>
      </c>
      <c r="AD506" s="327" t="s">
        <v>522</v>
      </c>
      <c r="AE506" s="327" t="s">
        <v>522</v>
      </c>
      <c r="AF506" s="327" t="s">
        <v>522</v>
      </c>
      <c r="AG506" s="336" t="s">
        <v>195</v>
      </c>
      <c r="AH506" s="327">
        <v>7313.5339055999993</v>
      </c>
      <c r="AI506" s="327" t="s">
        <v>522</v>
      </c>
      <c r="AJ506" s="327" t="s">
        <v>522</v>
      </c>
    </row>
    <row r="507" spans="1:36" x14ac:dyDescent="0.25">
      <c r="A507" s="366" t="s">
        <v>747</v>
      </c>
      <c r="B507" s="327" t="s">
        <v>522</v>
      </c>
      <c r="C507" s="327" t="s">
        <v>522</v>
      </c>
      <c r="D507" s="327" t="s">
        <v>522</v>
      </c>
      <c r="E507" s="327" t="s">
        <v>522</v>
      </c>
      <c r="F507" s="327" t="s">
        <v>522</v>
      </c>
      <c r="G507" s="327" t="s">
        <v>522</v>
      </c>
      <c r="H507" s="327" t="s">
        <v>522</v>
      </c>
      <c r="I507" s="327" t="s">
        <v>522</v>
      </c>
      <c r="J507" s="327" t="s">
        <v>522</v>
      </c>
      <c r="K507" s="327" t="s">
        <v>522</v>
      </c>
      <c r="L507" s="327" t="s">
        <v>522</v>
      </c>
      <c r="M507" s="327" t="s">
        <v>522</v>
      </c>
      <c r="N507" s="327" t="s">
        <v>522</v>
      </c>
      <c r="O507" s="327" t="s">
        <v>522</v>
      </c>
      <c r="P507" s="327" t="s">
        <v>522</v>
      </c>
      <c r="Q507" s="327" t="s">
        <v>522</v>
      </c>
      <c r="R507" s="327" t="s">
        <v>522</v>
      </c>
      <c r="S507" s="327" t="s">
        <v>522</v>
      </c>
      <c r="T507" s="327" t="s">
        <v>522</v>
      </c>
      <c r="U507" s="327" t="s">
        <v>522</v>
      </c>
      <c r="V507" s="336" t="s">
        <v>195</v>
      </c>
      <c r="W507" s="327" t="s">
        <v>522</v>
      </c>
      <c r="X507" s="327" t="s">
        <v>522</v>
      </c>
      <c r="Y507" s="327" t="s">
        <v>522</v>
      </c>
      <c r="Z507" s="327" t="s">
        <v>522</v>
      </c>
      <c r="AA507" s="327" t="s">
        <v>522</v>
      </c>
      <c r="AB507" s="327" t="s">
        <v>522</v>
      </c>
      <c r="AC507" s="327" t="s">
        <v>522</v>
      </c>
      <c r="AD507" s="327" t="s">
        <v>522</v>
      </c>
      <c r="AE507" s="327" t="s">
        <v>522</v>
      </c>
      <c r="AF507" s="327" t="s">
        <v>522</v>
      </c>
      <c r="AG507" s="336" t="s">
        <v>195</v>
      </c>
      <c r="AH507" s="327" t="s">
        <v>522</v>
      </c>
      <c r="AI507" s="327">
        <v>8350.3470678743633</v>
      </c>
      <c r="AJ507" s="327" t="s">
        <v>522</v>
      </c>
    </row>
    <row r="508" spans="1:36" x14ac:dyDescent="0.25">
      <c r="A508" s="278" t="s">
        <v>748</v>
      </c>
      <c r="B508" s="327" t="s">
        <v>556</v>
      </c>
      <c r="C508" s="327" t="s">
        <v>522</v>
      </c>
      <c r="D508" s="327" t="s">
        <v>522</v>
      </c>
      <c r="E508" s="327" t="s">
        <v>522</v>
      </c>
      <c r="F508" s="327" t="s">
        <v>522</v>
      </c>
      <c r="G508" s="327" t="s">
        <v>522</v>
      </c>
      <c r="H508" s="327" t="s">
        <v>522</v>
      </c>
      <c r="I508" s="327" t="s">
        <v>522</v>
      </c>
      <c r="J508" s="327" t="s">
        <v>522</v>
      </c>
      <c r="K508" s="327" t="s">
        <v>522</v>
      </c>
      <c r="L508" s="327" t="s">
        <v>522</v>
      </c>
      <c r="M508" s="327" t="s">
        <v>522</v>
      </c>
      <c r="N508" s="327" t="s">
        <v>522</v>
      </c>
      <c r="O508" s="327" t="s">
        <v>522</v>
      </c>
      <c r="P508" s="327" t="s">
        <v>522</v>
      </c>
      <c r="Q508" s="327" t="s">
        <v>522</v>
      </c>
      <c r="R508" s="327" t="s">
        <v>522</v>
      </c>
      <c r="S508" s="327" t="s">
        <v>522</v>
      </c>
      <c r="T508" s="327" t="s">
        <v>522</v>
      </c>
      <c r="U508" s="327" t="s">
        <v>522</v>
      </c>
      <c r="V508" s="336" t="s">
        <v>195</v>
      </c>
      <c r="W508" s="327" t="s">
        <v>556</v>
      </c>
      <c r="X508" s="327" t="s">
        <v>556</v>
      </c>
      <c r="Y508" s="327" t="s">
        <v>556</v>
      </c>
      <c r="Z508" s="327" t="s">
        <v>522</v>
      </c>
      <c r="AA508" s="327" t="s">
        <v>556</v>
      </c>
      <c r="AB508" s="327" t="s">
        <v>522</v>
      </c>
      <c r="AC508" s="327" t="s">
        <v>522</v>
      </c>
      <c r="AD508" s="327" t="s">
        <v>522</v>
      </c>
      <c r="AE508" s="327" t="s">
        <v>522</v>
      </c>
      <c r="AF508" s="327" t="s">
        <v>522</v>
      </c>
      <c r="AG508" s="336" t="s">
        <v>195</v>
      </c>
      <c r="AH508" s="327" t="s">
        <v>522</v>
      </c>
      <c r="AI508" s="327" t="s">
        <v>556</v>
      </c>
      <c r="AJ508" s="327" t="s">
        <v>556</v>
      </c>
    </row>
    <row r="510" spans="1:36" ht="30" x14ac:dyDescent="0.25">
      <c r="A510" s="52" t="s">
        <v>749</v>
      </c>
      <c r="B510" s="64">
        <f>B472</f>
        <v>1368.6274879263533</v>
      </c>
      <c r="C510" s="64">
        <f t="shared" ref="C510:AJ510" si="9">C472</f>
        <v>397.31929999999994</v>
      </c>
      <c r="D510" s="64" t="str">
        <f t="shared" si="9"/>
        <v>NO,NE,IE,NA</v>
      </c>
      <c r="E510" s="64" t="str">
        <f t="shared" si="9"/>
        <v>NO,NE,IE,NA</v>
      </c>
      <c r="F510" s="64">
        <f t="shared" si="9"/>
        <v>2580.4423400000001</v>
      </c>
      <c r="G510" s="64" t="str">
        <f t="shared" si="9"/>
        <v>NO,NE,NA</v>
      </c>
      <c r="H510" s="64">
        <f t="shared" si="9"/>
        <v>56052.275099999999</v>
      </c>
      <c r="I510" s="64" t="str">
        <f t="shared" si="9"/>
        <v>NO,NE,NA</v>
      </c>
      <c r="J510" s="64">
        <f t="shared" si="9"/>
        <v>2093.1475999999998</v>
      </c>
      <c r="K510" s="64" t="str">
        <f t="shared" si="9"/>
        <v>NO,NE,NA</v>
      </c>
      <c r="L510" s="64" t="str">
        <f t="shared" si="9"/>
        <v>NO,NE,IE,NA</v>
      </c>
      <c r="M510" s="64" t="str">
        <f t="shared" si="9"/>
        <v>NO,NE,NA</v>
      </c>
      <c r="N510" s="64" t="str">
        <f t="shared" si="9"/>
        <v>NO,NE,NA</v>
      </c>
      <c r="O510" s="64" t="str">
        <f t="shared" si="9"/>
        <v>NO,NE,NA</v>
      </c>
      <c r="P510" s="64" t="str">
        <f t="shared" si="9"/>
        <v>NO,NE,NA</v>
      </c>
      <c r="Q510" s="64">
        <f t="shared" si="9"/>
        <v>117.73</v>
      </c>
      <c r="R510" s="64" t="str">
        <f t="shared" si="9"/>
        <v>NO,NE,NA</v>
      </c>
      <c r="S510" s="64" t="str">
        <f t="shared" si="9"/>
        <v>NO,NE,IE,NA</v>
      </c>
      <c r="T510" s="64" t="str">
        <f t="shared" si="9"/>
        <v>NO,NE,IE,NA</v>
      </c>
      <c r="U510" s="64">
        <f t="shared" si="9"/>
        <v>1.84005186808937</v>
      </c>
      <c r="V510" s="64" t="str">
        <f t="shared" si="9"/>
        <v/>
      </c>
      <c r="W510" s="64">
        <f t="shared" si="9"/>
        <v>539.28252369958398</v>
      </c>
      <c r="X510" s="64">
        <f t="shared" si="9"/>
        <v>206.77996980802794</v>
      </c>
      <c r="Y510" s="64">
        <f t="shared" si="9"/>
        <v>8.9719417447910903</v>
      </c>
      <c r="Z510" s="64" t="str">
        <f t="shared" si="9"/>
        <v>NO,NE,NA</v>
      </c>
      <c r="AA510" s="64">
        <f t="shared" si="9"/>
        <v>11.42114438969833</v>
      </c>
      <c r="AB510" s="64" t="str">
        <f t="shared" si="9"/>
        <v>NO,NE,NA</v>
      </c>
      <c r="AC510" s="64" t="str">
        <f t="shared" si="9"/>
        <v>NO,NE,IE,NA</v>
      </c>
      <c r="AD510" s="64" t="str">
        <f t="shared" si="9"/>
        <v>NO,NE,NA</v>
      </c>
      <c r="AE510" s="64" t="str">
        <f t="shared" si="9"/>
        <v>NO,NE,NA</v>
      </c>
      <c r="AF510" s="64">
        <f t="shared" si="9"/>
        <v>2.4884645670558498</v>
      </c>
      <c r="AG510" s="64" t="str">
        <f t="shared" si="9"/>
        <v/>
      </c>
      <c r="AH510" s="64">
        <f t="shared" si="9"/>
        <v>7332.5098355411983</v>
      </c>
      <c r="AI510" s="64">
        <f t="shared" si="9"/>
        <v>517.67788417194004</v>
      </c>
      <c r="AJ510" s="64">
        <f t="shared" si="9"/>
        <v>28.530150025699999</v>
      </c>
    </row>
    <row r="513" spans="1:7" ht="15.75" x14ac:dyDescent="0.25">
      <c r="A513" s="281" t="s">
        <v>750</v>
      </c>
      <c r="B513" s="266"/>
      <c r="C513" s="266"/>
      <c r="D513" s="266"/>
      <c r="E513" s="266"/>
      <c r="F513" s="267"/>
      <c r="G513" s="390" t="s">
        <v>506</v>
      </c>
    </row>
    <row r="514" spans="1:7" ht="15.75" x14ac:dyDescent="0.25">
      <c r="A514" s="281" t="s">
        <v>751</v>
      </c>
      <c r="B514" s="266"/>
      <c r="C514" s="266"/>
      <c r="D514" s="266"/>
      <c r="E514" s="266"/>
      <c r="F514" s="267"/>
      <c r="G514" s="390" t="s">
        <v>3422</v>
      </c>
    </row>
    <row r="515" spans="1:7" x14ac:dyDescent="0.25">
      <c r="A515" s="266"/>
      <c r="B515" s="266"/>
      <c r="C515" s="266"/>
      <c r="D515" s="266"/>
      <c r="E515" s="266"/>
      <c r="F515" s="267"/>
      <c r="G515" s="390" t="s">
        <v>507</v>
      </c>
    </row>
    <row r="516" spans="1:7" x14ac:dyDescent="0.25">
      <c r="A516" s="266"/>
      <c r="B516" s="266"/>
      <c r="C516" s="266"/>
      <c r="D516" s="266"/>
      <c r="E516" s="266"/>
      <c r="F516" s="280"/>
      <c r="G516" s="266"/>
    </row>
    <row r="517" spans="1:7" x14ac:dyDescent="0.25">
      <c r="A517" s="372" t="s">
        <v>752</v>
      </c>
      <c r="B517" s="373" t="s">
        <v>509</v>
      </c>
      <c r="C517" s="275" t="s">
        <v>510</v>
      </c>
      <c r="D517" s="275" t="s">
        <v>511</v>
      </c>
      <c r="E517" s="275" t="s">
        <v>647</v>
      </c>
      <c r="F517" s="295" t="s">
        <v>513</v>
      </c>
      <c r="G517" s="295" t="s">
        <v>514</v>
      </c>
    </row>
    <row r="518" spans="1:7" ht="15.75" thickBot="1" x14ac:dyDescent="0.3">
      <c r="A518" s="374" t="s">
        <v>753</v>
      </c>
      <c r="B518" s="616" t="s">
        <v>516</v>
      </c>
      <c r="C518" s="616"/>
      <c r="D518" s="616"/>
      <c r="E518" s="616"/>
      <c r="F518" s="616"/>
      <c r="G518" s="617"/>
    </row>
    <row r="519" spans="1:7" ht="15.75" thickTop="1" x14ac:dyDescent="0.25">
      <c r="A519" s="375" t="s">
        <v>754</v>
      </c>
      <c r="B519" s="327">
        <v>7853.7090592547993</v>
      </c>
      <c r="C519" s="327">
        <v>9571.8991649314175</v>
      </c>
      <c r="D519" s="327">
        <v>1107.1877988953377</v>
      </c>
      <c r="E519" s="327">
        <v>14.91067980114685</v>
      </c>
      <c r="F519" s="327">
        <v>363.40666610922074</v>
      </c>
      <c r="G519" s="327" t="s">
        <v>522</v>
      </c>
    </row>
    <row r="520" spans="1:7" x14ac:dyDescent="0.25">
      <c r="A520" s="366" t="s">
        <v>755</v>
      </c>
      <c r="B520" s="336" t="s">
        <v>195</v>
      </c>
      <c r="C520" s="327">
        <v>8834.6962615396096</v>
      </c>
      <c r="D520" s="327">
        <v>54.911513816245709</v>
      </c>
      <c r="E520" s="336" t="s">
        <v>195</v>
      </c>
      <c r="F520" s="336" t="s">
        <v>195</v>
      </c>
      <c r="G520" s="327" t="s">
        <v>522</v>
      </c>
    </row>
    <row r="521" spans="1:7" x14ac:dyDescent="0.25">
      <c r="A521" s="366" t="s">
        <v>756</v>
      </c>
      <c r="B521" s="336" t="s">
        <v>195</v>
      </c>
      <c r="C521" s="327">
        <v>6772.4822920982415</v>
      </c>
      <c r="D521" s="336" t="s">
        <v>195</v>
      </c>
      <c r="E521" s="336" t="s">
        <v>195</v>
      </c>
      <c r="F521" s="336" t="s">
        <v>195</v>
      </c>
      <c r="G521" s="336" t="s">
        <v>195</v>
      </c>
    </row>
    <row r="522" spans="1:7" x14ac:dyDescent="0.25">
      <c r="A522" s="359" t="s">
        <v>3414</v>
      </c>
      <c r="B522" s="336" t="s">
        <v>195</v>
      </c>
      <c r="C522" s="327">
        <v>6510.3132861119175</v>
      </c>
      <c r="D522" s="336" t="s">
        <v>195</v>
      </c>
      <c r="E522" s="336" t="s">
        <v>195</v>
      </c>
      <c r="F522" s="336" t="s">
        <v>195</v>
      </c>
      <c r="G522" s="336" t="s">
        <v>195</v>
      </c>
    </row>
    <row r="523" spans="1:7" x14ac:dyDescent="0.25">
      <c r="A523" s="69" t="s">
        <v>757</v>
      </c>
      <c r="B523" s="336" t="s">
        <v>195</v>
      </c>
      <c r="C523" s="336" t="s">
        <v>195</v>
      </c>
      <c r="D523" s="336" t="s">
        <v>195</v>
      </c>
      <c r="E523" s="336" t="s">
        <v>195</v>
      </c>
      <c r="F523" s="336" t="s">
        <v>195</v>
      </c>
      <c r="G523" s="336" t="s">
        <v>195</v>
      </c>
    </row>
    <row r="524" spans="1:7" x14ac:dyDescent="0.25">
      <c r="A524" s="376" t="s">
        <v>758</v>
      </c>
      <c r="B524" s="336" t="s">
        <v>195</v>
      </c>
      <c r="C524" s="327" t="s">
        <v>195</v>
      </c>
      <c r="D524" s="336" t="s">
        <v>195</v>
      </c>
      <c r="E524" s="336" t="s">
        <v>195</v>
      </c>
      <c r="F524" s="336" t="s">
        <v>195</v>
      </c>
      <c r="G524" s="336" t="s">
        <v>195</v>
      </c>
    </row>
    <row r="525" spans="1:7" x14ac:dyDescent="0.25">
      <c r="A525" s="376" t="s">
        <v>759</v>
      </c>
      <c r="B525" s="336" t="s">
        <v>195</v>
      </c>
      <c r="C525" s="327" t="s">
        <v>195</v>
      </c>
      <c r="D525" s="336" t="s">
        <v>195</v>
      </c>
      <c r="E525" s="336" t="s">
        <v>195</v>
      </c>
      <c r="F525" s="336" t="s">
        <v>195</v>
      </c>
      <c r="G525" s="336" t="s">
        <v>195</v>
      </c>
    </row>
    <row r="526" spans="1:7" x14ac:dyDescent="0.25">
      <c r="A526" s="69" t="s">
        <v>760</v>
      </c>
      <c r="B526" s="336" t="s">
        <v>195</v>
      </c>
      <c r="C526" s="336" t="s">
        <v>195</v>
      </c>
      <c r="D526" s="336" t="s">
        <v>195</v>
      </c>
      <c r="E526" s="336" t="s">
        <v>195</v>
      </c>
      <c r="F526" s="336" t="s">
        <v>195</v>
      </c>
      <c r="G526" s="336" t="s">
        <v>195</v>
      </c>
    </row>
    <row r="527" spans="1:7" x14ac:dyDescent="0.25">
      <c r="A527" s="376" t="s">
        <v>761</v>
      </c>
      <c r="B527" s="336" t="s">
        <v>195</v>
      </c>
      <c r="C527" s="327" t="s">
        <v>195</v>
      </c>
      <c r="D527" s="336" t="s">
        <v>195</v>
      </c>
      <c r="E527" s="336" t="s">
        <v>195</v>
      </c>
      <c r="F527" s="336" t="s">
        <v>195</v>
      </c>
      <c r="G527" s="336" t="s">
        <v>195</v>
      </c>
    </row>
    <row r="528" spans="1:7" x14ac:dyDescent="0.25">
      <c r="A528" s="376" t="s">
        <v>762</v>
      </c>
      <c r="B528" s="336" t="s">
        <v>195</v>
      </c>
      <c r="C528" s="327" t="s">
        <v>195</v>
      </c>
      <c r="D528" s="336" t="s">
        <v>195</v>
      </c>
      <c r="E528" s="336" t="s">
        <v>195</v>
      </c>
      <c r="F528" s="336" t="s">
        <v>195</v>
      </c>
      <c r="G528" s="336" t="s">
        <v>195</v>
      </c>
    </row>
    <row r="529" spans="1:7" x14ac:dyDescent="0.25">
      <c r="A529" s="376" t="s">
        <v>763</v>
      </c>
      <c r="B529" s="336" t="s">
        <v>195</v>
      </c>
      <c r="C529" s="327" t="s">
        <v>195</v>
      </c>
      <c r="D529" s="336" t="s">
        <v>195</v>
      </c>
      <c r="E529" s="336" t="s">
        <v>195</v>
      </c>
      <c r="F529" s="336" t="s">
        <v>195</v>
      </c>
      <c r="G529" s="336" t="s">
        <v>195</v>
      </c>
    </row>
    <row r="530" spans="1:7" x14ac:dyDescent="0.25">
      <c r="A530" s="69" t="s">
        <v>764</v>
      </c>
      <c r="B530" s="336" t="s">
        <v>195</v>
      </c>
      <c r="C530" s="336" t="s">
        <v>195</v>
      </c>
      <c r="D530" s="336" t="s">
        <v>195</v>
      </c>
      <c r="E530" s="336" t="s">
        <v>195</v>
      </c>
      <c r="F530" s="336" t="s">
        <v>195</v>
      </c>
      <c r="G530" s="336" t="s">
        <v>195</v>
      </c>
    </row>
    <row r="531" spans="1:7" x14ac:dyDescent="0.25">
      <c r="A531" s="376" t="s">
        <v>3415</v>
      </c>
      <c r="B531" s="336" t="s">
        <v>195</v>
      </c>
      <c r="C531" s="327">
        <v>6510.3132861119175</v>
      </c>
      <c r="D531" s="336" t="s">
        <v>195</v>
      </c>
      <c r="E531" s="336" t="s">
        <v>195</v>
      </c>
      <c r="F531" s="336" t="s">
        <v>195</v>
      </c>
      <c r="G531" s="336" t="s">
        <v>195</v>
      </c>
    </row>
    <row r="532" spans="1:7" x14ac:dyDescent="0.25">
      <c r="A532" s="377" t="s">
        <v>767</v>
      </c>
      <c r="B532" s="336" t="s">
        <v>195</v>
      </c>
      <c r="C532" s="327">
        <v>473.19623090020355</v>
      </c>
      <c r="D532" s="336"/>
      <c r="E532" s="336" t="s">
        <v>195</v>
      </c>
      <c r="F532" s="336" t="s">
        <v>195</v>
      </c>
      <c r="G532" s="336"/>
    </row>
    <row r="533" spans="1:7" x14ac:dyDescent="0.25">
      <c r="A533" s="377" t="s">
        <v>768</v>
      </c>
      <c r="B533" s="336" t="s">
        <v>195</v>
      </c>
      <c r="C533" s="327">
        <v>299.39799460361405</v>
      </c>
      <c r="D533" s="336"/>
      <c r="E533" s="336" t="s">
        <v>195</v>
      </c>
      <c r="F533" s="336" t="s">
        <v>195</v>
      </c>
      <c r="G533" s="336"/>
    </row>
    <row r="534" spans="1:7" x14ac:dyDescent="0.25">
      <c r="A534" s="377" t="s">
        <v>769</v>
      </c>
      <c r="B534" s="336" t="s">
        <v>195</v>
      </c>
      <c r="C534" s="327">
        <v>3056.1321125619293</v>
      </c>
      <c r="D534" s="336"/>
      <c r="E534" s="336" t="s">
        <v>195</v>
      </c>
      <c r="F534" s="336" t="s">
        <v>195</v>
      </c>
      <c r="G534" s="336"/>
    </row>
    <row r="535" spans="1:7" x14ac:dyDescent="0.25">
      <c r="A535" s="377" t="s">
        <v>770</v>
      </c>
      <c r="B535" s="336" t="s">
        <v>195</v>
      </c>
      <c r="C535" s="327">
        <v>251.93525163617798</v>
      </c>
      <c r="D535" s="336"/>
      <c r="E535" s="336" t="s">
        <v>195</v>
      </c>
      <c r="F535" s="336" t="s">
        <v>195</v>
      </c>
      <c r="G535" s="336"/>
    </row>
    <row r="536" spans="1:7" x14ac:dyDescent="0.25">
      <c r="A536" s="377" t="s">
        <v>771</v>
      </c>
      <c r="B536" s="336" t="s">
        <v>195</v>
      </c>
      <c r="C536" s="327">
        <v>297.36246326322032</v>
      </c>
      <c r="D536" s="336"/>
      <c r="E536" s="336" t="s">
        <v>195</v>
      </c>
      <c r="F536" s="336" t="s">
        <v>195</v>
      </c>
      <c r="G536" s="336"/>
    </row>
    <row r="537" spans="1:7" x14ac:dyDescent="0.25">
      <c r="A537" s="377" t="s">
        <v>772</v>
      </c>
      <c r="B537" s="336" t="s">
        <v>195</v>
      </c>
      <c r="C537" s="327">
        <v>309.95636595734669</v>
      </c>
      <c r="D537" s="336"/>
      <c r="E537" s="336" t="s">
        <v>195</v>
      </c>
      <c r="F537" s="336" t="s">
        <v>195</v>
      </c>
      <c r="G537" s="336"/>
    </row>
    <row r="538" spans="1:7" x14ac:dyDescent="0.25">
      <c r="A538" s="377" t="s">
        <v>773</v>
      </c>
      <c r="B538" s="336" t="s">
        <v>195</v>
      </c>
      <c r="C538" s="327">
        <v>178.40438707912745</v>
      </c>
      <c r="D538" s="336"/>
      <c r="E538" s="336" t="s">
        <v>195</v>
      </c>
      <c r="F538" s="336" t="s">
        <v>195</v>
      </c>
      <c r="G538" s="336"/>
    </row>
    <row r="539" spans="1:7" x14ac:dyDescent="0.25">
      <c r="A539" s="377" t="s">
        <v>774</v>
      </c>
      <c r="B539" s="336" t="s">
        <v>195</v>
      </c>
      <c r="C539" s="327">
        <v>214.11005793654462</v>
      </c>
      <c r="D539" s="336"/>
      <c r="E539" s="336" t="s">
        <v>195</v>
      </c>
      <c r="F539" s="336" t="s">
        <v>195</v>
      </c>
      <c r="G539" s="336"/>
    </row>
    <row r="540" spans="1:7" x14ac:dyDescent="0.25">
      <c r="A540" s="377" t="s">
        <v>775</v>
      </c>
      <c r="B540" s="336" t="s">
        <v>195</v>
      </c>
      <c r="C540" s="327">
        <v>1196.7876680440343</v>
      </c>
      <c r="D540" s="336"/>
      <c r="E540" s="336" t="s">
        <v>195</v>
      </c>
      <c r="F540" s="336" t="s">
        <v>195</v>
      </c>
      <c r="G540" s="336"/>
    </row>
    <row r="541" spans="1:7" x14ac:dyDescent="0.25">
      <c r="A541" s="377" t="s">
        <v>3277</v>
      </c>
      <c r="B541" s="336" t="s">
        <v>195</v>
      </c>
      <c r="C541" s="327">
        <v>178.70274178817721</v>
      </c>
      <c r="D541" s="336"/>
      <c r="E541" s="336" t="s">
        <v>195</v>
      </c>
      <c r="F541" s="336" t="s">
        <v>195</v>
      </c>
      <c r="G541" s="336"/>
    </row>
    <row r="542" spans="1:7" x14ac:dyDescent="0.25">
      <c r="A542" s="377" t="s">
        <v>3278</v>
      </c>
      <c r="B542" s="336" t="s">
        <v>195</v>
      </c>
      <c r="C542" s="327">
        <v>54.328012341541672</v>
      </c>
      <c r="D542" s="336"/>
      <c r="E542" s="336" t="s">
        <v>195</v>
      </c>
      <c r="F542" s="336" t="s">
        <v>195</v>
      </c>
      <c r="G542" s="336"/>
    </row>
    <row r="543" spans="1:7" x14ac:dyDescent="0.25">
      <c r="A543" s="359" t="s">
        <v>776</v>
      </c>
      <c r="B543" s="336" t="s">
        <v>195</v>
      </c>
      <c r="C543" s="327">
        <v>55.215000000000003</v>
      </c>
      <c r="D543" s="336" t="s">
        <v>195</v>
      </c>
      <c r="E543" s="336" t="s">
        <v>195</v>
      </c>
      <c r="F543" s="336" t="s">
        <v>195</v>
      </c>
      <c r="G543" s="336" t="s">
        <v>195</v>
      </c>
    </row>
    <row r="544" spans="1:7" x14ac:dyDescent="0.25">
      <c r="A544" s="359" t="s">
        <v>777</v>
      </c>
      <c r="B544" s="336" t="s">
        <v>195</v>
      </c>
      <c r="C544" s="327">
        <v>91.609200000000001</v>
      </c>
      <c r="D544" s="336" t="s">
        <v>195</v>
      </c>
      <c r="E544" s="336" t="s">
        <v>195</v>
      </c>
      <c r="F544" s="336" t="s">
        <v>195</v>
      </c>
      <c r="G544" s="336" t="s">
        <v>195</v>
      </c>
    </row>
    <row r="545" spans="1:7" x14ac:dyDescent="0.25">
      <c r="A545" s="359" t="s">
        <v>778</v>
      </c>
      <c r="B545" s="336" t="s">
        <v>195</v>
      </c>
      <c r="C545" s="327">
        <v>115.34480598632427</v>
      </c>
      <c r="D545" s="336" t="s">
        <v>195</v>
      </c>
      <c r="E545" s="336" t="s">
        <v>195</v>
      </c>
      <c r="F545" s="336" t="s">
        <v>195</v>
      </c>
      <c r="G545" s="336" t="s">
        <v>195</v>
      </c>
    </row>
    <row r="546" spans="1:7" x14ac:dyDescent="0.25">
      <c r="A546" s="378" t="s">
        <v>779</v>
      </c>
      <c r="B546" s="336" t="s">
        <v>195</v>
      </c>
      <c r="C546" s="327" t="s">
        <v>549</v>
      </c>
      <c r="D546" s="336"/>
      <c r="E546" s="336" t="s">
        <v>195</v>
      </c>
      <c r="F546" s="336" t="s">
        <v>195</v>
      </c>
      <c r="G546" s="336"/>
    </row>
    <row r="547" spans="1:7" x14ac:dyDescent="0.25">
      <c r="A547" s="378" t="s">
        <v>780</v>
      </c>
      <c r="B547" s="336" t="s">
        <v>195</v>
      </c>
      <c r="C547" s="327">
        <v>26.068534199999998</v>
      </c>
      <c r="D547" s="336"/>
      <c r="E547" s="336" t="s">
        <v>195</v>
      </c>
      <c r="F547" s="336" t="s">
        <v>195</v>
      </c>
      <c r="G547" s="336"/>
    </row>
    <row r="548" spans="1:7" x14ac:dyDescent="0.25">
      <c r="A548" s="378" t="s">
        <v>781</v>
      </c>
      <c r="B548" s="336" t="s">
        <v>195</v>
      </c>
      <c r="C548" s="327">
        <v>69.750133199999993</v>
      </c>
      <c r="D548" s="336"/>
      <c r="E548" s="336" t="s">
        <v>195</v>
      </c>
      <c r="F548" s="336" t="s">
        <v>195</v>
      </c>
      <c r="G548" s="336"/>
    </row>
    <row r="549" spans="1:7" x14ac:dyDescent="0.25">
      <c r="A549" s="378" t="s">
        <v>782</v>
      </c>
      <c r="B549" s="336" t="s">
        <v>195</v>
      </c>
      <c r="C549" s="327">
        <v>2.1242679999999998</v>
      </c>
      <c r="D549" s="336"/>
      <c r="E549" s="336" t="s">
        <v>195</v>
      </c>
      <c r="F549" s="336" t="s">
        <v>195</v>
      </c>
      <c r="G549" s="336"/>
    </row>
    <row r="550" spans="1:7" x14ac:dyDescent="0.25">
      <c r="A550" s="378" t="s">
        <v>783</v>
      </c>
      <c r="B550" s="336" t="s">
        <v>195</v>
      </c>
      <c r="C550" s="327" t="s">
        <v>549</v>
      </c>
      <c r="D550" s="336"/>
      <c r="E550" s="336" t="s">
        <v>195</v>
      </c>
      <c r="F550" s="336" t="s">
        <v>195</v>
      </c>
      <c r="G550" s="336"/>
    </row>
    <row r="551" spans="1:7" x14ac:dyDescent="0.25">
      <c r="A551" s="379" t="s">
        <v>784</v>
      </c>
      <c r="B551" s="336" t="s">
        <v>195</v>
      </c>
      <c r="C551" s="327">
        <v>17.401870586324279</v>
      </c>
      <c r="D551" s="336" t="s">
        <v>195</v>
      </c>
      <c r="E551" s="336" t="s">
        <v>195</v>
      </c>
      <c r="F551" s="336" t="s">
        <v>195</v>
      </c>
      <c r="G551" s="336" t="s">
        <v>195</v>
      </c>
    </row>
    <row r="552" spans="1:7" x14ac:dyDescent="0.25">
      <c r="A552" s="380" t="s">
        <v>785</v>
      </c>
      <c r="B552" s="336" t="s">
        <v>195</v>
      </c>
      <c r="C552" s="327">
        <v>17.401870586324279</v>
      </c>
      <c r="D552" s="336"/>
      <c r="E552" s="336" t="s">
        <v>195</v>
      </c>
      <c r="F552" s="336" t="s">
        <v>195</v>
      </c>
      <c r="G552" s="336"/>
    </row>
    <row r="553" spans="1:7" x14ac:dyDescent="0.25">
      <c r="A553" s="366" t="s">
        <v>786</v>
      </c>
      <c r="B553" s="336" t="s">
        <v>195</v>
      </c>
      <c r="C553" s="327">
        <v>2062.213969441369</v>
      </c>
      <c r="D553" s="327">
        <v>54.911513816245709</v>
      </c>
      <c r="E553" s="336" t="s">
        <v>195</v>
      </c>
      <c r="F553" s="336" t="s">
        <v>195</v>
      </c>
      <c r="G553" s="327" t="s">
        <v>522</v>
      </c>
    </row>
    <row r="554" spans="1:7" x14ac:dyDescent="0.25">
      <c r="A554" s="360" t="s">
        <v>3416</v>
      </c>
      <c r="B554" s="336" t="s">
        <v>195</v>
      </c>
      <c r="C554" s="327">
        <v>1103.3068171277257</v>
      </c>
      <c r="D554" s="327">
        <v>42.371474794155858</v>
      </c>
      <c r="E554" s="336" t="s">
        <v>195</v>
      </c>
      <c r="F554" s="336" t="s">
        <v>195</v>
      </c>
      <c r="G554" s="327" t="s">
        <v>522</v>
      </c>
    </row>
    <row r="555" spans="1:7" x14ac:dyDescent="0.25">
      <c r="A555" s="69" t="s">
        <v>757</v>
      </c>
      <c r="B555" s="336" t="s">
        <v>195</v>
      </c>
      <c r="C555" s="336" t="s">
        <v>195</v>
      </c>
      <c r="D555" s="336" t="s">
        <v>195</v>
      </c>
      <c r="E555" s="336" t="s">
        <v>195</v>
      </c>
      <c r="F555" s="336" t="s">
        <v>195</v>
      </c>
      <c r="G555" s="336" t="s">
        <v>195</v>
      </c>
    </row>
    <row r="556" spans="1:7" x14ac:dyDescent="0.25">
      <c r="A556" s="376" t="s">
        <v>758</v>
      </c>
      <c r="B556" s="336" t="s">
        <v>195</v>
      </c>
      <c r="C556" s="327" t="s">
        <v>195</v>
      </c>
      <c r="D556" s="327" t="s">
        <v>195</v>
      </c>
      <c r="E556" s="336" t="s">
        <v>195</v>
      </c>
      <c r="F556" s="336" t="s">
        <v>195</v>
      </c>
      <c r="G556" s="331" t="s">
        <v>195</v>
      </c>
    </row>
    <row r="557" spans="1:7" x14ac:dyDescent="0.25">
      <c r="A557" s="376" t="s">
        <v>759</v>
      </c>
      <c r="B557" s="336" t="s">
        <v>195</v>
      </c>
      <c r="C557" s="327" t="s">
        <v>195</v>
      </c>
      <c r="D557" s="327" t="s">
        <v>195</v>
      </c>
      <c r="E557" s="336" t="s">
        <v>195</v>
      </c>
      <c r="F557" s="336" t="s">
        <v>195</v>
      </c>
      <c r="G557" s="331" t="s">
        <v>195</v>
      </c>
    </row>
    <row r="558" spans="1:7" x14ac:dyDescent="0.25">
      <c r="A558" s="69" t="s">
        <v>760</v>
      </c>
      <c r="B558" s="336" t="s">
        <v>195</v>
      </c>
      <c r="C558" s="336" t="s">
        <v>195</v>
      </c>
      <c r="D558" s="336" t="s">
        <v>195</v>
      </c>
      <c r="E558" s="336" t="s">
        <v>195</v>
      </c>
      <c r="F558" s="336" t="s">
        <v>195</v>
      </c>
      <c r="G558" s="336" t="s">
        <v>195</v>
      </c>
    </row>
    <row r="559" spans="1:7" x14ac:dyDescent="0.25">
      <c r="A559" s="376" t="s">
        <v>761</v>
      </c>
      <c r="B559" s="336" t="s">
        <v>195</v>
      </c>
      <c r="C559" s="327" t="s">
        <v>195</v>
      </c>
      <c r="D559" s="327" t="s">
        <v>195</v>
      </c>
      <c r="E559" s="336" t="s">
        <v>195</v>
      </c>
      <c r="F559" s="336" t="s">
        <v>195</v>
      </c>
      <c r="G559" s="331" t="s">
        <v>195</v>
      </c>
    </row>
    <row r="560" spans="1:7" x14ac:dyDescent="0.25">
      <c r="A560" s="376" t="s">
        <v>762</v>
      </c>
      <c r="B560" s="336" t="s">
        <v>195</v>
      </c>
      <c r="C560" s="327" t="s">
        <v>195</v>
      </c>
      <c r="D560" s="327" t="s">
        <v>195</v>
      </c>
      <c r="E560" s="336" t="s">
        <v>195</v>
      </c>
      <c r="F560" s="336" t="s">
        <v>195</v>
      </c>
      <c r="G560" s="331" t="s">
        <v>195</v>
      </c>
    </row>
    <row r="561" spans="1:7" x14ac:dyDescent="0.25">
      <c r="A561" s="376" t="s">
        <v>763</v>
      </c>
      <c r="B561" s="336" t="s">
        <v>195</v>
      </c>
      <c r="C561" s="327" t="s">
        <v>195</v>
      </c>
      <c r="D561" s="327" t="s">
        <v>195</v>
      </c>
      <c r="E561" s="336" t="s">
        <v>195</v>
      </c>
      <c r="F561" s="336" t="s">
        <v>195</v>
      </c>
      <c r="G561" s="331" t="s">
        <v>195</v>
      </c>
    </row>
    <row r="562" spans="1:7" x14ac:dyDescent="0.25">
      <c r="A562" s="69" t="s">
        <v>764</v>
      </c>
      <c r="B562" s="336" t="s">
        <v>195</v>
      </c>
      <c r="C562" s="336" t="s">
        <v>195</v>
      </c>
      <c r="D562" s="336" t="s">
        <v>195</v>
      </c>
      <c r="E562" s="336" t="s">
        <v>195</v>
      </c>
      <c r="F562" s="336" t="s">
        <v>195</v>
      </c>
      <c r="G562" s="336" t="s">
        <v>195</v>
      </c>
    </row>
    <row r="563" spans="1:7" x14ac:dyDescent="0.25">
      <c r="A563" s="376" t="s">
        <v>3417</v>
      </c>
      <c r="B563" s="336" t="s">
        <v>195</v>
      </c>
      <c r="C563" s="327">
        <v>1103.3068171277257</v>
      </c>
      <c r="D563" s="327">
        <v>42.371474794155858</v>
      </c>
      <c r="E563" s="336" t="s">
        <v>195</v>
      </c>
      <c r="F563" s="336" t="s">
        <v>195</v>
      </c>
      <c r="G563" s="331" t="s">
        <v>522</v>
      </c>
    </row>
    <row r="564" spans="1:7" x14ac:dyDescent="0.25">
      <c r="A564" s="377" t="s">
        <v>765</v>
      </c>
      <c r="B564" s="336" t="s">
        <v>195</v>
      </c>
      <c r="C564" s="327" t="s">
        <v>524</v>
      </c>
      <c r="D564" s="327" t="s">
        <v>524</v>
      </c>
      <c r="E564" s="336" t="s">
        <v>195</v>
      </c>
      <c r="F564" s="336" t="s">
        <v>195</v>
      </c>
      <c r="G564" s="331" t="s">
        <v>522</v>
      </c>
    </row>
    <row r="565" spans="1:7" x14ac:dyDescent="0.25">
      <c r="A565" s="377" t="s">
        <v>766</v>
      </c>
      <c r="B565" s="336" t="s">
        <v>195</v>
      </c>
      <c r="C565" s="327" t="s">
        <v>524</v>
      </c>
      <c r="D565" s="327" t="s">
        <v>524</v>
      </c>
      <c r="E565" s="336" t="s">
        <v>195</v>
      </c>
      <c r="F565" s="336" t="s">
        <v>195</v>
      </c>
      <c r="G565" s="331" t="s">
        <v>522</v>
      </c>
    </row>
    <row r="566" spans="1:7" x14ac:dyDescent="0.25">
      <c r="A566" s="377" t="s">
        <v>767</v>
      </c>
      <c r="B566" s="336" t="s">
        <v>195</v>
      </c>
      <c r="C566" s="327">
        <v>10.4339141813269</v>
      </c>
      <c r="D566" s="327" t="s">
        <v>524</v>
      </c>
      <c r="E566" s="336" t="s">
        <v>195</v>
      </c>
      <c r="F566" s="336" t="s">
        <v>195</v>
      </c>
      <c r="G566" s="331" t="s">
        <v>522</v>
      </c>
    </row>
    <row r="567" spans="1:7" x14ac:dyDescent="0.25">
      <c r="A567" s="377" t="s">
        <v>768</v>
      </c>
      <c r="B567" s="336" t="s">
        <v>195</v>
      </c>
      <c r="C567" s="327">
        <v>6.8670103189230298</v>
      </c>
      <c r="D567" s="327" t="s">
        <v>524</v>
      </c>
      <c r="E567" s="336" t="s">
        <v>195</v>
      </c>
      <c r="F567" s="336" t="s">
        <v>195</v>
      </c>
      <c r="G567" s="331" t="s">
        <v>522</v>
      </c>
    </row>
    <row r="568" spans="1:7" x14ac:dyDescent="0.25">
      <c r="A568" s="377" t="s">
        <v>769</v>
      </c>
      <c r="B568" s="336" t="s">
        <v>195</v>
      </c>
      <c r="C568" s="327">
        <v>73.263053002758994</v>
      </c>
      <c r="D568" s="327" t="s">
        <v>524</v>
      </c>
      <c r="E568" s="336" t="s">
        <v>195</v>
      </c>
      <c r="F568" s="336" t="s">
        <v>195</v>
      </c>
      <c r="G568" s="331" t="s">
        <v>522</v>
      </c>
    </row>
    <row r="569" spans="1:7" x14ac:dyDescent="0.25">
      <c r="A569" s="377" t="s">
        <v>770</v>
      </c>
      <c r="B569" s="336" t="s">
        <v>195</v>
      </c>
      <c r="C569" s="327">
        <v>6.6603451261630804</v>
      </c>
      <c r="D569" s="327">
        <v>7.8425112598720803</v>
      </c>
      <c r="E569" s="336" t="s">
        <v>195</v>
      </c>
      <c r="F569" s="336" t="s">
        <v>195</v>
      </c>
      <c r="G569" s="331" t="s">
        <v>522</v>
      </c>
    </row>
    <row r="570" spans="1:7" x14ac:dyDescent="0.25">
      <c r="A570" s="377" t="s">
        <v>771</v>
      </c>
      <c r="B570" s="336" t="s">
        <v>195</v>
      </c>
      <c r="C570" s="327">
        <v>6.2083685766828101</v>
      </c>
      <c r="D570" s="327" t="s">
        <v>524</v>
      </c>
      <c r="E570" s="336" t="s">
        <v>195</v>
      </c>
      <c r="F570" s="336" t="s">
        <v>195</v>
      </c>
      <c r="G570" s="331" t="s">
        <v>522</v>
      </c>
    </row>
    <row r="571" spans="1:7" x14ac:dyDescent="0.25">
      <c r="A571" s="377" t="s">
        <v>772</v>
      </c>
      <c r="B571" s="336" t="s">
        <v>195</v>
      </c>
      <c r="C571" s="327">
        <v>15.278275422757799</v>
      </c>
      <c r="D571" s="327">
        <v>15.52463493848148</v>
      </c>
      <c r="E571" s="336" t="s">
        <v>195</v>
      </c>
      <c r="F571" s="336" t="s">
        <v>195</v>
      </c>
      <c r="G571" s="331" t="s">
        <v>522</v>
      </c>
    </row>
    <row r="572" spans="1:7" x14ac:dyDescent="0.25">
      <c r="A572" s="377" t="s">
        <v>773</v>
      </c>
      <c r="B572" s="336" t="s">
        <v>195</v>
      </c>
      <c r="C572" s="327">
        <v>8.8016924452317795</v>
      </c>
      <c r="D572" s="327">
        <v>8.48939568274767</v>
      </c>
      <c r="E572" s="336" t="s">
        <v>195</v>
      </c>
      <c r="F572" s="336" t="s">
        <v>195</v>
      </c>
      <c r="G572" s="331" t="s">
        <v>522</v>
      </c>
    </row>
    <row r="573" spans="1:7" x14ac:dyDescent="0.25">
      <c r="A573" s="377" t="s">
        <v>774</v>
      </c>
      <c r="B573" s="336" t="s">
        <v>195</v>
      </c>
      <c r="C573" s="327">
        <v>5.1525731574840696</v>
      </c>
      <c r="D573" s="327" t="s">
        <v>524</v>
      </c>
      <c r="E573" s="336" t="s">
        <v>195</v>
      </c>
      <c r="F573" s="336" t="s">
        <v>195</v>
      </c>
      <c r="G573" s="331" t="s">
        <v>522</v>
      </c>
    </row>
    <row r="574" spans="1:7" x14ac:dyDescent="0.25">
      <c r="A574" s="377" t="s">
        <v>775</v>
      </c>
      <c r="B574" s="336" t="s">
        <v>195</v>
      </c>
      <c r="C574" s="327">
        <v>961.657313045705</v>
      </c>
      <c r="D574" s="327">
        <v>10.514932913054629</v>
      </c>
      <c r="E574" s="336" t="s">
        <v>195</v>
      </c>
      <c r="F574" s="336" t="s">
        <v>195</v>
      </c>
      <c r="G574" s="331" t="s">
        <v>522</v>
      </c>
    </row>
    <row r="575" spans="1:7" x14ac:dyDescent="0.25">
      <c r="A575" s="377" t="s">
        <v>3277</v>
      </c>
      <c r="B575" s="336" t="s">
        <v>195</v>
      </c>
      <c r="C575" s="327">
        <v>7.2448214116877399</v>
      </c>
      <c r="D575" s="327" t="s">
        <v>524</v>
      </c>
      <c r="E575" s="336" t="s">
        <v>195</v>
      </c>
      <c r="F575" s="336" t="s">
        <v>195</v>
      </c>
      <c r="G575" s="331" t="s">
        <v>522</v>
      </c>
    </row>
    <row r="576" spans="1:7" x14ac:dyDescent="0.25">
      <c r="A576" s="377" t="s">
        <v>3278</v>
      </c>
      <c r="B576" s="336" t="s">
        <v>195</v>
      </c>
      <c r="C576" s="327">
        <v>1.7394504390044301</v>
      </c>
      <c r="D576" s="327" t="s">
        <v>524</v>
      </c>
      <c r="E576" s="336" t="s">
        <v>195</v>
      </c>
      <c r="F576" s="336" t="s">
        <v>195</v>
      </c>
      <c r="G576" s="331" t="s">
        <v>522</v>
      </c>
    </row>
    <row r="577" spans="1:7" x14ac:dyDescent="0.25">
      <c r="A577" s="359" t="s">
        <v>776</v>
      </c>
      <c r="B577" s="336" t="s">
        <v>195</v>
      </c>
      <c r="C577" s="327">
        <v>3.47664809845039</v>
      </c>
      <c r="D577" s="327">
        <v>1.15882913799309</v>
      </c>
      <c r="E577" s="336" t="s">
        <v>195</v>
      </c>
      <c r="F577" s="336" t="s">
        <v>195</v>
      </c>
      <c r="G577" s="331" t="s">
        <v>522</v>
      </c>
    </row>
    <row r="578" spans="1:7" x14ac:dyDescent="0.25">
      <c r="A578" s="359" t="s">
        <v>777</v>
      </c>
      <c r="B578" s="336" t="s">
        <v>195</v>
      </c>
      <c r="C578" s="327">
        <v>812.30140082016101</v>
      </c>
      <c r="D578" s="327">
        <v>5.4580785736261301</v>
      </c>
      <c r="E578" s="336" t="s">
        <v>195</v>
      </c>
      <c r="F578" s="336" t="s">
        <v>195</v>
      </c>
      <c r="G578" s="331" t="s">
        <v>522</v>
      </c>
    </row>
    <row r="579" spans="1:7" x14ac:dyDescent="0.25">
      <c r="A579" s="359" t="s">
        <v>778</v>
      </c>
      <c r="B579" s="336" t="s">
        <v>195</v>
      </c>
      <c r="C579" s="327">
        <v>143.12910339503199</v>
      </c>
      <c r="D579" s="327">
        <v>5.9231313104706302</v>
      </c>
      <c r="E579" s="336" t="s">
        <v>195</v>
      </c>
      <c r="F579" s="336" t="s">
        <v>195</v>
      </c>
      <c r="G579" s="327" t="s">
        <v>522</v>
      </c>
    </row>
    <row r="580" spans="1:7" x14ac:dyDescent="0.25">
      <c r="A580" s="378" t="s">
        <v>779</v>
      </c>
      <c r="B580" s="336" t="s">
        <v>195</v>
      </c>
      <c r="C580" s="327" t="s">
        <v>549</v>
      </c>
      <c r="D580" s="327" t="s">
        <v>549</v>
      </c>
      <c r="E580" s="336" t="s">
        <v>195</v>
      </c>
      <c r="F580" s="336" t="s">
        <v>195</v>
      </c>
      <c r="G580" s="331" t="s">
        <v>522</v>
      </c>
    </row>
    <row r="581" spans="1:7" x14ac:dyDescent="0.25">
      <c r="A581" s="378" t="s">
        <v>780</v>
      </c>
      <c r="B581" s="336" t="s">
        <v>195</v>
      </c>
      <c r="C581" s="327">
        <v>0.97110900520321997</v>
      </c>
      <c r="D581" s="327">
        <v>8.605344306328E-2</v>
      </c>
      <c r="E581" s="336" t="s">
        <v>195</v>
      </c>
      <c r="F581" s="336" t="s">
        <v>195</v>
      </c>
      <c r="G581" s="331" t="s">
        <v>522</v>
      </c>
    </row>
    <row r="582" spans="1:7" x14ac:dyDescent="0.25">
      <c r="A582" s="378" t="s">
        <v>781</v>
      </c>
      <c r="B582" s="336" t="s">
        <v>195</v>
      </c>
      <c r="C582" s="327">
        <v>12.102255140157601</v>
      </c>
      <c r="D582" s="327">
        <v>0.46691353425823001</v>
      </c>
      <c r="E582" s="336" t="s">
        <v>195</v>
      </c>
      <c r="F582" s="336" t="s">
        <v>195</v>
      </c>
      <c r="G582" s="331" t="s">
        <v>522</v>
      </c>
    </row>
    <row r="583" spans="1:7" x14ac:dyDescent="0.25">
      <c r="A583" s="378" t="s">
        <v>782</v>
      </c>
      <c r="B583" s="336" t="s">
        <v>195</v>
      </c>
      <c r="C583" s="327">
        <v>0.20352704247281</v>
      </c>
      <c r="D583" s="327">
        <v>8.4830813865599992E-3</v>
      </c>
      <c r="E583" s="336" t="s">
        <v>195</v>
      </c>
      <c r="F583" s="336" t="s">
        <v>195</v>
      </c>
      <c r="G583" s="331" t="s">
        <v>522</v>
      </c>
    </row>
    <row r="584" spans="1:7" x14ac:dyDescent="0.25">
      <c r="A584" s="378" t="s">
        <v>783</v>
      </c>
      <c r="B584" s="336" t="s">
        <v>195</v>
      </c>
      <c r="C584" s="327">
        <v>129.43079884371301</v>
      </c>
      <c r="D584" s="327">
        <v>5.3616812517625601</v>
      </c>
      <c r="E584" s="336" t="s">
        <v>195</v>
      </c>
      <c r="F584" s="336" t="s">
        <v>195</v>
      </c>
      <c r="G584" s="331" t="s">
        <v>522</v>
      </c>
    </row>
    <row r="585" spans="1:7" x14ac:dyDescent="0.25">
      <c r="A585" s="379" t="s">
        <v>784</v>
      </c>
      <c r="B585" s="336" t="s">
        <v>195</v>
      </c>
      <c r="C585" s="327">
        <v>0.42141336348535002</v>
      </c>
      <c r="D585" s="327" t="s">
        <v>524</v>
      </c>
      <c r="E585" s="336" t="s">
        <v>195</v>
      </c>
      <c r="F585" s="336" t="s">
        <v>195</v>
      </c>
      <c r="G585" s="327" t="s">
        <v>522</v>
      </c>
    </row>
    <row r="586" spans="1:7" x14ac:dyDescent="0.25">
      <c r="A586" s="380" t="s">
        <v>785</v>
      </c>
      <c r="B586" s="336" t="s">
        <v>195</v>
      </c>
      <c r="C586" s="327">
        <v>0.42141336348535002</v>
      </c>
      <c r="D586" s="327" t="s">
        <v>524</v>
      </c>
      <c r="E586" s="336" t="s">
        <v>195</v>
      </c>
      <c r="F586" s="336" t="s">
        <v>195</v>
      </c>
      <c r="G586" s="331" t="s">
        <v>522</v>
      </c>
    </row>
    <row r="587" spans="1:7" ht="15.75" thickBot="1" x14ac:dyDescent="0.3">
      <c r="A587" s="359" t="s">
        <v>3418</v>
      </c>
      <c r="B587" s="336" t="s">
        <v>195</v>
      </c>
      <c r="C587" s="336" t="s">
        <v>195</v>
      </c>
      <c r="D587" s="327" t="s">
        <v>524</v>
      </c>
      <c r="E587" s="336" t="s">
        <v>195</v>
      </c>
      <c r="F587" s="336" t="s">
        <v>195</v>
      </c>
      <c r="G587" s="336" t="s">
        <v>195</v>
      </c>
    </row>
    <row r="588" spans="1:7" s="296" customFormat="1" ht="12.75" customHeight="1" thickTop="1" x14ac:dyDescent="0.2">
      <c r="A588" s="70" t="s">
        <v>787</v>
      </c>
      <c r="B588" s="336" t="s">
        <v>195</v>
      </c>
      <c r="C588" s="327">
        <v>719.88457694084161</v>
      </c>
      <c r="D588" s="336" t="s">
        <v>195</v>
      </c>
      <c r="E588" s="336" t="s">
        <v>195</v>
      </c>
      <c r="F588" s="336" t="s">
        <v>195</v>
      </c>
      <c r="G588" s="327" t="s">
        <v>522</v>
      </c>
    </row>
    <row r="589" spans="1:7" s="296" customFormat="1" ht="12.75" customHeight="1" x14ac:dyDescent="0.2">
      <c r="A589" s="71" t="s">
        <v>788</v>
      </c>
      <c r="B589" s="336" t="s">
        <v>195</v>
      </c>
      <c r="C589" s="331" t="s">
        <v>522</v>
      </c>
      <c r="D589" s="327">
        <v>1051.644218550199</v>
      </c>
      <c r="E589" s="331" t="s">
        <v>522</v>
      </c>
      <c r="F589" s="331" t="s">
        <v>522</v>
      </c>
      <c r="G589" s="331" t="s">
        <v>522</v>
      </c>
    </row>
    <row r="590" spans="1:7" s="296" customFormat="1" ht="12.75" customHeight="1" x14ac:dyDescent="0.2">
      <c r="A590" s="71" t="s">
        <v>789</v>
      </c>
      <c r="B590" s="336" t="s">
        <v>195</v>
      </c>
      <c r="C590" s="327" t="s">
        <v>524</v>
      </c>
      <c r="D590" s="327" t="s">
        <v>524</v>
      </c>
      <c r="E590" s="331" t="s">
        <v>524</v>
      </c>
      <c r="F590" s="331" t="s">
        <v>524</v>
      </c>
      <c r="G590" s="331" t="s">
        <v>522</v>
      </c>
    </row>
    <row r="591" spans="1:7" s="296" customFormat="1" ht="12.75" customHeight="1" x14ac:dyDescent="0.2">
      <c r="A591" s="71" t="s">
        <v>790</v>
      </c>
      <c r="B591" s="336" t="s">
        <v>195</v>
      </c>
      <c r="C591" s="327">
        <v>17.318326450965749</v>
      </c>
      <c r="D591" s="327">
        <v>0.63206652889299997</v>
      </c>
      <c r="E591" s="331">
        <v>14.91067980114685</v>
      </c>
      <c r="F591" s="331">
        <v>363.40666610922074</v>
      </c>
      <c r="G591" s="331" t="s">
        <v>522</v>
      </c>
    </row>
    <row r="592" spans="1:7" s="296" customFormat="1" ht="14.25" customHeight="1" x14ac:dyDescent="0.2">
      <c r="A592" s="366" t="s">
        <v>791</v>
      </c>
      <c r="B592" s="327">
        <v>4349.248664685867</v>
      </c>
      <c r="C592" s="336" t="s">
        <v>195</v>
      </c>
      <c r="D592" s="336" t="s">
        <v>195</v>
      </c>
      <c r="E592" s="336" t="s">
        <v>195</v>
      </c>
      <c r="F592" s="336" t="s">
        <v>195</v>
      </c>
      <c r="G592" s="336" t="s">
        <v>195</v>
      </c>
    </row>
    <row r="593" spans="1:7" s="296" customFormat="1" ht="12" customHeight="1" x14ac:dyDescent="0.2">
      <c r="A593" s="366" t="s">
        <v>792</v>
      </c>
      <c r="B593" s="327">
        <v>3504.4603945689328</v>
      </c>
      <c r="C593" s="336" t="s">
        <v>195</v>
      </c>
      <c r="D593" s="336" t="s">
        <v>195</v>
      </c>
      <c r="E593" s="336" t="s">
        <v>195</v>
      </c>
      <c r="F593" s="336" t="s">
        <v>195</v>
      </c>
      <c r="G593" s="336" t="s">
        <v>195</v>
      </c>
    </row>
    <row r="594" spans="1:7" s="296" customFormat="1" ht="12" customHeight="1" x14ac:dyDescent="0.2">
      <c r="A594" s="363" t="s">
        <v>793</v>
      </c>
      <c r="B594" s="327" t="s">
        <v>522</v>
      </c>
      <c r="C594" s="336" t="s">
        <v>195</v>
      </c>
      <c r="D594" s="336" t="s">
        <v>195</v>
      </c>
      <c r="E594" s="336" t="s">
        <v>195</v>
      </c>
      <c r="F594" s="336" t="s">
        <v>195</v>
      </c>
      <c r="G594" s="336" t="s">
        <v>195</v>
      </c>
    </row>
    <row r="595" spans="1:7" s="296" customFormat="1" ht="13.5" customHeight="1" x14ac:dyDescent="0.2">
      <c r="A595" s="72" t="s">
        <v>794</v>
      </c>
      <c r="B595" s="327" t="s">
        <v>522</v>
      </c>
      <c r="C595" s="327" t="s">
        <v>522</v>
      </c>
      <c r="D595" s="327" t="s">
        <v>522</v>
      </c>
      <c r="E595" s="327" t="s">
        <v>522</v>
      </c>
      <c r="F595" s="327" t="s">
        <v>522</v>
      </c>
      <c r="G595" s="327" t="s">
        <v>522</v>
      </c>
    </row>
    <row r="596" spans="1:7" s="174" customFormat="1" x14ac:dyDescent="0.25"/>
    <row r="597" spans="1:7" customFormat="1" x14ac:dyDescent="0.25">
      <c r="A597" s="73" t="s">
        <v>795</v>
      </c>
      <c r="B597" s="74">
        <f>B519</f>
        <v>7853.7090592547993</v>
      </c>
      <c r="C597" s="74">
        <f t="shared" ref="C597:G597" si="10">C519</f>
        <v>9571.8991649314175</v>
      </c>
      <c r="D597" s="74">
        <f t="shared" si="10"/>
        <v>1107.1877988953377</v>
      </c>
      <c r="E597" s="74">
        <f t="shared" si="10"/>
        <v>14.91067980114685</v>
      </c>
      <c r="F597" s="74">
        <f t="shared" si="10"/>
        <v>363.40666610922074</v>
      </c>
      <c r="G597" s="74" t="str">
        <f t="shared" si="10"/>
        <v>NA</v>
      </c>
    </row>
    <row r="598" spans="1:7" customFormat="1" x14ac:dyDescent="0.25"/>
    <row r="600" spans="1:7" ht="15.75" x14ac:dyDescent="0.25">
      <c r="A600" s="257" t="s">
        <v>796</v>
      </c>
      <c r="B600" s="266"/>
      <c r="C600" s="266"/>
      <c r="D600" s="266"/>
      <c r="E600" s="266"/>
      <c r="F600" s="266"/>
      <c r="G600" s="391" t="s">
        <v>506</v>
      </c>
    </row>
    <row r="601" spans="1:7" ht="15.75" x14ac:dyDescent="0.25">
      <c r="A601" s="257" t="s">
        <v>695</v>
      </c>
      <c r="B601" s="266"/>
      <c r="C601" s="266"/>
      <c r="D601" s="266"/>
      <c r="E601" s="266"/>
      <c r="F601" s="266"/>
      <c r="G601" s="391" t="s">
        <v>3422</v>
      </c>
    </row>
    <row r="602" spans="1:7" x14ac:dyDescent="0.25">
      <c r="A602" s="266"/>
      <c r="B602" s="266"/>
      <c r="C602" s="266"/>
      <c r="D602" s="266"/>
      <c r="E602" s="266"/>
      <c r="F602" s="266"/>
      <c r="G602" s="391" t="s">
        <v>507</v>
      </c>
    </row>
    <row r="603" spans="1:7" x14ac:dyDescent="0.25">
      <c r="A603" s="266"/>
      <c r="B603" s="266"/>
      <c r="C603" s="266"/>
      <c r="D603" s="266"/>
      <c r="E603" s="266"/>
      <c r="F603" s="266"/>
      <c r="G603" s="297"/>
    </row>
    <row r="604" spans="1:7" ht="54" customHeight="1" x14ac:dyDescent="0.25">
      <c r="A604" s="633" t="s">
        <v>508</v>
      </c>
      <c r="B604" s="75" t="s">
        <v>797</v>
      </c>
      <c r="C604" s="75" t="s">
        <v>798</v>
      </c>
      <c r="D604" s="75" t="s">
        <v>799</v>
      </c>
      <c r="E604" s="75" t="s">
        <v>647</v>
      </c>
      <c r="F604" s="75" t="s">
        <v>513</v>
      </c>
      <c r="G604" s="75" t="s">
        <v>514</v>
      </c>
    </row>
    <row r="605" spans="1:7" ht="15.75" thickBot="1" x14ac:dyDescent="0.3">
      <c r="A605" s="634"/>
      <c r="B605" s="635" t="s">
        <v>516</v>
      </c>
      <c r="C605" s="636"/>
      <c r="D605" s="636"/>
      <c r="E605" s="636"/>
      <c r="F605" s="636"/>
      <c r="G605" s="637"/>
    </row>
    <row r="606" spans="1:7" ht="15.75" thickTop="1" x14ac:dyDescent="0.25">
      <c r="A606" s="76" t="s">
        <v>800</v>
      </c>
      <c r="B606" s="327">
        <v>-804822.59440781723</v>
      </c>
      <c r="C606" s="327">
        <v>372.43546381101726</v>
      </c>
      <c r="D606" s="327">
        <v>25.029760442267989</v>
      </c>
      <c r="E606" s="327">
        <v>147.8993015761074</v>
      </c>
      <c r="F606" s="327">
        <v>4868.9398569495861</v>
      </c>
      <c r="G606" s="327" t="s">
        <v>545</v>
      </c>
    </row>
    <row r="607" spans="1:7" x14ac:dyDescent="0.25">
      <c r="A607" s="77" t="s">
        <v>801</v>
      </c>
      <c r="B607" s="327">
        <v>-654156.12397938303</v>
      </c>
      <c r="C607" s="327">
        <v>198.63743168945703</v>
      </c>
      <c r="D607" s="327">
        <v>12.417582721024869</v>
      </c>
      <c r="E607" s="327">
        <v>126.4269505761074</v>
      </c>
      <c r="F607" s="327">
        <v>4511.0673989495863</v>
      </c>
      <c r="G607" s="327" t="s">
        <v>545</v>
      </c>
    </row>
    <row r="608" spans="1:7" x14ac:dyDescent="0.25">
      <c r="A608" s="78" t="s">
        <v>802</v>
      </c>
      <c r="B608" s="327">
        <v>-556239.34998271859</v>
      </c>
      <c r="C608" s="327">
        <v>198.08203006879788</v>
      </c>
      <c r="D608" s="327">
        <v>12.10683877801865</v>
      </c>
      <c r="E608" s="331">
        <v>126.4269505761074</v>
      </c>
      <c r="F608" s="331">
        <v>4511.0673989495863</v>
      </c>
      <c r="G608" s="331" t="s">
        <v>549</v>
      </c>
    </row>
    <row r="609" spans="1:7" x14ac:dyDescent="0.25">
      <c r="A609" s="381" t="s">
        <v>803</v>
      </c>
      <c r="B609" s="327">
        <v>-98672.724874388499</v>
      </c>
      <c r="C609" s="327" t="s">
        <v>524</v>
      </c>
      <c r="D609" s="327" t="s">
        <v>3269</v>
      </c>
      <c r="E609" s="331" t="s">
        <v>522</v>
      </c>
      <c r="F609" s="331" t="s">
        <v>522</v>
      </c>
      <c r="G609" s="331" t="s">
        <v>522</v>
      </c>
    </row>
    <row r="610" spans="1:7" x14ac:dyDescent="0.25">
      <c r="A610" s="78" t="s">
        <v>804</v>
      </c>
      <c r="B610" s="327">
        <v>23157.998294787925</v>
      </c>
      <c r="C610" s="327" t="s">
        <v>3279</v>
      </c>
      <c r="D610" s="327" t="s">
        <v>3279</v>
      </c>
      <c r="E610" s="327" t="s">
        <v>522</v>
      </c>
      <c r="F610" s="327" t="s">
        <v>522</v>
      </c>
      <c r="G610" s="327" t="s">
        <v>522</v>
      </c>
    </row>
    <row r="611" spans="1:7" x14ac:dyDescent="0.25">
      <c r="A611" s="78" t="s">
        <v>805</v>
      </c>
      <c r="B611" s="327">
        <v>-29001.50383515003</v>
      </c>
      <c r="C611" s="327" t="s">
        <v>620</v>
      </c>
      <c r="D611" s="327" t="s">
        <v>620</v>
      </c>
      <c r="E611" s="331" t="s">
        <v>522</v>
      </c>
      <c r="F611" s="331" t="s">
        <v>522</v>
      </c>
      <c r="G611" s="331" t="s">
        <v>522</v>
      </c>
    </row>
    <row r="612" spans="1:7" x14ac:dyDescent="0.25">
      <c r="A612" s="78" t="s">
        <v>806</v>
      </c>
      <c r="B612" s="327">
        <v>52159.502129937959</v>
      </c>
      <c r="C612" s="327" t="s">
        <v>620</v>
      </c>
      <c r="D612" s="327" t="s">
        <v>620</v>
      </c>
      <c r="E612" s="331" t="s">
        <v>522</v>
      </c>
      <c r="F612" s="331" t="s">
        <v>522</v>
      </c>
      <c r="G612" s="331" t="s">
        <v>522</v>
      </c>
    </row>
    <row r="613" spans="1:7" x14ac:dyDescent="0.25">
      <c r="A613" s="77" t="s">
        <v>807</v>
      </c>
      <c r="B613" s="327">
        <v>-30056.90270642428</v>
      </c>
      <c r="C613" s="327">
        <v>12.663181</v>
      </c>
      <c r="D613" s="327">
        <v>1.1562030000000001</v>
      </c>
      <c r="E613" s="327">
        <v>21.472351</v>
      </c>
      <c r="F613" s="327">
        <v>357.87245800000005</v>
      </c>
      <c r="G613" s="327" t="s">
        <v>522</v>
      </c>
    </row>
    <row r="614" spans="1:7" x14ac:dyDescent="0.25">
      <c r="A614" s="78" t="s">
        <v>808</v>
      </c>
      <c r="B614" s="327">
        <v>10024.42566404653</v>
      </c>
      <c r="C614" s="327">
        <v>12.663181</v>
      </c>
      <c r="D614" s="327">
        <v>1.1562030000000001</v>
      </c>
      <c r="E614" s="331">
        <v>21.472351</v>
      </c>
      <c r="F614" s="331">
        <v>357.87245800000005</v>
      </c>
      <c r="G614" s="331" t="s">
        <v>522</v>
      </c>
    </row>
    <row r="615" spans="1:7" x14ac:dyDescent="0.25">
      <c r="A615" s="381" t="s">
        <v>809</v>
      </c>
      <c r="B615" s="327">
        <v>-40081.328370470808</v>
      </c>
      <c r="C615" s="327" t="s">
        <v>524</v>
      </c>
      <c r="D615" s="327" t="s">
        <v>620</v>
      </c>
      <c r="E615" s="331" t="s">
        <v>522</v>
      </c>
      <c r="F615" s="331" t="s">
        <v>522</v>
      </c>
      <c r="G615" s="331" t="s">
        <v>522</v>
      </c>
    </row>
    <row r="616" spans="1:7" x14ac:dyDescent="0.25">
      <c r="A616" s="78" t="s">
        <v>810</v>
      </c>
      <c r="B616" s="327">
        <v>-6109.6062039457893</v>
      </c>
      <c r="C616" s="327">
        <v>161.13485112156022</v>
      </c>
      <c r="D616" s="327">
        <v>0.59525414428571</v>
      </c>
      <c r="E616" s="327" t="s">
        <v>522</v>
      </c>
      <c r="F616" s="327" t="s">
        <v>522</v>
      </c>
      <c r="G616" s="327" t="s">
        <v>522</v>
      </c>
    </row>
    <row r="617" spans="1:7" x14ac:dyDescent="0.25">
      <c r="A617" s="78" t="s">
        <v>811</v>
      </c>
      <c r="B617" s="327">
        <v>-10133.523605752287</v>
      </c>
      <c r="C617" s="327" t="s">
        <v>549</v>
      </c>
      <c r="D617" s="327">
        <v>0.59215403</v>
      </c>
      <c r="E617" s="331" t="s">
        <v>522</v>
      </c>
      <c r="F617" s="331" t="s">
        <v>522</v>
      </c>
      <c r="G617" s="331" t="s">
        <v>522</v>
      </c>
    </row>
    <row r="618" spans="1:7" x14ac:dyDescent="0.25">
      <c r="A618" s="78" t="s">
        <v>812</v>
      </c>
      <c r="B618" s="327">
        <v>439.03348336053682</v>
      </c>
      <c r="C618" s="327" t="s">
        <v>549</v>
      </c>
      <c r="D618" s="327" t="s">
        <v>545</v>
      </c>
      <c r="E618" s="331" t="s">
        <v>522</v>
      </c>
      <c r="F618" s="331" t="s">
        <v>522</v>
      </c>
      <c r="G618" s="331" t="s">
        <v>522</v>
      </c>
    </row>
    <row r="619" spans="1:7" x14ac:dyDescent="0.25">
      <c r="A619" s="77" t="s">
        <v>813</v>
      </c>
      <c r="B619" s="327">
        <v>-31610.861039128908</v>
      </c>
      <c r="C619" s="327" t="s">
        <v>549</v>
      </c>
      <c r="D619" s="327">
        <v>6.04757815668298</v>
      </c>
      <c r="E619" s="327" t="s">
        <v>549</v>
      </c>
      <c r="F619" s="327" t="s">
        <v>549</v>
      </c>
      <c r="G619" s="327" t="s">
        <v>522</v>
      </c>
    </row>
    <row r="620" spans="1:7" x14ac:dyDescent="0.25">
      <c r="A620" s="78" t="s">
        <v>814</v>
      </c>
      <c r="B620" s="327">
        <v>-116642.3750794526</v>
      </c>
      <c r="C620" s="327" t="s">
        <v>549</v>
      </c>
      <c r="D620" s="327">
        <v>6.04757815668298</v>
      </c>
      <c r="E620" s="331" t="s">
        <v>549</v>
      </c>
      <c r="F620" s="331" t="s">
        <v>549</v>
      </c>
      <c r="G620" s="331" t="s">
        <v>522</v>
      </c>
    </row>
    <row r="621" spans="1:7" x14ac:dyDescent="0.25">
      <c r="A621" s="381" t="s">
        <v>815</v>
      </c>
      <c r="B621" s="327">
        <v>85031.514040323702</v>
      </c>
      <c r="C621" s="327" t="s">
        <v>549</v>
      </c>
      <c r="D621" s="327" t="s">
        <v>620</v>
      </c>
      <c r="E621" s="331" t="s">
        <v>549</v>
      </c>
      <c r="F621" s="331" t="s">
        <v>549</v>
      </c>
      <c r="G621" s="331" t="s">
        <v>522</v>
      </c>
    </row>
    <row r="622" spans="1:7" x14ac:dyDescent="0.25">
      <c r="A622" s="78" t="s">
        <v>816</v>
      </c>
      <c r="B622" s="327" t="s">
        <v>549</v>
      </c>
      <c r="C622" s="327" t="s">
        <v>545</v>
      </c>
      <c r="D622" s="327" t="s">
        <v>545</v>
      </c>
      <c r="E622" s="327" t="s">
        <v>522</v>
      </c>
      <c r="F622" s="327" t="s">
        <v>522</v>
      </c>
      <c r="G622" s="327" t="s">
        <v>522</v>
      </c>
    </row>
    <row r="623" spans="1:7" x14ac:dyDescent="0.25">
      <c r="A623" s="78" t="s">
        <v>817</v>
      </c>
      <c r="B623" s="336" t="s">
        <v>195</v>
      </c>
      <c r="C623" s="336" t="s">
        <v>195</v>
      </c>
      <c r="D623" s="336" t="s">
        <v>195</v>
      </c>
      <c r="E623" s="336" t="s">
        <v>195</v>
      </c>
      <c r="F623" s="336" t="s">
        <v>195</v>
      </c>
      <c r="G623" s="336" t="s">
        <v>195</v>
      </c>
    </row>
    <row r="624" spans="1:7" x14ac:dyDescent="0.25">
      <c r="A624" s="78" t="s">
        <v>818</v>
      </c>
      <c r="B624" s="327" t="s">
        <v>549</v>
      </c>
      <c r="C624" s="327" t="s">
        <v>522</v>
      </c>
      <c r="D624" s="327" t="s">
        <v>522</v>
      </c>
      <c r="E624" s="331" t="s">
        <v>522</v>
      </c>
      <c r="F624" s="331" t="s">
        <v>522</v>
      </c>
      <c r="G624" s="331" t="s">
        <v>522</v>
      </c>
    </row>
    <row r="625" spans="1:8" x14ac:dyDescent="0.25">
      <c r="A625" s="77" t="s">
        <v>819</v>
      </c>
      <c r="B625" s="327">
        <v>-106047.09877372319</v>
      </c>
      <c r="C625" s="336" t="s">
        <v>195</v>
      </c>
      <c r="D625" s="336" t="s">
        <v>195</v>
      </c>
      <c r="E625" s="336" t="s">
        <v>195</v>
      </c>
      <c r="F625" s="336" t="s">
        <v>195</v>
      </c>
      <c r="G625" s="336" t="s">
        <v>195</v>
      </c>
    </row>
    <row r="626" spans="1:8" x14ac:dyDescent="0.25">
      <c r="A626" s="298" t="s">
        <v>820</v>
      </c>
      <c r="B626" s="327" t="s">
        <v>3279</v>
      </c>
      <c r="C626" s="327" t="s">
        <v>545</v>
      </c>
      <c r="D626" s="327">
        <v>2.41583792</v>
      </c>
      <c r="E626" s="327" t="s">
        <v>522</v>
      </c>
      <c r="F626" s="327" t="s">
        <v>522</v>
      </c>
      <c r="G626" s="327" t="s">
        <v>522</v>
      </c>
    </row>
    <row r="627" spans="1:8" x14ac:dyDescent="0.25">
      <c r="A627" s="369" t="s">
        <v>821</v>
      </c>
      <c r="B627" s="327" t="s">
        <v>3279</v>
      </c>
      <c r="C627" s="327" t="s">
        <v>545</v>
      </c>
      <c r="D627" s="327">
        <v>2.41583792</v>
      </c>
      <c r="E627" s="327" t="s">
        <v>522</v>
      </c>
      <c r="F627" s="327" t="s">
        <v>522</v>
      </c>
      <c r="G627" s="327" t="s">
        <v>522</v>
      </c>
    </row>
    <row r="629" spans="1:8" x14ac:dyDescent="0.25">
      <c r="A629" s="52" t="s">
        <v>822</v>
      </c>
      <c r="B629" s="53">
        <f>B606</f>
        <v>-804822.59440781723</v>
      </c>
      <c r="C629" s="64">
        <f t="shared" ref="C629:G629" si="11">C606</f>
        <v>372.43546381101726</v>
      </c>
      <c r="D629" s="64">
        <f t="shared" si="11"/>
        <v>25.029760442267989</v>
      </c>
      <c r="E629" s="64">
        <f t="shared" si="11"/>
        <v>147.8993015761074</v>
      </c>
      <c r="F629" s="64">
        <f t="shared" si="11"/>
        <v>4868.9398569495861</v>
      </c>
      <c r="G629" s="64" t="str">
        <f t="shared" si="11"/>
        <v>NE,NA</v>
      </c>
    </row>
    <row r="632" spans="1:8" ht="15.75" x14ac:dyDescent="0.25">
      <c r="A632" s="640" t="s">
        <v>823</v>
      </c>
      <c r="B632" s="640"/>
      <c r="C632" s="266"/>
      <c r="D632" s="266"/>
      <c r="E632" s="266"/>
      <c r="F632" s="266"/>
      <c r="G632" s="266"/>
      <c r="H632" s="392" t="s">
        <v>506</v>
      </c>
    </row>
    <row r="633" spans="1:8" ht="15.75" x14ac:dyDescent="0.25">
      <c r="A633" s="281" t="s">
        <v>695</v>
      </c>
      <c r="B633" s="263"/>
      <c r="C633" s="266"/>
      <c r="D633" s="266"/>
      <c r="E633" s="266"/>
      <c r="F633" s="266"/>
      <c r="G633" s="266"/>
      <c r="H633" s="392" t="s">
        <v>3422</v>
      </c>
    </row>
    <row r="634" spans="1:8" x14ac:dyDescent="0.25">
      <c r="A634" s="266"/>
      <c r="B634" s="266"/>
      <c r="C634" s="266"/>
      <c r="D634" s="266"/>
      <c r="E634" s="266"/>
      <c r="F634" s="266"/>
      <c r="G634" s="266"/>
      <c r="H634" s="392" t="s">
        <v>507</v>
      </c>
    </row>
    <row r="635" spans="1:8" x14ac:dyDescent="0.25">
      <c r="A635" s="266"/>
      <c r="B635" s="266"/>
      <c r="C635" s="266"/>
      <c r="D635" s="266"/>
      <c r="E635" s="266"/>
      <c r="F635" s="266"/>
      <c r="G635" s="266"/>
      <c r="H635" s="299"/>
    </row>
    <row r="636" spans="1:8" x14ac:dyDescent="0.25">
      <c r="A636" s="628" t="s">
        <v>824</v>
      </c>
      <c r="B636" s="300" t="s">
        <v>825</v>
      </c>
      <c r="C636" s="301" t="s">
        <v>510</v>
      </c>
      <c r="D636" s="301" t="s">
        <v>511</v>
      </c>
      <c r="E636" s="301" t="s">
        <v>647</v>
      </c>
      <c r="F636" s="302" t="s">
        <v>513</v>
      </c>
      <c r="G636" s="303" t="s">
        <v>514</v>
      </c>
      <c r="H636" s="302" t="s">
        <v>648</v>
      </c>
    </row>
    <row r="637" spans="1:8" ht="15.75" thickBot="1" x14ac:dyDescent="0.3">
      <c r="A637" s="629"/>
      <c r="B637" s="630" t="s">
        <v>516</v>
      </c>
      <c r="C637" s="631"/>
      <c r="D637" s="631"/>
      <c r="E637" s="631"/>
      <c r="F637" s="631"/>
      <c r="G637" s="631"/>
      <c r="H637" s="632"/>
    </row>
    <row r="638" spans="1:8" ht="15.75" thickTop="1" x14ac:dyDescent="0.25">
      <c r="A638" s="304" t="s">
        <v>826</v>
      </c>
      <c r="B638" s="327" t="s">
        <v>3274</v>
      </c>
      <c r="C638" s="327">
        <v>6134.8125898395247</v>
      </c>
      <c r="D638" s="327">
        <v>82.700895060478175</v>
      </c>
      <c r="E638" s="327">
        <v>2.3460190219567099</v>
      </c>
      <c r="F638" s="327">
        <v>6.5483463597946603</v>
      </c>
      <c r="G638" s="327">
        <v>114.39560414851302</v>
      </c>
      <c r="H638" s="327">
        <v>0.74349333311907995</v>
      </c>
    </row>
    <row r="639" spans="1:8" x14ac:dyDescent="0.25">
      <c r="A639" s="305" t="s">
        <v>828</v>
      </c>
      <c r="B639" s="327" t="s">
        <v>584</v>
      </c>
      <c r="C639" s="327">
        <v>5255.3700428550756</v>
      </c>
      <c r="D639" s="336" t="s">
        <v>195</v>
      </c>
      <c r="E639" s="327">
        <v>2.3460190219567099</v>
      </c>
      <c r="F639" s="327">
        <v>6.1117899358083498</v>
      </c>
      <c r="G639" s="327">
        <v>21.695718028166269</v>
      </c>
      <c r="H639" s="336" t="s">
        <v>195</v>
      </c>
    </row>
    <row r="640" spans="1:8" x14ac:dyDescent="0.25">
      <c r="A640" s="364" t="s">
        <v>829</v>
      </c>
      <c r="B640" s="327" t="s">
        <v>584</v>
      </c>
      <c r="C640" s="327">
        <v>5255.3700428550756</v>
      </c>
      <c r="D640" s="336" t="s">
        <v>195</v>
      </c>
      <c r="E640" s="331">
        <v>2.3460190219567099</v>
      </c>
      <c r="F640" s="331">
        <v>6.1117899358083498</v>
      </c>
      <c r="G640" s="331">
        <v>21.695718028166269</v>
      </c>
      <c r="H640" s="336" t="s">
        <v>195</v>
      </c>
    </row>
    <row r="641" spans="1:8" x14ac:dyDescent="0.25">
      <c r="A641" s="364" t="s">
        <v>830</v>
      </c>
      <c r="B641" s="327" t="s">
        <v>551</v>
      </c>
      <c r="C641" s="327" t="s">
        <v>551</v>
      </c>
      <c r="D641" s="336" t="s">
        <v>195</v>
      </c>
      <c r="E641" s="331" t="s">
        <v>551</v>
      </c>
      <c r="F641" s="331" t="s">
        <v>551</v>
      </c>
      <c r="G641" s="331" t="s">
        <v>551</v>
      </c>
      <c r="H641" s="336" t="s">
        <v>195</v>
      </c>
    </row>
    <row r="642" spans="1:8" x14ac:dyDescent="0.25">
      <c r="A642" s="382" t="s">
        <v>831</v>
      </c>
      <c r="B642" s="327" t="s">
        <v>551</v>
      </c>
      <c r="C642" s="327" t="s">
        <v>551</v>
      </c>
      <c r="D642" s="336" t="s">
        <v>195</v>
      </c>
      <c r="E642" s="327" t="s">
        <v>551</v>
      </c>
      <c r="F642" s="327" t="s">
        <v>551</v>
      </c>
      <c r="G642" s="327" t="s">
        <v>551</v>
      </c>
      <c r="H642" s="336" t="s">
        <v>195</v>
      </c>
    </row>
    <row r="643" spans="1:8" x14ac:dyDescent="0.25">
      <c r="A643" s="305" t="s">
        <v>832</v>
      </c>
      <c r="B643" s="336" t="s">
        <v>195</v>
      </c>
      <c r="C643" s="327">
        <v>76.87968402665453</v>
      </c>
      <c r="D643" s="327">
        <v>5.5928880000000003</v>
      </c>
      <c r="E643" s="327" t="s">
        <v>549</v>
      </c>
      <c r="F643" s="327" t="s">
        <v>549</v>
      </c>
      <c r="G643" s="327" t="s">
        <v>549</v>
      </c>
      <c r="H643" s="336" t="s">
        <v>195</v>
      </c>
    </row>
    <row r="644" spans="1:8" x14ac:dyDescent="0.25">
      <c r="A644" s="383" t="s">
        <v>833</v>
      </c>
      <c r="B644" s="336" t="s">
        <v>195</v>
      </c>
      <c r="C644" s="327">
        <v>74.571839999999995</v>
      </c>
      <c r="D644" s="327">
        <v>5.5928880000000003</v>
      </c>
      <c r="E644" s="331" t="s">
        <v>549</v>
      </c>
      <c r="F644" s="331" t="s">
        <v>549</v>
      </c>
      <c r="G644" s="331" t="s">
        <v>549</v>
      </c>
      <c r="H644" s="336" t="s">
        <v>195</v>
      </c>
    </row>
    <row r="645" spans="1:8" x14ac:dyDescent="0.25">
      <c r="A645" s="383" t="s">
        <v>834</v>
      </c>
      <c r="B645" s="336" t="s">
        <v>195</v>
      </c>
      <c r="C645" s="327">
        <v>2.3078440266545299</v>
      </c>
      <c r="D645" s="327" t="s">
        <v>596</v>
      </c>
      <c r="E645" s="331" t="s">
        <v>549</v>
      </c>
      <c r="F645" s="331" t="s">
        <v>549</v>
      </c>
      <c r="G645" s="331" t="s">
        <v>549</v>
      </c>
      <c r="H645" s="336" t="s">
        <v>195</v>
      </c>
    </row>
    <row r="646" spans="1:8" x14ac:dyDescent="0.25">
      <c r="A646" s="305" t="s">
        <v>835</v>
      </c>
      <c r="B646" s="327" t="s">
        <v>556</v>
      </c>
      <c r="C646" s="327" t="s">
        <v>556</v>
      </c>
      <c r="D646" s="327" t="s">
        <v>556</v>
      </c>
      <c r="E646" s="327" t="s">
        <v>556</v>
      </c>
      <c r="F646" s="327" t="s">
        <v>556</v>
      </c>
      <c r="G646" s="327" t="s">
        <v>556</v>
      </c>
      <c r="H646" s="327" t="s">
        <v>556</v>
      </c>
    </row>
    <row r="647" spans="1:8" x14ac:dyDescent="0.25">
      <c r="A647" s="364" t="s">
        <v>836</v>
      </c>
      <c r="B647" s="327" t="s">
        <v>524</v>
      </c>
      <c r="C647" s="327" t="s">
        <v>556</v>
      </c>
      <c r="D647" s="327" t="s">
        <v>556</v>
      </c>
      <c r="E647" s="331" t="s">
        <v>524</v>
      </c>
      <c r="F647" s="331" t="s">
        <v>524</v>
      </c>
      <c r="G647" s="331" t="s">
        <v>524</v>
      </c>
      <c r="H647" s="331" t="s">
        <v>524</v>
      </c>
    </row>
    <row r="648" spans="1:8" x14ac:dyDescent="0.25">
      <c r="A648" s="364" t="s">
        <v>837</v>
      </c>
      <c r="B648" s="327" t="s">
        <v>522</v>
      </c>
      <c r="C648" s="327" t="s">
        <v>522</v>
      </c>
      <c r="D648" s="327" t="s">
        <v>522</v>
      </c>
      <c r="E648" s="331" t="s">
        <v>522</v>
      </c>
      <c r="F648" s="331" t="s">
        <v>522</v>
      </c>
      <c r="G648" s="331" t="s">
        <v>522</v>
      </c>
      <c r="H648" s="331" t="s">
        <v>522</v>
      </c>
    </row>
    <row r="649" spans="1:8" x14ac:dyDescent="0.25">
      <c r="A649" s="305" t="s">
        <v>838</v>
      </c>
      <c r="B649" s="336" t="s">
        <v>195</v>
      </c>
      <c r="C649" s="327">
        <v>802.56286295779444</v>
      </c>
      <c r="D649" s="327">
        <v>77.108007060478172</v>
      </c>
      <c r="E649" s="327" t="s">
        <v>596</v>
      </c>
      <c r="F649" s="327">
        <v>0.43655642398631</v>
      </c>
      <c r="G649" s="327">
        <v>49.308450064014231</v>
      </c>
      <c r="H649" s="336" t="s">
        <v>195</v>
      </c>
    </row>
    <row r="650" spans="1:8" x14ac:dyDescent="0.25">
      <c r="A650" s="364" t="s">
        <v>839</v>
      </c>
      <c r="B650" s="336" t="s">
        <v>195</v>
      </c>
      <c r="C650" s="327">
        <v>567.41960890297901</v>
      </c>
      <c r="D650" s="327">
        <v>75.36075521363459</v>
      </c>
      <c r="E650" s="331" t="s">
        <v>551</v>
      </c>
      <c r="F650" s="331">
        <v>0.43655642398631</v>
      </c>
      <c r="G650" s="331">
        <v>33.529746043529677</v>
      </c>
      <c r="H650" s="336" t="s">
        <v>195</v>
      </c>
    </row>
    <row r="651" spans="1:8" x14ac:dyDescent="0.25">
      <c r="A651" s="364" t="s">
        <v>840</v>
      </c>
      <c r="B651" s="336" t="s">
        <v>195</v>
      </c>
      <c r="C651" s="327">
        <v>235.14325405481537</v>
      </c>
      <c r="D651" s="327">
        <v>1.74725184684358</v>
      </c>
      <c r="E651" s="331" t="s">
        <v>551</v>
      </c>
      <c r="F651" s="331" t="s">
        <v>551</v>
      </c>
      <c r="G651" s="331">
        <v>15.77870402048455</v>
      </c>
      <c r="H651" s="336" t="s">
        <v>195</v>
      </c>
    </row>
    <row r="652" spans="1:8" x14ac:dyDescent="0.25">
      <c r="A652" s="364" t="s">
        <v>3419</v>
      </c>
      <c r="B652" s="336" t="s">
        <v>195</v>
      </c>
      <c r="C652" s="327" t="s">
        <v>524</v>
      </c>
      <c r="D652" s="327" t="s">
        <v>524</v>
      </c>
      <c r="E652" s="327" t="s">
        <v>524</v>
      </c>
      <c r="F652" s="327" t="s">
        <v>524</v>
      </c>
      <c r="G652" s="327" t="s">
        <v>524</v>
      </c>
      <c r="H652" s="336" t="s">
        <v>195</v>
      </c>
    </row>
    <row r="653" spans="1:8" x14ac:dyDescent="0.25">
      <c r="A653" s="305" t="s">
        <v>3420</v>
      </c>
      <c r="B653" s="327" t="s">
        <v>522</v>
      </c>
      <c r="C653" s="327" t="s">
        <v>522</v>
      </c>
      <c r="D653" s="327" t="s">
        <v>522</v>
      </c>
      <c r="E653" s="327" t="s">
        <v>551</v>
      </c>
      <c r="F653" s="327" t="s">
        <v>551</v>
      </c>
      <c r="G653" s="327">
        <v>43.391436056332523</v>
      </c>
      <c r="H653" s="327">
        <v>0.74349333311907995</v>
      </c>
    </row>
    <row r="654" spans="1:8" x14ac:dyDescent="0.25">
      <c r="A654" s="369" t="s">
        <v>600</v>
      </c>
      <c r="B654" s="331" t="s">
        <v>522</v>
      </c>
      <c r="C654" s="331" t="s">
        <v>522</v>
      </c>
      <c r="D654" s="331" t="s">
        <v>522</v>
      </c>
      <c r="E654" s="331" t="s">
        <v>551</v>
      </c>
      <c r="F654" s="331" t="s">
        <v>551</v>
      </c>
      <c r="G654" s="331">
        <v>43.391436056332523</v>
      </c>
      <c r="H654" s="331">
        <v>0.74349333311907995</v>
      </c>
    </row>
    <row r="655" spans="1:8" x14ac:dyDescent="0.25">
      <c r="A655" s="305" t="s">
        <v>841</v>
      </c>
      <c r="B655" s="336" t="s">
        <v>195</v>
      </c>
      <c r="C655" s="336" t="s">
        <v>195</v>
      </c>
      <c r="D655" s="336" t="s">
        <v>195</v>
      </c>
      <c r="E655" s="336" t="s">
        <v>195</v>
      </c>
      <c r="F655" s="336" t="s">
        <v>195</v>
      </c>
      <c r="G655" s="336" t="s">
        <v>195</v>
      </c>
      <c r="H655" s="336" t="s">
        <v>195</v>
      </c>
    </row>
    <row r="656" spans="1:8" x14ac:dyDescent="0.25">
      <c r="A656" s="383" t="s">
        <v>842</v>
      </c>
      <c r="B656" s="331" t="s">
        <v>522</v>
      </c>
      <c r="C656" s="336" t="s">
        <v>195</v>
      </c>
      <c r="D656" s="336" t="s">
        <v>195</v>
      </c>
      <c r="E656" s="336" t="s">
        <v>195</v>
      </c>
      <c r="F656" s="336" t="s">
        <v>195</v>
      </c>
      <c r="G656" s="336" t="s">
        <v>195</v>
      </c>
      <c r="H656" s="336" t="s">
        <v>195</v>
      </c>
    </row>
    <row r="657" spans="1:8" x14ac:dyDescent="0.25">
      <c r="A657" s="383" t="s">
        <v>843</v>
      </c>
      <c r="B657" s="331" t="s">
        <v>522</v>
      </c>
      <c r="C657" s="336" t="s">
        <v>195</v>
      </c>
      <c r="D657" s="336" t="s">
        <v>195</v>
      </c>
      <c r="E657" s="336" t="s">
        <v>195</v>
      </c>
      <c r="F657" s="336" t="s">
        <v>195</v>
      </c>
      <c r="G657" s="336" t="s">
        <v>195</v>
      </c>
      <c r="H657" s="336" t="s">
        <v>195</v>
      </c>
    </row>
    <row r="658" spans="1:8" x14ac:dyDescent="0.25">
      <c r="A658" s="384" t="s">
        <v>3421</v>
      </c>
      <c r="B658" s="331" t="s">
        <v>522</v>
      </c>
      <c r="C658" s="336" t="s">
        <v>195</v>
      </c>
      <c r="D658" s="336" t="s">
        <v>195</v>
      </c>
      <c r="E658" s="336" t="s">
        <v>195</v>
      </c>
      <c r="F658" s="336" t="s">
        <v>195</v>
      </c>
      <c r="G658" s="336" t="s">
        <v>195</v>
      </c>
      <c r="H658" s="336" t="s">
        <v>195</v>
      </c>
    </row>
    <row r="660" spans="1:8" x14ac:dyDescent="0.25">
      <c r="A660" s="52" t="s">
        <v>844</v>
      </c>
      <c r="B660" s="64" t="str">
        <f>B638</f>
        <v>NO,IE,NA</v>
      </c>
      <c r="C660" s="64">
        <f t="shared" ref="C660:H660" si="12">C638</f>
        <v>6134.8125898395247</v>
      </c>
      <c r="D660" s="64">
        <f t="shared" si="12"/>
        <v>82.700895060478175</v>
      </c>
      <c r="E660" s="64">
        <f t="shared" si="12"/>
        <v>2.3460190219567099</v>
      </c>
      <c r="F660" s="64">
        <f t="shared" si="12"/>
        <v>6.5483463597946603</v>
      </c>
      <c r="G660" s="64">
        <f t="shared" si="12"/>
        <v>114.39560414851302</v>
      </c>
      <c r="H660" s="64">
        <f t="shared" si="12"/>
        <v>0.74349333311907995</v>
      </c>
    </row>
    <row r="663" spans="1:8" ht="18" x14ac:dyDescent="0.25">
      <c r="A663" s="79" t="s">
        <v>845</v>
      </c>
      <c r="B663" s="80" t="s">
        <v>846</v>
      </c>
      <c r="C663" s="80" t="s">
        <v>847</v>
      </c>
      <c r="D663" s="80" t="s">
        <v>848</v>
      </c>
      <c r="E663" s="80" t="s">
        <v>849</v>
      </c>
      <c r="F663" s="80" t="s">
        <v>513</v>
      </c>
      <c r="G663" s="80" t="s">
        <v>514</v>
      </c>
      <c r="H663" s="80" t="s">
        <v>850</v>
      </c>
    </row>
    <row r="664" spans="1:8" s="10" customFormat="1" x14ac:dyDescent="0.25">
      <c r="A664" s="255" t="s">
        <v>851</v>
      </c>
      <c r="B664" s="256">
        <f t="shared" ref="B664:H670" si="13">B59</f>
        <v>6045831.9303266751</v>
      </c>
      <c r="C664" s="256">
        <f t="shared" si="13"/>
        <v>11738.668394056973</v>
      </c>
      <c r="D664" s="256">
        <f t="shared" si="13"/>
        <v>259.40234604960767</v>
      </c>
      <c r="E664" s="256">
        <f t="shared" si="13"/>
        <v>18305.749424551203</v>
      </c>
      <c r="F664" s="256">
        <f t="shared" si="13"/>
        <v>65117.178069736605</v>
      </c>
      <c r="G664" s="256">
        <f t="shared" si="13"/>
        <v>7244.4555805128311</v>
      </c>
      <c r="H664" s="256">
        <f t="shared" si="13"/>
        <v>12364.091048770906</v>
      </c>
    </row>
    <row r="665" spans="1:8" s="239" customFormat="1" x14ac:dyDescent="0.25">
      <c r="A665" s="254" t="s">
        <v>94</v>
      </c>
      <c r="B665" s="81">
        <f t="shared" si="13"/>
        <v>2400057.4856406469</v>
      </c>
      <c r="C665" s="81">
        <f t="shared" si="13"/>
        <v>34.823479419570468</v>
      </c>
      <c r="D665" s="81">
        <f t="shared" si="13"/>
        <v>100.86538569159121</v>
      </c>
      <c r="E665" s="81">
        <f t="shared" si="13"/>
        <v>3434.4290996747714</v>
      </c>
      <c r="F665" s="81">
        <f t="shared" si="13"/>
        <v>581.83867235005948</v>
      </c>
      <c r="G665" s="81">
        <f t="shared" si="13"/>
        <v>43.701395420034459</v>
      </c>
      <c r="H665" s="81">
        <f t="shared" si="13"/>
        <v>9439.0432746602182</v>
      </c>
    </row>
    <row r="666" spans="1:8" s="239" customFormat="1" x14ac:dyDescent="0.25">
      <c r="A666" s="254" t="s">
        <v>4</v>
      </c>
      <c r="B666" s="81">
        <f>B61</f>
        <v>1911856.6209068005</v>
      </c>
      <c r="C666" s="81">
        <f t="shared" si="13"/>
        <v>162.90247230948853</v>
      </c>
      <c r="D666" s="81">
        <f t="shared" si="13"/>
        <v>141.94351071141131</v>
      </c>
      <c r="E666" s="81">
        <f t="shared" si="13"/>
        <v>11998.643932744189</v>
      </c>
      <c r="F666" s="81">
        <f t="shared" si="13"/>
        <v>58747.464607753776</v>
      </c>
      <c r="G666" s="81">
        <f t="shared" si="13"/>
        <v>5777.5462986418306</v>
      </c>
      <c r="H666" s="81">
        <f t="shared" si="13"/>
        <v>618.63077203361581</v>
      </c>
    </row>
    <row r="667" spans="1:8" s="239" customFormat="1" x14ac:dyDescent="0.25">
      <c r="A667" s="254" t="s">
        <v>2480</v>
      </c>
      <c r="B667" s="81">
        <f t="shared" si="13"/>
        <v>586027.88174597803</v>
      </c>
      <c r="C667" s="81">
        <f t="shared" si="13"/>
        <v>205.33517802223591</v>
      </c>
      <c r="D667" s="81">
        <f t="shared" si="13"/>
        <v>4.0983304317602895</v>
      </c>
      <c r="E667" s="81">
        <f t="shared" si="13"/>
        <v>908.26373148672474</v>
      </c>
      <c r="F667" s="81">
        <f t="shared" si="13"/>
        <v>3021.64543736223</v>
      </c>
      <c r="G667" s="81">
        <f t="shared" si="13"/>
        <v>551.67725417600798</v>
      </c>
      <c r="H667" s="81">
        <f t="shared" si="13"/>
        <v>527.57585355553215</v>
      </c>
    </row>
    <row r="668" spans="1:8" s="239" customFormat="1" x14ac:dyDescent="0.25">
      <c r="A668" s="254" t="s">
        <v>9</v>
      </c>
      <c r="B668" s="81">
        <f t="shared" si="13"/>
        <v>1134885.2223943246</v>
      </c>
      <c r="C668" s="81">
        <f t="shared" si="13"/>
        <v>11335.583471714261</v>
      </c>
      <c r="D668" s="81">
        <f t="shared" si="13"/>
        <v>11.193742820309819</v>
      </c>
      <c r="E668" s="81">
        <f t="shared" si="13"/>
        <v>1964.4126606455166</v>
      </c>
      <c r="F668" s="81">
        <f t="shared" si="13"/>
        <v>2766.2293522705422</v>
      </c>
      <c r="G668" s="81">
        <f t="shared" si="13"/>
        <v>871.53063227495795</v>
      </c>
      <c r="H668" s="81">
        <f t="shared" si="13"/>
        <v>1778.8411485215402</v>
      </c>
    </row>
    <row r="669" spans="1:8" s="239" customFormat="1" x14ac:dyDescent="0.25">
      <c r="A669" s="254" t="s">
        <v>136</v>
      </c>
      <c r="B669" s="81">
        <f t="shared" si="13"/>
        <v>291.62758231404649</v>
      </c>
      <c r="C669" s="81">
        <f t="shared" si="13"/>
        <v>1.8597887494070001E-2</v>
      </c>
      <c r="D669" s="81">
        <f t="shared" si="13"/>
        <v>2.7004131976500001E-3</v>
      </c>
      <c r="E669" s="81" t="str">
        <f t="shared" si="13"/>
        <v>IE</v>
      </c>
      <c r="F669" s="81" t="str">
        <f t="shared" si="13"/>
        <v>IE</v>
      </c>
      <c r="G669" s="81" t="str">
        <f t="shared" si="13"/>
        <v>IE</v>
      </c>
      <c r="H669" s="81" t="str">
        <f t="shared" si="13"/>
        <v>IE</v>
      </c>
    </row>
    <row r="670" spans="1:8" s="239" customFormat="1" x14ac:dyDescent="0.25">
      <c r="A670" s="254" t="s">
        <v>3264</v>
      </c>
      <c r="B670" s="81">
        <f>B65</f>
        <v>12713.092056610814</v>
      </c>
      <c r="C670" s="81">
        <f t="shared" si="13"/>
        <v>5.1947039253499999E-3</v>
      </c>
      <c r="D670" s="81">
        <f t="shared" si="13"/>
        <v>1.29867598133739</v>
      </c>
      <c r="E670" s="81">
        <f t="shared" si="13"/>
        <v>0</v>
      </c>
      <c r="F670" s="81">
        <f t="shared" si="13"/>
        <v>0</v>
      </c>
      <c r="G670" s="81">
        <f t="shared" si="13"/>
        <v>0</v>
      </c>
      <c r="H670" s="81">
        <f t="shared" si="13"/>
        <v>0</v>
      </c>
    </row>
    <row r="671" spans="1:8" x14ac:dyDescent="0.25">
      <c r="A671" s="255" t="s">
        <v>852</v>
      </c>
      <c r="B671" s="81">
        <f>G407</f>
        <v>22472.091478849856</v>
      </c>
      <c r="C671" s="81">
        <f>H407</f>
        <v>4.8078038835700004E-3</v>
      </c>
      <c r="D671" s="81">
        <f>I407</f>
        <v>5.0498744759699997E-3</v>
      </c>
      <c r="E671" s="81"/>
      <c r="F671" s="82"/>
      <c r="G671" s="82"/>
      <c r="H671" s="82"/>
    </row>
    <row r="672" spans="1:8" x14ac:dyDescent="0.25">
      <c r="A672" s="255" t="s">
        <v>853</v>
      </c>
      <c r="B672" s="81">
        <f>B464</f>
        <v>194068.13526147662</v>
      </c>
      <c r="C672" s="81">
        <f>C464</f>
        <v>4.4228396639999996</v>
      </c>
      <c r="D672" s="81">
        <f>D464</f>
        <v>83.654409240516344</v>
      </c>
      <c r="E672" s="81">
        <f>J464</f>
        <v>572.16514495327442</v>
      </c>
      <c r="F672" s="81">
        <f>K464</f>
        <v>1557.1939910195872</v>
      </c>
      <c r="G672" s="81">
        <f>L464</f>
        <v>5849.2197121443369</v>
      </c>
      <c r="H672" s="81">
        <f>M464</f>
        <v>830.75987228203655</v>
      </c>
    </row>
    <row r="673" spans="1:36" x14ac:dyDescent="0.25">
      <c r="A673" s="255" t="s">
        <v>854</v>
      </c>
      <c r="B673" s="81">
        <f t="shared" ref="B673:H673" si="14">B597</f>
        <v>7853.7090592547993</v>
      </c>
      <c r="C673" s="81">
        <f t="shared" si="14"/>
        <v>9571.8991649314175</v>
      </c>
      <c r="D673" s="81">
        <f t="shared" si="14"/>
        <v>1107.1877988953377</v>
      </c>
      <c r="E673" s="81">
        <f t="shared" si="14"/>
        <v>14.91067980114685</v>
      </c>
      <c r="F673" s="81">
        <f t="shared" si="14"/>
        <v>363.40666610922074</v>
      </c>
      <c r="G673" s="81" t="str">
        <f t="shared" si="14"/>
        <v>NA</v>
      </c>
      <c r="H673" s="81">
        <f t="shared" si="14"/>
        <v>0</v>
      </c>
    </row>
    <row r="674" spans="1:36" x14ac:dyDescent="0.25">
      <c r="A674" s="255" t="s">
        <v>855</v>
      </c>
      <c r="B674" s="81">
        <f>B629</f>
        <v>-804822.59440781723</v>
      </c>
      <c r="C674" s="81">
        <f t="shared" ref="C674:H674" si="15">C629</f>
        <v>372.43546381101726</v>
      </c>
      <c r="D674" s="81">
        <f t="shared" si="15"/>
        <v>25.029760442267989</v>
      </c>
      <c r="E674" s="81">
        <f t="shared" si="15"/>
        <v>147.8993015761074</v>
      </c>
      <c r="F674" s="81">
        <f t="shared" si="15"/>
        <v>4868.9398569495861</v>
      </c>
      <c r="G674" s="81" t="str">
        <f t="shared" si="15"/>
        <v>NE,NA</v>
      </c>
      <c r="H674" s="81">
        <f t="shared" si="15"/>
        <v>0</v>
      </c>
    </row>
    <row r="675" spans="1:36" x14ac:dyDescent="0.25">
      <c r="A675" s="255" t="s">
        <v>856</v>
      </c>
      <c r="B675" s="83" t="str">
        <f>B660</f>
        <v>NO,IE,NA</v>
      </c>
      <c r="C675" s="83">
        <f t="shared" ref="C675:H675" si="16">C660</f>
        <v>6134.8125898395247</v>
      </c>
      <c r="D675" s="83">
        <f t="shared" si="16"/>
        <v>82.700895060478175</v>
      </c>
      <c r="E675" s="83">
        <f t="shared" si="16"/>
        <v>2.3460190219567099</v>
      </c>
      <c r="F675" s="83">
        <f t="shared" si="16"/>
        <v>6.5483463597946603</v>
      </c>
      <c r="G675" s="83">
        <f t="shared" si="16"/>
        <v>114.39560414851302</v>
      </c>
      <c r="H675" s="83">
        <f t="shared" si="16"/>
        <v>0.74349333311907995</v>
      </c>
    </row>
    <row r="676" spans="1:36" x14ac:dyDescent="0.25">
      <c r="A676" s="3" t="s">
        <v>857</v>
      </c>
      <c r="B676" s="84">
        <f>SUM(B664,B672:B675)</f>
        <v>5442931.1802395899</v>
      </c>
      <c r="C676" s="84">
        <f t="shared" ref="C676:H676" si="17">SUM(C664,C672:C675)</f>
        <v>27822.238452302932</v>
      </c>
      <c r="D676" s="84">
        <f t="shared" si="17"/>
        <v>1557.975209688208</v>
      </c>
      <c r="E676" s="84">
        <f t="shared" si="17"/>
        <v>19043.070569903684</v>
      </c>
      <c r="F676" s="84">
        <f t="shared" si="17"/>
        <v>71913.266930174796</v>
      </c>
      <c r="G676" s="84">
        <f t="shared" si="17"/>
        <v>13208.070896805681</v>
      </c>
      <c r="H676" s="84">
        <f t="shared" si="17"/>
        <v>13195.594414386062</v>
      </c>
    </row>
    <row r="678" spans="1:36" x14ac:dyDescent="0.25">
      <c r="A678" s="52" t="s">
        <v>858</v>
      </c>
      <c r="B678" s="52" t="s">
        <v>696</v>
      </c>
      <c r="C678" s="52" t="s">
        <v>697</v>
      </c>
      <c r="D678" s="52" t="s">
        <v>698</v>
      </c>
      <c r="E678" s="52" t="s">
        <v>699</v>
      </c>
      <c r="F678" s="85" t="s">
        <v>700</v>
      </c>
      <c r="G678" s="85" t="s">
        <v>701</v>
      </c>
      <c r="H678" s="85" t="s">
        <v>702</v>
      </c>
      <c r="I678" s="85" t="s">
        <v>703</v>
      </c>
      <c r="J678" s="85" t="s">
        <v>704</v>
      </c>
      <c r="K678" s="85" t="s">
        <v>705</v>
      </c>
      <c r="L678" s="85" t="s">
        <v>706</v>
      </c>
      <c r="M678" s="85" t="s">
        <v>707</v>
      </c>
      <c r="N678" s="85" t="s">
        <v>708</v>
      </c>
      <c r="O678" s="85" t="s">
        <v>709</v>
      </c>
      <c r="P678" s="85" t="s">
        <v>710</v>
      </c>
      <c r="Q678" s="85" t="s">
        <v>711</v>
      </c>
      <c r="R678" s="85" t="s">
        <v>712</v>
      </c>
      <c r="S678" s="85" t="s">
        <v>713</v>
      </c>
      <c r="T678" s="85" t="s">
        <v>714</v>
      </c>
      <c r="U678" s="85" t="s">
        <v>859</v>
      </c>
      <c r="V678" s="85" t="s">
        <v>716</v>
      </c>
      <c r="W678" s="85" t="s">
        <v>860</v>
      </c>
      <c r="X678" s="85" t="s">
        <v>861</v>
      </c>
      <c r="Y678" s="85" t="s">
        <v>862</v>
      </c>
      <c r="Z678" s="85" t="s">
        <v>863</v>
      </c>
      <c r="AA678" s="85" t="s">
        <v>864</v>
      </c>
      <c r="AB678" s="85" t="s">
        <v>865</v>
      </c>
      <c r="AC678" s="85" t="s">
        <v>866</v>
      </c>
      <c r="AD678" s="85" t="s">
        <v>867</v>
      </c>
      <c r="AE678" s="85" t="s">
        <v>868</v>
      </c>
      <c r="AF678" s="85" t="s">
        <v>869</v>
      </c>
      <c r="AG678" s="85" t="s">
        <v>727</v>
      </c>
      <c r="AH678" s="85" t="s">
        <v>870</v>
      </c>
      <c r="AI678" s="85" t="s">
        <v>871</v>
      </c>
      <c r="AJ678" s="85" t="s">
        <v>872</v>
      </c>
    </row>
    <row r="679" spans="1:36" x14ac:dyDescent="0.25">
      <c r="A679" s="4" t="s">
        <v>873</v>
      </c>
      <c r="B679" s="86">
        <f>B472</f>
        <v>1368.6274879263533</v>
      </c>
      <c r="C679" s="86">
        <f>C472</f>
        <v>397.31929999999994</v>
      </c>
      <c r="D679" s="86">
        <v>0</v>
      </c>
      <c r="E679" s="86">
        <v>0</v>
      </c>
      <c r="F679" s="86">
        <f>F472</f>
        <v>2580.4423400000001</v>
      </c>
      <c r="G679" s="86">
        <v>0</v>
      </c>
      <c r="H679" s="86">
        <f>H472</f>
        <v>56052.275099999999</v>
      </c>
      <c r="I679" s="86">
        <v>0</v>
      </c>
      <c r="J679" s="86">
        <f>J472</f>
        <v>2093.1475999999998</v>
      </c>
      <c r="K679" s="86">
        <v>0</v>
      </c>
      <c r="L679" s="86">
        <v>0</v>
      </c>
      <c r="M679" s="86">
        <v>0</v>
      </c>
      <c r="N679" s="86">
        <v>0</v>
      </c>
      <c r="O679" s="86">
        <v>0</v>
      </c>
      <c r="P679" s="86">
        <v>0</v>
      </c>
      <c r="Q679" s="86">
        <f>Q472</f>
        <v>117.73</v>
      </c>
      <c r="R679" s="86">
        <v>0</v>
      </c>
      <c r="S679" s="86">
        <v>0</v>
      </c>
      <c r="T679" s="86">
        <v>0</v>
      </c>
      <c r="U679" s="86">
        <v>0</v>
      </c>
      <c r="V679" s="86" t="str">
        <f>V472</f>
        <v/>
      </c>
      <c r="W679" s="86">
        <f>W472</f>
        <v>539.28252369958398</v>
      </c>
      <c r="X679" s="86">
        <f>X472</f>
        <v>206.77996980802794</v>
      </c>
      <c r="Y679" s="86">
        <f>Y472</f>
        <v>8.9719417447910903</v>
      </c>
      <c r="Z679" s="86">
        <v>0</v>
      </c>
      <c r="AA679" s="86">
        <f>AA472</f>
        <v>11.42114438969833</v>
      </c>
      <c r="AB679" s="86">
        <v>0</v>
      </c>
      <c r="AC679" s="86">
        <v>0</v>
      </c>
      <c r="AD679" s="86">
        <v>0</v>
      </c>
      <c r="AE679" s="86">
        <v>0</v>
      </c>
      <c r="AF679" s="86">
        <v>0</v>
      </c>
      <c r="AG679" s="86" t="str">
        <f>AG472</f>
        <v/>
      </c>
      <c r="AH679" s="86">
        <f>AH472</f>
        <v>7332.5098355411983</v>
      </c>
      <c r="AI679" s="86">
        <f>AI472</f>
        <v>517.67788417194004</v>
      </c>
      <c r="AJ679" s="86">
        <f>AJ472</f>
        <v>28.530150025699999</v>
      </c>
    </row>
    <row r="680" spans="1:36" x14ac:dyDescent="0.25">
      <c r="A680" s="4" t="s">
        <v>874</v>
      </c>
      <c r="B680" s="4">
        <f t="shared" ref="B680:T680" si="18">B679*IFERROR(INDEX($H$711:$H$917,MATCH(B678,$A$711:$A$917,0),1),INDEX($H$711:$H$917,MATCH(B678,$B$711:$B$917,0),1))/1000</f>
        <v>16970.980850286782</v>
      </c>
      <c r="C680" s="4">
        <f t="shared" si="18"/>
        <v>268.98516609999996</v>
      </c>
      <c r="D680" s="4">
        <f t="shared" si="18"/>
        <v>0</v>
      </c>
      <c r="E680" s="4">
        <f t="shared" si="18"/>
        <v>0</v>
      </c>
      <c r="F680" s="4">
        <f t="shared" si="18"/>
        <v>8180.0022177999999</v>
      </c>
      <c r="G680" s="4">
        <f t="shared" si="18"/>
        <v>0</v>
      </c>
      <c r="H680" s="4">
        <f t="shared" si="18"/>
        <v>72867.95762999999</v>
      </c>
      <c r="I680" s="4">
        <f t="shared" si="18"/>
        <v>0</v>
      </c>
      <c r="J680" s="4">
        <f t="shared" si="18"/>
        <v>10047.108479999999</v>
      </c>
      <c r="K680" s="4">
        <f t="shared" si="18"/>
        <v>0</v>
      </c>
      <c r="L680" s="4">
        <f t="shared" si="18"/>
        <v>0</v>
      </c>
      <c r="M680" s="4">
        <f t="shared" si="18"/>
        <v>0</v>
      </c>
      <c r="N680" s="4">
        <f t="shared" si="18"/>
        <v>0</v>
      </c>
      <c r="O680" s="4">
        <f t="shared" si="18"/>
        <v>0</v>
      </c>
      <c r="P680" s="4">
        <f t="shared" si="18"/>
        <v>0</v>
      </c>
      <c r="Q680" s="4">
        <f t="shared" si="18"/>
        <v>948.90380000000005</v>
      </c>
      <c r="R680" s="4">
        <f t="shared" si="18"/>
        <v>0</v>
      </c>
      <c r="S680" s="4">
        <f t="shared" si="18"/>
        <v>0</v>
      </c>
      <c r="T680" s="4">
        <f t="shared" si="18"/>
        <v>0</v>
      </c>
      <c r="U680" s="4"/>
      <c r="V680" s="4"/>
      <c r="W680" s="4">
        <f>W679*IFERROR(INDEX($H$711:$H$917,MATCH(W678,$A$711:$A$917,0),1),INDEX($H$711:$H$917,MATCH(W678,$B$711:$B$917,0),1))/1000</f>
        <v>3575.4431321282418</v>
      </c>
      <c r="X680" s="4">
        <f>X679*IFERROR(INDEX($H$711:$H$917,MATCH(X678,$A$711:$A$917,0),1),INDEX($H$711:$H$917,MATCH(X678,$B$711:$B$917,0),1))/1000</f>
        <v>2295.2576648691102</v>
      </c>
      <c r="Y680" s="4">
        <f>Y679*IFERROR(INDEX($H$711:$H$917,MATCH(Y678,$A$711:$A$917,0),1),INDEX($H$711:$H$917,MATCH(Y678,$B$711:$B$917,0),1))/1000</f>
        <v>79.850281528640693</v>
      </c>
      <c r="Z680" s="4">
        <f>Z679*IFERROR(INDEX($H$711:$H$917,MATCH(Z678,$A$711:$A$917,0),1),INDEX($H$711:$H$917,MATCH(Z678,$B$711:$B$917,0),1))/1000</f>
        <v>0</v>
      </c>
      <c r="AA680" s="4">
        <f>AA679*IFERROR(INDEX($H$711:$H$917,MATCH(AA678,$A$711:$A$917,0),1),INDEX($H$711:$H$917,MATCH(AA678,$B$711:$B$917,0),1))/1000</f>
        <v>108.95771747772208</v>
      </c>
      <c r="AB680" s="4">
        <v>0</v>
      </c>
      <c r="AC680" s="4">
        <v>0</v>
      </c>
      <c r="AD680" s="4">
        <f>AD679*IFERROR(INDEX($H$711:$H$917,MATCH(AD678,$A$711:$A$917,0),1),INDEX($H$711:$H$917,MATCH(AD678,$B$711:$B$917,0),1))/1000</f>
        <v>0</v>
      </c>
      <c r="AE680" s="4">
        <f>AE679*IFERROR(INDEX($H$711:$H$917,MATCH(AE678,$A$711:$A$917,0),1),INDEX($H$711:$H$917,MATCH(AE678,$B$711:$B$917,0),1))/1000</f>
        <v>0</v>
      </c>
      <c r="AF680" s="4">
        <v>0</v>
      </c>
      <c r="AG680" s="4">
        <v>0</v>
      </c>
      <c r="AH680" s="86">
        <f>AH679</f>
        <v>7332.5098355411983</v>
      </c>
      <c r="AI680" s="4">
        <f>AI679*IFERROR(INDEX($H$711:$H$917,MATCH(AI678,$A$711:$A$917,0),1),INDEX($H$711:$H$917,MATCH(AI678,$B$711:$B$917,0),1))/1000</f>
        <v>12165.430278040592</v>
      </c>
      <c r="AJ680" s="4">
        <f>AJ679*IFERROR(INDEX($H$711:$H$917,MATCH(AJ678,$A$711:$A$917,0),1),INDEX($H$711:$H$917,MATCH(AJ678,$B$711:$B$917,0),1))/1000</f>
        <v>459.33541541377002</v>
      </c>
    </row>
    <row r="682" spans="1:36" x14ac:dyDescent="0.25">
      <c r="A682" s="3" t="s">
        <v>857</v>
      </c>
      <c r="B682" s="3">
        <f>SUM(B680:AJ680)</f>
        <v>135300.72246918606</v>
      </c>
    </row>
    <row r="683" spans="1:36" x14ac:dyDescent="0.25">
      <c r="K683" s="4"/>
      <c r="L683" s="4"/>
      <c r="M683" s="4"/>
      <c r="N683" s="4"/>
      <c r="O683" s="4"/>
      <c r="P683" s="4"/>
      <c r="Q683" s="4"/>
      <c r="R683" s="4"/>
      <c r="S683" s="4"/>
      <c r="T683" s="4"/>
      <c r="U683" s="4"/>
      <c r="V683" s="4"/>
      <c r="W683" s="4"/>
      <c r="X683" s="4"/>
      <c r="Y683" s="4"/>
      <c r="Z683" s="4"/>
      <c r="AA683" s="4"/>
      <c r="AB683" s="4"/>
    </row>
    <row r="684" spans="1:36" ht="18" x14ac:dyDescent="0.25">
      <c r="A684" s="52" t="s">
        <v>3423</v>
      </c>
      <c r="B684" s="80" t="s">
        <v>846</v>
      </c>
      <c r="C684" s="80" t="s">
        <v>847</v>
      </c>
      <c r="D684" s="80" t="s">
        <v>848</v>
      </c>
      <c r="E684" s="80" t="s">
        <v>849</v>
      </c>
      <c r="F684" s="80" t="s">
        <v>513</v>
      </c>
      <c r="G684" s="80" t="s">
        <v>514</v>
      </c>
      <c r="H684" s="80" t="s">
        <v>850</v>
      </c>
      <c r="I684" s="80" t="s">
        <v>875</v>
      </c>
      <c r="J684" s="80" t="s">
        <v>2652</v>
      </c>
      <c r="K684" s="4"/>
      <c r="L684" s="4"/>
      <c r="M684" s="4"/>
      <c r="N684" s="4"/>
      <c r="O684" s="4"/>
      <c r="P684" s="4"/>
      <c r="Q684" s="4"/>
      <c r="R684" s="4"/>
      <c r="S684" s="4"/>
      <c r="T684" s="4"/>
      <c r="U684" s="4"/>
      <c r="V684" s="4"/>
      <c r="W684" s="4"/>
      <c r="X684" s="4"/>
      <c r="Y684" s="4"/>
      <c r="Z684" s="4"/>
      <c r="AA684" s="4"/>
      <c r="AB684" s="4"/>
    </row>
    <row r="685" spans="1:36" x14ac:dyDescent="0.25">
      <c r="A685" s="4" t="s">
        <v>876</v>
      </c>
      <c r="B685" s="5">
        <f>B676/1000</f>
        <v>5442.9311802395896</v>
      </c>
      <c r="C685" s="4">
        <f>C676*$H$712/1000</f>
        <v>779.02267666448211</v>
      </c>
      <c r="D685" s="4">
        <f>D676*$H$714/1000</f>
        <v>412.86343056737508</v>
      </c>
      <c r="E685" s="4">
        <f>E676*$C$923/1000</f>
        <v>-156.15317867321019</v>
      </c>
      <c r="F685" s="7">
        <f>F676*$C$922/1000</f>
        <v>129.44388047431462</v>
      </c>
      <c r="G685" s="7">
        <f>G676*$C$921/1000</f>
        <v>66.040354484028398</v>
      </c>
      <c r="H685" s="7">
        <f t="shared" ref="H685:H692" si="19">$C$926/1000</f>
        <v>0</v>
      </c>
      <c r="I685" s="7">
        <f>B682/1000</f>
        <v>135.30072246918607</v>
      </c>
      <c r="J685" s="393">
        <f>SUM(B685:I685)</f>
        <v>6809.4490662257658</v>
      </c>
      <c r="K685" s="4"/>
      <c r="L685" s="4"/>
      <c r="M685" s="4"/>
      <c r="N685" s="4"/>
      <c r="O685" s="4"/>
      <c r="P685" s="4"/>
      <c r="Q685" s="4"/>
      <c r="R685" s="4"/>
      <c r="S685" s="4"/>
      <c r="T685" s="4"/>
      <c r="U685" s="4"/>
      <c r="V685" s="4"/>
      <c r="W685" s="4"/>
      <c r="X685" s="4"/>
      <c r="Y685" s="4"/>
      <c r="Z685" s="4"/>
      <c r="AA685" s="4"/>
      <c r="AB685" s="4"/>
    </row>
    <row r="686" spans="1:36" x14ac:dyDescent="0.25">
      <c r="A686" s="89" t="s">
        <v>94</v>
      </c>
      <c r="B686" s="5">
        <f>B665/1000</f>
        <v>2400.057485640647</v>
      </c>
      <c r="C686" s="4">
        <f>C665*$H$712/1000</f>
        <v>0.97505742374797311</v>
      </c>
      <c r="D686" s="4">
        <f>D665*$H$714/1000</f>
        <v>26.729327208271673</v>
      </c>
      <c r="E686" s="4">
        <f>E665*$C$923/1000</f>
        <v>-28.162318617333124</v>
      </c>
      <c r="F686" s="7">
        <f>F665*$C$922/1000</f>
        <v>1.0473096102301072</v>
      </c>
      <c r="G686" s="7">
        <f>G665*$C$921/1000</f>
        <v>0.21850697710017231</v>
      </c>
      <c r="H686" s="7">
        <f t="shared" si="19"/>
        <v>0</v>
      </c>
      <c r="I686" s="7">
        <f>0</f>
        <v>0</v>
      </c>
      <c r="J686" s="393">
        <f t="shared" ref="J686:J692" si="20">SUM(B686:I686)</f>
        <v>2400.8653682426634</v>
      </c>
      <c r="K686" s="4"/>
      <c r="L686" s="4"/>
      <c r="M686" s="4"/>
      <c r="N686" s="4"/>
      <c r="O686" s="4"/>
      <c r="P686" s="4"/>
      <c r="Q686" s="4"/>
      <c r="R686" s="4"/>
      <c r="S686" s="4"/>
      <c r="T686" s="4"/>
      <c r="U686" s="4"/>
      <c r="V686" s="4"/>
      <c r="W686" s="4"/>
      <c r="X686" s="4"/>
      <c r="Y686" s="4"/>
      <c r="Z686" s="4"/>
      <c r="AA686" s="4"/>
      <c r="AB686" s="4"/>
    </row>
    <row r="687" spans="1:36" x14ac:dyDescent="0.25">
      <c r="A687" s="89" t="s">
        <v>4</v>
      </c>
      <c r="B687" s="5">
        <f>B666/1000</f>
        <v>1911.8566209068006</v>
      </c>
      <c r="C687" s="5">
        <f t="shared" ref="C687:I687" si="21">C666/1000</f>
        <v>0.16290247230948854</v>
      </c>
      <c r="D687" s="5">
        <f t="shared" si="21"/>
        <v>0.14194351071141131</v>
      </c>
      <c r="E687" s="5">
        <f t="shared" si="21"/>
        <v>11.998643932744189</v>
      </c>
      <c r="F687" s="5">
        <f t="shared" si="21"/>
        <v>58.747464607753777</v>
      </c>
      <c r="G687" s="5">
        <f t="shared" si="21"/>
        <v>5.7775462986418304</v>
      </c>
      <c r="H687" s="5">
        <f t="shared" si="21"/>
        <v>0.61863077203361583</v>
      </c>
      <c r="I687" s="5">
        <f t="shared" si="21"/>
        <v>0</v>
      </c>
      <c r="J687" s="393">
        <f t="shared" si="20"/>
        <v>1989.303752500995</v>
      </c>
      <c r="K687" s="4"/>
      <c r="L687" s="4"/>
      <c r="M687" s="4"/>
      <c r="N687" s="4"/>
      <c r="O687" s="4"/>
      <c r="P687" s="4"/>
      <c r="Q687" s="4"/>
      <c r="R687" s="4"/>
      <c r="S687" s="4"/>
      <c r="T687" s="4"/>
      <c r="U687" s="4"/>
      <c r="V687" s="4"/>
      <c r="W687" s="4"/>
      <c r="X687" s="4"/>
      <c r="Y687" s="4"/>
      <c r="Z687" s="4"/>
      <c r="AA687" s="4"/>
      <c r="AB687" s="4"/>
    </row>
    <row r="688" spans="1:36" x14ac:dyDescent="0.25">
      <c r="A688" s="89" t="s">
        <v>2480</v>
      </c>
      <c r="B688" s="5">
        <f>B667/1000</f>
        <v>586.02788174597799</v>
      </c>
      <c r="C688" s="4">
        <f>C667*$H$712/1000</f>
        <v>5.7493849846226057</v>
      </c>
      <c r="D688" s="4">
        <f>D667*$H$714/1000</f>
        <v>1.0860575644164767</v>
      </c>
      <c r="E688" s="4">
        <f>E667*$C$923/1000</f>
        <v>-7.4477625981911419</v>
      </c>
      <c r="F688" s="7">
        <f>F667*$C$922/1000</f>
        <v>5.4389617872520137</v>
      </c>
      <c r="G688" s="7">
        <f>G667*$C$921/1000</f>
        <v>2.75838627088004</v>
      </c>
      <c r="H688" s="7">
        <f t="shared" si="19"/>
        <v>0</v>
      </c>
      <c r="I688" s="7">
        <f>0</f>
        <v>0</v>
      </c>
      <c r="J688" s="393">
        <f t="shared" si="20"/>
        <v>593.61290975495785</v>
      </c>
      <c r="K688" s="4"/>
      <c r="L688" s="4"/>
      <c r="M688" s="4"/>
      <c r="N688" s="4"/>
      <c r="O688" s="4"/>
      <c r="P688" s="4"/>
      <c r="Q688" s="4"/>
      <c r="R688" s="4"/>
      <c r="S688" s="4"/>
      <c r="T688" s="4"/>
      <c r="U688" s="4"/>
      <c r="V688" s="4"/>
      <c r="W688" s="4"/>
      <c r="X688" s="4"/>
      <c r="Y688" s="4"/>
      <c r="Z688" s="4"/>
      <c r="AA688" s="4"/>
      <c r="AB688" s="4"/>
    </row>
    <row r="689" spans="1:28" x14ac:dyDescent="0.25">
      <c r="A689" s="89" t="s">
        <v>9</v>
      </c>
      <c r="B689" s="5">
        <f>B668/1000+B672/1000</f>
        <v>1328.953357655801</v>
      </c>
      <c r="C689" s="4">
        <f>C668*$H$712/1000+C672*$H$712/1000</f>
        <v>317.5201767185913</v>
      </c>
      <c r="D689" s="4">
        <f>D668*$H$714/1000+D672*$H$714/1000</f>
        <v>25.134760296118934</v>
      </c>
      <c r="E689" s="4">
        <f>E668*$C$923/1000+E672*$C$923/1000</f>
        <v>-20.799938005910086</v>
      </c>
      <c r="F689" s="7">
        <f>F668*$C$922/1000+F672*$C$922/1000</f>
        <v>7.7821620179222322</v>
      </c>
      <c r="G689" s="7">
        <f>G668*$C$921/1000+G672*$C$921/1000</f>
        <v>33.603751722096476</v>
      </c>
      <c r="H689" s="7">
        <f t="shared" si="19"/>
        <v>0</v>
      </c>
      <c r="I689" s="7">
        <f>I685</f>
        <v>135.30072246918607</v>
      </c>
      <c r="J689" s="393">
        <f t="shared" si="20"/>
        <v>1827.4949928738058</v>
      </c>
      <c r="K689" s="4"/>
      <c r="L689" s="4"/>
      <c r="M689" s="4"/>
      <c r="N689" s="4"/>
      <c r="O689" s="4"/>
      <c r="P689" s="4"/>
      <c r="Q689" s="4"/>
      <c r="R689" s="4"/>
      <c r="S689" s="4"/>
      <c r="T689" s="4"/>
      <c r="U689" s="4"/>
      <c r="V689" s="4"/>
      <c r="W689" s="4"/>
      <c r="X689" s="4"/>
      <c r="Y689" s="4"/>
      <c r="Z689" s="4"/>
      <c r="AA689" s="4"/>
      <c r="AB689" s="4"/>
    </row>
    <row r="690" spans="1:28" x14ac:dyDescent="0.25">
      <c r="A690" s="89" t="s">
        <v>136</v>
      </c>
      <c r="B690" s="5">
        <f>B669/1000+B673/1000</f>
        <v>8.1453366415688464</v>
      </c>
      <c r="C690" s="4">
        <f>C669*$H$712/1000+C673*$H$712/1000</f>
        <v>268.01369735892956</v>
      </c>
      <c r="D690" s="4">
        <f>D669*$H$714/1000+D673*$H$714/1000</f>
        <v>293.40548231676183</v>
      </c>
      <c r="E690" s="4">
        <f>E673*$C$923/1000</f>
        <v>-0.12226757436940416</v>
      </c>
      <c r="F690" s="7">
        <f>F673*$C$922/1000</f>
        <v>0.65413199899659735</v>
      </c>
      <c r="H690" s="7">
        <f t="shared" si="19"/>
        <v>0</v>
      </c>
      <c r="I690" s="7">
        <f>0</f>
        <v>0</v>
      </c>
      <c r="J690" s="393">
        <f t="shared" si="20"/>
        <v>570.09638074188751</v>
      </c>
      <c r="K690" s="4"/>
      <c r="L690" s="4"/>
      <c r="M690" s="4"/>
      <c r="N690" s="4"/>
      <c r="O690" s="4"/>
      <c r="P690" s="4"/>
      <c r="Q690" s="4"/>
      <c r="R690" s="4"/>
      <c r="S690" s="4"/>
      <c r="T690" s="4"/>
      <c r="U690" s="4"/>
      <c r="V690" s="4"/>
      <c r="W690" s="4"/>
      <c r="X690" s="4"/>
      <c r="Y690" s="4"/>
      <c r="Z690" s="4"/>
      <c r="AA690" s="4"/>
      <c r="AB690" s="4"/>
    </row>
    <row r="691" spans="1:28" x14ac:dyDescent="0.25">
      <c r="A691" s="89" t="s">
        <v>2490</v>
      </c>
      <c r="B691" s="5">
        <f>B670/1000</f>
        <v>12.713092056610815</v>
      </c>
      <c r="C691" s="4">
        <f>C675*$H$712/1000+C670*$H$712/1000</f>
        <v>171.77489796721659</v>
      </c>
      <c r="D691" s="4">
        <f>D670*$H$714/1000+D675*$H$714/1000</f>
        <v>22.259886326081126</v>
      </c>
      <c r="E691" s="4">
        <f>E675*$C$923/1000</f>
        <v>-1.9237355980045022E-2</v>
      </c>
      <c r="F691" s="7">
        <f>F675*$C$922/1000</f>
        <v>1.178702344763039E-2</v>
      </c>
      <c r="G691" s="7">
        <f>G675*$C$921/1000</f>
        <v>0.57197802074256499</v>
      </c>
      <c r="H691" s="7">
        <f t="shared" si="19"/>
        <v>0</v>
      </c>
      <c r="I691" s="7">
        <f>0</f>
        <v>0</v>
      </c>
      <c r="J691" s="393">
        <f t="shared" si="20"/>
        <v>207.31240403811867</v>
      </c>
      <c r="K691" s="4"/>
      <c r="L691" s="4"/>
      <c r="M691" s="4"/>
      <c r="N691" s="4"/>
      <c r="O691" s="4"/>
      <c r="P691" s="4"/>
      <c r="Q691" s="4"/>
      <c r="R691" s="4"/>
      <c r="S691" s="4"/>
      <c r="T691" s="4"/>
      <c r="U691" s="4"/>
      <c r="V691" s="4"/>
      <c r="W691" s="4"/>
      <c r="X691" s="4"/>
      <c r="Y691" s="4"/>
      <c r="Z691" s="4"/>
      <c r="AA691" s="4"/>
      <c r="AB691" s="4"/>
    </row>
    <row r="692" spans="1:28" x14ac:dyDescent="0.25">
      <c r="A692" s="89" t="s">
        <v>3263</v>
      </c>
      <c r="B692" s="5">
        <f>B674/1000</f>
        <v>-804.82259440781718</v>
      </c>
      <c r="C692" s="4">
        <f>C674*$H$712/1000</f>
        <v>10.428192986708483</v>
      </c>
      <c r="D692" s="4">
        <f>D674*$H$714/1000+D670*$H$714/1000</f>
        <v>6.9770356522554255</v>
      </c>
      <c r="E692" s="4">
        <f>E674*$C$923/1000+D670*$H$714/1000</f>
        <v>-0.86862513786967233</v>
      </c>
      <c r="F692" s="7">
        <f>F674*$C$922/1000+F670*$C$922/1000</f>
        <v>8.7640917425092564</v>
      </c>
      <c r="H692" s="7">
        <f t="shared" si="19"/>
        <v>0</v>
      </c>
      <c r="I692" s="7">
        <f>0</f>
        <v>0</v>
      </c>
      <c r="J692" s="393">
        <f t="shared" si="20"/>
        <v>-779.52189916421378</v>
      </c>
      <c r="K692" s="4"/>
      <c r="L692" s="4"/>
      <c r="M692" s="4"/>
      <c r="N692" s="4"/>
      <c r="O692" s="4"/>
      <c r="P692" s="4"/>
      <c r="Q692" s="4"/>
      <c r="R692" s="4"/>
      <c r="S692" s="4"/>
      <c r="T692" s="4"/>
      <c r="U692" s="4"/>
      <c r="V692" s="4"/>
      <c r="W692" s="4"/>
      <c r="X692" s="4"/>
      <c r="Y692" s="4"/>
      <c r="Z692" s="4"/>
      <c r="AA692" s="4"/>
      <c r="AB692" s="4"/>
    </row>
    <row r="693" spans="1:28" x14ac:dyDescent="0.25">
      <c r="B693" s="5"/>
      <c r="C693" s="5"/>
      <c r="D693" s="5"/>
      <c r="E693" s="5"/>
      <c r="F693" s="5"/>
      <c r="G693" s="5"/>
      <c r="H693" s="5"/>
      <c r="I693" s="5"/>
      <c r="K693" s="4"/>
      <c r="L693" s="4"/>
      <c r="M693" s="4"/>
      <c r="N693" s="4"/>
      <c r="O693" s="4"/>
      <c r="P693" s="4"/>
      <c r="Q693" s="4"/>
      <c r="R693" s="4"/>
      <c r="S693" s="4"/>
      <c r="T693" s="4"/>
      <c r="U693" s="4"/>
      <c r="V693" s="4"/>
      <c r="W693" s="4"/>
      <c r="X693" s="4"/>
      <c r="Y693" s="4"/>
      <c r="Z693" s="4"/>
      <c r="AA693" s="4"/>
      <c r="AB693" s="4"/>
    </row>
    <row r="694" spans="1:28" ht="15.75" thickBot="1" x14ac:dyDescent="0.3">
      <c r="B694" s="5"/>
      <c r="C694" s="5"/>
      <c r="D694" s="5"/>
      <c r="E694" s="5"/>
      <c r="F694" s="5"/>
      <c r="G694" s="5"/>
      <c r="H694" s="5"/>
      <c r="I694" s="5"/>
      <c r="K694" s="4"/>
      <c r="L694" s="4"/>
      <c r="M694" s="4"/>
      <c r="N694" s="4"/>
      <c r="O694" s="4"/>
      <c r="P694" s="4"/>
      <c r="Q694" s="4"/>
      <c r="R694" s="4"/>
      <c r="S694" s="4"/>
      <c r="T694" s="4"/>
      <c r="U694" s="4"/>
      <c r="V694" s="4"/>
      <c r="W694" s="4"/>
      <c r="X694" s="4"/>
      <c r="Y694" s="4"/>
      <c r="Z694" s="4"/>
      <c r="AA694" s="4"/>
      <c r="AB694" s="4"/>
    </row>
    <row r="695" spans="1:28" ht="15.75" thickBot="1" x14ac:dyDescent="0.3">
      <c r="A695" s="87" t="s">
        <v>877</v>
      </c>
      <c r="B695" s="88">
        <f>SUM(B685:I685)</f>
        <v>6809.4490662257658</v>
      </c>
      <c r="D695" s="385"/>
      <c r="K695" s="4"/>
      <c r="L695" s="4"/>
      <c r="M695" s="4"/>
      <c r="N695" s="4"/>
      <c r="O695" s="4"/>
      <c r="P695" s="4"/>
      <c r="Q695" s="4"/>
      <c r="R695" s="4"/>
      <c r="S695" s="4"/>
      <c r="T695" s="4"/>
      <c r="U695" s="4"/>
      <c r="V695" s="4"/>
      <c r="W695" s="4"/>
      <c r="X695" s="4"/>
      <c r="Y695" s="4"/>
      <c r="Z695" s="4"/>
      <c r="AA695" s="4"/>
      <c r="AB695" s="4"/>
    </row>
    <row r="696" spans="1:28" x14ac:dyDescent="0.25">
      <c r="A696" s="3"/>
      <c r="B696" s="5"/>
      <c r="K696" s="4"/>
      <c r="L696" s="4"/>
      <c r="M696" s="4"/>
      <c r="N696" s="4"/>
      <c r="O696" s="4"/>
      <c r="P696" s="4"/>
      <c r="Q696" s="4"/>
      <c r="R696" s="4"/>
      <c r="S696" s="4"/>
      <c r="T696" s="4"/>
      <c r="U696" s="4"/>
      <c r="V696" s="4"/>
      <c r="W696" s="4"/>
      <c r="X696" s="4"/>
      <c r="Y696" s="4"/>
      <c r="Z696" s="4"/>
      <c r="AA696" s="4"/>
      <c r="AB696" s="4"/>
    </row>
    <row r="697" spans="1:28" x14ac:dyDescent="0.25">
      <c r="A697" s="89" t="s">
        <v>94</v>
      </c>
      <c r="B697" s="5">
        <f>SUM(B686:I686)</f>
        <v>2400.8653682426634</v>
      </c>
      <c r="K697" s="4"/>
      <c r="L697" s="4"/>
      <c r="M697" s="4"/>
      <c r="N697" s="4"/>
      <c r="O697" s="4"/>
      <c r="P697" s="4"/>
      <c r="Q697" s="4"/>
      <c r="R697" s="4"/>
      <c r="S697" s="4"/>
      <c r="T697" s="4"/>
      <c r="U697" s="4"/>
      <c r="V697" s="4"/>
      <c r="W697" s="4"/>
      <c r="X697" s="4"/>
      <c r="Y697" s="4"/>
      <c r="Z697" s="4"/>
      <c r="AA697" s="4"/>
      <c r="AB697" s="4"/>
    </row>
    <row r="698" spans="1:28" x14ac:dyDescent="0.25">
      <c r="A698" s="89" t="s">
        <v>4</v>
      </c>
      <c r="B698" s="5">
        <f t="shared" ref="B698:B703" si="22">SUM(B687:I687)</f>
        <v>1989.303752500995</v>
      </c>
      <c r="K698" s="4"/>
      <c r="L698" s="4"/>
      <c r="M698" s="4"/>
      <c r="N698" s="4"/>
      <c r="O698" s="4"/>
      <c r="P698" s="4"/>
      <c r="Q698" s="4"/>
      <c r="R698" s="4"/>
      <c r="S698" s="4"/>
      <c r="T698" s="4"/>
      <c r="U698" s="4"/>
      <c r="V698" s="4"/>
      <c r="W698" s="4"/>
      <c r="X698" s="4"/>
      <c r="Y698" s="4"/>
      <c r="Z698" s="4"/>
      <c r="AA698" s="4"/>
      <c r="AB698" s="4"/>
    </row>
    <row r="699" spans="1:28" x14ac:dyDescent="0.25">
      <c r="A699" s="89" t="s">
        <v>2480</v>
      </c>
      <c r="B699" s="5">
        <f t="shared" si="22"/>
        <v>593.61290975495785</v>
      </c>
      <c r="K699" s="4"/>
      <c r="L699" s="4"/>
      <c r="M699" s="4"/>
      <c r="N699" s="4"/>
      <c r="O699" s="4"/>
      <c r="P699" s="4"/>
      <c r="Q699" s="4"/>
      <c r="R699" s="4"/>
      <c r="S699" s="4"/>
      <c r="T699" s="4"/>
      <c r="U699" s="4"/>
      <c r="V699" s="4"/>
      <c r="W699" s="4"/>
      <c r="X699" s="4"/>
      <c r="Y699" s="4"/>
      <c r="Z699" s="4"/>
      <c r="AA699" s="4"/>
      <c r="AB699" s="4"/>
    </row>
    <row r="700" spans="1:28" x14ac:dyDescent="0.25">
      <c r="A700" s="89" t="s">
        <v>9</v>
      </c>
      <c r="B700" s="5">
        <f t="shared" si="22"/>
        <v>1827.4949928738058</v>
      </c>
      <c r="K700" s="4"/>
      <c r="L700" s="4"/>
      <c r="M700" s="4"/>
      <c r="N700" s="4"/>
      <c r="O700" s="4"/>
      <c r="P700" s="4"/>
      <c r="Q700" s="4"/>
      <c r="R700" s="4"/>
      <c r="S700" s="4"/>
      <c r="T700" s="4"/>
      <c r="U700" s="4"/>
      <c r="V700" s="4"/>
      <c r="W700" s="4"/>
      <c r="X700" s="4"/>
      <c r="Y700" s="4"/>
      <c r="Z700" s="4"/>
      <c r="AA700" s="4"/>
      <c r="AB700" s="4"/>
    </row>
    <row r="701" spans="1:28" x14ac:dyDescent="0.25">
      <c r="A701" s="89" t="s">
        <v>136</v>
      </c>
      <c r="B701" s="5">
        <f t="shared" si="22"/>
        <v>570.09638074188751</v>
      </c>
      <c r="K701" s="4"/>
      <c r="L701" s="4"/>
      <c r="M701" s="4"/>
      <c r="N701" s="4"/>
      <c r="O701" s="4"/>
      <c r="P701" s="4"/>
      <c r="Q701" s="4"/>
      <c r="R701" s="4"/>
      <c r="S701" s="4"/>
      <c r="T701" s="4"/>
      <c r="U701" s="4"/>
      <c r="V701" s="4"/>
      <c r="W701" s="4"/>
      <c r="X701" s="4"/>
      <c r="Y701" s="4"/>
      <c r="Z701" s="4"/>
      <c r="AA701" s="4"/>
      <c r="AB701" s="4"/>
    </row>
    <row r="702" spans="1:28" x14ac:dyDescent="0.25">
      <c r="A702" s="89" t="s">
        <v>2490</v>
      </c>
      <c r="B702" s="5">
        <f t="shared" si="22"/>
        <v>207.31240403811867</v>
      </c>
      <c r="K702" s="4"/>
      <c r="L702" s="4"/>
      <c r="M702" s="4"/>
      <c r="N702" s="4"/>
      <c r="O702" s="4"/>
      <c r="P702" s="4"/>
      <c r="Q702" s="4"/>
      <c r="R702" s="4"/>
      <c r="S702" s="4"/>
      <c r="T702" s="4"/>
      <c r="U702" s="4"/>
      <c r="V702" s="4"/>
      <c r="W702" s="4"/>
      <c r="X702" s="4"/>
      <c r="Y702" s="4"/>
      <c r="Z702" s="4"/>
      <c r="AA702" s="4"/>
      <c r="AB702" s="4"/>
    </row>
    <row r="703" spans="1:28" x14ac:dyDescent="0.25">
      <c r="A703" s="89" t="s">
        <v>3263</v>
      </c>
      <c r="B703" s="5">
        <f t="shared" si="22"/>
        <v>-779.52189916421378</v>
      </c>
      <c r="C703" s="5"/>
      <c r="D703" s="5"/>
      <c r="K703" s="4"/>
      <c r="L703" s="4"/>
      <c r="M703" s="4"/>
      <c r="N703" s="4"/>
      <c r="O703" s="4"/>
      <c r="P703" s="4"/>
      <c r="Q703" s="4"/>
      <c r="R703" s="4"/>
      <c r="S703" s="4"/>
      <c r="T703" s="4"/>
      <c r="U703" s="4"/>
      <c r="V703" s="4"/>
      <c r="W703" s="4"/>
      <c r="X703" s="4"/>
      <c r="Y703" s="4"/>
      <c r="Z703" s="4"/>
      <c r="AA703" s="4"/>
      <c r="AB703" s="4"/>
    </row>
    <row r="704" spans="1:28" x14ac:dyDescent="0.25">
      <c r="A704" s="3"/>
      <c r="B704" s="5"/>
      <c r="C704" s="5"/>
      <c r="K704" s="4"/>
      <c r="L704" s="4"/>
      <c r="M704" s="4"/>
      <c r="N704" s="4"/>
      <c r="O704" s="4"/>
      <c r="P704" s="4"/>
      <c r="Q704" s="4"/>
      <c r="R704" s="4"/>
      <c r="S704" s="4"/>
      <c r="T704" s="4"/>
      <c r="U704" s="4"/>
      <c r="V704" s="4"/>
      <c r="W704" s="4"/>
      <c r="X704" s="4"/>
      <c r="Y704" s="4"/>
      <c r="Z704" s="4"/>
      <c r="AA704" s="4"/>
      <c r="AB704" s="4"/>
    </row>
    <row r="705" spans="1:28" x14ac:dyDescent="0.25">
      <c r="A705" s="3"/>
      <c r="B705" s="5"/>
      <c r="K705" s="4"/>
      <c r="L705" s="4"/>
      <c r="M705" s="4"/>
      <c r="N705" s="4"/>
      <c r="O705" s="4"/>
      <c r="P705" s="4"/>
      <c r="Q705" s="4"/>
      <c r="R705" s="4"/>
      <c r="S705" s="4"/>
      <c r="T705" s="4"/>
      <c r="U705" s="4"/>
      <c r="V705" s="4"/>
      <c r="W705" s="4"/>
      <c r="X705" s="4"/>
      <c r="Y705" s="4"/>
      <c r="Z705" s="4"/>
      <c r="AA705" s="4"/>
      <c r="AB705" s="4"/>
    </row>
    <row r="706" spans="1:28" x14ac:dyDescent="0.25">
      <c r="A706" s="3"/>
      <c r="B706" s="5"/>
      <c r="K706" s="4"/>
      <c r="L706" s="4"/>
      <c r="M706" s="4"/>
      <c r="N706" s="4"/>
      <c r="O706" s="4"/>
      <c r="P706" s="4"/>
      <c r="Q706" s="4"/>
      <c r="R706" s="4"/>
      <c r="S706" s="4"/>
      <c r="T706" s="4"/>
      <c r="U706" s="4"/>
      <c r="V706" s="4"/>
      <c r="W706" s="4"/>
      <c r="X706" s="4"/>
      <c r="Y706" s="4"/>
      <c r="Z706" s="4"/>
      <c r="AA706" s="4"/>
      <c r="AB706" s="4"/>
    </row>
    <row r="707" spans="1:28" ht="15.75" x14ac:dyDescent="0.25">
      <c r="A707" s="90" t="s">
        <v>878</v>
      </c>
      <c r="B707" s="91"/>
      <c r="C707" s="91"/>
      <c r="D707" s="91"/>
      <c r="E707" s="91"/>
      <c r="F707" s="91"/>
      <c r="G707" s="91"/>
      <c r="H707" s="91"/>
      <c r="I707" s="91"/>
      <c r="J707" s="91"/>
      <c r="K707" s="91"/>
      <c r="L707" s="91"/>
      <c r="M707" s="91"/>
      <c r="N707" s="91"/>
    </row>
    <row r="708" spans="1:28" x14ac:dyDescent="0.25">
      <c r="A708" s="91" t="s">
        <v>879</v>
      </c>
      <c r="B708" s="91"/>
      <c r="C708" s="91"/>
      <c r="D708" s="91"/>
      <c r="E708" s="91"/>
      <c r="F708" s="91"/>
      <c r="G708" s="91"/>
      <c r="H708" s="91"/>
      <c r="I708" s="91"/>
      <c r="J708" s="91"/>
      <c r="K708" s="91"/>
      <c r="L708" s="91"/>
      <c r="M708" s="91"/>
      <c r="N708" s="91"/>
    </row>
    <row r="709" spans="1:28" x14ac:dyDescent="0.25">
      <c r="A709" s="91" t="s">
        <v>880</v>
      </c>
      <c r="B709" s="91"/>
      <c r="C709" s="91"/>
      <c r="D709" s="91"/>
      <c r="E709" s="91"/>
      <c r="F709" s="91"/>
      <c r="G709" s="91"/>
      <c r="H709" s="91"/>
      <c r="I709" s="91"/>
      <c r="J709" s="91"/>
      <c r="K709" s="91"/>
      <c r="L709" s="91"/>
      <c r="M709" s="91"/>
      <c r="N709" s="91"/>
    </row>
    <row r="710" spans="1:28" ht="33.75" x14ac:dyDescent="0.25">
      <c r="A710" s="92" t="s">
        <v>881</v>
      </c>
      <c r="B710" s="93" t="s">
        <v>882</v>
      </c>
      <c r="C710" s="94" t="s">
        <v>883</v>
      </c>
      <c r="D710" s="95" t="s">
        <v>884</v>
      </c>
      <c r="E710" s="95" t="s">
        <v>885</v>
      </c>
      <c r="F710" s="96" t="s">
        <v>886</v>
      </c>
      <c r="G710" s="95" t="s">
        <v>887</v>
      </c>
      <c r="H710" s="96" t="s">
        <v>888</v>
      </c>
      <c r="I710" s="95" t="s">
        <v>889</v>
      </c>
      <c r="J710" s="96" t="s">
        <v>890</v>
      </c>
      <c r="K710" s="95" t="s">
        <v>891</v>
      </c>
      <c r="L710" s="96" t="s">
        <v>892</v>
      </c>
      <c r="M710" s="96" t="s">
        <v>893</v>
      </c>
      <c r="N710" s="96" t="s">
        <v>894</v>
      </c>
    </row>
    <row r="711" spans="1:28" x14ac:dyDescent="0.25">
      <c r="A711" s="97" t="s">
        <v>895</v>
      </c>
      <c r="B711" s="98" t="s">
        <v>896</v>
      </c>
      <c r="C711" s="99" t="s">
        <v>897</v>
      </c>
      <c r="D711" s="97" t="s">
        <v>898</v>
      </c>
      <c r="E711" s="97" t="s">
        <v>899</v>
      </c>
      <c r="F711" s="100">
        <v>1</v>
      </c>
      <c r="G711" s="97" t="s">
        <v>900</v>
      </c>
      <c r="H711" s="100">
        <v>1</v>
      </c>
      <c r="I711" s="97" t="s">
        <v>901</v>
      </c>
      <c r="J711" s="100">
        <v>1</v>
      </c>
      <c r="K711" s="97" t="s">
        <v>902</v>
      </c>
      <c r="L711" s="100">
        <v>1</v>
      </c>
      <c r="M711" s="97" t="s">
        <v>903</v>
      </c>
      <c r="N711" s="100">
        <v>1</v>
      </c>
    </row>
    <row r="712" spans="1:28" x14ac:dyDescent="0.25">
      <c r="A712" s="101" t="s">
        <v>904</v>
      </c>
      <c r="B712" s="102" t="s">
        <v>905</v>
      </c>
      <c r="C712" s="102" t="s">
        <v>906</v>
      </c>
      <c r="D712" s="101" t="s">
        <v>907</v>
      </c>
      <c r="E712" s="101" t="s">
        <v>908</v>
      </c>
      <c r="F712" s="103">
        <v>84</v>
      </c>
      <c r="G712" s="101" t="s">
        <v>909</v>
      </c>
      <c r="H712" s="103">
        <v>28</v>
      </c>
      <c r="I712" s="101" t="s">
        <v>910</v>
      </c>
      <c r="J712" s="103">
        <v>67</v>
      </c>
      <c r="K712" s="101" t="s">
        <v>911</v>
      </c>
      <c r="L712" s="103">
        <v>14</v>
      </c>
      <c r="M712" s="101" t="s">
        <v>912</v>
      </c>
      <c r="N712" s="103">
        <v>4</v>
      </c>
    </row>
    <row r="713" spans="1:28" x14ac:dyDescent="0.25">
      <c r="A713" s="104" t="s">
        <v>913</v>
      </c>
      <c r="B713" s="105" t="s">
        <v>905</v>
      </c>
      <c r="C713" s="105" t="s">
        <v>906</v>
      </c>
      <c r="D713" s="104" t="s">
        <v>907</v>
      </c>
      <c r="E713" s="104" t="s">
        <v>914</v>
      </c>
      <c r="F713" s="106">
        <v>85</v>
      </c>
      <c r="G713" s="104" t="s">
        <v>915</v>
      </c>
      <c r="H713" s="106">
        <v>30</v>
      </c>
      <c r="I713" s="104" t="s">
        <v>916</v>
      </c>
      <c r="J713" s="106">
        <v>68</v>
      </c>
      <c r="K713" s="104" t="s">
        <v>917</v>
      </c>
      <c r="L713" s="106">
        <v>15</v>
      </c>
      <c r="M713" s="104" t="s">
        <v>918</v>
      </c>
      <c r="N713" s="106">
        <v>6</v>
      </c>
    </row>
    <row r="714" spans="1:28" x14ac:dyDescent="0.25">
      <c r="A714" s="107" t="s">
        <v>919</v>
      </c>
      <c r="B714" s="108" t="s">
        <v>920</v>
      </c>
      <c r="C714" s="108" t="s">
        <v>921</v>
      </c>
      <c r="D714" s="107" t="s">
        <v>922</v>
      </c>
      <c r="E714" s="107" t="s">
        <v>923</v>
      </c>
      <c r="F714" s="109">
        <v>264</v>
      </c>
      <c r="G714" s="107" t="s">
        <v>924</v>
      </c>
      <c r="H714" s="109">
        <v>265</v>
      </c>
      <c r="I714" s="107" t="s">
        <v>925</v>
      </c>
      <c r="J714" s="109">
        <v>277</v>
      </c>
      <c r="K714" s="107" t="s">
        <v>926</v>
      </c>
      <c r="L714" s="109">
        <v>282</v>
      </c>
      <c r="M714" s="107" t="s">
        <v>927</v>
      </c>
      <c r="N714" s="109">
        <v>234</v>
      </c>
    </row>
    <row r="715" spans="1:28" x14ac:dyDescent="0.25">
      <c r="A715" s="97" t="s">
        <v>928</v>
      </c>
      <c r="B715" s="98" t="s">
        <v>929</v>
      </c>
      <c r="C715" s="110">
        <v>45</v>
      </c>
      <c r="D715" s="111">
        <v>0.26</v>
      </c>
      <c r="E715" s="97" t="s">
        <v>930</v>
      </c>
      <c r="F715" s="100">
        <v>6900</v>
      </c>
      <c r="G715" s="97" t="s">
        <v>931</v>
      </c>
      <c r="H715" s="100">
        <v>4660</v>
      </c>
      <c r="I715" s="97" t="s">
        <v>932</v>
      </c>
      <c r="J715" s="100">
        <v>6890</v>
      </c>
      <c r="K715" s="97" t="s">
        <v>933</v>
      </c>
      <c r="L715" s="100">
        <v>4890</v>
      </c>
      <c r="M715" s="97" t="s">
        <v>934</v>
      </c>
      <c r="N715" s="100">
        <v>2340</v>
      </c>
    </row>
    <row r="716" spans="1:28" x14ac:dyDescent="0.25">
      <c r="A716" s="101" t="s">
        <v>935</v>
      </c>
      <c r="B716" s="102" t="s">
        <v>936</v>
      </c>
      <c r="C716" s="112">
        <v>100</v>
      </c>
      <c r="D716" s="113">
        <v>0.32</v>
      </c>
      <c r="E716" s="101" t="s">
        <v>937</v>
      </c>
      <c r="F716" s="114">
        <v>10800</v>
      </c>
      <c r="G716" s="101" t="s">
        <v>938</v>
      </c>
      <c r="H716" s="114">
        <v>10200</v>
      </c>
      <c r="I716" s="101" t="s">
        <v>939</v>
      </c>
      <c r="J716" s="114">
        <v>11300</v>
      </c>
      <c r="K716" s="101" t="s">
        <v>940</v>
      </c>
      <c r="L716" s="114">
        <v>11000</v>
      </c>
      <c r="M716" s="101" t="s">
        <v>941</v>
      </c>
      <c r="N716" s="103">
        <v>8450</v>
      </c>
    </row>
    <row r="717" spans="1:28" x14ac:dyDescent="0.25">
      <c r="A717" s="104" t="s">
        <v>942</v>
      </c>
      <c r="B717" s="105" t="s">
        <v>943</v>
      </c>
      <c r="C717" s="115">
        <v>640</v>
      </c>
      <c r="D717" s="116">
        <v>0.25</v>
      </c>
      <c r="E717" s="104" t="s">
        <v>944</v>
      </c>
      <c r="F717" s="117">
        <v>10900</v>
      </c>
      <c r="G717" s="104" t="s">
        <v>945</v>
      </c>
      <c r="H717" s="117">
        <v>13900</v>
      </c>
      <c r="I717" s="104" t="s">
        <v>946</v>
      </c>
      <c r="J717" s="117">
        <v>11700</v>
      </c>
      <c r="K717" s="104" t="s">
        <v>947</v>
      </c>
      <c r="L717" s="117">
        <v>14200</v>
      </c>
      <c r="M717" s="104" t="s">
        <v>948</v>
      </c>
      <c r="N717" s="117">
        <v>15900</v>
      </c>
    </row>
    <row r="718" spans="1:28" x14ac:dyDescent="0.25">
      <c r="A718" s="101" t="s">
        <v>949</v>
      </c>
      <c r="B718" s="118" t="s">
        <v>950</v>
      </c>
      <c r="C718" s="119">
        <v>85</v>
      </c>
      <c r="D718" s="113">
        <v>0.3</v>
      </c>
      <c r="E718" s="101" t="s">
        <v>951</v>
      </c>
      <c r="F718" s="103">
        <v>6490</v>
      </c>
      <c r="G718" s="101" t="s">
        <v>952</v>
      </c>
      <c r="H718" s="103">
        <v>5820</v>
      </c>
      <c r="I718" s="101" t="s">
        <v>953</v>
      </c>
      <c r="J718" s="103">
        <v>6730</v>
      </c>
      <c r="K718" s="101" t="s">
        <v>954</v>
      </c>
      <c r="L718" s="103">
        <v>6250</v>
      </c>
      <c r="M718" s="101" t="s">
        <v>955</v>
      </c>
      <c r="N718" s="103">
        <v>4470</v>
      </c>
    </row>
    <row r="719" spans="1:28" x14ac:dyDescent="0.25">
      <c r="A719" s="104" t="s">
        <v>956</v>
      </c>
      <c r="B719" s="120" t="s">
        <v>957</v>
      </c>
      <c r="C719" s="115">
        <v>190</v>
      </c>
      <c r="D719" s="116">
        <v>0.31</v>
      </c>
      <c r="E719" s="104" t="s">
        <v>958</v>
      </c>
      <c r="F719" s="106">
        <v>7710</v>
      </c>
      <c r="G719" s="104" t="s">
        <v>959</v>
      </c>
      <c r="H719" s="106">
        <v>8590</v>
      </c>
      <c r="I719" s="104" t="s">
        <v>960</v>
      </c>
      <c r="J719" s="106">
        <v>8190</v>
      </c>
      <c r="K719" s="104" t="s">
        <v>961</v>
      </c>
      <c r="L719" s="106">
        <v>9020</v>
      </c>
      <c r="M719" s="104" t="s">
        <v>962</v>
      </c>
      <c r="N719" s="106">
        <v>8550</v>
      </c>
    </row>
    <row r="720" spans="1:28" x14ac:dyDescent="0.25">
      <c r="A720" s="107" t="s">
        <v>963</v>
      </c>
      <c r="B720" s="121" t="s">
        <v>964</v>
      </c>
      <c r="C720" s="122">
        <v>1020</v>
      </c>
      <c r="D720" s="123">
        <v>0.2</v>
      </c>
      <c r="E720" s="107" t="s">
        <v>965</v>
      </c>
      <c r="F720" s="109">
        <v>5860</v>
      </c>
      <c r="G720" s="107" t="s">
        <v>966</v>
      </c>
      <c r="H720" s="109">
        <v>7670</v>
      </c>
      <c r="I720" s="107" t="s">
        <v>967</v>
      </c>
      <c r="J720" s="109">
        <v>6310</v>
      </c>
      <c r="K720" s="107" t="s">
        <v>968</v>
      </c>
      <c r="L720" s="109">
        <v>7810</v>
      </c>
      <c r="M720" s="107" t="s">
        <v>969</v>
      </c>
      <c r="N720" s="109">
        <v>8980</v>
      </c>
    </row>
    <row r="721" spans="1:14" x14ac:dyDescent="0.25">
      <c r="A721" s="97" t="s">
        <v>970</v>
      </c>
      <c r="B721" s="98" t="s">
        <v>971</v>
      </c>
      <c r="C721" s="110">
        <v>1.7</v>
      </c>
      <c r="D721" s="111">
        <v>0.15</v>
      </c>
      <c r="E721" s="97" t="s">
        <v>972</v>
      </c>
      <c r="F721" s="100">
        <v>543</v>
      </c>
      <c r="G721" s="97" t="s">
        <v>972</v>
      </c>
      <c r="H721" s="100">
        <v>148</v>
      </c>
      <c r="I721" s="97" t="s">
        <v>973</v>
      </c>
      <c r="J721" s="100">
        <v>192</v>
      </c>
      <c r="K721" s="97" t="s">
        <v>974</v>
      </c>
      <c r="L721" s="100">
        <v>26</v>
      </c>
      <c r="M721" s="97" t="s">
        <v>975</v>
      </c>
      <c r="N721" s="100">
        <v>20</v>
      </c>
    </row>
    <row r="722" spans="1:14" x14ac:dyDescent="0.25">
      <c r="A722" s="101" t="s">
        <v>976</v>
      </c>
      <c r="B722" s="102" t="s">
        <v>977</v>
      </c>
      <c r="C722" s="119">
        <v>11.9</v>
      </c>
      <c r="D722" s="113">
        <v>0.21</v>
      </c>
      <c r="E722" s="101" t="s">
        <v>978</v>
      </c>
      <c r="F722" s="103">
        <v>5280</v>
      </c>
      <c r="G722" s="101" t="s">
        <v>951</v>
      </c>
      <c r="H722" s="103">
        <v>1760</v>
      </c>
      <c r="I722" s="101" t="s">
        <v>979</v>
      </c>
      <c r="J722" s="103">
        <v>4200</v>
      </c>
      <c r="K722" s="101" t="s">
        <v>980</v>
      </c>
      <c r="L722" s="103">
        <v>832</v>
      </c>
      <c r="M722" s="101" t="s">
        <v>981</v>
      </c>
      <c r="N722" s="103">
        <v>262</v>
      </c>
    </row>
    <row r="723" spans="1:14" x14ac:dyDescent="0.25">
      <c r="A723" s="104" t="s">
        <v>982</v>
      </c>
      <c r="B723" s="120" t="s">
        <v>983</v>
      </c>
      <c r="C723" s="124">
        <v>1</v>
      </c>
      <c r="D723" s="116">
        <v>0.17</v>
      </c>
      <c r="E723" s="104" t="s">
        <v>984</v>
      </c>
      <c r="F723" s="106">
        <v>218</v>
      </c>
      <c r="G723" s="104" t="s">
        <v>984</v>
      </c>
      <c r="H723" s="106">
        <v>59</v>
      </c>
      <c r="I723" s="104" t="s">
        <v>985</v>
      </c>
      <c r="J723" s="106">
        <v>70</v>
      </c>
      <c r="K723" s="104" t="s">
        <v>986</v>
      </c>
      <c r="L723" s="106">
        <v>10</v>
      </c>
      <c r="M723" s="104" t="s">
        <v>987</v>
      </c>
      <c r="N723" s="106">
        <v>8</v>
      </c>
    </row>
    <row r="724" spans="1:14" x14ac:dyDescent="0.25">
      <c r="A724" s="101" t="s">
        <v>988</v>
      </c>
      <c r="B724" s="118" t="s">
        <v>989</v>
      </c>
      <c r="C724" s="119">
        <v>3.4</v>
      </c>
      <c r="D724" s="113">
        <v>0.21</v>
      </c>
      <c r="E724" s="101" t="s">
        <v>990</v>
      </c>
      <c r="F724" s="103">
        <v>945</v>
      </c>
      <c r="G724" s="101" t="s">
        <v>991</v>
      </c>
      <c r="H724" s="103">
        <v>258</v>
      </c>
      <c r="I724" s="101" t="s">
        <v>992</v>
      </c>
      <c r="J724" s="103">
        <v>426</v>
      </c>
      <c r="K724" s="101" t="s">
        <v>993</v>
      </c>
      <c r="L724" s="103">
        <v>48</v>
      </c>
      <c r="M724" s="101" t="s">
        <v>994</v>
      </c>
      <c r="N724" s="103">
        <v>36</v>
      </c>
    </row>
    <row r="725" spans="1:14" x14ac:dyDescent="0.25">
      <c r="A725" s="104" t="s">
        <v>995</v>
      </c>
      <c r="B725" s="120" t="s">
        <v>996</v>
      </c>
      <c r="C725" s="124">
        <v>1.3</v>
      </c>
      <c r="D725" s="116">
        <v>0.15</v>
      </c>
      <c r="E725" s="104" t="s">
        <v>997</v>
      </c>
      <c r="F725" s="106">
        <v>292</v>
      </c>
      <c r="G725" s="104" t="s">
        <v>997</v>
      </c>
      <c r="H725" s="106">
        <v>79</v>
      </c>
      <c r="I725" s="104" t="s">
        <v>998</v>
      </c>
      <c r="J725" s="106">
        <v>98</v>
      </c>
      <c r="K725" s="104" t="s">
        <v>999</v>
      </c>
      <c r="L725" s="106">
        <v>14</v>
      </c>
      <c r="M725" s="104" t="s">
        <v>1000</v>
      </c>
      <c r="N725" s="106">
        <v>11</v>
      </c>
    </row>
    <row r="726" spans="1:14" x14ac:dyDescent="0.25">
      <c r="A726" s="101" t="s">
        <v>1001</v>
      </c>
      <c r="B726" s="118" t="s">
        <v>1002</v>
      </c>
      <c r="C726" s="119">
        <v>4</v>
      </c>
      <c r="D726" s="113">
        <v>0.23</v>
      </c>
      <c r="E726" s="101" t="s">
        <v>1003</v>
      </c>
      <c r="F726" s="103">
        <v>1350</v>
      </c>
      <c r="G726" s="101" t="s">
        <v>1004</v>
      </c>
      <c r="H726" s="103">
        <v>370</v>
      </c>
      <c r="I726" s="101" t="s">
        <v>1005</v>
      </c>
      <c r="J726" s="103">
        <v>659</v>
      </c>
      <c r="K726" s="101" t="s">
        <v>1006</v>
      </c>
      <c r="L726" s="103">
        <v>72</v>
      </c>
      <c r="M726" s="101" t="s">
        <v>1007</v>
      </c>
      <c r="N726" s="103">
        <v>51</v>
      </c>
    </row>
    <row r="727" spans="1:14" x14ac:dyDescent="0.25">
      <c r="A727" s="104" t="s">
        <v>1008</v>
      </c>
      <c r="B727" s="120" t="s">
        <v>1009</v>
      </c>
      <c r="C727" s="124">
        <v>5.9</v>
      </c>
      <c r="D727" s="116">
        <v>0.2</v>
      </c>
      <c r="E727" s="104" t="s">
        <v>1010</v>
      </c>
      <c r="F727" s="106">
        <v>1870</v>
      </c>
      <c r="G727" s="104" t="s">
        <v>1011</v>
      </c>
      <c r="H727" s="106">
        <v>527</v>
      </c>
      <c r="I727" s="104" t="s">
        <v>1012</v>
      </c>
      <c r="J727" s="106">
        <v>1120</v>
      </c>
      <c r="K727" s="104" t="s">
        <v>1013</v>
      </c>
      <c r="L727" s="106">
        <v>121</v>
      </c>
      <c r="M727" s="104" t="s">
        <v>1014</v>
      </c>
      <c r="N727" s="106">
        <v>74</v>
      </c>
    </row>
    <row r="728" spans="1:14" x14ac:dyDescent="0.25">
      <c r="A728" s="101" t="s">
        <v>1015</v>
      </c>
      <c r="B728" s="118" t="s">
        <v>1016</v>
      </c>
      <c r="C728" s="119">
        <v>4.3</v>
      </c>
      <c r="D728" s="113">
        <v>0.17</v>
      </c>
      <c r="E728" s="101" t="s">
        <v>1017</v>
      </c>
      <c r="F728" s="103">
        <v>1230</v>
      </c>
      <c r="G728" s="101" t="s">
        <v>1018</v>
      </c>
      <c r="H728" s="103">
        <v>338</v>
      </c>
      <c r="I728" s="101" t="s">
        <v>1019</v>
      </c>
      <c r="J728" s="103">
        <v>624</v>
      </c>
      <c r="K728" s="101" t="s">
        <v>1020</v>
      </c>
      <c r="L728" s="103">
        <v>67</v>
      </c>
      <c r="M728" s="101" t="s">
        <v>1021</v>
      </c>
      <c r="N728" s="103">
        <v>47</v>
      </c>
    </row>
    <row r="729" spans="1:14" x14ac:dyDescent="0.25">
      <c r="A729" s="104" t="s">
        <v>1022</v>
      </c>
      <c r="B729" s="120" t="s">
        <v>1023</v>
      </c>
      <c r="C729" s="124">
        <v>9.1999999999999993</v>
      </c>
      <c r="D729" s="116">
        <v>0.16</v>
      </c>
      <c r="E729" s="104" t="s">
        <v>1024</v>
      </c>
      <c r="F729" s="106">
        <v>2550</v>
      </c>
      <c r="G729" s="104" t="s">
        <v>1025</v>
      </c>
      <c r="H729" s="106">
        <v>782</v>
      </c>
      <c r="I729" s="104" t="s">
        <v>1026</v>
      </c>
      <c r="J729" s="106">
        <v>1850</v>
      </c>
      <c r="K729" s="104" t="s">
        <v>1027</v>
      </c>
      <c r="L729" s="106">
        <v>271</v>
      </c>
      <c r="M729" s="104" t="s">
        <v>1028</v>
      </c>
      <c r="N729" s="106">
        <v>111</v>
      </c>
    </row>
    <row r="730" spans="1:14" x14ac:dyDescent="0.25">
      <c r="A730" s="101" t="s">
        <v>1029</v>
      </c>
      <c r="B730" s="118" t="s">
        <v>1030</v>
      </c>
      <c r="C730" s="119">
        <v>17.2</v>
      </c>
      <c r="D730" s="113">
        <v>0.19</v>
      </c>
      <c r="E730" s="101" t="s">
        <v>1031</v>
      </c>
      <c r="F730" s="103">
        <v>5020</v>
      </c>
      <c r="G730" s="101" t="s">
        <v>1032</v>
      </c>
      <c r="H730" s="103">
        <v>1980</v>
      </c>
      <c r="I730" s="101" t="s">
        <v>933</v>
      </c>
      <c r="J730" s="103">
        <v>4390</v>
      </c>
      <c r="K730" s="101" t="s">
        <v>1033</v>
      </c>
      <c r="L730" s="103">
        <v>1370</v>
      </c>
      <c r="M730" s="101" t="s">
        <v>1034</v>
      </c>
      <c r="N730" s="103">
        <v>356</v>
      </c>
    </row>
    <row r="731" spans="1:14" x14ac:dyDescent="0.25">
      <c r="A731" s="104" t="s">
        <v>1035</v>
      </c>
      <c r="B731" s="120" t="s">
        <v>1036</v>
      </c>
      <c r="C731" s="124">
        <v>1.9</v>
      </c>
      <c r="D731" s="116">
        <v>0.22</v>
      </c>
      <c r="E731" s="104" t="s">
        <v>1037</v>
      </c>
      <c r="F731" s="106">
        <v>469</v>
      </c>
      <c r="G731" s="104" t="s">
        <v>1037</v>
      </c>
      <c r="H731" s="106">
        <v>127</v>
      </c>
      <c r="I731" s="104" t="s">
        <v>1038</v>
      </c>
      <c r="J731" s="106">
        <v>170</v>
      </c>
      <c r="K731" s="104" t="s">
        <v>1039</v>
      </c>
      <c r="L731" s="106">
        <v>22</v>
      </c>
      <c r="M731" s="104" t="s">
        <v>1040</v>
      </c>
      <c r="N731" s="106">
        <v>18</v>
      </c>
    </row>
    <row r="732" spans="1:14" ht="18" x14ac:dyDescent="0.25">
      <c r="A732" s="101" t="s">
        <v>1041</v>
      </c>
      <c r="B732" s="118" t="s">
        <v>1042</v>
      </c>
      <c r="C732" s="119">
        <v>5.9</v>
      </c>
      <c r="D732" s="113">
        <v>0.28999999999999998</v>
      </c>
      <c r="E732" s="101" t="s">
        <v>1043</v>
      </c>
      <c r="F732" s="103">
        <v>1860</v>
      </c>
      <c r="G732" s="101" t="s">
        <v>1044</v>
      </c>
      <c r="H732" s="103">
        <v>525</v>
      </c>
      <c r="I732" s="101" t="s">
        <v>1045</v>
      </c>
      <c r="J732" s="103">
        <v>1110</v>
      </c>
      <c r="K732" s="101" t="s">
        <v>1046</v>
      </c>
      <c r="L732" s="103">
        <v>120</v>
      </c>
      <c r="M732" s="101" t="s">
        <v>1047</v>
      </c>
      <c r="N732" s="103">
        <v>73</v>
      </c>
    </row>
    <row r="733" spans="1:14" ht="18" x14ac:dyDescent="0.25">
      <c r="A733" s="125" t="s">
        <v>1048</v>
      </c>
      <c r="B733" s="125" t="s">
        <v>1049</v>
      </c>
      <c r="C733" s="126" t="s">
        <v>1050</v>
      </c>
      <c r="D733" s="127">
        <v>0.04</v>
      </c>
      <c r="E733" s="126" t="s">
        <v>1051</v>
      </c>
      <c r="F733" s="128">
        <v>5</v>
      </c>
      <c r="G733" s="126" t="s">
        <v>1051</v>
      </c>
      <c r="H733" s="128">
        <v>1</v>
      </c>
      <c r="I733" s="126" t="s">
        <v>1052</v>
      </c>
      <c r="J733" s="128">
        <v>2</v>
      </c>
      <c r="K733" s="126" t="s">
        <v>1053</v>
      </c>
      <c r="L733" s="129" t="s">
        <v>1054</v>
      </c>
      <c r="M733" s="126" t="s">
        <v>1055</v>
      </c>
      <c r="N733" s="129" t="s">
        <v>1054</v>
      </c>
    </row>
    <row r="734" spans="1:14" x14ac:dyDescent="0.25">
      <c r="A734" s="97" t="s">
        <v>1056</v>
      </c>
      <c r="B734" s="98" t="s">
        <v>1057</v>
      </c>
      <c r="C734" s="130">
        <v>222</v>
      </c>
      <c r="D734" s="111">
        <v>0.18</v>
      </c>
      <c r="E734" s="97" t="s">
        <v>1058</v>
      </c>
      <c r="F734" s="131">
        <v>10800</v>
      </c>
      <c r="G734" s="97" t="s">
        <v>1059</v>
      </c>
      <c r="H734" s="131">
        <v>12400</v>
      </c>
      <c r="I734" s="97" t="s">
        <v>1060</v>
      </c>
      <c r="J734" s="131">
        <v>11500</v>
      </c>
      <c r="K734" s="97" t="s">
        <v>946</v>
      </c>
      <c r="L734" s="131">
        <v>13000</v>
      </c>
      <c r="M734" s="97" t="s">
        <v>1061</v>
      </c>
      <c r="N734" s="131">
        <v>12700</v>
      </c>
    </row>
    <row r="735" spans="1:14" x14ac:dyDescent="0.25">
      <c r="A735" s="101" t="s">
        <v>1062</v>
      </c>
      <c r="B735" s="102" t="s">
        <v>1063</v>
      </c>
      <c r="C735" s="119">
        <v>5.2</v>
      </c>
      <c r="D735" s="113">
        <v>0.11</v>
      </c>
      <c r="E735" s="101" t="s">
        <v>1064</v>
      </c>
      <c r="F735" s="132">
        <v>2430</v>
      </c>
      <c r="G735" s="101" t="s">
        <v>1065</v>
      </c>
      <c r="H735" s="132">
        <v>677</v>
      </c>
      <c r="I735" s="101" t="s">
        <v>1066</v>
      </c>
      <c r="J735" s="133">
        <v>1360</v>
      </c>
      <c r="K735" s="101" t="s">
        <v>1067</v>
      </c>
      <c r="L735" s="132">
        <v>145</v>
      </c>
      <c r="M735" s="101" t="s">
        <v>1068</v>
      </c>
      <c r="N735" s="132">
        <v>94</v>
      </c>
    </row>
    <row r="736" spans="1:14" x14ac:dyDescent="0.25">
      <c r="A736" s="104" t="s">
        <v>1069</v>
      </c>
      <c r="B736" s="105" t="s">
        <v>1070</v>
      </c>
      <c r="C736" s="124">
        <v>2.8</v>
      </c>
      <c r="D736" s="116">
        <v>0.02</v>
      </c>
      <c r="E736" s="104" t="s">
        <v>1071</v>
      </c>
      <c r="F736" s="134">
        <v>427</v>
      </c>
      <c r="G736" s="104" t="s">
        <v>1071</v>
      </c>
      <c r="H736" s="134">
        <v>116</v>
      </c>
      <c r="I736" s="104" t="s">
        <v>1072</v>
      </c>
      <c r="J736" s="134">
        <v>177</v>
      </c>
      <c r="K736" s="104" t="s">
        <v>1073</v>
      </c>
      <c r="L736" s="134">
        <v>21</v>
      </c>
      <c r="M736" s="104" t="s">
        <v>1074</v>
      </c>
      <c r="N736" s="134">
        <v>16</v>
      </c>
    </row>
    <row r="737" spans="1:14" x14ac:dyDescent="0.25">
      <c r="A737" s="101" t="s">
        <v>1075</v>
      </c>
      <c r="B737" s="118" t="s">
        <v>1076</v>
      </c>
      <c r="C737" s="119">
        <v>28.2</v>
      </c>
      <c r="D737" s="113">
        <v>0.23</v>
      </c>
      <c r="E737" s="101" t="s">
        <v>1077</v>
      </c>
      <c r="F737" s="132">
        <v>6090</v>
      </c>
      <c r="G737" s="101" t="s">
        <v>1078</v>
      </c>
      <c r="H737" s="133">
        <v>3170</v>
      </c>
      <c r="I737" s="101" t="s">
        <v>1079</v>
      </c>
      <c r="J737" s="133">
        <v>5800</v>
      </c>
      <c r="K737" s="101" t="s">
        <v>1080</v>
      </c>
      <c r="L737" s="132">
        <v>2980</v>
      </c>
      <c r="M737" s="101" t="s">
        <v>1081</v>
      </c>
      <c r="N737" s="132">
        <v>967</v>
      </c>
    </row>
    <row r="738" spans="1:14" x14ac:dyDescent="0.25">
      <c r="A738" s="104" t="s">
        <v>1082</v>
      </c>
      <c r="B738" s="120" t="s">
        <v>1083</v>
      </c>
      <c r="C738" s="124">
        <v>9.6999999999999993</v>
      </c>
      <c r="D738" s="116">
        <v>0.19</v>
      </c>
      <c r="E738" s="104" t="s">
        <v>1084</v>
      </c>
      <c r="F738" s="134">
        <v>3580</v>
      </c>
      <c r="G738" s="104" t="s">
        <v>1085</v>
      </c>
      <c r="H738" s="135">
        <v>1120</v>
      </c>
      <c r="I738" s="104" t="s">
        <v>1086</v>
      </c>
      <c r="J738" s="135">
        <v>2660</v>
      </c>
      <c r="K738" s="104" t="s">
        <v>1087</v>
      </c>
      <c r="L738" s="134">
        <v>412</v>
      </c>
      <c r="M738" s="104" t="s">
        <v>1088</v>
      </c>
      <c r="N738" s="134">
        <v>160</v>
      </c>
    </row>
    <row r="739" spans="1:14" x14ac:dyDescent="0.25">
      <c r="A739" s="101" t="s">
        <v>1089</v>
      </c>
      <c r="B739" s="118" t="s">
        <v>1090</v>
      </c>
      <c r="C739" s="119">
        <v>13.4</v>
      </c>
      <c r="D739" s="113">
        <v>0.16</v>
      </c>
      <c r="E739" s="101" t="s">
        <v>1091</v>
      </c>
      <c r="F739" s="132">
        <v>3710</v>
      </c>
      <c r="G739" s="101" t="s">
        <v>1092</v>
      </c>
      <c r="H739" s="133">
        <v>1300</v>
      </c>
      <c r="I739" s="101" t="s">
        <v>908</v>
      </c>
      <c r="J739" s="133">
        <v>3050</v>
      </c>
      <c r="K739" s="101" t="s">
        <v>1093</v>
      </c>
      <c r="L739" s="132">
        <v>703</v>
      </c>
      <c r="M739" s="101" t="s">
        <v>1094</v>
      </c>
      <c r="N739" s="132">
        <v>201</v>
      </c>
    </row>
    <row r="740" spans="1:14" x14ac:dyDescent="0.25">
      <c r="A740" s="104" t="s">
        <v>1095</v>
      </c>
      <c r="B740" s="120" t="s">
        <v>1096</v>
      </c>
      <c r="C740" s="124">
        <v>3.5</v>
      </c>
      <c r="D740" s="116">
        <v>0.13</v>
      </c>
      <c r="E740" s="104" t="s">
        <v>1097</v>
      </c>
      <c r="F740" s="134">
        <v>1200</v>
      </c>
      <c r="G740" s="104" t="s">
        <v>1098</v>
      </c>
      <c r="H740" s="134">
        <v>328</v>
      </c>
      <c r="I740" s="104" t="s">
        <v>1099</v>
      </c>
      <c r="J740" s="134">
        <v>549</v>
      </c>
      <c r="K740" s="104" t="s">
        <v>1100</v>
      </c>
      <c r="L740" s="134">
        <v>62</v>
      </c>
      <c r="M740" s="104" t="s">
        <v>899</v>
      </c>
      <c r="N740" s="134">
        <v>46</v>
      </c>
    </row>
    <row r="741" spans="1:14" x14ac:dyDescent="0.25">
      <c r="A741" s="101" t="s">
        <v>1101</v>
      </c>
      <c r="B741" s="102" t="s">
        <v>1102</v>
      </c>
      <c r="C741" s="119">
        <v>47.1</v>
      </c>
      <c r="D741" s="113">
        <v>0.16</v>
      </c>
      <c r="E741" s="101" t="s">
        <v>1103</v>
      </c>
      <c r="F741" s="132">
        <v>6940</v>
      </c>
      <c r="G741" s="101" t="s">
        <v>1104</v>
      </c>
      <c r="H741" s="133">
        <v>4800</v>
      </c>
      <c r="I741" s="101" t="s">
        <v>1105</v>
      </c>
      <c r="J741" s="133">
        <v>6960</v>
      </c>
      <c r="K741" s="101" t="s">
        <v>1106</v>
      </c>
      <c r="L741" s="132">
        <v>5060</v>
      </c>
      <c r="M741" s="101" t="s">
        <v>1107</v>
      </c>
      <c r="N741" s="133">
        <v>2500</v>
      </c>
    </row>
    <row r="742" spans="1:14" x14ac:dyDescent="0.25">
      <c r="A742" s="104" t="s">
        <v>1108</v>
      </c>
      <c r="B742" s="120" t="s">
        <v>1109</v>
      </c>
      <c r="C742" s="124">
        <v>0.4</v>
      </c>
      <c r="D742" s="116">
        <v>0.04</v>
      </c>
      <c r="E742" s="104" t="s">
        <v>1110</v>
      </c>
      <c r="F742" s="134">
        <v>60</v>
      </c>
      <c r="G742" s="104" t="s">
        <v>1110</v>
      </c>
      <c r="H742" s="134">
        <v>16</v>
      </c>
      <c r="I742" s="104" t="s">
        <v>1111</v>
      </c>
      <c r="J742" s="134">
        <v>18</v>
      </c>
      <c r="K742" s="104" t="s">
        <v>1112</v>
      </c>
      <c r="L742" s="134">
        <v>3</v>
      </c>
      <c r="M742" s="104" t="s">
        <v>1113</v>
      </c>
      <c r="N742" s="134">
        <v>2</v>
      </c>
    </row>
    <row r="743" spans="1:14" x14ac:dyDescent="0.25">
      <c r="A743" s="101" t="s">
        <v>1114</v>
      </c>
      <c r="B743" s="118" t="s">
        <v>1115</v>
      </c>
      <c r="C743" s="119">
        <v>1.5</v>
      </c>
      <c r="D743" s="113">
        <v>0.1</v>
      </c>
      <c r="E743" s="101" t="s">
        <v>1116</v>
      </c>
      <c r="F743" s="132">
        <v>506</v>
      </c>
      <c r="G743" s="101" t="s">
        <v>1116</v>
      </c>
      <c r="H743" s="132">
        <v>138</v>
      </c>
      <c r="I743" s="101" t="s">
        <v>1117</v>
      </c>
      <c r="J743" s="132">
        <v>174</v>
      </c>
      <c r="K743" s="101" t="s">
        <v>1118</v>
      </c>
      <c r="L743" s="132">
        <v>24</v>
      </c>
      <c r="M743" s="101" t="s">
        <v>1119</v>
      </c>
      <c r="N743" s="132">
        <v>19</v>
      </c>
    </row>
    <row r="744" spans="1:14" x14ac:dyDescent="0.25">
      <c r="A744" s="104" t="s">
        <v>1120</v>
      </c>
      <c r="B744" s="120" t="s">
        <v>1121</v>
      </c>
      <c r="C744" s="104" t="s">
        <v>1122</v>
      </c>
      <c r="D744" s="116">
        <v>0.02</v>
      </c>
      <c r="E744" s="104" t="s">
        <v>1123</v>
      </c>
      <c r="F744" s="134">
        <v>13</v>
      </c>
      <c r="G744" s="104" t="s">
        <v>1123</v>
      </c>
      <c r="H744" s="134">
        <v>4</v>
      </c>
      <c r="I744" s="104" t="s">
        <v>1124</v>
      </c>
      <c r="J744" s="134">
        <v>4</v>
      </c>
      <c r="K744" s="104" t="s">
        <v>1125</v>
      </c>
      <c r="L744" s="136" t="s">
        <v>1126</v>
      </c>
      <c r="M744" s="104" t="s">
        <v>1127</v>
      </c>
      <c r="N744" s="136" t="s">
        <v>1126</v>
      </c>
    </row>
    <row r="745" spans="1:14" x14ac:dyDescent="0.25">
      <c r="A745" s="101" t="s">
        <v>1128</v>
      </c>
      <c r="B745" s="118" t="s">
        <v>1129</v>
      </c>
      <c r="C745" s="119">
        <v>28.2</v>
      </c>
      <c r="D745" s="113">
        <v>0.27</v>
      </c>
      <c r="E745" s="101" t="s">
        <v>1130</v>
      </c>
      <c r="F745" s="132">
        <v>5080</v>
      </c>
      <c r="G745" s="101" t="s">
        <v>1131</v>
      </c>
      <c r="H745" s="133">
        <v>2640</v>
      </c>
      <c r="I745" s="101" t="s">
        <v>1132</v>
      </c>
      <c r="J745" s="133">
        <v>4830</v>
      </c>
      <c r="K745" s="101" t="s">
        <v>1133</v>
      </c>
      <c r="L745" s="132">
        <v>2480</v>
      </c>
      <c r="M745" s="101" t="s">
        <v>1134</v>
      </c>
      <c r="N745" s="132">
        <v>806</v>
      </c>
    </row>
    <row r="746" spans="1:14" x14ac:dyDescent="0.25">
      <c r="A746" s="104" t="s">
        <v>1135</v>
      </c>
      <c r="B746" s="120" t="s">
        <v>1136</v>
      </c>
      <c r="C746" s="124">
        <v>38.9</v>
      </c>
      <c r="D746" s="116">
        <v>0.26</v>
      </c>
      <c r="E746" s="104" t="s">
        <v>1137</v>
      </c>
      <c r="F746" s="134">
        <v>5360</v>
      </c>
      <c r="G746" s="104" t="s">
        <v>1138</v>
      </c>
      <c r="H746" s="135">
        <v>3350</v>
      </c>
      <c r="I746" s="104" t="s">
        <v>1139</v>
      </c>
      <c r="J746" s="135">
        <v>5280</v>
      </c>
      <c r="K746" s="104" t="s">
        <v>1140</v>
      </c>
      <c r="L746" s="134">
        <v>3440</v>
      </c>
      <c r="M746" s="104" t="s">
        <v>1141</v>
      </c>
      <c r="N746" s="135">
        <v>1460</v>
      </c>
    </row>
    <row r="747" spans="1:14" x14ac:dyDescent="0.25">
      <c r="A747" s="101" t="s">
        <v>1142</v>
      </c>
      <c r="B747" s="118" t="s">
        <v>1143</v>
      </c>
      <c r="C747" s="119">
        <v>13.1</v>
      </c>
      <c r="D747" s="113">
        <v>0.23</v>
      </c>
      <c r="E747" s="101" t="s">
        <v>1144</v>
      </c>
      <c r="F747" s="132">
        <v>3480</v>
      </c>
      <c r="G747" s="101" t="s">
        <v>1145</v>
      </c>
      <c r="H747" s="133">
        <v>1210</v>
      </c>
      <c r="I747" s="101" t="s">
        <v>1146</v>
      </c>
      <c r="J747" s="133">
        <v>2840</v>
      </c>
      <c r="K747" s="101" t="s">
        <v>1147</v>
      </c>
      <c r="L747" s="132">
        <v>636</v>
      </c>
      <c r="M747" s="101" t="s">
        <v>1148</v>
      </c>
      <c r="N747" s="132">
        <v>185</v>
      </c>
    </row>
    <row r="748" spans="1:14" x14ac:dyDescent="0.25">
      <c r="A748" s="104" t="s">
        <v>1149</v>
      </c>
      <c r="B748" s="120" t="s">
        <v>1150</v>
      </c>
      <c r="C748" s="124">
        <v>11</v>
      </c>
      <c r="D748" s="105" t="s">
        <v>1151</v>
      </c>
      <c r="E748" s="104" t="s">
        <v>1152</v>
      </c>
      <c r="F748" s="134">
        <v>4110</v>
      </c>
      <c r="G748" s="104" t="s">
        <v>1153</v>
      </c>
      <c r="H748" s="135">
        <v>1330</v>
      </c>
      <c r="I748" s="104" t="s">
        <v>1154</v>
      </c>
      <c r="J748" s="135">
        <v>3190</v>
      </c>
      <c r="K748" s="104" t="s">
        <v>1155</v>
      </c>
      <c r="L748" s="134">
        <v>573</v>
      </c>
      <c r="M748" s="104" t="s">
        <v>1156</v>
      </c>
      <c r="N748" s="134">
        <v>195</v>
      </c>
    </row>
    <row r="749" spans="1:14" x14ac:dyDescent="0.25">
      <c r="A749" s="101" t="s">
        <v>1157</v>
      </c>
      <c r="B749" s="118" t="s">
        <v>1158</v>
      </c>
      <c r="C749" s="112">
        <v>242</v>
      </c>
      <c r="D749" s="113">
        <v>0.24</v>
      </c>
      <c r="E749" s="101" t="s">
        <v>1103</v>
      </c>
      <c r="F749" s="132">
        <v>6940</v>
      </c>
      <c r="G749" s="101" t="s">
        <v>1159</v>
      </c>
      <c r="H749" s="133">
        <v>8060</v>
      </c>
      <c r="I749" s="101" t="s">
        <v>1160</v>
      </c>
      <c r="J749" s="133">
        <v>7400</v>
      </c>
      <c r="K749" s="101" t="s">
        <v>1161</v>
      </c>
      <c r="L749" s="132">
        <v>8400</v>
      </c>
      <c r="M749" s="101" t="s">
        <v>1162</v>
      </c>
      <c r="N749" s="133">
        <v>8380</v>
      </c>
    </row>
    <row r="750" spans="1:14" x14ac:dyDescent="0.25">
      <c r="A750" s="104" t="s">
        <v>1163</v>
      </c>
      <c r="B750" s="120" t="s">
        <v>1164</v>
      </c>
      <c r="C750" s="124">
        <v>6.5</v>
      </c>
      <c r="D750" s="105" t="s">
        <v>1165</v>
      </c>
      <c r="E750" s="104" t="s">
        <v>1166</v>
      </c>
      <c r="F750" s="134">
        <v>2510</v>
      </c>
      <c r="G750" s="104" t="s">
        <v>1167</v>
      </c>
      <c r="H750" s="134">
        <v>716</v>
      </c>
      <c r="I750" s="104" t="s">
        <v>1168</v>
      </c>
      <c r="J750" s="135">
        <v>1570</v>
      </c>
      <c r="K750" s="104" t="s">
        <v>1169</v>
      </c>
      <c r="L750" s="134">
        <v>176</v>
      </c>
      <c r="M750" s="104" t="s">
        <v>1170</v>
      </c>
      <c r="N750" s="134">
        <v>100</v>
      </c>
    </row>
    <row r="751" spans="1:14" x14ac:dyDescent="0.25">
      <c r="A751" s="101" t="s">
        <v>1171</v>
      </c>
      <c r="B751" s="118" t="s">
        <v>1172</v>
      </c>
      <c r="C751" s="119">
        <v>47.1</v>
      </c>
      <c r="D751" s="113">
        <v>0.24</v>
      </c>
      <c r="E751" s="101" t="s">
        <v>1173</v>
      </c>
      <c r="F751" s="132">
        <v>6680</v>
      </c>
      <c r="G751" s="101" t="s">
        <v>1174</v>
      </c>
      <c r="H751" s="133">
        <v>4620</v>
      </c>
      <c r="I751" s="101" t="s">
        <v>1162</v>
      </c>
      <c r="J751" s="133">
        <v>6690</v>
      </c>
      <c r="K751" s="101" t="s">
        <v>1175</v>
      </c>
      <c r="L751" s="132">
        <v>4870</v>
      </c>
      <c r="M751" s="101" t="s">
        <v>1176</v>
      </c>
      <c r="N751" s="133">
        <v>2410</v>
      </c>
    </row>
    <row r="752" spans="1:14" x14ac:dyDescent="0.25">
      <c r="A752" s="104" t="s">
        <v>1177</v>
      </c>
      <c r="B752" s="120" t="s">
        <v>1178</v>
      </c>
      <c r="C752" s="124">
        <v>3.2</v>
      </c>
      <c r="D752" s="105" t="s">
        <v>1179</v>
      </c>
      <c r="E752" s="104" t="s">
        <v>1180</v>
      </c>
      <c r="F752" s="134">
        <v>863</v>
      </c>
      <c r="G752" s="104" t="s">
        <v>1181</v>
      </c>
      <c r="H752" s="134">
        <v>235</v>
      </c>
      <c r="I752" s="104" t="s">
        <v>1182</v>
      </c>
      <c r="J752" s="134">
        <v>378</v>
      </c>
      <c r="K752" s="104" t="s">
        <v>1183</v>
      </c>
      <c r="L752" s="134">
        <v>44</v>
      </c>
      <c r="M752" s="104" t="s">
        <v>1184</v>
      </c>
      <c r="N752" s="134">
        <v>33</v>
      </c>
    </row>
    <row r="753" spans="1:14" x14ac:dyDescent="0.25">
      <c r="A753" s="101" t="s">
        <v>1185</v>
      </c>
      <c r="B753" s="118" t="s">
        <v>1186</v>
      </c>
      <c r="C753" s="119">
        <v>3.1</v>
      </c>
      <c r="D753" s="102" t="s">
        <v>1187</v>
      </c>
      <c r="E753" s="101" t="s">
        <v>1188</v>
      </c>
      <c r="F753" s="132">
        <v>1070</v>
      </c>
      <c r="G753" s="101" t="s">
        <v>1188</v>
      </c>
      <c r="H753" s="132">
        <v>290</v>
      </c>
      <c r="I753" s="101" t="s">
        <v>1189</v>
      </c>
      <c r="J753" s="132">
        <v>460</v>
      </c>
      <c r="K753" s="101" t="s">
        <v>1190</v>
      </c>
      <c r="L753" s="132">
        <v>54</v>
      </c>
      <c r="M753" s="101" t="s">
        <v>1191</v>
      </c>
      <c r="N753" s="132">
        <v>40</v>
      </c>
    </row>
    <row r="754" spans="1:14" x14ac:dyDescent="0.25">
      <c r="A754" s="104" t="s">
        <v>1192</v>
      </c>
      <c r="B754" s="120" t="s">
        <v>1193</v>
      </c>
      <c r="C754" s="124">
        <v>7.7</v>
      </c>
      <c r="D754" s="116">
        <v>0.24</v>
      </c>
      <c r="E754" s="104" t="s">
        <v>1194</v>
      </c>
      <c r="F754" s="134">
        <v>2920</v>
      </c>
      <c r="G754" s="104" t="s">
        <v>1195</v>
      </c>
      <c r="H754" s="134">
        <v>858</v>
      </c>
      <c r="I754" s="104" t="s">
        <v>1196</v>
      </c>
      <c r="J754" s="135">
        <v>1970</v>
      </c>
      <c r="K754" s="104" t="s">
        <v>1197</v>
      </c>
      <c r="L754" s="134">
        <v>245</v>
      </c>
      <c r="M754" s="104" t="s">
        <v>1198</v>
      </c>
      <c r="N754" s="134">
        <v>121</v>
      </c>
    </row>
    <row r="755" spans="1:14" x14ac:dyDescent="0.25">
      <c r="A755" s="101" t="s">
        <v>1199</v>
      </c>
      <c r="B755" s="118" t="s">
        <v>1200</v>
      </c>
      <c r="C755" s="119">
        <v>1.2</v>
      </c>
      <c r="D755" s="102" t="s">
        <v>1201</v>
      </c>
      <c r="E755" s="101" t="s">
        <v>1202</v>
      </c>
      <c r="F755" s="132">
        <v>278</v>
      </c>
      <c r="G755" s="101" t="s">
        <v>1202</v>
      </c>
      <c r="H755" s="132">
        <v>76</v>
      </c>
      <c r="I755" s="101" t="s">
        <v>1203</v>
      </c>
      <c r="J755" s="132">
        <v>92</v>
      </c>
      <c r="K755" s="101" t="s">
        <v>1204</v>
      </c>
      <c r="L755" s="132">
        <v>13</v>
      </c>
      <c r="M755" s="101" t="s">
        <v>1205</v>
      </c>
      <c r="N755" s="132">
        <v>10</v>
      </c>
    </row>
    <row r="756" spans="1:14" x14ac:dyDescent="0.25">
      <c r="A756" s="104" t="s">
        <v>1206</v>
      </c>
      <c r="B756" s="120" t="s">
        <v>1207</v>
      </c>
      <c r="C756" s="124">
        <v>2.6</v>
      </c>
      <c r="D756" s="116">
        <v>7.0000000000000007E-2</v>
      </c>
      <c r="E756" s="104" t="s">
        <v>1208</v>
      </c>
      <c r="F756" s="134">
        <v>530</v>
      </c>
      <c r="G756" s="104" t="s">
        <v>1208</v>
      </c>
      <c r="H756" s="134">
        <v>144</v>
      </c>
      <c r="I756" s="104" t="s">
        <v>1209</v>
      </c>
      <c r="J756" s="134">
        <v>213</v>
      </c>
      <c r="K756" s="104" t="s">
        <v>1210</v>
      </c>
      <c r="L756" s="134">
        <v>26</v>
      </c>
      <c r="M756" s="104" t="s">
        <v>1211</v>
      </c>
      <c r="N756" s="134">
        <v>20</v>
      </c>
    </row>
    <row r="757" spans="1:14" ht="18" x14ac:dyDescent="0.25">
      <c r="A757" s="101" t="s">
        <v>1212</v>
      </c>
      <c r="B757" s="118" t="s">
        <v>1213</v>
      </c>
      <c r="C757" s="119">
        <v>28.4</v>
      </c>
      <c r="D757" s="113">
        <v>0.31</v>
      </c>
      <c r="E757" s="101" t="s">
        <v>1214</v>
      </c>
      <c r="F757" s="132">
        <v>4510</v>
      </c>
      <c r="G757" s="101" t="s">
        <v>1215</v>
      </c>
      <c r="H757" s="133">
        <v>2360</v>
      </c>
      <c r="I757" s="101" t="s">
        <v>1216</v>
      </c>
      <c r="J757" s="133">
        <v>4290</v>
      </c>
      <c r="K757" s="101" t="s">
        <v>1107</v>
      </c>
      <c r="L757" s="132">
        <v>2220</v>
      </c>
      <c r="M757" s="101" t="s">
        <v>1217</v>
      </c>
      <c r="N757" s="132">
        <v>725</v>
      </c>
    </row>
    <row r="758" spans="1:14" x14ac:dyDescent="0.25">
      <c r="A758" s="104" t="s">
        <v>1218</v>
      </c>
      <c r="B758" s="120" t="s">
        <v>1219</v>
      </c>
      <c r="C758" s="124">
        <v>8.6999999999999993</v>
      </c>
      <c r="D758" s="116">
        <v>0.22</v>
      </c>
      <c r="E758" s="104" t="s">
        <v>1220</v>
      </c>
      <c r="F758" s="134">
        <v>2660</v>
      </c>
      <c r="G758" s="104" t="s">
        <v>1221</v>
      </c>
      <c r="H758" s="134">
        <v>804</v>
      </c>
      <c r="I758" s="104" t="s">
        <v>1222</v>
      </c>
      <c r="J758" s="135">
        <v>1890</v>
      </c>
      <c r="K758" s="104" t="s">
        <v>1223</v>
      </c>
      <c r="L758" s="134">
        <v>262</v>
      </c>
      <c r="M758" s="104" t="s">
        <v>1224</v>
      </c>
      <c r="N758" s="134">
        <v>114</v>
      </c>
    </row>
    <row r="759" spans="1:14" ht="18" x14ac:dyDescent="0.25">
      <c r="A759" s="101" t="s">
        <v>1225</v>
      </c>
      <c r="B759" s="118" t="s">
        <v>1226</v>
      </c>
      <c r="C759" s="119">
        <v>16.100000000000001</v>
      </c>
      <c r="D759" s="102" t="s">
        <v>1227</v>
      </c>
      <c r="E759" s="101" t="s">
        <v>1228</v>
      </c>
      <c r="F759" s="132">
        <v>4310</v>
      </c>
      <c r="G759" s="101" t="s">
        <v>1229</v>
      </c>
      <c r="H759" s="133">
        <v>1650</v>
      </c>
      <c r="I759" s="101" t="s">
        <v>1230</v>
      </c>
      <c r="J759" s="133">
        <v>3720</v>
      </c>
      <c r="K759" s="101" t="s">
        <v>1231</v>
      </c>
      <c r="L759" s="132">
        <v>1070</v>
      </c>
      <c r="M759" s="101" t="s">
        <v>1232</v>
      </c>
      <c r="N759" s="132">
        <v>281</v>
      </c>
    </row>
    <row r="760" spans="1:14" x14ac:dyDescent="0.25">
      <c r="A760" s="104" t="s">
        <v>1233</v>
      </c>
      <c r="B760" s="120" t="s">
        <v>1234</v>
      </c>
      <c r="C760" s="104" t="s">
        <v>1235</v>
      </c>
      <c r="D760" s="120" t="s">
        <v>1236</v>
      </c>
      <c r="E760" s="104" t="s">
        <v>1237</v>
      </c>
      <c r="F760" s="136" t="s">
        <v>1126</v>
      </c>
      <c r="G760" s="104" t="s">
        <v>1237</v>
      </c>
      <c r="H760" s="136" t="s">
        <v>1126</v>
      </c>
      <c r="I760" s="104" t="s">
        <v>1238</v>
      </c>
      <c r="J760" s="136" t="s">
        <v>1126</v>
      </c>
      <c r="K760" s="104" t="s">
        <v>1239</v>
      </c>
      <c r="L760" s="136" t="s">
        <v>1126</v>
      </c>
      <c r="M760" s="104" t="s">
        <v>1240</v>
      </c>
      <c r="N760" s="136" t="s">
        <v>1126</v>
      </c>
    </row>
    <row r="761" spans="1:14" x14ac:dyDescent="0.25">
      <c r="A761" s="101" t="s">
        <v>1241</v>
      </c>
      <c r="B761" s="118" t="s">
        <v>1242</v>
      </c>
      <c r="C761" s="101" t="s">
        <v>1243</v>
      </c>
      <c r="D761" s="118" t="s">
        <v>1244</v>
      </c>
      <c r="E761" s="101" t="s">
        <v>1245</v>
      </c>
      <c r="F761" s="137" t="s">
        <v>1126</v>
      </c>
      <c r="G761" s="101" t="s">
        <v>1245</v>
      </c>
      <c r="H761" s="137" t="s">
        <v>1126</v>
      </c>
      <c r="I761" s="101" t="s">
        <v>1246</v>
      </c>
      <c r="J761" s="137" t="s">
        <v>1126</v>
      </c>
      <c r="K761" s="101" t="s">
        <v>1247</v>
      </c>
      <c r="L761" s="137" t="s">
        <v>1126</v>
      </c>
      <c r="M761" s="101" t="s">
        <v>1248</v>
      </c>
      <c r="N761" s="137" t="s">
        <v>1126</v>
      </c>
    </row>
    <row r="762" spans="1:14" x14ac:dyDescent="0.25">
      <c r="A762" s="104" t="s">
        <v>1249</v>
      </c>
      <c r="B762" s="120" t="s">
        <v>1250</v>
      </c>
      <c r="C762" s="104" t="s">
        <v>1251</v>
      </c>
      <c r="D762" s="116">
        <v>0.02</v>
      </c>
      <c r="E762" s="104" t="s">
        <v>1252</v>
      </c>
      <c r="F762" s="136" t="s">
        <v>1126</v>
      </c>
      <c r="G762" s="104" t="s">
        <v>1252</v>
      </c>
      <c r="H762" s="136" t="s">
        <v>1126</v>
      </c>
      <c r="I762" s="104" t="s">
        <v>1253</v>
      </c>
      <c r="J762" s="136" t="s">
        <v>1126</v>
      </c>
      <c r="K762" s="104" t="s">
        <v>1254</v>
      </c>
      <c r="L762" s="136" t="s">
        <v>1126</v>
      </c>
      <c r="M762" s="104" t="s">
        <v>1255</v>
      </c>
      <c r="N762" s="136" t="s">
        <v>1126</v>
      </c>
    </row>
    <row r="763" spans="1:14" x14ac:dyDescent="0.25">
      <c r="A763" s="101" t="s">
        <v>1256</v>
      </c>
      <c r="B763" s="118" t="s">
        <v>1257</v>
      </c>
      <c r="C763" s="101" t="s">
        <v>1258</v>
      </c>
      <c r="D763" s="113">
        <v>0.01</v>
      </c>
      <c r="E763" s="101" t="s">
        <v>1259</v>
      </c>
      <c r="F763" s="137" t="s">
        <v>1126</v>
      </c>
      <c r="G763" s="101" t="s">
        <v>1259</v>
      </c>
      <c r="H763" s="137" t="s">
        <v>1126</v>
      </c>
      <c r="I763" s="101" t="s">
        <v>1260</v>
      </c>
      <c r="J763" s="137" t="s">
        <v>1126</v>
      </c>
      <c r="K763" s="101" t="s">
        <v>1261</v>
      </c>
      <c r="L763" s="137" t="s">
        <v>1126</v>
      </c>
      <c r="M763" s="101" t="s">
        <v>1262</v>
      </c>
      <c r="N763" s="137" t="s">
        <v>1126</v>
      </c>
    </row>
    <row r="764" spans="1:14" ht="18" x14ac:dyDescent="0.25">
      <c r="A764" s="104" t="s">
        <v>1263</v>
      </c>
      <c r="B764" s="120" t="s">
        <v>1264</v>
      </c>
      <c r="C764" s="104" t="s">
        <v>1265</v>
      </c>
      <c r="D764" s="116">
        <v>0.02</v>
      </c>
      <c r="E764" s="104" t="s">
        <v>1266</v>
      </c>
      <c r="F764" s="134">
        <v>1</v>
      </c>
      <c r="G764" s="104" t="s">
        <v>1266</v>
      </c>
      <c r="H764" s="136" t="s">
        <v>1126</v>
      </c>
      <c r="I764" s="104" t="s">
        <v>1267</v>
      </c>
      <c r="J764" s="136" t="s">
        <v>1126</v>
      </c>
      <c r="K764" s="104" t="s">
        <v>1268</v>
      </c>
      <c r="L764" s="136" t="s">
        <v>1126</v>
      </c>
      <c r="M764" s="104" t="s">
        <v>1269</v>
      </c>
      <c r="N764" s="136" t="s">
        <v>1126</v>
      </c>
    </row>
    <row r="765" spans="1:14" x14ac:dyDescent="0.25">
      <c r="A765" s="101" t="s">
        <v>1270</v>
      </c>
      <c r="B765" s="118" t="s">
        <v>1271</v>
      </c>
      <c r="C765" s="101" t="s">
        <v>1272</v>
      </c>
      <c r="D765" s="113">
        <v>0.02</v>
      </c>
      <c r="E765" s="101" t="s">
        <v>1273</v>
      </c>
      <c r="F765" s="132">
        <v>1</v>
      </c>
      <c r="G765" s="101" t="s">
        <v>1273</v>
      </c>
      <c r="H765" s="137" t="s">
        <v>1126</v>
      </c>
      <c r="I765" s="101" t="s">
        <v>1274</v>
      </c>
      <c r="J765" s="137" t="s">
        <v>1126</v>
      </c>
      <c r="K765" s="101" t="s">
        <v>1275</v>
      </c>
      <c r="L765" s="137" t="s">
        <v>1126</v>
      </c>
      <c r="M765" s="101" t="s">
        <v>1276</v>
      </c>
      <c r="N765" s="137" t="s">
        <v>1126</v>
      </c>
    </row>
    <row r="766" spans="1:14" ht="18" x14ac:dyDescent="0.25">
      <c r="A766" s="104" t="s">
        <v>1277</v>
      </c>
      <c r="B766" s="120" t="s">
        <v>1278</v>
      </c>
      <c r="C766" s="104" t="s">
        <v>1279</v>
      </c>
      <c r="D766" s="116">
        <v>0.04</v>
      </c>
      <c r="E766" s="104" t="s">
        <v>1280</v>
      </c>
      <c r="F766" s="134">
        <v>4</v>
      </c>
      <c r="G766" s="104" t="s">
        <v>1280</v>
      </c>
      <c r="H766" s="136" t="s">
        <v>1126</v>
      </c>
      <c r="I766" s="104" t="s">
        <v>1281</v>
      </c>
      <c r="J766" s="136" t="s">
        <v>1126</v>
      </c>
      <c r="K766" s="104" t="s">
        <v>1282</v>
      </c>
      <c r="L766" s="136" t="s">
        <v>1126</v>
      </c>
      <c r="M766" s="104" t="s">
        <v>1283</v>
      </c>
      <c r="N766" s="136" t="s">
        <v>1126</v>
      </c>
    </row>
    <row r="767" spans="1:14" ht="18" x14ac:dyDescent="0.25">
      <c r="A767" s="107" t="s">
        <v>1284</v>
      </c>
      <c r="B767" s="121" t="s">
        <v>1285</v>
      </c>
      <c r="C767" s="107" t="s">
        <v>1286</v>
      </c>
      <c r="D767" s="108" t="s">
        <v>1287</v>
      </c>
      <c r="E767" s="107" t="s">
        <v>1232</v>
      </c>
      <c r="F767" s="138">
        <v>6</v>
      </c>
      <c r="G767" s="107" t="s">
        <v>1232</v>
      </c>
      <c r="H767" s="138">
        <v>2</v>
      </c>
      <c r="I767" s="107" t="s">
        <v>1288</v>
      </c>
      <c r="J767" s="138">
        <v>2</v>
      </c>
      <c r="K767" s="107" t="s">
        <v>1289</v>
      </c>
      <c r="L767" s="139" t="s">
        <v>1126</v>
      </c>
      <c r="M767" s="107" t="s">
        <v>1290</v>
      </c>
      <c r="N767" s="139" t="s">
        <v>1126</v>
      </c>
    </row>
    <row r="768" spans="1:14" x14ac:dyDescent="0.25">
      <c r="A768" s="97" t="s">
        <v>1291</v>
      </c>
      <c r="B768" s="140" t="s">
        <v>1292</v>
      </c>
      <c r="C768" s="97" t="s">
        <v>1293</v>
      </c>
      <c r="D768" s="141">
        <v>0.01</v>
      </c>
      <c r="E768" s="97" t="s">
        <v>1294</v>
      </c>
      <c r="F768" s="142">
        <v>1</v>
      </c>
      <c r="G768" s="97" t="s">
        <v>1294</v>
      </c>
      <c r="H768" s="143" t="s">
        <v>1126</v>
      </c>
      <c r="I768" s="97" t="s">
        <v>1295</v>
      </c>
      <c r="J768" s="143" t="s">
        <v>1126</v>
      </c>
      <c r="K768" s="97" t="s">
        <v>1296</v>
      </c>
      <c r="L768" s="143" t="s">
        <v>1126</v>
      </c>
      <c r="M768" s="97" t="s">
        <v>1297</v>
      </c>
      <c r="N768" s="143" t="s">
        <v>1126</v>
      </c>
    </row>
    <row r="769" spans="1:14" x14ac:dyDescent="0.25">
      <c r="A769" s="101" t="s">
        <v>1298</v>
      </c>
      <c r="B769" s="118" t="s">
        <v>1299</v>
      </c>
      <c r="C769" s="101" t="s">
        <v>1300</v>
      </c>
      <c r="D769" s="144">
        <v>0.01</v>
      </c>
      <c r="E769" s="101" t="s">
        <v>1301</v>
      </c>
      <c r="F769" s="137" t="s">
        <v>1126</v>
      </c>
      <c r="G769" s="101" t="s">
        <v>1301</v>
      </c>
      <c r="H769" s="137" t="s">
        <v>1126</v>
      </c>
      <c r="I769" s="101" t="s">
        <v>1302</v>
      </c>
      <c r="J769" s="137" t="s">
        <v>1126</v>
      </c>
      <c r="K769" s="101" t="s">
        <v>1303</v>
      </c>
      <c r="L769" s="137" t="s">
        <v>1126</v>
      </c>
      <c r="M769" s="101" t="s">
        <v>1304</v>
      </c>
      <c r="N769" s="137" t="s">
        <v>1126</v>
      </c>
    </row>
    <row r="770" spans="1:14" x14ac:dyDescent="0.25">
      <c r="A770" s="104" t="s">
        <v>1305</v>
      </c>
      <c r="B770" s="120" t="s">
        <v>1306</v>
      </c>
      <c r="C770" s="104" t="s">
        <v>1300</v>
      </c>
      <c r="D770" s="145">
        <v>0.03</v>
      </c>
      <c r="E770" s="104" t="s">
        <v>1111</v>
      </c>
      <c r="F770" s="136" t="s">
        <v>1126</v>
      </c>
      <c r="G770" s="104" t="s">
        <v>1111</v>
      </c>
      <c r="H770" s="136" t="s">
        <v>1126</v>
      </c>
      <c r="I770" s="104" t="s">
        <v>1307</v>
      </c>
      <c r="J770" s="136" t="s">
        <v>1126</v>
      </c>
      <c r="K770" s="104" t="s">
        <v>1308</v>
      </c>
      <c r="L770" s="136" t="s">
        <v>1126</v>
      </c>
      <c r="M770" s="104" t="s">
        <v>1309</v>
      </c>
      <c r="N770" s="136" t="s">
        <v>1126</v>
      </c>
    </row>
    <row r="771" spans="1:14" x14ac:dyDescent="0.25">
      <c r="A771" s="101" t="s">
        <v>1310</v>
      </c>
      <c r="B771" s="118" t="s">
        <v>1311</v>
      </c>
      <c r="C771" s="101" t="s">
        <v>1300</v>
      </c>
      <c r="D771" s="144">
        <v>0.03</v>
      </c>
      <c r="E771" s="101" t="s">
        <v>1312</v>
      </c>
      <c r="F771" s="137" t="s">
        <v>1126</v>
      </c>
      <c r="G771" s="101" t="s">
        <v>1312</v>
      </c>
      <c r="H771" s="137" t="s">
        <v>1126</v>
      </c>
      <c r="I771" s="101" t="s">
        <v>1313</v>
      </c>
      <c r="J771" s="137" t="s">
        <v>1126</v>
      </c>
      <c r="K771" s="101" t="s">
        <v>1314</v>
      </c>
      <c r="L771" s="137" t="s">
        <v>1126</v>
      </c>
      <c r="M771" s="101" t="s">
        <v>1315</v>
      </c>
      <c r="N771" s="137" t="s">
        <v>1126</v>
      </c>
    </row>
    <row r="772" spans="1:14" ht="18" x14ac:dyDescent="0.25">
      <c r="A772" s="125" t="s">
        <v>1316</v>
      </c>
      <c r="B772" s="125" t="s">
        <v>1317</v>
      </c>
      <c r="C772" s="126" t="s">
        <v>1300</v>
      </c>
      <c r="D772" s="146">
        <v>0.03</v>
      </c>
      <c r="E772" s="126" t="s">
        <v>1318</v>
      </c>
      <c r="F772" s="147" t="s">
        <v>1126</v>
      </c>
      <c r="G772" s="126" t="s">
        <v>1318</v>
      </c>
      <c r="H772" s="147" t="s">
        <v>1126</v>
      </c>
      <c r="I772" s="126" t="s">
        <v>1319</v>
      </c>
      <c r="J772" s="147" t="s">
        <v>1126</v>
      </c>
      <c r="K772" s="126" t="s">
        <v>1320</v>
      </c>
      <c r="L772" s="147" t="s">
        <v>1126</v>
      </c>
      <c r="M772" s="126" t="s">
        <v>1321</v>
      </c>
      <c r="N772" s="147" t="s">
        <v>1126</v>
      </c>
    </row>
    <row r="773" spans="1:14" x14ac:dyDescent="0.25">
      <c r="A773" s="97" t="s">
        <v>1322</v>
      </c>
      <c r="B773" s="98" t="s">
        <v>1323</v>
      </c>
      <c r="C773" s="110">
        <v>5</v>
      </c>
      <c r="D773" s="141">
        <v>7.0000000000000007E-2</v>
      </c>
      <c r="E773" s="97" t="s">
        <v>1324</v>
      </c>
      <c r="F773" s="142">
        <v>578</v>
      </c>
      <c r="G773" s="97" t="s">
        <v>1325</v>
      </c>
      <c r="H773" s="142">
        <v>160</v>
      </c>
      <c r="I773" s="97" t="s">
        <v>1326</v>
      </c>
      <c r="J773" s="142">
        <v>317</v>
      </c>
      <c r="K773" s="97" t="s">
        <v>1327</v>
      </c>
      <c r="L773" s="142">
        <v>34</v>
      </c>
      <c r="M773" s="97" t="s">
        <v>1328</v>
      </c>
      <c r="N773" s="142">
        <v>22</v>
      </c>
    </row>
    <row r="774" spans="1:14" x14ac:dyDescent="0.25">
      <c r="A774" s="101" t="s">
        <v>1329</v>
      </c>
      <c r="B774" s="102" t="s">
        <v>1330</v>
      </c>
      <c r="C774" s="112">
        <v>26</v>
      </c>
      <c r="D774" s="144">
        <v>0.17</v>
      </c>
      <c r="E774" s="101" t="s">
        <v>1331</v>
      </c>
      <c r="F774" s="133">
        <v>3480</v>
      </c>
      <c r="G774" s="101" t="s">
        <v>1332</v>
      </c>
      <c r="H774" s="133">
        <v>1730</v>
      </c>
      <c r="I774" s="101" t="s">
        <v>1333</v>
      </c>
      <c r="J774" s="133">
        <v>3280</v>
      </c>
      <c r="K774" s="101" t="s">
        <v>1334</v>
      </c>
      <c r="L774" s="133">
        <v>1570</v>
      </c>
      <c r="M774" s="101" t="s">
        <v>1335</v>
      </c>
      <c r="N774" s="132">
        <v>479</v>
      </c>
    </row>
    <row r="775" spans="1:14" x14ac:dyDescent="0.25">
      <c r="A775" s="104" t="s">
        <v>1336</v>
      </c>
      <c r="B775" s="105" t="s">
        <v>1337</v>
      </c>
      <c r="C775" s="124">
        <v>1</v>
      </c>
      <c r="D775" s="120" t="s">
        <v>1338</v>
      </c>
      <c r="E775" s="104" t="s">
        <v>1339</v>
      </c>
      <c r="F775" s="134">
        <v>45</v>
      </c>
      <c r="G775" s="104" t="s">
        <v>1339</v>
      </c>
      <c r="H775" s="134">
        <v>12</v>
      </c>
      <c r="I775" s="104" t="s">
        <v>1340</v>
      </c>
      <c r="J775" s="134">
        <v>15</v>
      </c>
      <c r="K775" s="104" t="s">
        <v>1341</v>
      </c>
      <c r="L775" s="134">
        <v>2</v>
      </c>
      <c r="M775" s="104" t="s">
        <v>1342</v>
      </c>
      <c r="N775" s="134">
        <v>2</v>
      </c>
    </row>
    <row r="776" spans="1:14" x14ac:dyDescent="0.25">
      <c r="A776" s="101" t="s">
        <v>1343</v>
      </c>
      <c r="B776" s="102" t="s">
        <v>1344</v>
      </c>
      <c r="C776" s="119">
        <v>0.4</v>
      </c>
      <c r="D776" s="118" t="s">
        <v>1345</v>
      </c>
      <c r="E776" s="101" t="s">
        <v>1346</v>
      </c>
      <c r="F776" s="132">
        <v>33</v>
      </c>
      <c r="G776" s="101" t="s">
        <v>1346</v>
      </c>
      <c r="H776" s="132">
        <v>9</v>
      </c>
      <c r="I776" s="101" t="s">
        <v>1347</v>
      </c>
      <c r="J776" s="132">
        <v>10</v>
      </c>
      <c r="K776" s="101" t="s">
        <v>1348</v>
      </c>
      <c r="L776" s="132">
        <v>2</v>
      </c>
      <c r="M776" s="101" t="s">
        <v>1349</v>
      </c>
      <c r="N776" s="132">
        <v>1</v>
      </c>
    </row>
    <row r="777" spans="1:14" x14ac:dyDescent="0.25">
      <c r="A777" s="104" t="s">
        <v>1350</v>
      </c>
      <c r="B777" s="105" t="s">
        <v>1351</v>
      </c>
      <c r="C777" s="124">
        <v>0.4</v>
      </c>
      <c r="D777" s="145">
        <v>0.08</v>
      </c>
      <c r="E777" s="104" t="s">
        <v>1352</v>
      </c>
      <c r="F777" s="134">
        <v>60</v>
      </c>
      <c r="G777" s="104" t="s">
        <v>1352</v>
      </c>
      <c r="H777" s="134">
        <v>16</v>
      </c>
      <c r="I777" s="104" t="s">
        <v>1111</v>
      </c>
      <c r="J777" s="134">
        <v>18</v>
      </c>
      <c r="K777" s="104" t="s">
        <v>1353</v>
      </c>
      <c r="L777" s="134">
        <v>3</v>
      </c>
      <c r="M777" s="104" t="s">
        <v>1113</v>
      </c>
      <c r="N777" s="134">
        <v>2</v>
      </c>
    </row>
    <row r="778" spans="1:14" x14ac:dyDescent="0.25">
      <c r="A778" s="107" t="s">
        <v>1354</v>
      </c>
      <c r="B778" s="121" t="s">
        <v>1355</v>
      </c>
      <c r="C778" s="107" t="s">
        <v>1356</v>
      </c>
      <c r="D778" s="148">
        <v>0.01</v>
      </c>
      <c r="E778" s="107" t="s">
        <v>1357</v>
      </c>
      <c r="F778" s="138">
        <v>3</v>
      </c>
      <c r="G778" s="107" t="s">
        <v>1357</v>
      </c>
      <c r="H778" s="139" t="s">
        <v>1126</v>
      </c>
      <c r="I778" s="107" t="s">
        <v>1358</v>
      </c>
      <c r="J778" s="139" t="s">
        <v>1126</v>
      </c>
      <c r="K778" s="107" t="s">
        <v>1359</v>
      </c>
      <c r="L778" s="139" t="s">
        <v>1126</v>
      </c>
      <c r="M778" s="107" t="s">
        <v>1360</v>
      </c>
      <c r="N778" s="139" t="s">
        <v>1126</v>
      </c>
    </row>
    <row r="779" spans="1:14" x14ac:dyDescent="0.25">
      <c r="A779" s="97" t="s">
        <v>1361</v>
      </c>
      <c r="B779" s="98" t="s">
        <v>1362</v>
      </c>
      <c r="C779" s="110">
        <v>0.8</v>
      </c>
      <c r="D779" s="149">
        <v>4.0000000000000001E-3</v>
      </c>
      <c r="E779" s="97" t="s">
        <v>1363</v>
      </c>
      <c r="F779" s="142">
        <v>9</v>
      </c>
      <c r="G779" s="97" t="s">
        <v>1363</v>
      </c>
      <c r="H779" s="142">
        <v>2</v>
      </c>
      <c r="I779" s="97" t="s">
        <v>1364</v>
      </c>
      <c r="J779" s="142">
        <v>3</v>
      </c>
      <c r="K779" s="97" t="s">
        <v>1365</v>
      </c>
      <c r="L779" s="143" t="s">
        <v>1126</v>
      </c>
      <c r="M779" s="97" t="s">
        <v>1366</v>
      </c>
      <c r="N779" s="143" t="s">
        <v>1126</v>
      </c>
    </row>
    <row r="780" spans="1:14" x14ac:dyDescent="0.25">
      <c r="A780" s="101" t="s">
        <v>1367</v>
      </c>
      <c r="B780" s="102" t="s">
        <v>1368</v>
      </c>
      <c r="C780" s="119">
        <v>0.3</v>
      </c>
      <c r="D780" s="144">
        <v>0.01</v>
      </c>
      <c r="E780" s="101" t="s">
        <v>1369</v>
      </c>
      <c r="F780" s="132">
        <v>4</v>
      </c>
      <c r="G780" s="101" t="s">
        <v>1369</v>
      </c>
      <c r="H780" s="132">
        <v>1</v>
      </c>
      <c r="I780" s="101" t="s">
        <v>1370</v>
      </c>
      <c r="J780" s="132">
        <v>1</v>
      </c>
      <c r="K780" s="101" t="s">
        <v>1371</v>
      </c>
      <c r="L780" s="137" t="s">
        <v>1126</v>
      </c>
      <c r="M780" s="101" t="s">
        <v>1372</v>
      </c>
      <c r="N780" s="137" t="s">
        <v>1126</v>
      </c>
    </row>
    <row r="781" spans="1:14" x14ac:dyDescent="0.25">
      <c r="A781" s="104" t="s">
        <v>1373</v>
      </c>
      <c r="B781" s="105" t="s">
        <v>1374</v>
      </c>
      <c r="C781" s="124">
        <v>5.2</v>
      </c>
      <c r="D781" s="145">
        <v>0.15</v>
      </c>
      <c r="E781" s="104" t="s">
        <v>1003</v>
      </c>
      <c r="F781" s="135">
        <v>1350</v>
      </c>
      <c r="G781" s="104" t="s">
        <v>1375</v>
      </c>
      <c r="H781" s="134">
        <v>376</v>
      </c>
      <c r="I781" s="104" t="s">
        <v>1376</v>
      </c>
      <c r="J781" s="134">
        <v>756</v>
      </c>
      <c r="K781" s="104" t="s">
        <v>1377</v>
      </c>
      <c r="L781" s="134">
        <v>80</v>
      </c>
      <c r="M781" s="104" t="s">
        <v>1378</v>
      </c>
      <c r="N781" s="134">
        <v>52</v>
      </c>
    </row>
    <row r="782" spans="1:14" x14ac:dyDescent="0.25">
      <c r="A782" s="101" t="s">
        <v>1379</v>
      </c>
      <c r="B782" s="102" t="s">
        <v>1380</v>
      </c>
      <c r="C782" s="119">
        <v>2.9</v>
      </c>
      <c r="D782" s="144">
        <v>0.27</v>
      </c>
      <c r="E782" s="101" t="s">
        <v>1381</v>
      </c>
      <c r="F782" s="132">
        <v>848</v>
      </c>
      <c r="G782" s="101" t="s">
        <v>1381</v>
      </c>
      <c r="H782" s="132">
        <v>231</v>
      </c>
      <c r="I782" s="101" t="s">
        <v>1382</v>
      </c>
      <c r="J782" s="132">
        <v>356</v>
      </c>
      <c r="K782" s="101" t="s">
        <v>1266</v>
      </c>
      <c r="L782" s="132">
        <v>42</v>
      </c>
      <c r="M782" s="101" t="s">
        <v>1383</v>
      </c>
      <c r="N782" s="132">
        <v>32</v>
      </c>
    </row>
    <row r="783" spans="1:14" x14ac:dyDescent="0.25">
      <c r="A783" s="104" t="s">
        <v>1384</v>
      </c>
      <c r="B783" s="105" t="s">
        <v>1385</v>
      </c>
      <c r="C783" s="115">
        <v>16</v>
      </c>
      <c r="D783" s="145">
        <v>0.28999999999999998</v>
      </c>
      <c r="E783" s="104" t="s">
        <v>1386</v>
      </c>
      <c r="F783" s="135">
        <v>4590</v>
      </c>
      <c r="G783" s="104" t="s">
        <v>1387</v>
      </c>
      <c r="H783" s="135">
        <v>1750</v>
      </c>
      <c r="I783" s="104" t="s">
        <v>1388</v>
      </c>
      <c r="J783" s="135">
        <v>3950</v>
      </c>
      <c r="K783" s="104" t="s">
        <v>1389</v>
      </c>
      <c r="L783" s="135">
        <v>1130</v>
      </c>
      <c r="M783" s="104" t="s">
        <v>1223</v>
      </c>
      <c r="N783" s="134">
        <v>297</v>
      </c>
    </row>
    <row r="784" spans="1:14" x14ac:dyDescent="0.25">
      <c r="A784" s="101" t="s">
        <v>1390</v>
      </c>
      <c r="B784" s="102" t="s">
        <v>1391</v>
      </c>
      <c r="C784" s="112">
        <v>65</v>
      </c>
      <c r="D784" s="144">
        <v>0.3</v>
      </c>
      <c r="E784" s="101" t="s">
        <v>1392</v>
      </c>
      <c r="F784" s="133">
        <v>7800</v>
      </c>
      <c r="G784" s="101" t="s">
        <v>1393</v>
      </c>
      <c r="H784" s="133">
        <v>6290</v>
      </c>
      <c r="I784" s="101" t="s">
        <v>1394</v>
      </c>
      <c r="J784" s="133">
        <v>7990</v>
      </c>
      <c r="K784" s="101" t="s">
        <v>1395</v>
      </c>
      <c r="L784" s="133">
        <v>6750</v>
      </c>
      <c r="M784" s="101" t="s">
        <v>1396</v>
      </c>
      <c r="N784" s="132">
        <v>4170</v>
      </c>
    </row>
    <row r="785" spans="1:14" x14ac:dyDescent="0.25">
      <c r="A785" s="104" t="s">
        <v>1397</v>
      </c>
      <c r="B785" s="120" t="s">
        <v>1398</v>
      </c>
      <c r="C785" s="124">
        <v>3.4</v>
      </c>
      <c r="D785" s="145">
        <v>0.14000000000000001</v>
      </c>
      <c r="E785" s="104" t="s">
        <v>1399</v>
      </c>
      <c r="F785" s="134">
        <v>635</v>
      </c>
      <c r="G785" s="104" t="s">
        <v>1399</v>
      </c>
      <c r="H785" s="134">
        <v>173</v>
      </c>
      <c r="I785" s="104" t="s">
        <v>1400</v>
      </c>
      <c r="J785" s="134">
        <v>286</v>
      </c>
      <c r="K785" s="104" t="s">
        <v>1401</v>
      </c>
      <c r="L785" s="134">
        <v>33</v>
      </c>
      <c r="M785" s="104" t="s">
        <v>1402</v>
      </c>
      <c r="N785" s="134">
        <v>24</v>
      </c>
    </row>
    <row r="786" spans="1:14" x14ac:dyDescent="0.25">
      <c r="A786" s="101" t="s">
        <v>1403</v>
      </c>
      <c r="B786" s="118" t="s">
        <v>1404</v>
      </c>
      <c r="C786" s="119">
        <v>1</v>
      </c>
      <c r="D786" s="144">
        <v>0.13</v>
      </c>
      <c r="E786" s="101" t="s">
        <v>1405</v>
      </c>
      <c r="F786" s="132">
        <v>151</v>
      </c>
      <c r="G786" s="101" t="s">
        <v>1405</v>
      </c>
      <c r="H786" s="132">
        <v>41</v>
      </c>
      <c r="I786" s="101" t="s">
        <v>1406</v>
      </c>
      <c r="J786" s="132">
        <v>49</v>
      </c>
      <c r="K786" s="101" t="s">
        <v>1407</v>
      </c>
      <c r="L786" s="132">
        <v>7</v>
      </c>
      <c r="M786" s="101" t="s">
        <v>1408</v>
      </c>
      <c r="N786" s="132">
        <v>6</v>
      </c>
    </row>
    <row r="787" spans="1:14" x14ac:dyDescent="0.25">
      <c r="A787" s="104" t="s">
        <v>1409</v>
      </c>
      <c r="B787" s="120" t="s">
        <v>1410</v>
      </c>
      <c r="C787" s="124">
        <v>2.9</v>
      </c>
      <c r="D787" s="145">
        <v>0.19</v>
      </c>
      <c r="E787" s="104" t="s">
        <v>1411</v>
      </c>
      <c r="F787" s="134">
        <v>674</v>
      </c>
      <c r="G787" s="104" t="s">
        <v>1411</v>
      </c>
      <c r="H787" s="134">
        <v>184</v>
      </c>
      <c r="I787" s="104" t="s">
        <v>1412</v>
      </c>
      <c r="J787" s="134">
        <v>283</v>
      </c>
      <c r="K787" s="104" t="s">
        <v>1327</v>
      </c>
      <c r="L787" s="134">
        <v>34</v>
      </c>
      <c r="M787" s="104" t="s">
        <v>1413</v>
      </c>
      <c r="N787" s="134">
        <v>25</v>
      </c>
    </row>
    <row r="788" spans="1:14" x14ac:dyDescent="0.25">
      <c r="A788" s="107" t="s">
        <v>1414</v>
      </c>
      <c r="B788" s="121" t="s">
        <v>1415</v>
      </c>
      <c r="C788" s="150">
        <v>20</v>
      </c>
      <c r="D788" s="148">
        <v>0.31</v>
      </c>
      <c r="E788" s="107" t="s">
        <v>1416</v>
      </c>
      <c r="F788" s="151">
        <v>3440</v>
      </c>
      <c r="G788" s="107" t="s">
        <v>1417</v>
      </c>
      <c r="H788" s="151">
        <v>1470</v>
      </c>
      <c r="I788" s="107" t="s">
        <v>1140</v>
      </c>
      <c r="J788" s="151">
        <v>3100</v>
      </c>
      <c r="K788" s="107" t="s">
        <v>1418</v>
      </c>
      <c r="L788" s="151">
        <v>1150</v>
      </c>
      <c r="M788" s="107" t="s">
        <v>1419</v>
      </c>
      <c r="N788" s="138">
        <v>304</v>
      </c>
    </row>
    <row r="789" spans="1:14" x14ac:dyDescent="0.25">
      <c r="A789" s="97" t="s">
        <v>1420</v>
      </c>
      <c r="B789" s="98" t="s">
        <v>1421</v>
      </c>
      <c r="C789" s="130">
        <v>500</v>
      </c>
      <c r="D789" s="141">
        <v>0.2</v>
      </c>
      <c r="E789" s="97" t="s">
        <v>1422</v>
      </c>
      <c r="F789" s="131">
        <v>12800</v>
      </c>
      <c r="G789" s="97" t="s">
        <v>1423</v>
      </c>
      <c r="H789" s="131">
        <v>16100</v>
      </c>
      <c r="I789" s="97" t="s">
        <v>1424</v>
      </c>
      <c r="J789" s="131">
        <v>13700</v>
      </c>
      <c r="K789" s="97" t="s">
        <v>1425</v>
      </c>
      <c r="L789" s="131">
        <v>16500</v>
      </c>
      <c r="M789" s="97" t="s">
        <v>1426</v>
      </c>
      <c r="N789" s="131">
        <v>18100</v>
      </c>
    </row>
    <row r="790" spans="1:14" x14ac:dyDescent="0.25">
      <c r="A790" s="101" t="s">
        <v>1427</v>
      </c>
      <c r="B790" s="102" t="s">
        <v>1428</v>
      </c>
      <c r="C790" s="152">
        <v>3200</v>
      </c>
      <c r="D790" s="144">
        <v>0.56999999999999995</v>
      </c>
      <c r="E790" s="101" t="s">
        <v>1429</v>
      </c>
      <c r="F790" s="153">
        <v>17500</v>
      </c>
      <c r="G790" s="101" t="s">
        <v>1430</v>
      </c>
      <c r="H790" s="153">
        <v>23500</v>
      </c>
      <c r="I790" s="101" t="s">
        <v>1431</v>
      </c>
      <c r="J790" s="153">
        <v>18900</v>
      </c>
      <c r="K790" s="101" t="s">
        <v>1325</v>
      </c>
      <c r="L790" s="153">
        <v>23800</v>
      </c>
      <c r="M790" s="101" t="s">
        <v>1432</v>
      </c>
      <c r="N790" s="153">
        <v>28200</v>
      </c>
    </row>
    <row r="791" spans="1:14" x14ac:dyDescent="0.25">
      <c r="A791" s="104" t="s">
        <v>1433</v>
      </c>
      <c r="B791" s="105" t="s">
        <v>1434</v>
      </c>
      <c r="C791" s="115">
        <v>800</v>
      </c>
      <c r="D791" s="145">
        <v>0.59</v>
      </c>
      <c r="E791" s="104" t="s">
        <v>1435</v>
      </c>
      <c r="F791" s="154">
        <v>13500</v>
      </c>
      <c r="G791" s="104" t="s">
        <v>1436</v>
      </c>
      <c r="H791" s="154">
        <v>17400</v>
      </c>
      <c r="I791" s="104" t="s">
        <v>1437</v>
      </c>
      <c r="J791" s="154">
        <v>14500</v>
      </c>
      <c r="K791" s="104" t="s">
        <v>1438</v>
      </c>
      <c r="L791" s="154">
        <v>17800</v>
      </c>
      <c r="M791" s="104" t="s">
        <v>1439</v>
      </c>
      <c r="N791" s="154">
        <v>20200</v>
      </c>
    </row>
    <row r="792" spans="1:14" x14ac:dyDescent="0.25">
      <c r="A792" s="101" t="s">
        <v>1440</v>
      </c>
      <c r="B792" s="102" t="s">
        <v>1441</v>
      </c>
      <c r="C792" s="112">
        <v>36</v>
      </c>
      <c r="D792" s="144">
        <v>0.2</v>
      </c>
      <c r="E792" s="101" t="s">
        <v>1442</v>
      </c>
      <c r="F792" s="133">
        <v>6840</v>
      </c>
      <c r="G792" s="101" t="s">
        <v>1443</v>
      </c>
      <c r="H792" s="133">
        <v>4090</v>
      </c>
      <c r="I792" s="101" t="s">
        <v>1162</v>
      </c>
      <c r="J792" s="133">
        <v>6690</v>
      </c>
      <c r="K792" s="101" t="s">
        <v>1444</v>
      </c>
      <c r="L792" s="133">
        <v>4140</v>
      </c>
      <c r="M792" s="101" t="s">
        <v>1445</v>
      </c>
      <c r="N792" s="132">
        <v>1650</v>
      </c>
    </row>
    <row r="793" spans="1:14" x14ac:dyDescent="0.25">
      <c r="A793" s="104" t="s">
        <v>1446</v>
      </c>
      <c r="B793" s="105" t="s">
        <v>1447</v>
      </c>
      <c r="C793" s="155">
        <v>50000</v>
      </c>
      <c r="D793" s="145">
        <v>0.09</v>
      </c>
      <c r="E793" s="104" t="s">
        <v>1153</v>
      </c>
      <c r="F793" s="135">
        <v>4880</v>
      </c>
      <c r="G793" s="104" t="s">
        <v>1448</v>
      </c>
      <c r="H793" s="135">
        <v>6630</v>
      </c>
      <c r="I793" s="104" t="s">
        <v>1139</v>
      </c>
      <c r="J793" s="135">
        <v>5270</v>
      </c>
      <c r="K793" s="104" t="s">
        <v>1449</v>
      </c>
      <c r="L793" s="135">
        <v>6690</v>
      </c>
      <c r="M793" s="104" t="s">
        <v>1450</v>
      </c>
      <c r="N793" s="134">
        <v>8040</v>
      </c>
    </row>
    <row r="794" spans="1:14" x14ac:dyDescent="0.25">
      <c r="A794" s="101" t="s">
        <v>1451</v>
      </c>
      <c r="B794" s="102" t="s">
        <v>1452</v>
      </c>
      <c r="C794" s="152">
        <v>10000</v>
      </c>
      <c r="D794" s="144">
        <v>0.25</v>
      </c>
      <c r="E794" s="101" t="s">
        <v>1453</v>
      </c>
      <c r="F794" s="133">
        <v>8210</v>
      </c>
      <c r="G794" s="101" t="s">
        <v>1454</v>
      </c>
      <c r="H794" s="153">
        <v>11100</v>
      </c>
      <c r="I794" s="101" t="s">
        <v>1455</v>
      </c>
      <c r="J794" s="133">
        <v>8880</v>
      </c>
      <c r="K794" s="101" t="s">
        <v>1202</v>
      </c>
      <c r="L794" s="153">
        <v>11200</v>
      </c>
      <c r="M794" s="101" t="s">
        <v>1456</v>
      </c>
      <c r="N794" s="153">
        <v>13500</v>
      </c>
    </row>
    <row r="795" spans="1:14" x14ac:dyDescent="0.25">
      <c r="A795" s="104" t="s">
        <v>1457</v>
      </c>
      <c r="B795" s="105" t="s">
        <v>1458</v>
      </c>
      <c r="C795" s="155">
        <v>3000</v>
      </c>
      <c r="D795" s="120" t="s">
        <v>1459</v>
      </c>
      <c r="E795" s="104" t="s">
        <v>1442</v>
      </c>
      <c r="F795" s="135">
        <v>6850</v>
      </c>
      <c r="G795" s="104" t="s">
        <v>1460</v>
      </c>
      <c r="H795" s="135">
        <v>9200</v>
      </c>
      <c r="I795" s="104" t="s">
        <v>1160</v>
      </c>
      <c r="J795" s="135">
        <v>7400</v>
      </c>
      <c r="K795" s="104" t="s">
        <v>1461</v>
      </c>
      <c r="L795" s="135">
        <v>9310</v>
      </c>
      <c r="M795" s="104" t="s">
        <v>1462</v>
      </c>
      <c r="N795" s="154">
        <v>11000</v>
      </c>
    </row>
    <row r="796" spans="1:14" x14ac:dyDescent="0.25">
      <c r="A796" s="101" t="s">
        <v>1463</v>
      </c>
      <c r="B796" s="102" t="s">
        <v>1464</v>
      </c>
      <c r="C796" s="152">
        <v>2600</v>
      </c>
      <c r="D796" s="144">
        <v>0.28000000000000003</v>
      </c>
      <c r="E796" s="101" t="s">
        <v>1465</v>
      </c>
      <c r="F796" s="133">
        <v>6640</v>
      </c>
      <c r="G796" s="101" t="s">
        <v>1466</v>
      </c>
      <c r="H796" s="133">
        <v>8900</v>
      </c>
      <c r="I796" s="101" t="s">
        <v>969</v>
      </c>
      <c r="J796" s="133">
        <v>7180</v>
      </c>
      <c r="K796" s="101" t="s">
        <v>961</v>
      </c>
      <c r="L796" s="133">
        <v>9010</v>
      </c>
      <c r="M796" s="101" t="s">
        <v>1467</v>
      </c>
      <c r="N796" s="153">
        <v>10700</v>
      </c>
    </row>
    <row r="797" spans="1:14" x14ac:dyDescent="0.25">
      <c r="A797" s="126" t="s">
        <v>1468</v>
      </c>
      <c r="B797" s="156" t="s">
        <v>1469</v>
      </c>
      <c r="C797" s="157">
        <v>3200</v>
      </c>
      <c r="D797" s="146">
        <v>0.32</v>
      </c>
      <c r="E797" s="126" t="s">
        <v>1470</v>
      </c>
      <c r="F797" s="158">
        <v>7110</v>
      </c>
      <c r="G797" s="126" t="s">
        <v>1471</v>
      </c>
      <c r="H797" s="158">
        <v>9540</v>
      </c>
      <c r="I797" s="126" t="s">
        <v>1472</v>
      </c>
      <c r="J797" s="158">
        <v>7680</v>
      </c>
      <c r="K797" s="126" t="s">
        <v>1473</v>
      </c>
      <c r="L797" s="158">
        <v>9660</v>
      </c>
      <c r="M797" s="126" t="s">
        <v>1474</v>
      </c>
      <c r="N797" s="159">
        <v>11500</v>
      </c>
    </row>
    <row r="798" spans="1:14" x14ac:dyDescent="0.25">
      <c r="A798" s="97" t="s">
        <v>1475</v>
      </c>
      <c r="B798" s="98" t="s">
        <v>1476</v>
      </c>
      <c r="C798" s="160">
        <v>2600</v>
      </c>
      <c r="D798" s="141">
        <v>0.36</v>
      </c>
      <c r="E798" s="97" t="s">
        <v>1442</v>
      </c>
      <c r="F798" s="161">
        <v>6870</v>
      </c>
      <c r="G798" s="97" t="s">
        <v>1460</v>
      </c>
      <c r="H798" s="161">
        <v>9200</v>
      </c>
      <c r="I798" s="97" t="s">
        <v>1477</v>
      </c>
      <c r="J798" s="161">
        <v>7420</v>
      </c>
      <c r="K798" s="97" t="s">
        <v>1478</v>
      </c>
      <c r="L798" s="161">
        <v>9320</v>
      </c>
      <c r="M798" s="97" t="s">
        <v>1479</v>
      </c>
      <c r="N798" s="131">
        <v>11000</v>
      </c>
    </row>
    <row r="799" spans="1:14" x14ac:dyDescent="0.25">
      <c r="A799" s="101" t="s">
        <v>1480</v>
      </c>
      <c r="B799" s="102" t="s">
        <v>1481</v>
      </c>
      <c r="C799" s="101" t="s">
        <v>1482</v>
      </c>
      <c r="D799" s="118" t="s">
        <v>1483</v>
      </c>
      <c r="E799" s="101" t="s">
        <v>1484</v>
      </c>
      <c r="F799" s="132">
        <v>7</v>
      </c>
      <c r="G799" s="101" t="s">
        <v>1484</v>
      </c>
      <c r="H799" s="132">
        <v>2</v>
      </c>
      <c r="I799" s="101" t="s">
        <v>1485</v>
      </c>
      <c r="J799" s="132">
        <v>2</v>
      </c>
      <c r="K799" s="101" t="s">
        <v>1486</v>
      </c>
      <c r="L799" s="137" t="s">
        <v>1126</v>
      </c>
      <c r="M799" s="101" t="s">
        <v>1487</v>
      </c>
      <c r="N799" s="137" t="s">
        <v>1126</v>
      </c>
    </row>
    <row r="800" spans="1:14" x14ac:dyDescent="0.25">
      <c r="A800" s="104" t="s">
        <v>1488</v>
      </c>
      <c r="B800" s="105" t="s">
        <v>1489</v>
      </c>
      <c r="C800" s="155">
        <v>4100</v>
      </c>
      <c r="D800" s="145">
        <v>0.41</v>
      </c>
      <c r="E800" s="104" t="s">
        <v>1490</v>
      </c>
      <c r="F800" s="135">
        <v>6350</v>
      </c>
      <c r="G800" s="104" t="s">
        <v>1491</v>
      </c>
      <c r="H800" s="135">
        <v>8550</v>
      </c>
      <c r="I800" s="104" t="s">
        <v>1492</v>
      </c>
      <c r="J800" s="135">
        <v>6860</v>
      </c>
      <c r="K800" s="104" t="s">
        <v>1493</v>
      </c>
      <c r="L800" s="135">
        <v>8650</v>
      </c>
      <c r="M800" s="104" t="s">
        <v>1494</v>
      </c>
      <c r="N800" s="154">
        <v>10300</v>
      </c>
    </row>
    <row r="801" spans="1:14" x14ac:dyDescent="0.25">
      <c r="A801" s="101" t="s">
        <v>1495</v>
      </c>
      <c r="B801" s="102" t="s">
        <v>1496</v>
      </c>
      <c r="C801" s="152">
        <v>3100</v>
      </c>
      <c r="D801" s="144">
        <v>0.44</v>
      </c>
      <c r="E801" s="101" t="s">
        <v>1497</v>
      </c>
      <c r="F801" s="133">
        <v>5890</v>
      </c>
      <c r="G801" s="101" t="s">
        <v>1498</v>
      </c>
      <c r="H801" s="133">
        <v>7910</v>
      </c>
      <c r="I801" s="101" t="s">
        <v>1499</v>
      </c>
      <c r="J801" s="133">
        <v>6370</v>
      </c>
      <c r="K801" s="101" t="s">
        <v>1500</v>
      </c>
      <c r="L801" s="133">
        <v>8010</v>
      </c>
      <c r="M801" s="101" t="s">
        <v>1501</v>
      </c>
      <c r="N801" s="132">
        <v>9490</v>
      </c>
    </row>
    <row r="802" spans="1:14" x14ac:dyDescent="0.25">
      <c r="A802" s="104" t="s">
        <v>1502</v>
      </c>
      <c r="B802" s="105" t="s">
        <v>1503</v>
      </c>
      <c r="C802" s="155">
        <v>3000</v>
      </c>
      <c r="D802" s="145">
        <v>0.5</v>
      </c>
      <c r="E802" s="104" t="s">
        <v>1504</v>
      </c>
      <c r="F802" s="135">
        <v>5830</v>
      </c>
      <c r="G802" s="104" t="s">
        <v>1505</v>
      </c>
      <c r="H802" s="135">
        <v>7820</v>
      </c>
      <c r="I802" s="104" t="s">
        <v>1506</v>
      </c>
      <c r="J802" s="135">
        <v>6290</v>
      </c>
      <c r="K802" s="104" t="s">
        <v>1507</v>
      </c>
      <c r="L802" s="135">
        <v>7920</v>
      </c>
      <c r="M802" s="104" t="s">
        <v>1508</v>
      </c>
      <c r="N802" s="134">
        <v>9380</v>
      </c>
    </row>
    <row r="803" spans="1:14" x14ac:dyDescent="0.25">
      <c r="A803" s="101" t="s">
        <v>1509</v>
      </c>
      <c r="B803" s="102" t="s">
        <v>1510</v>
      </c>
      <c r="C803" s="152">
        <v>3000</v>
      </c>
      <c r="D803" s="144">
        <v>0.55000000000000004</v>
      </c>
      <c r="E803" s="101" t="s">
        <v>1511</v>
      </c>
      <c r="F803" s="133">
        <v>5680</v>
      </c>
      <c r="G803" s="101" t="s">
        <v>1512</v>
      </c>
      <c r="H803" s="133">
        <v>7620</v>
      </c>
      <c r="I803" s="101" t="s">
        <v>1513</v>
      </c>
      <c r="J803" s="133">
        <v>6130</v>
      </c>
      <c r="K803" s="101" t="s">
        <v>1105</v>
      </c>
      <c r="L803" s="133">
        <v>7710</v>
      </c>
      <c r="M803" s="101" t="s">
        <v>1514</v>
      </c>
      <c r="N803" s="132">
        <v>9140</v>
      </c>
    </row>
    <row r="804" spans="1:14" x14ac:dyDescent="0.25">
      <c r="A804" s="104" t="s">
        <v>1515</v>
      </c>
      <c r="B804" s="105" t="s">
        <v>1516</v>
      </c>
      <c r="C804" s="155">
        <v>2000</v>
      </c>
      <c r="D804" s="145">
        <v>0.55000000000000004</v>
      </c>
      <c r="E804" s="104" t="s">
        <v>1137</v>
      </c>
      <c r="F804" s="135">
        <v>5390</v>
      </c>
      <c r="G804" s="104" t="s">
        <v>1517</v>
      </c>
      <c r="H804" s="135">
        <v>7190</v>
      </c>
      <c r="I804" s="104" t="s">
        <v>1518</v>
      </c>
      <c r="J804" s="135">
        <v>5820</v>
      </c>
      <c r="K804" s="104" t="s">
        <v>1519</v>
      </c>
      <c r="L804" s="135">
        <v>7290</v>
      </c>
      <c r="M804" s="104" t="s">
        <v>962</v>
      </c>
      <c r="N804" s="134">
        <v>8570</v>
      </c>
    </row>
    <row r="805" spans="1:14" x14ac:dyDescent="0.25">
      <c r="A805" s="101" t="s">
        <v>1520</v>
      </c>
      <c r="B805" s="102" t="s">
        <v>1521</v>
      </c>
      <c r="C805" s="152">
        <v>2000</v>
      </c>
      <c r="D805" s="144">
        <v>0.56000000000000005</v>
      </c>
      <c r="E805" s="101" t="s">
        <v>1417</v>
      </c>
      <c r="F805" s="133">
        <v>5430</v>
      </c>
      <c r="G805" s="101" t="s">
        <v>1522</v>
      </c>
      <c r="H805" s="133">
        <v>7240</v>
      </c>
      <c r="I805" s="101" t="s">
        <v>1523</v>
      </c>
      <c r="J805" s="133">
        <v>5860</v>
      </c>
      <c r="K805" s="101" t="s">
        <v>1524</v>
      </c>
      <c r="L805" s="133">
        <v>7340</v>
      </c>
      <c r="M805" s="101" t="s">
        <v>1525</v>
      </c>
      <c r="N805" s="132">
        <v>8630</v>
      </c>
    </row>
    <row r="806" spans="1:14" x14ac:dyDescent="0.25">
      <c r="A806" s="104" t="s">
        <v>1526</v>
      </c>
      <c r="B806" s="105" t="s">
        <v>1527</v>
      </c>
      <c r="C806" s="155">
        <v>2000</v>
      </c>
      <c r="D806" s="145">
        <v>0.48</v>
      </c>
      <c r="E806" s="104" t="s">
        <v>1528</v>
      </c>
      <c r="F806" s="135">
        <v>4720</v>
      </c>
      <c r="G806" s="104" t="s">
        <v>1393</v>
      </c>
      <c r="H806" s="135">
        <v>6290</v>
      </c>
      <c r="I806" s="104" t="s">
        <v>1529</v>
      </c>
      <c r="J806" s="135">
        <v>5090</v>
      </c>
      <c r="K806" s="104" t="s">
        <v>1530</v>
      </c>
      <c r="L806" s="135">
        <v>6380</v>
      </c>
      <c r="M806" s="104" t="s">
        <v>1531</v>
      </c>
      <c r="N806" s="134">
        <v>7500</v>
      </c>
    </row>
    <row r="807" spans="1:14" x14ac:dyDescent="0.25">
      <c r="A807" s="101" t="s">
        <v>1532</v>
      </c>
      <c r="B807" s="102" t="s">
        <v>1533</v>
      </c>
      <c r="C807" s="101" t="s">
        <v>1534</v>
      </c>
      <c r="D807" s="162">
        <v>2E-3</v>
      </c>
      <c r="E807" s="101" t="s">
        <v>1535</v>
      </c>
      <c r="F807" s="137" t="s">
        <v>1126</v>
      </c>
      <c r="G807" s="101" t="s">
        <v>1535</v>
      </c>
      <c r="H807" s="137" t="s">
        <v>1126</v>
      </c>
      <c r="I807" s="101" t="s">
        <v>1536</v>
      </c>
      <c r="J807" s="137" t="s">
        <v>1126</v>
      </c>
      <c r="K807" s="101" t="s">
        <v>1537</v>
      </c>
      <c r="L807" s="137" t="s">
        <v>1126</v>
      </c>
      <c r="M807" s="101" t="s">
        <v>1538</v>
      </c>
      <c r="N807" s="137" t="s">
        <v>1126</v>
      </c>
    </row>
    <row r="808" spans="1:14" x14ac:dyDescent="0.25">
      <c r="A808" s="104" t="s">
        <v>1539</v>
      </c>
      <c r="B808" s="120" t="s">
        <v>1540</v>
      </c>
      <c r="C808" s="104" t="s">
        <v>1258</v>
      </c>
      <c r="D808" s="145">
        <v>0.01</v>
      </c>
      <c r="E808" s="104" t="s">
        <v>1541</v>
      </c>
      <c r="F808" s="136" t="s">
        <v>1126</v>
      </c>
      <c r="G808" s="104" t="s">
        <v>1541</v>
      </c>
      <c r="H808" s="136" t="s">
        <v>1126</v>
      </c>
      <c r="I808" s="104" t="s">
        <v>1542</v>
      </c>
      <c r="J808" s="136" t="s">
        <v>1126</v>
      </c>
      <c r="K808" s="104" t="s">
        <v>1543</v>
      </c>
      <c r="L808" s="136" t="s">
        <v>1126</v>
      </c>
      <c r="M808" s="104" t="s">
        <v>1544</v>
      </c>
      <c r="N808" s="136" t="s">
        <v>1126</v>
      </c>
    </row>
    <row r="809" spans="1:14" ht="15.75" x14ac:dyDescent="0.25">
      <c r="A809" s="101" t="s">
        <v>1545</v>
      </c>
      <c r="B809" s="118" t="s">
        <v>1546</v>
      </c>
      <c r="C809" s="101" t="s">
        <v>1534</v>
      </c>
      <c r="D809" s="162">
        <v>3.0000000000000001E-3</v>
      </c>
      <c r="E809" s="101" t="s">
        <v>1547</v>
      </c>
      <c r="F809" s="137" t="s">
        <v>1126</v>
      </c>
      <c r="G809" s="101" t="s">
        <v>1547</v>
      </c>
      <c r="H809" s="137" t="s">
        <v>1126</v>
      </c>
      <c r="I809" s="101" t="s">
        <v>1548</v>
      </c>
      <c r="J809" s="137" t="s">
        <v>1126</v>
      </c>
      <c r="K809" s="101" t="s">
        <v>1549</v>
      </c>
      <c r="L809" s="137" t="s">
        <v>1126</v>
      </c>
      <c r="M809" s="101" t="s">
        <v>1550</v>
      </c>
      <c r="N809" s="137" t="s">
        <v>1126</v>
      </c>
    </row>
    <row r="810" spans="1:14" x14ac:dyDescent="0.25">
      <c r="A810" s="104" t="s">
        <v>1551</v>
      </c>
      <c r="B810" s="120" t="s">
        <v>1552</v>
      </c>
      <c r="C810" s="104" t="s">
        <v>1553</v>
      </c>
      <c r="D810" s="145">
        <v>0.02</v>
      </c>
      <c r="E810" s="104" t="s">
        <v>1554</v>
      </c>
      <c r="F810" s="136" t="s">
        <v>1126</v>
      </c>
      <c r="G810" s="104" t="s">
        <v>1554</v>
      </c>
      <c r="H810" s="136" t="s">
        <v>1126</v>
      </c>
      <c r="I810" s="104" t="s">
        <v>1555</v>
      </c>
      <c r="J810" s="136" t="s">
        <v>1126</v>
      </c>
      <c r="K810" s="104" t="s">
        <v>1556</v>
      </c>
      <c r="L810" s="136" t="s">
        <v>1126</v>
      </c>
      <c r="M810" s="104" t="s">
        <v>1557</v>
      </c>
      <c r="N810" s="136" t="s">
        <v>1126</v>
      </c>
    </row>
    <row r="811" spans="1:14" x14ac:dyDescent="0.25">
      <c r="A811" s="107" t="s">
        <v>1558</v>
      </c>
      <c r="B811" s="121" t="s">
        <v>1559</v>
      </c>
      <c r="C811" s="107" t="s">
        <v>1482</v>
      </c>
      <c r="D811" s="148">
        <v>7.0000000000000007E-2</v>
      </c>
      <c r="E811" s="107" t="s">
        <v>1223</v>
      </c>
      <c r="F811" s="138">
        <v>6</v>
      </c>
      <c r="G811" s="107" t="s">
        <v>1223</v>
      </c>
      <c r="H811" s="138">
        <v>2</v>
      </c>
      <c r="I811" s="107" t="s">
        <v>1560</v>
      </c>
      <c r="J811" s="138">
        <v>2</v>
      </c>
      <c r="K811" s="107" t="s">
        <v>1561</v>
      </c>
      <c r="L811" s="139" t="s">
        <v>1126</v>
      </c>
      <c r="M811" s="107" t="s">
        <v>1562</v>
      </c>
      <c r="N811" s="139" t="s">
        <v>1126</v>
      </c>
    </row>
    <row r="812" spans="1:14" x14ac:dyDescent="0.25">
      <c r="A812" s="97" t="s">
        <v>1563</v>
      </c>
      <c r="B812" s="140" t="s">
        <v>1564</v>
      </c>
      <c r="C812" s="130">
        <v>119</v>
      </c>
      <c r="D812" s="141">
        <v>0.41</v>
      </c>
      <c r="E812" s="97" t="s">
        <v>1565</v>
      </c>
      <c r="F812" s="131">
        <v>12400</v>
      </c>
      <c r="G812" s="97" t="s">
        <v>1059</v>
      </c>
      <c r="H812" s="131">
        <v>12400</v>
      </c>
      <c r="I812" s="97" t="s">
        <v>1566</v>
      </c>
      <c r="J812" s="131">
        <v>13000</v>
      </c>
      <c r="K812" s="97" t="s">
        <v>1567</v>
      </c>
      <c r="L812" s="131">
        <v>13200</v>
      </c>
      <c r="M812" s="97" t="s">
        <v>1568</v>
      </c>
      <c r="N812" s="131">
        <v>10900</v>
      </c>
    </row>
    <row r="813" spans="1:14" x14ac:dyDescent="0.25">
      <c r="A813" s="101" t="s">
        <v>1569</v>
      </c>
      <c r="B813" s="118" t="s">
        <v>1570</v>
      </c>
      <c r="C813" s="112">
        <v>24.4</v>
      </c>
      <c r="D813" s="144">
        <v>0.44</v>
      </c>
      <c r="E813" s="101" t="s">
        <v>1571</v>
      </c>
      <c r="F813" s="153">
        <v>11600</v>
      </c>
      <c r="G813" s="101" t="s">
        <v>1572</v>
      </c>
      <c r="H813" s="133">
        <v>5560</v>
      </c>
      <c r="I813" s="101" t="s">
        <v>1573</v>
      </c>
      <c r="J813" s="153">
        <v>10800</v>
      </c>
      <c r="K813" s="101" t="s">
        <v>1574</v>
      </c>
      <c r="L813" s="133">
        <v>4900</v>
      </c>
      <c r="M813" s="101" t="s">
        <v>1575</v>
      </c>
      <c r="N813" s="132">
        <v>1430</v>
      </c>
    </row>
    <row r="814" spans="1:14" x14ac:dyDescent="0.25">
      <c r="A814" s="104" t="s">
        <v>1576</v>
      </c>
      <c r="B814" s="105" t="s">
        <v>1577</v>
      </c>
      <c r="C814" s="124">
        <v>4.8</v>
      </c>
      <c r="D814" s="145">
        <v>0.18</v>
      </c>
      <c r="E814" s="104" t="s">
        <v>1578</v>
      </c>
      <c r="F814" s="135">
        <v>1890</v>
      </c>
      <c r="G814" s="104" t="s">
        <v>1579</v>
      </c>
      <c r="H814" s="134">
        <v>523</v>
      </c>
      <c r="I814" s="104" t="s">
        <v>1580</v>
      </c>
      <c r="J814" s="135">
        <v>1020</v>
      </c>
      <c r="K814" s="104" t="s">
        <v>1581</v>
      </c>
      <c r="L814" s="134">
        <v>108</v>
      </c>
      <c r="M814" s="104" t="s">
        <v>1582</v>
      </c>
      <c r="N814" s="134">
        <v>73</v>
      </c>
    </row>
    <row r="815" spans="1:14" x14ac:dyDescent="0.25">
      <c r="A815" s="101" t="s">
        <v>1583</v>
      </c>
      <c r="B815" s="118" t="s">
        <v>1584</v>
      </c>
      <c r="C815" s="112">
        <v>51.6</v>
      </c>
      <c r="D815" s="144">
        <v>0.44</v>
      </c>
      <c r="E815" s="101" t="s">
        <v>1585</v>
      </c>
      <c r="F815" s="133">
        <v>8900</v>
      </c>
      <c r="G815" s="101" t="s">
        <v>1586</v>
      </c>
      <c r="H815" s="133">
        <v>6450</v>
      </c>
      <c r="I815" s="101" t="s">
        <v>1587</v>
      </c>
      <c r="J815" s="133">
        <v>8980</v>
      </c>
      <c r="K815" s="101" t="s">
        <v>1588</v>
      </c>
      <c r="L815" s="133">
        <v>6850</v>
      </c>
      <c r="M815" s="101" t="s">
        <v>1589</v>
      </c>
      <c r="N815" s="132">
        <v>3630</v>
      </c>
    </row>
    <row r="816" spans="1:14" ht="18" x14ac:dyDescent="0.25">
      <c r="A816" s="104" t="s">
        <v>1590</v>
      </c>
      <c r="B816" s="120" t="s">
        <v>1591</v>
      </c>
      <c r="C816" s="124">
        <v>4.3</v>
      </c>
      <c r="D816" s="145">
        <v>0.41</v>
      </c>
      <c r="E816" s="104" t="s">
        <v>1592</v>
      </c>
      <c r="F816" s="135">
        <v>2120</v>
      </c>
      <c r="G816" s="104" t="s">
        <v>1593</v>
      </c>
      <c r="H816" s="134">
        <v>583</v>
      </c>
      <c r="I816" s="104" t="s">
        <v>1594</v>
      </c>
      <c r="J816" s="135">
        <v>1080</v>
      </c>
      <c r="K816" s="104" t="s">
        <v>1595</v>
      </c>
      <c r="L816" s="134">
        <v>116</v>
      </c>
      <c r="M816" s="104" t="s">
        <v>1006</v>
      </c>
      <c r="N816" s="134">
        <v>81</v>
      </c>
    </row>
    <row r="817" spans="1:14" ht="15.75" x14ac:dyDescent="0.25">
      <c r="A817" s="101" t="s">
        <v>1596</v>
      </c>
      <c r="B817" s="118" t="s">
        <v>1597</v>
      </c>
      <c r="C817" s="119">
        <v>3.5</v>
      </c>
      <c r="D817" s="144">
        <v>0.42</v>
      </c>
      <c r="E817" s="101" t="s">
        <v>1598</v>
      </c>
      <c r="F817" s="133">
        <v>1800</v>
      </c>
      <c r="G817" s="101" t="s">
        <v>1599</v>
      </c>
      <c r="H817" s="132">
        <v>491</v>
      </c>
      <c r="I817" s="101" t="s">
        <v>1600</v>
      </c>
      <c r="J817" s="132">
        <v>822</v>
      </c>
      <c r="K817" s="101" t="s">
        <v>1601</v>
      </c>
      <c r="L817" s="132">
        <v>93</v>
      </c>
      <c r="M817" s="101" t="s">
        <v>1602</v>
      </c>
      <c r="N817" s="132">
        <v>68</v>
      </c>
    </row>
    <row r="818" spans="1:14" ht="15.75" x14ac:dyDescent="0.25">
      <c r="A818" s="104" t="s">
        <v>1603</v>
      </c>
      <c r="B818" s="120" t="s">
        <v>1604</v>
      </c>
      <c r="C818" s="115">
        <v>20.8</v>
      </c>
      <c r="D818" s="120" t="s">
        <v>1605</v>
      </c>
      <c r="E818" s="104" t="s">
        <v>1131</v>
      </c>
      <c r="F818" s="135">
        <v>9710</v>
      </c>
      <c r="G818" s="104" t="s">
        <v>1606</v>
      </c>
      <c r="H818" s="135">
        <v>4240</v>
      </c>
      <c r="I818" s="104" t="s">
        <v>1462</v>
      </c>
      <c r="J818" s="135">
        <v>8820</v>
      </c>
      <c r="K818" s="104" t="s">
        <v>1607</v>
      </c>
      <c r="L818" s="135">
        <v>3400</v>
      </c>
      <c r="M818" s="104" t="s">
        <v>1608</v>
      </c>
      <c r="N818" s="134">
        <v>912</v>
      </c>
    </row>
    <row r="819" spans="1:14" x14ac:dyDescent="0.25">
      <c r="A819" s="101" t="s">
        <v>1609</v>
      </c>
      <c r="B819" s="118" t="s">
        <v>1610</v>
      </c>
      <c r="C819" s="112">
        <v>10.8</v>
      </c>
      <c r="D819" s="144">
        <v>0.45</v>
      </c>
      <c r="E819" s="101" t="s">
        <v>1611</v>
      </c>
      <c r="F819" s="133">
        <v>5550</v>
      </c>
      <c r="G819" s="101" t="s">
        <v>1612</v>
      </c>
      <c r="H819" s="133">
        <v>1790</v>
      </c>
      <c r="I819" s="101" t="s">
        <v>1613</v>
      </c>
      <c r="J819" s="133">
        <v>4280</v>
      </c>
      <c r="K819" s="101" t="s">
        <v>1614</v>
      </c>
      <c r="L819" s="132">
        <v>753</v>
      </c>
      <c r="M819" s="101" t="s">
        <v>1615</v>
      </c>
      <c r="N819" s="132">
        <v>260</v>
      </c>
    </row>
    <row r="820" spans="1:14" x14ac:dyDescent="0.25">
      <c r="A820" s="104" t="s">
        <v>1616</v>
      </c>
      <c r="B820" s="120" t="s">
        <v>1617</v>
      </c>
      <c r="C820" s="124">
        <v>7.5</v>
      </c>
      <c r="D820" s="145">
        <v>0.36</v>
      </c>
      <c r="E820" s="104" t="s">
        <v>1618</v>
      </c>
      <c r="F820" s="135">
        <v>3350</v>
      </c>
      <c r="G820" s="104" t="s">
        <v>1619</v>
      </c>
      <c r="H820" s="134">
        <v>979</v>
      </c>
      <c r="I820" s="104" t="s">
        <v>1133</v>
      </c>
      <c r="J820" s="135">
        <v>2240</v>
      </c>
      <c r="K820" s="104" t="s">
        <v>1620</v>
      </c>
      <c r="L820" s="134">
        <v>273</v>
      </c>
      <c r="M820" s="104" t="s">
        <v>1621</v>
      </c>
      <c r="N820" s="134">
        <v>138</v>
      </c>
    </row>
    <row r="821" spans="1:14" x14ac:dyDescent="0.25">
      <c r="A821" s="101" t="s">
        <v>1622</v>
      </c>
      <c r="B821" s="118" t="s">
        <v>1623</v>
      </c>
      <c r="C821" s="119">
        <v>4.9000000000000004</v>
      </c>
      <c r="D821" s="144">
        <v>0.33</v>
      </c>
      <c r="E821" s="101" t="s">
        <v>1624</v>
      </c>
      <c r="F821" s="133">
        <v>2360</v>
      </c>
      <c r="G821" s="101" t="s">
        <v>1625</v>
      </c>
      <c r="H821" s="132">
        <v>654</v>
      </c>
      <c r="I821" s="101" t="s">
        <v>1626</v>
      </c>
      <c r="J821" s="133">
        <v>1280</v>
      </c>
      <c r="K821" s="101" t="s">
        <v>1627</v>
      </c>
      <c r="L821" s="132">
        <v>136</v>
      </c>
      <c r="M821" s="101" t="s">
        <v>1628</v>
      </c>
      <c r="N821" s="132">
        <v>91</v>
      </c>
    </row>
    <row r="822" spans="1:14" x14ac:dyDescent="0.25">
      <c r="A822" s="104" t="s">
        <v>1629</v>
      </c>
      <c r="B822" s="120" t="s">
        <v>1630</v>
      </c>
      <c r="C822" s="124">
        <v>6.6</v>
      </c>
      <c r="D822" s="145">
        <v>0.31</v>
      </c>
      <c r="E822" s="104" t="s">
        <v>1631</v>
      </c>
      <c r="F822" s="135">
        <v>2900</v>
      </c>
      <c r="G822" s="104" t="s">
        <v>1632</v>
      </c>
      <c r="H822" s="134">
        <v>828</v>
      </c>
      <c r="I822" s="104" t="s">
        <v>1633</v>
      </c>
      <c r="J822" s="135">
        <v>1820</v>
      </c>
      <c r="K822" s="104" t="s">
        <v>1634</v>
      </c>
      <c r="L822" s="134">
        <v>206</v>
      </c>
      <c r="M822" s="104" t="s">
        <v>1635</v>
      </c>
      <c r="N822" s="134">
        <v>116</v>
      </c>
    </row>
    <row r="823" spans="1:14" x14ac:dyDescent="0.25">
      <c r="A823" s="101" t="s">
        <v>1636</v>
      </c>
      <c r="B823" s="118" t="s">
        <v>1637</v>
      </c>
      <c r="C823" s="119">
        <v>5.5</v>
      </c>
      <c r="D823" s="144">
        <v>0.36</v>
      </c>
      <c r="E823" s="101" t="s">
        <v>1638</v>
      </c>
      <c r="F823" s="133">
        <v>2910</v>
      </c>
      <c r="G823" s="101" t="s">
        <v>1639</v>
      </c>
      <c r="H823" s="132">
        <v>812</v>
      </c>
      <c r="I823" s="101" t="s">
        <v>1640</v>
      </c>
      <c r="J823" s="133">
        <v>1670</v>
      </c>
      <c r="K823" s="101" t="s">
        <v>1094</v>
      </c>
      <c r="L823" s="132">
        <v>179</v>
      </c>
      <c r="M823" s="101" t="s">
        <v>1641</v>
      </c>
      <c r="N823" s="132">
        <v>114</v>
      </c>
    </row>
    <row r="824" spans="1:14" x14ac:dyDescent="0.25">
      <c r="A824" s="104" t="s">
        <v>1642</v>
      </c>
      <c r="B824" s="120" t="s">
        <v>1643</v>
      </c>
      <c r="C824" s="124">
        <v>0.3</v>
      </c>
      <c r="D824" s="145">
        <v>0.14000000000000001</v>
      </c>
      <c r="E824" s="104" t="s">
        <v>1644</v>
      </c>
      <c r="F824" s="134">
        <v>69</v>
      </c>
      <c r="G824" s="104" t="s">
        <v>1644</v>
      </c>
      <c r="H824" s="134">
        <v>19</v>
      </c>
      <c r="I824" s="104" t="s">
        <v>1645</v>
      </c>
      <c r="J824" s="134">
        <v>21</v>
      </c>
      <c r="K824" s="104" t="s">
        <v>1646</v>
      </c>
      <c r="L824" s="134">
        <v>3</v>
      </c>
      <c r="M824" s="104" t="s">
        <v>1647</v>
      </c>
      <c r="N824" s="134">
        <v>3</v>
      </c>
    </row>
    <row r="825" spans="1:14" x14ac:dyDescent="0.25">
      <c r="A825" s="101" t="s">
        <v>1648</v>
      </c>
      <c r="B825" s="118" t="s">
        <v>1649</v>
      </c>
      <c r="C825" s="119">
        <v>2.5</v>
      </c>
      <c r="D825" s="144">
        <v>0.26</v>
      </c>
      <c r="E825" s="101" t="s">
        <v>1650</v>
      </c>
      <c r="F825" s="133">
        <v>1110</v>
      </c>
      <c r="G825" s="101" t="s">
        <v>1650</v>
      </c>
      <c r="H825" s="132">
        <v>301</v>
      </c>
      <c r="I825" s="101" t="s">
        <v>1651</v>
      </c>
      <c r="J825" s="132">
        <v>438</v>
      </c>
      <c r="K825" s="101" t="s">
        <v>1652</v>
      </c>
      <c r="L825" s="132">
        <v>54</v>
      </c>
      <c r="M825" s="101" t="s">
        <v>1653</v>
      </c>
      <c r="N825" s="132">
        <v>42</v>
      </c>
    </row>
    <row r="826" spans="1:14" x14ac:dyDescent="0.25">
      <c r="A826" s="104" t="s">
        <v>1654</v>
      </c>
      <c r="B826" s="120" t="s">
        <v>1655</v>
      </c>
      <c r="C826" s="104" t="s">
        <v>1656</v>
      </c>
      <c r="D826" s="145">
        <v>0.04</v>
      </c>
      <c r="E826" s="104" t="s">
        <v>1657</v>
      </c>
      <c r="F826" s="134">
        <v>5</v>
      </c>
      <c r="G826" s="104" t="s">
        <v>1657</v>
      </c>
      <c r="H826" s="134">
        <v>1</v>
      </c>
      <c r="I826" s="104" t="s">
        <v>1658</v>
      </c>
      <c r="J826" s="134">
        <v>1</v>
      </c>
      <c r="K826" s="104" t="s">
        <v>1659</v>
      </c>
      <c r="L826" s="136" t="s">
        <v>1126</v>
      </c>
      <c r="M826" s="104" t="s">
        <v>1660</v>
      </c>
      <c r="N826" s="136" t="s">
        <v>1126</v>
      </c>
    </row>
    <row r="827" spans="1:14" x14ac:dyDescent="0.25">
      <c r="A827" s="101" t="s">
        <v>1661</v>
      </c>
      <c r="B827" s="118" t="s">
        <v>1662</v>
      </c>
      <c r="C827" s="119">
        <v>0.4</v>
      </c>
      <c r="D827" s="144">
        <v>0.13</v>
      </c>
      <c r="E827" s="101" t="s">
        <v>1388</v>
      </c>
      <c r="F827" s="132">
        <v>108</v>
      </c>
      <c r="G827" s="101" t="s">
        <v>1388</v>
      </c>
      <c r="H827" s="132">
        <v>29</v>
      </c>
      <c r="I827" s="101" t="s">
        <v>1663</v>
      </c>
      <c r="J827" s="132">
        <v>33</v>
      </c>
      <c r="K827" s="101" t="s">
        <v>1664</v>
      </c>
      <c r="L827" s="132">
        <v>5</v>
      </c>
      <c r="M827" s="101" t="s">
        <v>1665</v>
      </c>
      <c r="N827" s="132">
        <v>4</v>
      </c>
    </row>
    <row r="828" spans="1:14" x14ac:dyDescent="0.25">
      <c r="A828" s="104" t="s">
        <v>1666</v>
      </c>
      <c r="B828" s="120" t="s">
        <v>1667</v>
      </c>
      <c r="C828" s="104" t="s">
        <v>1668</v>
      </c>
      <c r="D828" s="145">
        <v>0.02</v>
      </c>
      <c r="E828" s="104" t="s">
        <v>1669</v>
      </c>
      <c r="F828" s="134">
        <v>1</v>
      </c>
      <c r="G828" s="104" t="s">
        <v>1669</v>
      </c>
      <c r="H828" s="136" t="s">
        <v>1126</v>
      </c>
      <c r="I828" s="104" t="s">
        <v>1670</v>
      </c>
      <c r="J828" s="136" t="s">
        <v>1126</v>
      </c>
      <c r="K828" s="104" t="s">
        <v>1671</v>
      </c>
      <c r="L828" s="136" t="s">
        <v>1126</v>
      </c>
      <c r="M828" s="104" t="s">
        <v>1268</v>
      </c>
      <c r="N828" s="136" t="s">
        <v>1126</v>
      </c>
    </row>
    <row r="829" spans="1:14" ht="18" x14ac:dyDescent="0.25">
      <c r="A829" s="101" t="s">
        <v>1672</v>
      </c>
      <c r="B829" s="118" t="s">
        <v>1673</v>
      </c>
      <c r="C829" s="112">
        <v>22.5</v>
      </c>
      <c r="D829" s="144">
        <v>0.53</v>
      </c>
      <c r="E829" s="101" t="s">
        <v>1674</v>
      </c>
      <c r="F829" s="133">
        <v>6720</v>
      </c>
      <c r="G829" s="101" t="s">
        <v>1675</v>
      </c>
      <c r="H829" s="133">
        <v>3070</v>
      </c>
      <c r="I829" s="101" t="s">
        <v>1676</v>
      </c>
      <c r="J829" s="133">
        <v>6180</v>
      </c>
      <c r="K829" s="101" t="s">
        <v>1677</v>
      </c>
      <c r="L829" s="133">
        <v>2580</v>
      </c>
      <c r="M829" s="101" t="s">
        <v>1678</v>
      </c>
      <c r="N829" s="132">
        <v>718</v>
      </c>
    </row>
    <row r="830" spans="1:14" ht="15.75" x14ac:dyDescent="0.25">
      <c r="A830" s="126" t="s">
        <v>1679</v>
      </c>
      <c r="B830" s="125" t="s">
        <v>1680</v>
      </c>
      <c r="C830" s="163">
        <v>21.2</v>
      </c>
      <c r="D830" s="146">
        <v>0.44</v>
      </c>
      <c r="E830" s="126" t="s">
        <v>1681</v>
      </c>
      <c r="F830" s="158">
        <v>5940</v>
      </c>
      <c r="G830" s="126" t="s">
        <v>1682</v>
      </c>
      <c r="H830" s="158">
        <v>2620</v>
      </c>
      <c r="I830" s="126" t="s">
        <v>1683</v>
      </c>
      <c r="J830" s="158">
        <v>5410</v>
      </c>
      <c r="K830" s="126" t="s">
        <v>1684</v>
      </c>
      <c r="L830" s="158">
        <v>2130</v>
      </c>
      <c r="M830" s="126" t="s">
        <v>1685</v>
      </c>
      <c r="N830" s="164">
        <v>575</v>
      </c>
    </row>
    <row r="831" spans="1:14" ht="18" x14ac:dyDescent="0.25">
      <c r="A831" s="97" t="s">
        <v>1686</v>
      </c>
      <c r="B831" s="140" t="s">
        <v>1687</v>
      </c>
      <c r="C831" s="110">
        <v>7.5</v>
      </c>
      <c r="D831" s="141">
        <v>0.44</v>
      </c>
      <c r="E831" s="97" t="s">
        <v>1688</v>
      </c>
      <c r="F831" s="161">
        <v>3180</v>
      </c>
      <c r="G831" s="97" t="s">
        <v>1689</v>
      </c>
      <c r="H831" s="142">
        <v>929</v>
      </c>
      <c r="I831" s="97" t="s">
        <v>1690</v>
      </c>
      <c r="J831" s="161">
        <v>2120</v>
      </c>
      <c r="K831" s="97" t="s">
        <v>1691</v>
      </c>
      <c r="L831" s="142">
        <v>259</v>
      </c>
      <c r="M831" s="97" t="s">
        <v>1692</v>
      </c>
      <c r="N831" s="142">
        <v>131</v>
      </c>
    </row>
    <row r="832" spans="1:14" ht="18" x14ac:dyDescent="0.25">
      <c r="A832" s="101" t="s">
        <v>1693</v>
      </c>
      <c r="B832" s="118" t="s">
        <v>1694</v>
      </c>
      <c r="C832" s="119">
        <v>2.2000000000000002</v>
      </c>
      <c r="D832" s="144">
        <v>0.32</v>
      </c>
      <c r="E832" s="101" t="s">
        <v>1695</v>
      </c>
      <c r="F832" s="132">
        <v>795</v>
      </c>
      <c r="G832" s="101" t="s">
        <v>1695</v>
      </c>
      <c r="H832" s="132">
        <v>216</v>
      </c>
      <c r="I832" s="101" t="s">
        <v>1696</v>
      </c>
      <c r="J832" s="132">
        <v>302</v>
      </c>
      <c r="K832" s="101" t="s">
        <v>1697</v>
      </c>
      <c r="L832" s="132">
        <v>38</v>
      </c>
      <c r="M832" s="101" t="s">
        <v>1698</v>
      </c>
      <c r="N832" s="132">
        <v>30</v>
      </c>
    </row>
    <row r="833" spans="1:14" ht="18" x14ac:dyDescent="0.25">
      <c r="A833" s="104" t="s">
        <v>1699</v>
      </c>
      <c r="B833" s="120" t="s">
        <v>1700</v>
      </c>
      <c r="C833" s="124">
        <v>5</v>
      </c>
      <c r="D833" s="145">
        <v>0.35</v>
      </c>
      <c r="E833" s="104" t="s">
        <v>1701</v>
      </c>
      <c r="F833" s="135">
        <v>1910</v>
      </c>
      <c r="G833" s="104" t="s">
        <v>1702</v>
      </c>
      <c r="H833" s="134">
        <v>530</v>
      </c>
      <c r="I833" s="104" t="s">
        <v>1703</v>
      </c>
      <c r="J833" s="135">
        <v>1050</v>
      </c>
      <c r="K833" s="104" t="s">
        <v>1704</v>
      </c>
      <c r="L833" s="134">
        <v>111</v>
      </c>
      <c r="M833" s="104" t="s">
        <v>1705</v>
      </c>
      <c r="N833" s="134">
        <v>74</v>
      </c>
    </row>
    <row r="834" spans="1:14" ht="18" x14ac:dyDescent="0.25">
      <c r="A834" s="101" t="s">
        <v>1706</v>
      </c>
      <c r="B834" s="118" t="s">
        <v>1707</v>
      </c>
      <c r="C834" s="119">
        <v>6.6</v>
      </c>
      <c r="D834" s="144">
        <v>0.42</v>
      </c>
      <c r="E834" s="101" t="s">
        <v>1639</v>
      </c>
      <c r="F834" s="133">
        <v>2990</v>
      </c>
      <c r="G834" s="101" t="s">
        <v>1708</v>
      </c>
      <c r="H834" s="132">
        <v>854</v>
      </c>
      <c r="I834" s="101" t="s">
        <v>1709</v>
      </c>
      <c r="J834" s="133">
        <v>1880</v>
      </c>
      <c r="K834" s="101" t="s">
        <v>973</v>
      </c>
      <c r="L834" s="132">
        <v>212</v>
      </c>
      <c r="M834" s="101" t="s">
        <v>1710</v>
      </c>
      <c r="N834" s="132">
        <v>120</v>
      </c>
    </row>
    <row r="835" spans="1:14" ht="18" x14ac:dyDescent="0.25">
      <c r="A835" s="104" t="s">
        <v>1711</v>
      </c>
      <c r="B835" s="120" t="s">
        <v>1712</v>
      </c>
      <c r="C835" s="124">
        <v>6</v>
      </c>
      <c r="D835" s="120" t="s">
        <v>1713</v>
      </c>
      <c r="E835" s="104" t="s">
        <v>1714</v>
      </c>
      <c r="F835" s="135">
        <v>3150</v>
      </c>
      <c r="G835" s="104" t="s">
        <v>1715</v>
      </c>
      <c r="H835" s="134">
        <v>889</v>
      </c>
      <c r="I835" s="104" t="s">
        <v>1222</v>
      </c>
      <c r="J835" s="135">
        <v>1900</v>
      </c>
      <c r="K835" s="104" t="s">
        <v>1634</v>
      </c>
      <c r="L835" s="134">
        <v>206</v>
      </c>
      <c r="M835" s="104" t="s">
        <v>1716</v>
      </c>
      <c r="N835" s="134">
        <v>124</v>
      </c>
    </row>
    <row r="836" spans="1:14" x14ac:dyDescent="0.25">
      <c r="A836" s="101" t="s">
        <v>1717</v>
      </c>
      <c r="B836" s="118" t="s">
        <v>1718</v>
      </c>
      <c r="C836" s="119">
        <v>3.7</v>
      </c>
      <c r="D836" s="144">
        <v>0.32</v>
      </c>
      <c r="E836" s="101" t="s">
        <v>1719</v>
      </c>
      <c r="F836" s="133">
        <v>1330</v>
      </c>
      <c r="G836" s="101" t="s">
        <v>1720</v>
      </c>
      <c r="H836" s="132">
        <v>363</v>
      </c>
      <c r="I836" s="101" t="s">
        <v>1019</v>
      </c>
      <c r="J836" s="132">
        <v>624</v>
      </c>
      <c r="K836" s="101" t="s">
        <v>1721</v>
      </c>
      <c r="L836" s="132">
        <v>69</v>
      </c>
      <c r="M836" s="101" t="s">
        <v>1722</v>
      </c>
      <c r="N836" s="132">
        <v>51</v>
      </c>
    </row>
    <row r="837" spans="1:14" ht="18" x14ac:dyDescent="0.25">
      <c r="A837" s="104" t="s">
        <v>1723</v>
      </c>
      <c r="B837" s="120" t="s">
        <v>1724</v>
      </c>
      <c r="C837" s="124">
        <v>3.8</v>
      </c>
      <c r="D837" s="145">
        <v>0.3</v>
      </c>
      <c r="E837" s="104" t="s">
        <v>1725</v>
      </c>
      <c r="F837" s="135">
        <v>1410</v>
      </c>
      <c r="G837" s="104" t="s">
        <v>1726</v>
      </c>
      <c r="H837" s="134">
        <v>387</v>
      </c>
      <c r="I837" s="104" t="s">
        <v>1727</v>
      </c>
      <c r="J837" s="134">
        <v>673</v>
      </c>
      <c r="K837" s="104" t="s">
        <v>1728</v>
      </c>
      <c r="L837" s="134">
        <v>74</v>
      </c>
      <c r="M837" s="104" t="s">
        <v>1729</v>
      </c>
      <c r="N837" s="134">
        <v>54</v>
      </c>
    </row>
    <row r="838" spans="1:14" ht="18" x14ac:dyDescent="0.25">
      <c r="A838" s="101" t="s">
        <v>1730</v>
      </c>
      <c r="B838" s="118" t="s">
        <v>1731</v>
      </c>
      <c r="C838" s="118" t="s">
        <v>1732</v>
      </c>
      <c r="D838" s="144">
        <v>0.17</v>
      </c>
      <c r="E838" s="101" t="s">
        <v>1733</v>
      </c>
      <c r="F838" s="132">
        <v>62</v>
      </c>
      <c r="G838" s="101" t="s">
        <v>1733</v>
      </c>
      <c r="H838" s="132">
        <v>17</v>
      </c>
      <c r="I838" s="101" t="s">
        <v>1734</v>
      </c>
      <c r="J838" s="132">
        <v>18</v>
      </c>
      <c r="K838" s="101" t="s">
        <v>1735</v>
      </c>
      <c r="L838" s="132">
        <v>3</v>
      </c>
      <c r="M838" s="101" t="s">
        <v>1736</v>
      </c>
      <c r="N838" s="132">
        <v>2</v>
      </c>
    </row>
    <row r="839" spans="1:14" ht="18" x14ac:dyDescent="0.25">
      <c r="A839" s="104" t="s">
        <v>1737</v>
      </c>
      <c r="B839" s="120" t="s">
        <v>1738</v>
      </c>
      <c r="C839" s="124">
        <v>5.7</v>
      </c>
      <c r="D839" s="145">
        <v>0.37</v>
      </c>
      <c r="E839" s="104" t="s">
        <v>1739</v>
      </c>
      <c r="F839" s="135">
        <v>2560</v>
      </c>
      <c r="G839" s="104" t="s">
        <v>1740</v>
      </c>
      <c r="H839" s="134">
        <v>719</v>
      </c>
      <c r="I839" s="104" t="s">
        <v>1741</v>
      </c>
      <c r="J839" s="135">
        <v>1500</v>
      </c>
      <c r="K839" s="104" t="s">
        <v>1742</v>
      </c>
      <c r="L839" s="134">
        <v>162</v>
      </c>
      <c r="M839" s="104" t="s">
        <v>1743</v>
      </c>
      <c r="N839" s="134">
        <v>101</v>
      </c>
    </row>
    <row r="840" spans="1:14" ht="18" x14ac:dyDescent="0.25">
      <c r="A840" s="101" t="s">
        <v>1744</v>
      </c>
      <c r="B840" s="118" t="s">
        <v>1745</v>
      </c>
      <c r="C840" s="119">
        <v>3.5</v>
      </c>
      <c r="D840" s="144">
        <v>0.38</v>
      </c>
      <c r="E840" s="101" t="s">
        <v>1746</v>
      </c>
      <c r="F840" s="133">
        <v>1640</v>
      </c>
      <c r="G840" s="101" t="s">
        <v>1747</v>
      </c>
      <c r="H840" s="132">
        <v>446</v>
      </c>
      <c r="I840" s="101" t="s">
        <v>1748</v>
      </c>
      <c r="J840" s="132">
        <v>747</v>
      </c>
      <c r="K840" s="101" t="s">
        <v>1749</v>
      </c>
      <c r="L840" s="132">
        <v>84</v>
      </c>
      <c r="M840" s="101" t="s">
        <v>1750</v>
      </c>
      <c r="N840" s="132">
        <v>62</v>
      </c>
    </row>
    <row r="841" spans="1:14" ht="18" x14ac:dyDescent="0.25">
      <c r="A841" s="104" t="s">
        <v>1751</v>
      </c>
      <c r="B841" s="120" t="s">
        <v>1752</v>
      </c>
      <c r="C841" s="124">
        <v>3.8</v>
      </c>
      <c r="D841" s="145">
        <v>0.32</v>
      </c>
      <c r="E841" s="104" t="s">
        <v>1753</v>
      </c>
      <c r="F841" s="135">
        <v>1510</v>
      </c>
      <c r="G841" s="104" t="s">
        <v>1754</v>
      </c>
      <c r="H841" s="134">
        <v>413</v>
      </c>
      <c r="I841" s="104" t="s">
        <v>1755</v>
      </c>
      <c r="J841" s="134">
        <v>718</v>
      </c>
      <c r="K841" s="104" t="s">
        <v>1756</v>
      </c>
      <c r="L841" s="134">
        <v>79</v>
      </c>
      <c r="M841" s="104" t="s">
        <v>1757</v>
      </c>
      <c r="N841" s="134">
        <v>57</v>
      </c>
    </row>
    <row r="842" spans="1:14" x14ac:dyDescent="0.25">
      <c r="A842" s="101" t="s">
        <v>1758</v>
      </c>
      <c r="B842" s="118" t="s">
        <v>1759</v>
      </c>
      <c r="C842" s="101" t="s">
        <v>1760</v>
      </c>
      <c r="D842" s="144">
        <v>0.15</v>
      </c>
      <c r="E842" s="101" t="s">
        <v>1633</v>
      </c>
      <c r="F842" s="132">
        <v>50</v>
      </c>
      <c r="G842" s="101" t="s">
        <v>1633</v>
      </c>
      <c r="H842" s="132">
        <v>14</v>
      </c>
      <c r="I842" s="101" t="s">
        <v>1761</v>
      </c>
      <c r="J842" s="132">
        <v>15</v>
      </c>
      <c r="K842" s="101" t="s">
        <v>1762</v>
      </c>
      <c r="L842" s="132">
        <v>2</v>
      </c>
      <c r="M842" s="101" t="s">
        <v>1763</v>
      </c>
      <c r="N842" s="132">
        <v>2</v>
      </c>
    </row>
    <row r="843" spans="1:14" ht="18" x14ac:dyDescent="0.25">
      <c r="A843" s="104" t="s">
        <v>1764</v>
      </c>
      <c r="B843" s="120" t="s">
        <v>1765</v>
      </c>
      <c r="C843" s="104" t="s">
        <v>1766</v>
      </c>
      <c r="D843" s="145">
        <v>0.05</v>
      </c>
      <c r="E843" s="104" t="s">
        <v>1767</v>
      </c>
      <c r="F843" s="134">
        <v>3</v>
      </c>
      <c r="G843" s="104" t="s">
        <v>1767</v>
      </c>
      <c r="H843" s="136" t="s">
        <v>1126</v>
      </c>
      <c r="I843" s="104" t="s">
        <v>1768</v>
      </c>
      <c r="J843" s="136" t="s">
        <v>1126</v>
      </c>
      <c r="K843" s="104" t="s">
        <v>1769</v>
      </c>
      <c r="L843" s="136" t="s">
        <v>1126</v>
      </c>
      <c r="M843" s="104" t="s">
        <v>1770</v>
      </c>
      <c r="N843" s="136" t="s">
        <v>1126</v>
      </c>
    </row>
    <row r="844" spans="1:14" ht="18" x14ac:dyDescent="0.25">
      <c r="A844" s="101" t="s">
        <v>1771</v>
      </c>
      <c r="B844" s="118" t="s">
        <v>1772</v>
      </c>
      <c r="C844" s="119">
        <v>0.6</v>
      </c>
      <c r="D844" s="118" t="s">
        <v>1773</v>
      </c>
      <c r="E844" s="101" t="s">
        <v>1774</v>
      </c>
      <c r="F844" s="132">
        <v>215</v>
      </c>
      <c r="G844" s="101" t="s">
        <v>1774</v>
      </c>
      <c r="H844" s="132">
        <v>58</v>
      </c>
      <c r="I844" s="101" t="s">
        <v>1775</v>
      </c>
      <c r="J844" s="132">
        <v>66</v>
      </c>
      <c r="K844" s="101" t="s">
        <v>1776</v>
      </c>
      <c r="L844" s="132">
        <v>10</v>
      </c>
      <c r="M844" s="101" t="s">
        <v>1777</v>
      </c>
      <c r="N844" s="132">
        <v>8</v>
      </c>
    </row>
    <row r="845" spans="1:14" ht="18" x14ac:dyDescent="0.25">
      <c r="A845" s="104" t="s">
        <v>1778</v>
      </c>
      <c r="B845" s="120" t="s">
        <v>1779</v>
      </c>
      <c r="C845" s="124">
        <v>5</v>
      </c>
      <c r="D845" s="145">
        <v>0.3</v>
      </c>
      <c r="E845" s="104" t="s">
        <v>1780</v>
      </c>
      <c r="F845" s="135">
        <v>2260</v>
      </c>
      <c r="G845" s="104" t="s">
        <v>1781</v>
      </c>
      <c r="H845" s="134">
        <v>627</v>
      </c>
      <c r="I845" s="104" t="s">
        <v>1782</v>
      </c>
      <c r="J845" s="135">
        <v>1240</v>
      </c>
      <c r="K845" s="104" t="s">
        <v>1783</v>
      </c>
      <c r="L845" s="134">
        <v>132</v>
      </c>
      <c r="M845" s="104" t="s">
        <v>1784</v>
      </c>
      <c r="N845" s="134">
        <v>88</v>
      </c>
    </row>
    <row r="846" spans="1:14" ht="18" x14ac:dyDescent="0.25">
      <c r="A846" s="101" t="s">
        <v>1785</v>
      </c>
      <c r="B846" s="118" t="s">
        <v>1786</v>
      </c>
      <c r="C846" s="101" t="s">
        <v>1235</v>
      </c>
      <c r="D846" s="144">
        <v>0.01</v>
      </c>
      <c r="E846" s="101" t="s">
        <v>1787</v>
      </c>
      <c r="F846" s="137" t="s">
        <v>1126</v>
      </c>
      <c r="G846" s="101" t="s">
        <v>1787</v>
      </c>
      <c r="H846" s="137" t="s">
        <v>1126</v>
      </c>
      <c r="I846" s="101" t="s">
        <v>1788</v>
      </c>
      <c r="J846" s="137" t="s">
        <v>1126</v>
      </c>
      <c r="K846" s="101" t="s">
        <v>1789</v>
      </c>
      <c r="L846" s="137" t="s">
        <v>1126</v>
      </c>
      <c r="M846" s="101" t="s">
        <v>1790</v>
      </c>
      <c r="N846" s="137" t="s">
        <v>1126</v>
      </c>
    </row>
    <row r="847" spans="1:14" x14ac:dyDescent="0.25">
      <c r="A847" s="104" t="s">
        <v>1791</v>
      </c>
      <c r="B847" s="120" t="s">
        <v>1792</v>
      </c>
      <c r="C847" s="124">
        <v>0.3</v>
      </c>
      <c r="D847" s="145">
        <v>0.16</v>
      </c>
      <c r="E847" s="104" t="s">
        <v>1793</v>
      </c>
      <c r="F847" s="134">
        <v>47</v>
      </c>
      <c r="G847" s="104" t="s">
        <v>1793</v>
      </c>
      <c r="H847" s="134">
        <v>13</v>
      </c>
      <c r="I847" s="104" t="s">
        <v>1794</v>
      </c>
      <c r="J847" s="134">
        <v>14</v>
      </c>
      <c r="K847" s="104" t="s">
        <v>1795</v>
      </c>
      <c r="L847" s="134">
        <v>2</v>
      </c>
      <c r="M847" s="104" t="s">
        <v>1796</v>
      </c>
      <c r="N847" s="134">
        <v>2</v>
      </c>
    </row>
    <row r="848" spans="1:14" ht="18" x14ac:dyDescent="0.25">
      <c r="A848" s="101" t="s">
        <v>1797</v>
      </c>
      <c r="B848" s="118" t="s">
        <v>1798</v>
      </c>
      <c r="C848" s="112">
        <v>13.5</v>
      </c>
      <c r="D848" s="144">
        <v>1.02</v>
      </c>
      <c r="E848" s="101" t="s">
        <v>1799</v>
      </c>
      <c r="F848" s="133">
        <v>8010</v>
      </c>
      <c r="G848" s="101" t="s">
        <v>1800</v>
      </c>
      <c r="H848" s="133">
        <v>2820</v>
      </c>
      <c r="I848" s="101" t="s">
        <v>1524</v>
      </c>
      <c r="J848" s="133">
        <v>6600</v>
      </c>
      <c r="K848" s="101" t="s">
        <v>1801</v>
      </c>
      <c r="L848" s="133">
        <v>1530</v>
      </c>
      <c r="M848" s="101" t="s">
        <v>1802</v>
      </c>
      <c r="N848" s="132">
        <v>436</v>
      </c>
    </row>
    <row r="849" spans="1:14" x14ac:dyDescent="0.25">
      <c r="A849" s="104" t="s">
        <v>1803</v>
      </c>
      <c r="B849" s="120" t="s">
        <v>1804</v>
      </c>
      <c r="C849" s="124">
        <v>4.7</v>
      </c>
      <c r="D849" s="145">
        <v>0.36</v>
      </c>
      <c r="E849" s="104" t="s">
        <v>1805</v>
      </c>
      <c r="F849" s="135">
        <v>1530</v>
      </c>
      <c r="G849" s="104" t="s">
        <v>1806</v>
      </c>
      <c r="H849" s="134">
        <v>421</v>
      </c>
      <c r="I849" s="104" t="s">
        <v>1807</v>
      </c>
      <c r="J849" s="134">
        <v>809</v>
      </c>
      <c r="K849" s="104" t="s">
        <v>1808</v>
      </c>
      <c r="L849" s="134">
        <v>86</v>
      </c>
      <c r="M849" s="104" t="s">
        <v>1809</v>
      </c>
      <c r="N849" s="134">
        <v>59</v>
      </c>
    </row>
    <row r="850" spans="1:14" x14ac:dyDescent="0.25">
      <c r="A850" s="101" t="s">
        <v>1810</v>
      </c>
      <c r="B850" s="118" t="s">
        <v>1811</v>
      </c>
      <c r="C850" s="119">
        <v>4.7</v>
      </c>
      <c r="D850" s="144">
        <v>0.42</v>
      </c>
      <c r="E850" s="101" t="s">
        <v>1812</v>
      </c>
      <c r="F850" s="133">
        <v>1760</v>
      </c>
      <c r="G850" s="101" t="s">
        <v>1813</v>
      </c>
      <c r="H850" s="132">
        <v>486</v>
      </c>
      <c r="I850" s="101" t="s">
        <v>1814</v>
      </c>
      <c r="J850" s="132">
        <v>934</v>
      </c>
      <c r="K850" s="101" t="s">
        <v>1815</v>
      </c>
      <c r="L850" s="132">
        <v>99</v>
      </c>
      <c r="M850" s="101" t="s">
        <v>1816</v>
      </c>
      <c r="N850" s="132">
        <v>68</v>
      </c>
    </row>
    <row r="851" spans="1:14" x14ac:dyDescent="0.25">
      <c r="A851" s="104" t="s">
        <v>1817</v>
      </c>
      <c r="B851" s="120" t="s">
        <v>1818</v>
      </c>
      <c r="C851" s="124">
        <v>4.7</v>
      </c>
      <c r="D851" s="145">
        <v>0.35</v>
      </c>
      <c r="E851" s="104" t="s">
        <v>1819</v>
      </c>
      <c r="F851" s="135">
        <v>1480</v>
      </c>
      <c r="G851" s="104" t="s">
        <v>1820</v>
      </c>
      <c r="H851" s="134">
        <v>407</v>
      </c>
      <c r="I851" s="104" t="s">
        <v>1821</v>
      </c>
      <c r="J851" s="134">
        <v>783</v>
      </c>
      <c r="K851" s="104" t="s">
        <v>1822</v>
      </c>
      <c r="L851" s="134">
        <v>83</v>
      </c>
      <c r="M851" s="104" t="s">
        <v>1823</v>
      </c>
      <c r="N851" s="134">
        <v>57</v>
      </c>
    </row>
    <row r="852" spans="1:14" x14ac:dyDescent="0.25">
      <c r="A852" s="101" t="s">
        <v>1824</v>
      </c>
      <c r="B852" s="118" t="s">
        <v>1825</v>
      </c>
      <c r="C852" s="119">
        <v>0.8</v>
      </c>
      <c r="D852" s="144">
        <v>0.3</v>
      </c>
      <c r="E852" s="101" t="s">
        <v>1826</v>
      </c>
      <c r="F852" s="132">
        <v>209</v>
      </c>
      <c r="G852" s="101" t="s">
        <v>1826</v>
      </c>
      <c r="H852" s="132">
        <v>57</v>
      </c>
      <c r="I852" s="101" t="s">
        <v>1827</v>
      </c>
      <c r="J852" s="132">
        <v>66</v>
      </c>
      <c r="K852" s="101" t="s">
        <v>1828</v>
      </c>
      <c r="L852" s="132">
        <v>10</v>
      </c>
      <c r="M852" s="101" t="s">
        <v>1829</v>
      </c>
      <c r="N852" s="132">
        <v>8</v>
      </c>
    </row>
    <row r="853" spans="1:14" x14ac:dyDescent="0.25">
      <c r="A853" s="104" t="s">
        <v>1830</v>
      </c>
      <c r="B853" s="120" t="s">
        <v>1831</v>
      </c>
      <c r="C853" s="124">
        <v>0.8</v>
      </c>
      <c r="D853" s="120" t="s">
        <v>1832</v>
      </c>
      <c r="E853" s="104" t="s">
        <v>1833</v>
      </c>
      <c r="F853" s="134">
        <v>237</v>
      </c>
      <c r="G853" s="104" t="s">
        <v>1833</v>
      </c>
      <c r="H853" s="134">
        <v>65</v>
      </c>
      <c r="I853" s="104" t="s">
        <v>1822</v>
      </c>
      <c r="J853" s="134">
        <v>75</v>
      </c>
      <c r="K853" s="104" t="s">
        <v>1347</v>
      </c>
      <c r="L853" s="134">
        <v>11</v>
      </c>
      <c r="M853" s="104" t="s">
        <v>1834</v>
      </c>
      <c r="N853" s="134">
        <v>9</v>
      </c>
    </row>
    <row r="854" spans="1:14" x14ac:dyDescent="0.25">
      <c r="A854" s="101" t="s">
        <v>1835</v>
      </c>
      <c r="B854" s="118" t="s">
        <v>1836</v>
      </c>
      <c r="C854" s="119">
        <v>0.8</v>
      </c>
      <c r="D854" s="144">
        <v>0.24</v>
      </c>
      <c r="E854" s="101" t="s">
        <v>1837</v>
      </c>
      <c r="F854" s="132">
        <v>163</v>
      </c>
      <c r="G854" s="101" t="s">
        <v>1837</v>
      </c>
      <c r="H854" s="132">
        <v>44</v>
      </c>
      <c r="I854" s="101" t="s">
        <v>1838</v>
      </c>
      <c r="J854" s="132">
        <v>52</v>
      </c>
      <c r="K854" s="101" t="s">
        <v>1839</v>
      </c>
      <c r="L854" s="132">
        <v>8</v>
      </c>
      <c r="M854" s="101" t="s">
        <v>1840</v>
      </c>
      <c r="N854" s="132">
        <v>6</v>
      </c>
    </row>
    <row r="855" spans="1:14" ht="18" x14ac:dyDescent="0.25">
      <c r="A855" s="104" t="s">
        <v>1841</v>
      </c>
      <c r="B855" s="120" t="s">
        <v>1842</v>
      </c>
      <c r="C855" s="115">
        <v>25</v>
      </c>
      <c r="D855" s="145">
        <v>0.65</v>
      </c>
      <c r="E855" s="104" t="s">
        <v>1843</v>
      </c>
      <c r="F855" s="154">
        <v>11000</v>
      </c>
      <c r="G855" s="104" t="s">
        <v>1844</v>
      </c>
      <c r="H855" s="135">
        <v>5350</v>
      </c>
      <c r="I855" s="104" t="s">
        <v>1845</v>
      </c>
      <c r="J855" s="154">
        <v>10300</v>
      </c>
      <c r="K855" s="104" t="s">
        <v>1216</v>
      </c>
      <c r="L855" s="135">
        <v>4770</v>
      </c>
      <c r="M855" s="104" t="s">
        <v>1846</v>
      </c>
      <c r="N855" s="134">
        <v>1420</v>
      </c>
    </row>
    <row r="856" spans="1:14" ht="18" x14ac:dyDescent="0.25">
      <c r="A856" s="101" t="s">
        <v>1847</v>
      </c>
      <c r="B856" s="118" t="s">
        <v>1848</v>
      </c>
      <c r="C856" s="112">
        <v>12.9</v>
      </c>
      <c r="D856" s="144">
        <v>0.86</v>
      </c>
      <c r="E856" s="101" t="s">
        <v>1849</v>
      </c>
      <c r="F856" s="133">
        <v>8430</v>
      </c>
      <c r="G856" s="101" t="s">
        <v>1850</v>
      </c>
      <c r="H856" s="133">
        <v>2910</v>
      </c>
      <c r="I856" s="101" t="s">
        <v>1492</v>
      </c>
      <c r="J856" s="133">
        <v>6860</v>
      </c>
      <c r="K856" s="101" t="s">
        <v>1851</v>
      </c>
      <c r="L856" s="133">
        <v>1500</v>
      </c>
      <c r="M856" s="101" t="s">
        <v>1852</v>
      </c>
      <c r="N856" s="132">
        <v>442</v>
      </c>
    </row>
    <row r="857" spans="1:14" x14ac:dyDescent="0.25">
      <c r="A857" s="104" t="s">
        <v>1853</v>
      </c>
      <c r="B857" s="120" t="s">
        <v>1854</v>
      </c>
      <c r="C857" s="124">
        <v>1.9</v>
      </c>
      <c r="D857" s="145">
        <v>0.26</v>
      </c>
      <c r="E857" s="104" t="s">
        <v>1855</v>
      </c>
      <c r="F857" s="134">
        <v>668</v>
      </c>
      <c r="G857" s="104" t="s">
        <v>1855</v>
      </c>
      <c r="H857" s="134">
        <v>182</v>
      </c>
      <c r="I857" s="104" t="s">
        <v>1419</v>
      </c>
      <c r="J857" s="134">
        <v>243</v>
      </c>
      <c r="K857" s="104" t="s">
        <v>1856</v>
      </c>
      <c r="L857" s="134">
        <v>32</v>
      </c>
      <c r="M857" s="104" t="s">
        <v>1039</v>
      </c>
      <c r="N857" s="134">
        <v>25</v>
      </c>
    </row>
    <row r="858" spans="1:14" ht="18" x14ac:dyDescent="0.25">
      <c r="A858" s="101" t="s">
        <v>1857</v>
      </c>
      <c r="B858" s="118" t="s">
        <v>1858</v>
      </c>
      <c r="C858" s="112">
        <v>12.9</v>
      </c>
      <c r="D858" s="118" t="s">
        <v>1859</v>
      </c>
      <c r="E858" s="101" t="s">
        <v>1860</v>
      </c>
      <c r="F858" s="133">
        <v>7900</v>
      </c>
      <c r="G858" s="101" t="s">
        <v>1861</v>
      </c>
      <c r="H858" s="133">
        <v>2730</v>
      </c>
      <c r="I858" s="101" t="s">
        <v>1450</v>
      </c>
      <c r="J858" s="133">
        <v>6430</v>
      </c>
      <c r="K858" s="101" t="s">
        <v>1862</v>
      </c>
      <c r="L858" s="133">
        <v>1410</v>
      </c>
      <c r="M858" s="101" t="s">
        <v>1863</v>
      </c>
      <c r="N858" s="132">
        <v>415</v>
      </c>
    </row>
    <row r="859" spans="1:14" ht="18" x14ac:dyDescent="0.25">
      <c r="A859" s="104" t="s">
        <v>1864</v>
      </c>
      <c r="B859" s="120" t="s">
        <v>1865</v>
      </c>
      <c r="C859" s="115">
        <v>12.9</v>
      </c>
      <c r="D859" s="120" t="s">
        <v>1866</v>
      </c>
      <c r="E859" s="104" t="s">
        <v>1867</v>
      </c>
      <c r="F859" s="135">
        <v>8270</v>
      </c>
      <c r="G859" s="104" t="s">
        <v>1868</v>
      </c>
      <c r="H859" s="135">
        <v>2850</v>
      </c>
      <c r="I859" s="104" t="s">
        <v>953</v>
      </c>
      <c r="J859" s="135">
        <v>6730</v>
      </c>
      <c r="K859" s="104" t="s">
        <v>1869</v>
      </c>
      <c r="L859" s="135">
        <v>1480</v>
      </c>
      <c r="M859" s="104" t="s">
        <v>1870</v>
      </c>
      <c r="N859" s="134">
        <v>434</v>
      </c>
    </row>
    <row r="860" spans="1:14" ht="18" x14ac:dyDescent="0.25">
      <c r="A860" s="101" t="s">
        <v>1871</v>
      </c>
      <c r="B860" s="118" t="s">
        <v>1872</v>
      </c>
      <c r="C860" s="112">
        <v>25</v>
      </c>
      <c r="D860" s="118" t="s">
        <v>1873</v>
      </c>
      <c r="E860" s="101" t="s">
        <v>1874</v>
      </c>
      <c r="F860" s="153">
        <v>10900</v>
      </c>
      <c r="G860" s="101" t="s">
        <v>1875</v>
      </c>
      <c r="H860" s="133">
        <v>5300</v>
      </c>
      <c r="I860" s="101" t="s">
        <v>1876</v>
      </c>
      <c r="J860" s="153">
        <v>10200</v>
      </c>
      <c r="K860" s="101" t="s">
        <v>1877</v>
      </c>
      <c r="L860" s="133">
        <v>4730</v>
      </c>
      <c r="M860" s="101" t="s">
        <v>1878</v>
      </c>
      <c r="N860" s="132">
        <v>1400</v>
      </c>
    </row>
    <row r="861" spans="1:14" ht="36" x14ac:dyDescent="0.25">
      <c r="A861" s="126" t="s">
        <v>1879</v>
      </c>
      <c r="B861" s="125" t="s">
        <v>1880</v>
      </c>
      <c r="C861" s="163">
        <v>13.5</v>
      </c>
      <c r="D861" s="125" t="s">
        <v>1881</v>
      </c>
      <c r="E861" s="126" t="s">
        <v>1882</v>
      </c>
      <c r="F861" s="159">
        <v>11100</v>
      </c>
      <c r="G861" s="126" t="s">
        <v>1883</v>
      </c>
      <c r="H861" s="158">
        <v>3890</v>
      </c>
      <c r="I861" s="126" t="s">
        <v>1884</v>
      </c>
      <c r="J861" s="158">
        <v>9110</v>
      </c>
      <c r="K861" s="126" t="s">
        <v>1684</v>
      </c>
      <c r="L861" s="158">
        <v>2120</v>
      </c>
      <c r="M861" s="126" t="s">
        <v>1885</v>
      </c>
      <c r="N861" s="164">
        <v>602</v>
      </c>
    </row>
    <row r="862" spans="1:14" ht="18" x14ac:dyDescent="0.25">
      <c r="A862" s="97" t="s">
        <v>1886</v>
      </c>
      <c r="B862" s="140" t="s">
        <v>1887</v>
      </c>
      <c r="C862" s="130">
        <v>25</v>
      </c>
      <c r="D862" s="140" t="s">
        <v>1888</v>
      </c>
      <c r="E862" s="97" t="s">
        <v>1889</v>
      </c>
      <c r="F862" s="131">
        <v>15100</v>
      </c>
      <c r="G862" s="97" t="s">
        <v>1890</v>
      </c>
      <c r="H862" s="161">
        <v>7330</v>
      </c>
      <c r="I862" s="97" t="s">
        <v>1891</v>
      </c>
      <c r="J862" s="131">
        <v>14100</v>
      </c>
      <c r="K862" s="97" t="s">
        <v>1892</v>
      </c>
      <c r="L862" s="161">
        <v>6530</v>
      </c>
      <c r="M862" s="97" t="s">
        <v>1893</v>
      </c>
      <c r="N862" s="142">
        <v>1940</v>
      </c>
    </row>
    <row r="863" spans="1:14" ht="18" x14ac:dyDescent="0.25">
      <c r="A863" s="101" t="s">
        <v>1894</v>
      </c>
      <c r="B863" s="118" t="s">
        <v>1895</v>
      </c>
      <c r="C863" s="119">
        <v>0.8</v>
      </c>
      <c r="D863" s="118" t="s">
        <v>1896</v>
      </c>
      <c r="E863" s="101" t="s">
        <v>961</v>
      </c>
      <c r="F863" s="132">
        <v>223</v>
      </c>
      <c r="G863" s="101" t="s">
        <v>961</v>
      </c>
      <c r="H863" s="132">
        <v>61</v>
      </c>
      <c r="I863" s="101" t="s">
        <v>1897</v>
      </c>
      <c r="J863" s="132">
        <v>70</v>
      </c>
      <c r="K863" s="101" t="s">
        <v>1898</v>
      </c>
      <c r="L863" s="132">
        <v>10</v>
      </c>
      <c r="M863" s="101" t="s">
        <v>1899</v>
      </c>
      <c r="N863" s="132">
        <v>8</v>
      </c>
    </row>
    <row r="864" spans="1:14" ht="18" x14ac:dyDescent="0.25">
      <c r="A864" s="104" t="s">
        <v>1900</v>
      </c>
      <c r="B864" s="120" t="s">
        <v>1901</v>
      </c>
      <c r="C864" s="104" t="s">
        <v>1902</v>
      </c>
      <c r="D864" s="120" t="s">
        <v>1903</v>
      </c>
      <c r="E864" s="104" t="s">
        <v>1904</v>
      </c>
      <c r="F864" s="136" t="s">
        <v>1126</v>
      </c>
      <c r="G864" s="104" t="s">
        <v>1904</v>
      </c>
      <c r="H864" s="136" t="s">
        <v>1126</v>
      </c>
      <c r="I864" s="104" t="s">
        <v>1905</v>
      </c>
      <c r="J864" s="136" t="s">
        <v>1126</v>
      </c>
      <c r="K864" s="104" t="s">
        <v>1906</v>
      </c>
      <c r="L864" s="136" t="s">
        <v>1126</v>
      </c>
      <c r="M864" s="104" t="s">
        <v>1907</v>
      </c>
      <c r="N864" s="136" t="s">
        <v>1126</v>
      </c>
    </row>
    <row r="865" spans="1:14" ht="18" x14ac:dyDescent="0.25">
      <c r="A865" s="101" t="s">
        <v>1908</v>
      </c>
      <c r="B865" s="118" t="s">
        <v>1909</v>
      </c>
      <c r="C865" s="119">
        <v>6.2</v>
      </c>
      <c r="D865" s="118" t="s">
        <v>1910</v>
      </c>
      <c r="E865" s="101" t="s">
        <v>1911</v>
      </c>
      <c r="F865" s="133">
        <v>3080</v>
      </c>
      <c r="G865" s="101" t="s">
        <v>1912</v>
      </c>
      <c r="H865" s="132">
        <v>871</v>
      </c>
      <c r="I865" s="101" t="s">
        <v>1709</v>
      </c>
      <c r="J865" s="133">
        <v>1880</v>
      </c>
      <c r="K865" s="101" t="s">
        <v>927</v>
      </c>
      <c r="L865" s="132">
        <v>207</v>
      </c>
      <c r="M865" s="101" t="s">
        <v>1913</v>
      </c>
      <c r="N865" s="132">
        <v>122</v>
      </c>
    </row>
    <row r="866" spans="1:14" ht="18" x14ac:dyDescent="0.25">
      <c r="A866" s="104" t="s">
        <v>1914</v>
      </c>
      <c r="B866" s="120" t="s">
        <v>1915</v>
      </c>
      <c r="C866" s="124">
        <v>1</v>
      </c>
      <c r="D866" s="120" t="s">
        <v>1916</v>
      </c>
      <c r="E866" s="104" t="s">
        <v>1917</v>
      </c>
      <c r="F866" s="134">
        <v>204</v>
      </c>
      <c r="G866" s="104" t="s">
        <v>1917</v>
      </c>
      <c r="H866" s="134">
        <v>56</v>
      </c>
      <c r="I866" s="104" t="s">
        <v>1775</v>
      </c>
      <c r="J866" s="134">
        <v>66</v>
      </c>
      <c r="K866" s="104" t="s">
        <v>1918</v>
      </c>
      <c r="L866" s="134">
        <v>10</v>
      </c>
      <c r="M866" s="104" t="s">
        <v>1919</v>
      </c>
      <c r="N866" s="134">
        <v>8</v>
      </c>
    </row>
    <row r="867" spans="1:14" x14ac:dyDescent="0.25">
      <c r="A867" s="101" t="s">
        <v>1920</v>
      </c>
      <c r="B867" s="118" t="s">
        <v>1921</v>
      </c>
      <c r="C867" s="101" t="s">
        <v>1922</v>
      </c>
      <c r="D867" s="118" t="s">
        <v>1923</v>
      </c>
      <c r="E867" s="101" t="s">
        <v>1640</v>
      </c>
      <c r="F867" s="132">
        <v>46</v>
      </c>
      <c r="G867" s="101" t="s">
        <v>1640</v>
      </c>
      <c r="H867" s="132">
        <v>13</v>
      </c>
      <c r="I867" s="101" t="s">
        <v>1924</v>
      </c>
      <c r="J867" s="132">
        <v>14</v>
      </c>
      <c r="K867" s="101" t="s">
        <v>1560</v>
      </c>
      <c r="L867" s="132">
        <v>2</v>
      </c>
      <c r="M867" s="101" t="s">
        <v>1925</v>
      </c>
      <c r="N867" s="132">
        <v>2</v>
      </c>
    </row>
    <row r="868" spans="1:14" x14ac:dyDescent="0.25">
      <c r="A868" s="104" t="s">
        <v>1926</v>
      </c>
      <c r="B868" s="120" t="s">
        <v>1927</v>
      </c>
      <c r="C868" s="124">
        <v>1.1000000000000001</v>
      </c>
      <c r="D868" s="120" t="s">
        <v>1928</v>
      </c>
      <c r="E868" s="104" t="s">
        <v>1208</v>
      </c>
      <c r="F868" s="134">
        <v>528</v>
      </c>
      <c r="G868" s="104" t="s">
        <v>1208</v>
      </c>
      <c r="H868" s="134">
        <v>144</v>
      </c>
      <c r="I868" s="104" t="s">
        <v>1929</v>
      </c>
      <c r="J868" s="134">
        <v>173</v>
      </c>
      <c r="K868" s="104" t="s">
        <v>1930</v>
      </c>
      <c r="L868" s="134">
        <v>25</v>
      </c>
      <c r="M868" s="104" t="s">
        <v>1931</v>
      </c>
      <c r="N868" s="134">
        <v>20</v>
      </c>
    </row>
    <row r="869" spans="1:14" x14ac:dyDescent="0.25">
      <c r="A869" s="101" t="s">
        <v>1932</v>
      </c>
      <c r="B869" s="118" t="s">
        <v>1933</v>
      </c>
      <c r="C869" s="119">
        <v>0.9</v>
      </c>
      <c r="D869" s="118" t="s">
        <v>1934</v>
      </c>
      <c r="E869" s="101" t="s">
        <v>1935</v>
      </c>
      <c r="F869" s="132">
        <v>479</v>
      </c>
      <c r="G869" s="101" t="s">
        <v>1935</v>
      </c>
      <c r="H869" s="132">
        <v>130</v>
      </c>
      <c r="I869" s="101" t="s">
        <v>1936</v>
      </c>
      <c r="J869" s="132">
        <v>153</v>
      </c>
      <c r="K869" s="101" t="s">
        <v>1294</v>
      </c>
      <c r="L869" s="132">
        <v>22</v>
      </c>
      <c r="M869" s="101" t="s">
        <v>1937</v>
      </c>
      <c r="N869" s="132">
        <v>18</v>
      </c>
    </row>
    <row r="870" spans="1:14" x14ac:dyDescent="0.25">
      <c r="A870" s="104" t="s">
        <v>1938</v>
      </c>
      <c r="B870" s="120" t="s">
        <v>1939</v>
      </c>
      <c r="C870" s="124">
        <v>3.3</v>
      </c>
      <c r="D870" s="120" t="s">
        <v>1940</v>
      </c>
      <c r="E870" s="104" t="s">
        <v>1780</v>
      </c>
      <c r="F870" s="135">
        <v>2260</v>
      </c>
      <c r="G870" s="104" t="s">
        <v>1941</v>
      </c>
      <c r="H870" s="134">
        <v>617</v>
      </c>
      <c r="I870" s="104" t="s">
        <v>1942</v>
      </c>
      <c r="J870" s="135">
        <v>1010</v>
      </c>
      <c r="K870" s="104" t="s">
        <v>1943</v>
      </c>
      <c r="L870" s="134">
        <v>115</v>
      </c>
      <c r="M870" s="104" t="s">
        <v>1944</v>
      </c>
      <c r="N870" s="134">
        <v>86</v>
      </c>
    </row>
    <row r="871" spans="1:14" x14ac:dyDescent="0.25">
      <c r="A871" s="101" t="s">
        <v>1945</v>
      </c>
      <c r="B871" s="118" t="s">
        <v>1946</v>
      </c>
      <c r="C871" s="119">
        <v>4.4000000000000004</v>
      </c>
      <c r="D871" s="118" t="s">
        <v>1947</v>
      </c>
      <c r="E871" s="101" t="s">
        <v>1948</v>
      </c>
      <c r="F871" s="133">
        <v>2730</v>
      </c>
      <c r="G871" s="101" t="s">
        <v>1949</v>
      </c>
      <c r="H871" s="132">
        <v>751</v>
      </c>
      <c r="I871" s="101" t="s">
        <v>1950</v>
      </c>
      <c r="J871" s="133">
        <v>1400</v>
      </c>
      <c r="K871" s="101" t="s">
        <v>1951</v>
      </c>
      <c r="L871" s="132">
        <v>150</v>
      </c>
      <c r="M871" s="101" t="s">
        <v>1601</v>
      </c>
      <c r="N871" s="132">
        <v>105</v>
      </c>
    </row>
    <row r="872" spans="1:14" ht="18" x14ac:dyDescent="0.25">
      <c r="A872" s="104" t="s">
        <v>1952</v>
      </c>
      <c r="B872" s="120" t="s">
        <v>1953</v>
      </c>
      <c r="C872" s="124">
        <v>2</v>
      </c>
      <c r="D872" s="145">
        <v>0.28999999999999998</v>
      </c>
      <c r="E872" s="104" t="s">
        <v>1954</v>
      </c>
      <c r="F872" s="134">
        <v>815</v>
      </c>
      <c r="G872" s="104" t="s">
        <v>1954</v>
      </c>
      <c r="H872" s="134">
        <v>222</v>
      </c>
      <c r="I872" s="104" t="s">
        <v>1696</v>
      </c>
      <c r="J872" s="134">
        <v>301</v>
      </c>
      <c r="K872" s="104" t="s">
        <v>1955</v>
      </c>
      <c r="L872" s="134">
        <v>39</v>
      </c>
      <c r="M872" s="104" t="s">
        <v>1956</v>
      </c>
      <c r="N872" s="134">
        <v>31</v>
      </c>
    </row>
    <row r="873" spans="1:14" ht="18" x14ac:dyDescent="0.25">
      <c r="A873" s="101" t="s">
        <v>1957</v>
      </c>
      <c r="B873" s="118" t="s">
        <v>1958</v>
      </c>
      <c r="C873" s="119">
        <v>2</v>
      </c>
      <c r="D873" s="144">
        <v>0.56000000000000005</v>
      </c>
      <c r="E873" s="101" t="s">
        <v>1181</v>
      </c>
      <c r="F873" s="132">
        <v>868</v>
      </c>
      <c r="G873" s="101" t="s">
        <v>1181</v>
      </c>
      <c r="H873" s="132">
        <v>236</v>
      </c>
      <c r="I873" s="101" t="s">
        <v>1959</v>
      </c>
      <c r="J873" s="132">
        <v>320</v>
      </c>
      <c r="K873" s="101" t="s">
        <v>1960</v>
      </c>
      <c r="L873" s="132">
        <v>42</v>
      </c>
      <c r="M873" s="101" t="s">
        <v>1184</v>
      </c>
      <c r="N873" s="132">
        <v>33</v>
      </c>
    </row>
    <row r="874" spans="1:14" ht="18" x14ac:dyDescent="0.25">
      <c r="A874" s="104" t="s">
        <v>1961</v>
      </c>
      <c r="B874" s="120" t="s">
        <v>1962</v>
      </c>
      <c r="C874" s="124">
        <v>2</v>
      </c>
      <c r="D874" s="145">
        <v>0.76</v>
      </c>
      <c r="E874" s="104" t="s">
        <v>1954</v>
      </c>
      <c r="F874" s="134">
        <v>812</v>
      </c>
      <c r="G874" s="104" t="s">
        <v>1954</v>
      </c>
      <c r="H874" s="134">
        <v>221</v>
      </c>
      <c r="I874" s="104" t="s">
        <v>1963</v>
      </c>
      <c r="J874" s="134">
        <v>299</v>
      </c>
      <c r="K874" s="104" t="s">
        <v>1964</v>
      </c>
      <c r="L874" s="134">
        <v>39</v>
      </c>
      <c r="M874" s="104" t="s">
        <v>1965</v>
      </c>
      <c r="N874" s="134">
        <v>31</v>
      </c>
    </row>
    <row r="875" spans="1:14" ht="18" x14ac:dyDescent="0.25">
      <c r="A875" s="101" t="s">
        <v>1966</v>
      </c>
      <c r="B875" s="118" t="s">
        <v>1967</v>
      </c>
      <c r="C875" s="112">
        <v>40</v>
      </c>
      <c r="D875" s="144">
        <v>0.48</v>
      </c>
      <c r="E875" s="101" t="s">
        <v>1968</v>
      </c>
      <c r="F875" s="133">
        <v>7170</v>
      </c>
      <c r="G875" s="101" t="s">
        <v>1969</v>
      </c>
      <c r="H875" s="133">
        <v>4550</v>
      </c>
      <c r="I875" s="101" t="s">
        <v>1970</v>
      </c>
      <c r="J875" s="133">
        <v>7090</v>
      </c>
      <c r="K875" s="101" t="s">
        <v>1971</v>
      </c>
      <c r="L875" s="133">
        <v>4690</v>
      </c>
      <c r="M875" s="101" t="s">
        <v>1339</v>
      </c>
      <c r="N875" s="132">
        <v>2040</v>
      </c>
    </row>
    <row r="876" spans="1:14" ht="18" x14ac:dyDescent="0.25">
      <c r="A876" s="104" t="s">
        <v>1972</v>
      </c>
      <c r="B876" s="120" t="s">
        <v>1973</v>
      </c>
      <c r="C876" s="104" t="s">
        <v>1974</v>
      </c>
      <c r="D876" s="145">
        <v>0.06</v>
      </c>
      <c r="E876" s="104" t="s">
        <v>1975</v>
      </c>
      <c r="F876" s="134">
        <v>2</v>
      </c>
      <c r="G876" s="104" t="s">
        <v>1975</v>
      </c>
      <c r="H876" s="136" t="s">
        <v>1126</v>
      </c>
      <c r="I876" s="104" t="s">
        <v>1976</v>
      </c>
      <c r="J876" s="136" t="s">
        <v>1126</v>
      </c>
      <c r="K876" s="104" t="s">
        <v>1977</v>
      </c>
      <c r="L876" s="136" t="s">
        <v>1126</v>
      </c>
      <c r="M876" s="104" t="s">
        <v>1978</v>
      </c>
      <c r="N876" s="136" t="s">
        <v>1126</v>
      </c>
    </row>
    <row r="877" spans="1:14" ht="18" x14ac:dyDescent="0.25">
      <c r="A877" s="101" t="s">
        <v>1979</v>
      </c>
      <c r="B877" s="118" t="s">
        <v>1980</v>
      </c>
      <c r="C877" s="101" t="s">
        <v>1974</v>
      </c>
      <c r="D877" s="144">
        <v>7.0000000000000007E-2</v>
      </c>
      <c r="E877" s="101" t="s">
        <v>1981</v>
      </c>
      <c r="F877" s="132">
        <v>1</v>
      </c>
      <c r="G877" s="101" t="s">
        <v>1981</v>
      </c>
      <c r="H877" s="137" t="s">
        <v>1126</v>
      </c>
      <c r="I877" s="101" t="s">
        <v>1982</v>
      </c>
      <c r="J877" s="137" t="s">
        <v>1126</v>
      </c>
      <c r="K877" s="101" t="s">
        <v>1983</v>
      </c>
      <c r="L877" s="137" t="s">
        <v>1126</v>
      </c>
      <c r="M877" s="101" t="s">
        <v>1984</v>
      </c>
      <c r="N877" s="137" t="s">
        <v>1126</v>
      </c>
    </row>
    <row r="878" spans="1:14" ht="18" x14ac:dyDescent="0.25">
      <c r="A878" s="120" t="s">
        <v>1985</v>
      </c>
      <c r="B878" s="120" t="s">
        <v>1986</v>
      </c>
      <c r="C878" s="104" t="s">
        <v>1974</v>
      </c>
      <c r="D878" s="145">
        <v>0.05</v>
      </c>
      <c r="E878" s="104" t="s">
        <v>1987</v>
      </c>
      <c r="F878" s="136" t="s">
        <v>1126</v>
      </c>
      <c r="G878" s="104" t="s">
        <v>1987</v>
      </c>
      <c r="H878" s="136" t="s">
        <v>1126</v>
      </c>
      <c r="I878" s="104" t="s">
        <v>1659</v>
      </c>
      <c r="J878" s="136" t="s">
        <v>1126</v>
      </c>
      <c r="K878" s="104" t="s">
        <v>1988</v>
      </c>
      <c r="L878" s="136" t="s">
        <v>1126</v>
      </c>
      <c r="M878" s="104" t="s">
        <v>1989</v>
      </c>
      <c r="N878" s="136" t="s">
        <v>1126</v>
      </c>
    </row>
    <row r="879" spans="1:14" ht="18" x14ac:dyDescent="0.25">
      <c r="A879" s="101" t="s">
        <v>1990</v>
      </c>
      <c r="B879" s="118" t="s">
        <v>1991</v>
      </c>
      <c r="C879" s="119">
        <v>1.4</v>
      </c>
      <c r="D879" s="144">
        <v>0.21</v>
      </c>
      <c r="E879" s="101" t="s">
        <v>1992</v>
      </c>
      <c r="F879" s="132">
        <v>449</v>
      </c>
      <c r="G879" s="101" t="s">
        <v>1992</v>
      </c>
      <c r="H879" s="132">
        <v>122</v>
      </c>
      <c r="I879" s="101" t="s">
        <v>1936</v>
      </c>
      <c r="J879" s="132">
        <v>153</v>
      </c>
      <c r="K879" s="101" t="s">
        <v>1073</v>
      </c>
      <c r="L879" s="132">
        <v>21</v>
      </c>
      <c r="M879" s="101" t="s">
        <v>1993</v>
      </c>
      <c r="N879" s="132">
        <v>17</v>
      </c>
    </row>
    <row r="880" spans="1:14" ht="18" x14ac:dyDescent="0.25">
      <c r="A880" s="104" t="s">
        <v>1994</v>
      </c>
      <c r="B880" s="120" t="s">
        <v>1995</v>
      </c>
      <c r="C880" s="115">
        <v>800</v>
      </c>
      <c r="D880" s="145">
        <v>0.65</v>
      </c>
      <c r="E880" s="104" t="s">
        <v>1996</v>
      </c>
      <c r="F880" s="135">
        <v>7500</v>
      </c>
      <c r="G880" s="104" t="s">
        <v>1997</v>
      </c>
      <c r="H880" s="135">
        <v>9710</v>
      </c>
      <c r="I880" s="104" t="s">
        <v>1998</v>
      </c>
      <c r="J880" s="135">
        <v>8070</v>
      </c>
      <c r="K880" s="104" t="s">
        <v>1999</v>
      </c>
      <c r="L880" s="135">
        <v>9910</v>
      </c>
      <c r="M880" s="104" t="s">
        <v>1587</v>
      </c>
      <c r="N880" s="154">
        <v>11300</v>
      </c>
    </row>
    <row r="881" spans="1:14" x14ac:dyDescent="0.25">
      <c r="A881" s="101" t="s">
        <v>2000</v>
      </c>
      <c r="B881" s="118" t="s">
        <v>2001</v>
      </c>
      <c r="C881" s="101" t="s">
        <v>2002</v>
      </c>
      <c r="D881" s="144">
        <v>0.02</v>
      </c>
      <c r="E881" s="101" t="s">
        <v>2003</v>
      </c>
      <c r="F881" s="137" t="s">
        <v>1126</v>
      </c>
      <c r="G881" s="101" t="s">
        <v>2003</v>
      </c>
      <c r="H881" s="137" t="s">
        <v>1126</v>
      </c>
      <c r="I881" s="101" t="s">
        <v>2004</v>
      </c>
      <c r="J881" s="137" t="s">
        <v>1126</v>
      </c>
      <c r="K881" s="101" t="s">
        <v>2005</v>
      </c>
      <c r="L881" s="137" t="s">
        <v>1126</v>
      </c>
      <c r="M881" s="101" t="s">
        <v>2006</v>
      </c>
      <c r="N881" s="137" t="s">
        <v>1126</v>
      </c>
    </row>
    <row r="882" spans="1:14" x14ac:dyDescent="0.25">
      <c r="A882" s="104" t="s">
        <v>2007</v>
      </c>
      <c r="B882" s="120" t="s">
        <v>2008</v>
      </c>
      <c r="C882" s="124">
        <v>3.5</v>
      </c>
      <c r="D882" s="120" t="s">
        <v>2009</v>
      </c>
      <c r="E882" s="104" t="s">
        <v>2010</v>
      </c>
      <c r="F882" s="135">
        <v>2150</v>
      </c>
      <c r="G882" s="104" t="s">
        <v>2011</v>
      </c>
      <c r="H882" s="134">
        <v>588</v>
      </c>
      <c r="I882" s="104" t="s">
        <v>2012</v>
      </c>
      <c r="J882" s="134">
        <v>984</v>
      </c>
      <c r="K882" s="104" t="s">
        <v>2013</v>
      </c>
      <c r="L882" s="134">
        <v>111</v>
      </c>
      <c r="M882" s="104" t="s">
        <v>2014</v>
      </c>
      <c r="N882" s="134">
        <v>82</v>
      </c>
    </row>
    <row r="883" spans="1:14" x14ac:dyDescent="0.25">
      <c r="A883" s="101" t="s">
        <v>2015</v>
      </c>
      <c r="B883" s="118" t="s">
        <v>2016</v>
      </c>
      <c r="C883" s="119">
        <v>3.5</v>
      </c>
      <c r="D883" s="118" t="s">
        <v>2017</v>
      </c>
      <c r="E883" s="101" t="s">
        <v>1592</v>
      </c>
      <c r="F883" s="133">
        <v>2130</v>
      </c>
      <c r="G883" s="101" t="s">
        <v>2018</v>
      </c>
      <c r="H883" s="132">
        <v>580</v>
      </c>
      <c r="I883" s="101" t="s">
        <v>2019</v>
      </c>
      <c r="J883" s="132">
        <v>971</v>
      </c>
      <c r="K883" s="101" t="s">
        <v>2020</v>
      </c>
      <c r="L883" s="132">
        <v>110</v>
      </c>
      <c r="M883" s="101" t="s">
        <v>2021</v>
      </c>
      <c r="N883" s="132">
        <v>81</v>
      </c>
    </row>
    <row r="884" spans="1:14" ht="18" x14ac:dyDescent="0.25">
      <c r="A884" s="104" t="s">
        <v>2022</v>
      </c>
      <c r="B884" s="120" t="s">
        <v>2023</v>
      </c>
      <c r="C884" s="124">
        <v>2.6</v>
      </c>
      <c r="D884" s="120" t="s">
        <v>2024</v>
      </c>
      <c r="E884" s="104" t="s">
        <v>1375</v>
      </c>
      <c r="F884" s="135">
        <v>1380</v>
      </c>
      <c r="G884" s="104" t="s">
        <v>1375</v>
      </c>
      <c r="H884" s="134">
        <v>376</v>
      </c>
      <c r="I884" s="104" t="s">
        <v>2025</v>
      </c>
      <c r="J884" s="134">
        <v>555</v>
      </c>
      <c r="K884" s="104" t="s">
        <v>2026</v>
      </c>
      <c r="L884" s="134">
        <v>68</v>
      </c>
      <c r="M884" s="104" t="s">
        <v>2027</v>
      </c>
      <c r="N884" s="134">
        <v>52</v>
      </c>
    </row>
    <row r="885" spans="1:14" ht="18" x14ac:dyDescent="0.25">
      <c r="A885" s="101" t="s">
        <v>2028</v>
      </c>
      <c r="B885" s="118" t="s">
        <v>2029</v>
      </c>
      <c r="C885" s="119">
        <v>3</v>
      </c>
      <c r="D885" s="118" t="s">
        <v>2030</v>
      </c>
      <c r="E885" s="101" t="s">
        <v>2031</v>
      </c>
      <c r="F885" s="133">
        <v>1440</v>
      </c>
      <c r="G885" s="101" t="s">
        <v>2031</v>
      </c>
      <c r="H885" s="132">
        <v>392</v>
      </c>
      <c r="I885" s="101" t="s">
        <v>2032</v>
      </c>
      <c r="J885" s="132">
        <v>613</v>
      </c>
      <c r="K885" s="101" t="s">
        <v>2033</v>
      </c>
      <c r="L885" s="132">
        <v>72</v>
      </c>
      <c r="M885" s="101" t="s">
        <v>2034</v>
      </c>
      <c r="N885" s="132">
        <v>54</v>
      </c>
    </row>
    <row r="886" spans="1:14" x14ac:dyDescent="0.25">
      <c r="A886" s="104" t="s">
        <v>2035</v>
      </c>
      <c r="B886" s="120" t="s">
        <v>2036</v>
      </c>
      <c r="C886" s="124">
        <v>0.4</v>
      </c>
      <c r="D886" s="120" t="s">
        <v>2037</v>
      </c>
      <c r="E886" s="104" t="s">
        <v>2038</v>
      </c>
      <c r="F886" s="134">
        <v>123</v>
      </c>
      <c r="G886" s="104" t="s">
        <v>2038</v>
      </c>
      <c r="H886" s="134">
        <v>33</v>
      </c>
      <c r="I886" s="104" t="s">
        <v>2039</v>
      </c>
      <c r="J886" s="134">
        <v>37</v>
      </c>
      <c r="K886" s="104" t="s">
        <v>2040</v>
      </c>
      <c r="L886" s="134">
        <v>6</v>
      </c>
      <c r="M886" s="104" t="s">
        <v>2041</v>
      </c>
      <c r="N886" s="134">
        <v>5</v>
      </c>
    </row>
    <row r="887" spans="1:14" ht="18" x14ac:dyDescent="0.25">
      <c r="A887" s="101" t="s">
        <v>2042</v>
      </c>
      <c r="B887" s="118" t="s">
        <v>2043</v>
      </c>
      <c r="C887" s="119">
        <v>0.3</v>
      </c>
      <c r="D887" s="118" t="s">
        <v>2044</v>
      </c>
      <c r="E887" s="101" t="s">
        <v>2045</v>
      </c>
      <c r="F887" s="132">
        <v>64</v>
      </c>
      <c r="G887" s="101" t="s">
        <v>2045</v>
      </c>
      <c r="H887" s="132">
        <v>17</v>
      </c>
      <c r="I887" s="101" t="s">
        <v>1073</v>
      </c>
      <c r="J887" s="132">
        <v>19</v>
      </c>
      <c r="K887" s="101" t="s">
        <v>2046</v>
      </c>
      <c r="L887" s="132">
        <v>3</v>
      </c>
      <c r="M887" s="101" t="s">
        <v>2047</v>
      </c>
      <c r="N887" s="132">
        <v>2</v>
      </c>
    </row>
    <row r="888" spans="1:14" x14ac:dyDescent="0.25">
      <c r="A888" s="104" t="s">
        <v>2048</v>
      </c>
      <c r="B888" s="120" t="s">
        <v>2049</v>
      </c>
      <c r="C888" s="124">
        <v>3.2</v>
      </c>
      <c r="D888" s="120" t="s">
        <v>1832</v>
      </c>
      <c r="E888" s="104" t="s">
        <v>2050</v>
      </c>
      <c r="F888" s="135">
        <v>1720</v>
      </c>
      <c r="G888" s="104" t="s">
        <v>2051</v>
      </c>
      <c r="H888" s="134">
        <v>470</v>
      </c>
      <c r="I888" s="104" t="s">
        <v>1376</v>
      </c>
      <c r="J888" s="134">
        <v>755</v>
      </c>
      <c r="K888" s="104" t="s">
        <v>2052</v>
      </c>
      <c r="L888" s="134">
        <v>87</v>
      </c>
      <c r="M888" s="104" t="s">
        <v>1669</v>
      </c>
      <c r="N888" s="134">
        <v>65</v>
      </c>
    </row>
    <row r="889" spans="1:14" ht="15.75" x14ac:dyDescent="0.25">
      <c r="A889" s="101" t="s">
        <v>2053</v>
      </c>
      <c r="B889" s="118" t="s">
        <v>2054</v>
      </c>
      <c r="C889" s="119">
        <v>3.2</v>
      </c>
      <c r="D889" s="118" t="s">
        <v>2055</v>
      </c>
      <c r="E889" s="101" t="s">
        <v>2056</v>
      </c>
      <c r="F889" s="133">
        <v>1220</v>
      </c>
      <c r="G889" s="101" t="s">
        <v>2056</v>
      </c>
      <c r="H889" s="132">
        <v>333</v>
      </c>
      <c r="I889" s="101" t="s">
        <v>2057</v>
      </c>
      <c r="J889" s="132">
        <v>535</v>
      </c>
      <c r="K889" s="101" t="s">
        <v>2058</v>
      </c>
      <c r="L889" s="132">
        <v>62</v>
      </c>
      <c r="M889" s="101" t="s">
        <v>2059</v>
      </c>
      <c r="N889" s="132">
        <v>46</v>
      </c>
    </row>
    <row r="890" spans="1:14" ht="18" x14ac:dyDescent="0.25">
      <c r="A890" s="104" t="s">
        <v>2060</v>
      </c>
      <c r="B890" s="120" t="s">
        <v>2061</v>
      </c>
      <c r="C890" s="104" t="s">
        <v>2062</v>
      </c>
      <c r="D890" s="120" t="s">
        <v>2063</v>
      </c>
      <c r="E890" s="104" t="s">
        <v>2064</v>
      </c>
      <c r="F890" s="134">
        <v>6</v>
      </c>
      <c r="G890" s="104" t="s">
        <v>2064</v>
      </c>
      <c r="H890" s="134">
        <v>2</v>
      </c>
      <c r="I890" s="104" t="s">
        <v>2065</v>
      </c>
      <c r="J890" s="134">
        <v>2</v>
      </c>
      <c r="K890" s="104" t="s">
        <v>2066</v>
      </c>
      <c r="L890" s="136" t="s">
        <v>1126</v>
      </c>
      <c r="M890" s="104" t="s">
        <v>2067</v>
      </c>
      <c r="N890" s="136" t="s">
        <v>1126</v>
      </c>
    </row>
    <row r="891" spans="1:14" ht="18" x14ac:dyDescent="0.25">
      <c r="A891" s="101" t="s">
        <v>2068</v>
      </c>
      <c r="B891" s="118" t="s">
        <v>2069</v>
      </c>
      <c r="C891" s="101" t="s">
        <v>2062</v>
      </c>
      <c r="D891" s="118" t="s">
        <v>2070</v>
      </c>
      <c r="E891" s="101" t="s">
        <v>2071</v>
      </c>
      <c r="F891" s="132">
        <v>6</v>
      </c>
      <c r="G891" s="101" t="s">
        <v>2071</v>
      </c>
      <c r="H891" s="132">
        <v>2</v>
      </c>
      <c r="I891" s="101" t="s">
        <v>2072</v>
      </c>
      <c r="J891" s="132">
        <v>2</v>
      </c>
      <c r="K891" s="101" t="s">
        <v>1366</v>
      </c>
      <c r="L891" s="137" t="s">
        <v>1126</v>
      </c>
      <c r="M891" s="101" t="s">
        <v>2073</v>
      </c>
      <c r="N891" s="137" t="s">
        <v>1126</v>
      </c>
    </row>
    <row r="892" spans="1:14" ht="18" x14ac:dyDescent="0.25">
      <c r="A892" s="104" t="s">
        <v>2074</v>
      </c>
      <c r="B892" s="120" t="s">
        <v>2075</v>
      </c>
      <c r="C892" s="104" t="s">
        <v>2062</v>
      </c>
      <c r="D892" s="120" t="s">
        <v>2076</v>
      </c>
      <c r="E892" s="104" t="s">
        <v>925</v>
      </c>
      <c r="F892" s="134">
        <v>8</v>
      </c>
      <c r="G892" s="104" t="s">
        <v>925</v>
      </c>
      <c r="H892" s="134">
        <v>2</v>
      </c>
      <c r="I892" s="104" t="s">
        <v>2077</v>
      </c>
      <c r="J892" s="134">
        <v>2</v>
      </c>
      <c r="K892" s="104" t="s">
        <v>2078</v>
      </c>
      <c r="L892" s="136" t="s">
        <v>1126</v>
      </c>
      <c r="M892" s="104" t="s">
        <v>2079</v>
      </c>
      <c r="N892" s="136" t="s">
        <v>1126</v>
      </c>
    </row>
    <row r="893" spans="1:14" x14ac:dyDescent="0.25">
      <c r="A893" s="107" t="s">
        <v>2080</v>
      </c>
      <c r="B893" s="121" t="s">
        <v>2081</v>
      </c>
      <c r="C893" s="107" t="s">
        <v>2062</v>
      </c>
      <c r="D893" s="121" t="s">
        <v>2082</v>
      </c>
      <c r="E893" s="107" t="s">
        <v>2083</v>
      </c>
      <c r="F893" s="138">
        <v>8</v>
      </c>
      <c r="G893" s="107" t="s">
        <v>2083</v>
      </c>
      <c r="H893" s="138">
        <v>2</v>
      </c>
      <c r="I893" s="107" t="s">
        <v>2084</v>
      </c>
      <c r="J893" s="138">
        <v>2</v>
      </c>
      <c r="K893" s="107" t="s">
        <v>2085</v>
      </c>
      <c r="L893" s="139" t="s">
        <v>1126</v>
      </c>
      <c r="M893" s="107" t="s">
        <v>2086</v>
      </c>
      <c r="N893" s="139" t="s">
        <v>1126</v>
      </c>
    </row>
    <row r="894" spans="1:14" x14ac:dyDescent="0.25">
      <c r="A894" s="97" t="s">
        <v>2087</v>
      </c>
      <c r="B894" s="140" t="s">
        <v>2088</v>
      </c>
      <c r="C894" s="110">
        <v>1.8</v>
      </c>
      <c r="D894" s="140" t="s">
        <v>2082</v>
      </c>
      <c r="E894" s="97" t="s">
        <v>2089</v>
      </c>
      <c r="F894" s="142">
        <v>350</v>
      </c>
      <c r="G894" s="97" t="s">
        <v>2089</v>
      </c>
      <c r="H894" s="142">
        <v>95</v>
      </c>
      <c r="I894" s="97" t="s">
        <v>2090</v>
      </c>
      <c r="J894" s="142">
        <v>126</v>
      </c>
      <c r="K894" s="97" t="s">
        <v>2091</v>
      </c>
      <c r="L894" s="142">
        <v>17</v>
      </c>
      <c r="M894" s="97" t="s">
        <v>2092</v>
      </c>
      <c r="N894" s="142">
        <v>13</v>
      </c>
    </row>
    <row r="895" spans="1:14" x14ac:dyDescent="0.25">
      <c r="A895" s="101" t="s">
        <v>2093</v>
      </c>
      <c r="B895" s="118" t="s">
        <v>2094</v>
      </c>
      <c r="C895" s="119">
        <v>0.3</v>
      </c>
      <c r="D895" s="118" t="s">
        <v>2095</v>
      </c>
      <c r="E895" s="101" t="s">
        <v>2096</v>
      </c>
      <c r="F895" s="132">
        <v>99</v>
      </c>
      <c r="G895" s="101" t="s">
        <v>2096</v>
      </c>
      <c r="H895" s="132">
        <v>27</v>
      </c>
      <c r="I895" s="101" t="s">
        <v>2097</v>
      </c>
      <c r="J895" s="132">
        <v>30</v>
      </c>
      <c r="K895" s="101" t="s">
        <v>2098</v>
      </c>
      <c r="L895" s="132">
        <v>5</v>
      </c>
      <c r="M895" s="101" t="s">
        <v>2099</v>
      </c>
      <c r="N895" s="132">
        <v>4</v>
      </c>
    </row>
    <row r="896" spans="1:14" ht="18" x14ac:dyDescent="0.25">
      <c r="A896" s="104" t="s">
        <v>2100</v>
      </c>
      <c r="B896" s="120" t="s">
        <v>2101</v>
      </c>
      <c r="C896" s="124">
        <v>0.3</v>
      </c>
      <c r="D896" s="120" t="s">
        <v>2102</v>
      </c>
      <c r="E896" s="104" t="s">
        <v>2103</v>
      </c>
      <c r="F896" s="134">
        <v>113</v>
      </c>
      <c r="G896" s="104" t="s">
        <v>2103</v>
      </c>
      <c r="H896" s="134">
        <v>31</v>
      </c>
      <c r="I896" s="104" t="s">
        <v>2104</v>
      </c>
      <c r="J896" s="134">
        <v>34</v>
      </c>
      <c r="K896" s="104" t="s">
        <v>2105</v>
      </c>
      <c r="L896" s="134">
        <v>5</v>
      </c>
      <c r="M896" s="104" t="s">
        <v>2106</v>
      </c>
      <c r="N896" s="134">
        <v>4</v>
      </c>
    </row>
    <row r="897" spans="1:14" ht="18" x14ac:dyDescent="0.25">
      <c r="A897" s="101" t="s">
        <v>2107</v>
      </c>
      <c r="B897" s="118" t="s">
        <v>2108</v>
      </c>
      <c r="C897" s="101" t="s">
        <v>2062</v>
      </c>
      <c r="D897" s="118" t="s">
        <v>2109</v>
      </c>
      <c r="E897" s="101" t="s">
        <v>2110</v>
      </c>
      <c r="F897" s="132">
        <v>5</v>
      </c>
      <c r="G897" s="101" t="s">
        <v>2110</v>
      </c>
      <c r="H897" s="132">
        <v>1</v>
      </c>
      <c r="I897" s="101" t="s">
        <v>2111</v>
      </c>
      <c r="J897" s="132">
        <v>1</v>
      </c>
      <c r="K897" s="101" t="s">
        <v>2112</v>
      </c>
      <c r="L897" s="137" t="s">
        <v>1126</v>
      </c>
      <c r="M897" s="101" t="s">
        <v>2113</v>
      </c>
      <c r="N897" s="137" t="s">
        <v>1126</v>
      </c>
    </row>
    <row r="898" spans="1:14" ht="18" x14ac:dyDescent="0.25">
      <c r="A898" s="104" t="s">
        <v>2114</v>
      </c>
      <c r="B898" s="120" t="s">
        <v>2115</v>
      </c>
      <c r="C898" s="104" t="s">
        <v>2116</v>
      </c>
      <c r="D898" s="120" t="s">
        <v>2117</v>
      </c>
      <c r="E898" s="104" t="s">
        <v>2118</v>
      </c>
      <c r="F898" s="134">
        <v>25</v>
      </c>
      <c r="G898" s="104" t="s">
        <v>2118</v>
      </c>
      <c r="H898" s="134">
        <v>7</v>
      </c>
      <c r="I898" s="104" t="s">
        <v>2119</v>
      </c>
      <c r="J898" s="134">
        <v>7</v>
      </c>
      <c r="K898" s="104" t="s">
        <v>2120</v>
      </c>
      <c r="L898" s="134">
        <v>1</v>
      </c>
      <c r="M898" s="104" t="s">
        <v>2121</v>
      </c>
      <c r="N898" s="136" t="s">
        <v>1126</v>
      </c>
    </row>
    <row r="899" spans="1:14" x14ac:dyDescent="0.25">
      <c r="A899" s="101" t="s">
        <v>2122</v>
      </c>
      <c r="B899" s="118" t="s">
        <v>2123</v>
      </c>
      <c r="C899" s="119">
        <v>0.6</v>
      </c>
      <c r="D899" s="118" t="s">
        <v>2124</v>
      </c>
      <c r="E899" s="101" t="s">
        <v>2125</v>
      </c>
      <c r="F899" s="132">
        <v>192</v>
      </c>
      <c r="G899" s="101" t="s">
        <v>2125</v>
      </c>
      <c r="H899" s="132">
        <v>52</v>
      </c>
      <c r="I899" s="101" t="s">
        <v>2126</v>
      </c>
      <c r="J899" s="132">
        <v>60</v>
      </c>
      <c r="K899" s="101" t="s">
        <v>2127</v>
      </c>
      <c r="L899" s="132">
        <v>9</v>
      </c>
      <c r="M899" s="101" t="s">
        <v>2128</v>
      </c>
      <c r="N899" s="132">
        <v>7</v>
      </c>
    </row>
    <row r="900" spans="1:14" x14ac:dyDescent="0.25">
      <c r="A900" s="104" t="s">
        <v>2129</v>
      </c>
      <c r="B900" s="120" t="s">
        <v>2130</v>
      </c>
      <c r="C900" s="104" t="s">
        <v>2131</v>
      </c>
      <c r="D900" s="120" t="s">
        <v>2109</v>
      </c>
      <c r="E900" s="104" t="s">
        <v>2132</v>
      </c>
      <c r="F900" s="134">
        <v>12</v>
      </c>
      <c r="G900" s="104" t="s">
        <v>2132</v>
      </c>
      <c r="H900" s="134">
        <v>3</v>
      </c>
      <c r="I900" s="104" t="s">
        <v>2133</v>
      </c>
      <c r="J900" s="134">
        <v>4</v>
      </c>
      <c r="K900" s="104" t="s">
        <v>2134</v>
      </c>
      <c r="L900" s="136" t="s">
        <v>1126</v>
      </c>
      <c r="M900" s="104" t="s">
        <v>1365</v>
      </c>
      <c r="N900" s="136" t="s">
        <v>1126</v>
      </c>
    </row>
    <row r="901" spans="1:14" x14ac:dyDescent="0.25">
      <c r="A901" s="101" t="s">
        <v>2135</v>
      </c>
      <c r="B901" s="118" t="s">
        <v>2136</v>
      </c>
      <c r="C901" s="119">
        <v>0.3</v>
      </c>
      <c r="D901" s="118" t="s">
        <v>2137</v>
      </c>
      <c r="E901" s="101" t="s">
        <v>2138</v>
      </c>
      <c r="F901" s="132">
        <v>99</v>
      </c>
      <c r="G901" s="101" t="s">
        <v>2138</v>
      </c>
      <c r="H901" s="132">
        <v>27</v>
      </c>
      <c r="I901" s="101" t="s">
        <v>2139</v>
      </c>
      <c r="J901" s="132">
        <v>30</v>
      </c>
      <c r="K901" s="101" t="s">
        <v>2140</v>
      </c>
      <c r="L901" s="132">
        <v>5</v>
      </c>
      <c r="M901" s="101" t="s">
        <v>2141</v>
      </c>
      <c r="N901" s="132">
        <v>4</v>
      </c>
    </row>
    <row r="902" spans="1:14" x14ac:dyDescent="0.25">
      <c r="A902" s="104" t="s">
        <v>2142</v>
      </c>
      <c r="B902" s="120" t="s">
        <v>2143</v>
      </c>
      <c r="C902" s="124">
        <v>0.6</v>
      </c>
      <c r="D902" s="145">
        <v>0.2</v>
      </c>
      <c r="E902" s="104" t="s">
        <v>2144</v>
      </c>
      <c r="F902" s="134">
        <v>124</v>
      </c>
      <c r="G902" s="104" t="s">
        <v>2144</v>
      </c>
      <c r="H902" s="134">
        <v>34</v>
      </c>
      <c r="I902" s="104" t="s">
        <v>1266</v>
      </c>
      <c r="J902" s="134">
        <v>38</v>
      </c>
      <c r="K902" s="104" t="s">
        <v>2145</v>
      </c>
      <c r="L902" s="134">
        <v>6</v>
      </c>
      <c r="M902" s="104" t="s">
        <v>2146</v>
      </c>
      <c r="N902" s="134">
        <v>5</v>
      </c>
    </row>
    <row r="903" spans="1:14" x14ac:dyDescent="0.25">
      <c r="A903" s="101" t="s">
        <v>2147</v>
      </c>
      <c r="B903" s="118" t="s">
        <v>2148</v>
      </c>
      <c r="C903" s="119">
        <v>9.8000000000000007</v>
      </c>
      <c r="D903" s="144">
        <v>0.35</v>
      </c>
      <c r="E903" s="101" t="s">
        <v>2149</v>
      </c>
      <c r="F903" s="133">
        <v>3970</v>
      </c>
      <c r="G903" s="101" t="s">
        <v>2150</v>
      </c>
      <c r="H903" s="133">
        <v>1240</v>
      </c>
      <c r="I903" s="101" t="s">
        <v>2151</v>
      </c>
      <c r="J903" s="133">
        <v>2960</v>
      </c>
      <c r="K903" s="101" t="s">
        <v>2152</v>
      </c>
      <c r="L903" s="132">
        <v>467</v>
      </c>
      <c r="M903" s="101" t="s">
        <v>2153</v>
      </c>
      <c r="N903" s="132">
        <v>178</v>
      </c>
    </row>
    <row r="904" spans="1:14" ht="18" x14ac:dyDescent="0.25">
      <c r="A904" s="104" t="s">
        <v>2154</v>
      </c>
      <c r="B904" s="120" t="s">
        <v>2155</v>
      </c>
      <c r="C904" s="124">
        <v>0.4</v>
      </c>
      <c r="D904" s="145">
        <v>0.19</v>
      </c>
      <c r="E904" s="104" t="s">
        <v>2156</v>
      </c>
      <c r="F904" s="134">
        <v>86</v>
      </c>
      <c r="G904" s="104" t="s">
        <v>2156</v>
      </c>
      <c r="H904" s="134">
        <v>23</v>
      </c>
      <c r="I904" s="104" t="s">
        <v>2157</v>
      </c>
      <c r="J904" s="134">
        <v>26</v>
      </c>
      <c r="K904" s="104" t="s">
        <v>2158</v>
      </c>
      <c r="L904" s="134">
        <v>4</v>
      </c>
      <c r="M904" s="104" t="s">
        <v>2159</v>
      </c>
      <c r="N904" s="134">
        <v>3</v>
      </c>
    </row>
    <row r="905" spans="1:14" ht="18" x14ac:dyDescent="0.25">
      <c r="A905" s="118" t="s">
        <v>2160</v>
      </c>
      <c r="B905" s="118" t="s">
        <v>2161</v>
      </c>
      <c r="C905" s="112">
        <v>67</v>
      </c>
      <c r="D905" s="144">
        <v>0.57999999999999996</v>
      </c>
      <c r="E905" s="101" t="s">
        <v>2162</v>
      </c>
      <c r="F905" s="133">
        <v>7940</v>
      </c>
      <c r="G905" s="101" t="s">
        <v>2163</v>
      </c>
      <c r="H905" s="133">
        <v>6490</v>
      </c>
      <c r="I905" s="101" t="s">
        <v>2164</v>
      </c>
      <c r="J905" s="133">
        <v>8140</v>
      </c>
      <c r="K905" s="101" t="s">
        <v>2165</v>
      </c>
      <c r="L905" s="133">
        <v>6960</v>
      </c>
      <c r="M905" s="101" t="s">
        <v>2166</v>
      </c>
      <c r="N905" s="132">
        <v>4380</v>
      </c>
    </row>
    <row r="906" spans="1:14" ht="18" x14ac:dyDescent="0.25">
      <c r="A906" s="104" t="s">
        <v>2167</v>
      </c>
      <c r="B906" s="120" t="s">
        <v>2168</v>
      </c>
      <c r="C906" s="104" t="s">
        <v>2169</v>
      </c>
      <c r="D906" s="145">
        <v>0.11</v>
      </c>
      <c r="E906" s="104" t="s">
        <v>2170</v>
      </c>
      <c r="F906" s="134">
        <v>48</v>
      </c>
      <c r="G906" s="104" t="s">
        <v>2170</v>
      </c>
      <c r="H906" s="134">
        <v>13</v>
      </c>
      <c r="I906" s="104" t="s">
        <v>2171</v>
      </c>
      <c r="J906" s="134">
        <v>14</v>
      </c>
      <c r="K906" s="104" t="s">
        <v>2172</v>
      </c>
      <c r="L906" s="134">
        <v>2</v>
      </c>
      <c r="M906" s="104" t="s">
        <v>2173</v>
      </c>
      <c r="N906" s="134">
        <v>2</v>
      </c>
    </row>
    <row r="907" spans="1:14" ht="18" x14ac:dyDescent="0.25">
      <c r="A907" s="101" t="s">
        <v>2174</v>
      </c>
      <c r="B907" s="118" t="s">
        <v>2175</v>
      </c>
      <c r="C907" s="101" t="s">
        <v>2176</v>
      </c>
      <c r="D907" s="144">
        <v>0.19</v>
      </c>
      <c r="E907" s="101" t="s">
        <v>2177</v>
      </c>
      <c r="F907" s="132">
        <v>63</v>
      </c>
      <c r="G907" s="101" t="s">
        <v>2177</v>
      </c>
      <c r="H907" s="132">
        <v>17</v>
      </c>
      <c r="I907" s="101" t="s">
        <v>2178</v>
      </c>
      <c r="J907" s="132">
        <v>19</v>
      </c>
      <c r="K907" s="101" t="s">
        <v>2159</v>
      </c>
      <c r="L907" s="132">
        <v>3</v>
      </c>
      <c r="M907" s="101" t="s">
        <v>2179</v>
      </c>
      <c r="N907" s="132">
        <v>2</v>
      </c>
    </row>
    <row r="908" spans="1:14" ht="18" x14ac:dyDescent="0.25">
      <c r="A908" s="104" t="s">
        <v>2180</v>
      </c>
      <c r="B908" s="120" t="s">
        <v>2181</v>
      </c>
      <c r="C908" s="124">
        <v>0.3</v>
      </c>
      <c r="D908" s="145">
        <v>0.16</v>
      </c>
      <c r="E908" s="104" t="s">
        <v>2182</v>
      </c>
      <c r="F908" s="134">
        <v>60</v>
      </c>
      <c r="G908" s="104" t="s">
        <v>2182</v>
      </c>
      <c r="H908" s="134">
        <v>16</v>
      </c>
      <c r="I908" s="104" t="s">
        <v>2183</v>
      </c>
      <c r="J908" s="134">
        <v>18</v>
      </c>
      <c r="K908" s="104" t="s">
        <v>2184</v>
      </c>
      <c r="L908" s="134">
        <v>3</v>
      </c>
      <c r="M908" s="104" t="s">
        <v>1288</v>
      </c>
      <c r="N908" s="134">
        <v>2</v>
      </c>
    </row>
    <row r="909" spans="1:14" ht="18" x14ac:dyDescent="0.25">
      <c r="A909" s="101" t="s">
        <v>2185</v>
      </c>
      <c r="B909" s="118" t="s">
        <v>2186</v>
      </c>
      <c r="C909" s="101" t="s">
        <v>2187</v>
      </c>
      <c r="D909" s="144">
        <v>0.03</v>
      </c>
      <c r="E909" s="101" t="s">
        <v>2188</v>
      </c>
      <c r="F909" s="132">
        <v>2</v>
      </c>
      <c r="G909" s="101" t="s">
        <v>2188</v>
      </c>
      <c r="H909" s="137" t="s">
        <v>1126</v>
      </c>
      <c r="I909" s="101" t="s">
        <v>2189</v>
      </c>
      <c r="J909" s="137" t="s">
        <v>1126</v>
      </c>
      <c r="K909" s="101" t="s">
        <v>2190</v>
      </c>
      <c r="L909" s="137" t="s">
        <v>1126</v>
      </c>
      <c r="M909" s="101" t="s">
        <v>2191</v>
      </c>
      <c r="N909" s="137" t="s">
        <v>1126</v>
      </c>
    </row>
    <row r="910" spans="1:14" ht="18" x14ac:dyDescent="0.25">
      <c r="A910" s="104" t="s">
        <v>2192</v>
      </c>
      <c r="B910" s="120" t="s">
        <v>2193</v>
      </c>
      <c r="C910" s="104" t="s">
        <v>1293</v>
      </c>
      <c r="D910" s="145">
        <v>0.03</v>
      </c>
      <c r="E910" s="104" t="s">
        <v>2194</v>
      </c>
      <c r="F910" s="136" t="s">
        <v>1126</v>
      </c>
      <c r="G910" s="104" t="s">
        <v>2194</v>
      </c>
      <c r="H910" s="136" t="s">
        <v>1126</v>
      </c>
      <c r="I910" s="104" t="s">
        <v>2195</v>
      </c>
      <c r="J910" s="136" t="s">
        <v>1126</v>
      </c>
      <c r="K910" s="104" t="s">
        <v>2196</v>
      </c>
      <c r="L910" s="136" t="s">
        <v>1126</v>
      </c>
      <c r="M910" s="104" t="s">
        <v>2197</v>
      </c>
      <c r="N910" s="136" t="s">
        <v>1126</v>
      </c>
    </row>
    <row r="911" spans="1:14" x14ac:dyDescent="0.25">
      <c r="A911" s="101" t="s">
        <v>2198</v>
      </c>
      <c r="B911" s="118" t="s">
        <v>2199</v>
      </c>
      <c r="C911" s="101" t="s">
        <v>2200</v>
      </c>
      <c r="D911" s="162">
        <v>4.0000000000000001E-3</v>
      </c>
      <c r="E911" s="101" t="s">
        <v>2201</v>
      </c>
      <c r="F911" s="137" t="s">
        <v>1126</v>
      </c>
      <c r="G911" s="101" t="s">
        <v>2201</v>
      </c>
      <c r="H911" s="137" t="s">
        <v>1126</v>
      </c>
      <c r="I911" s="101" t="s">
        <v>2202</v>
      </c>
      <c r="J911" s="137" t="s">
        <v>1126</v>
      </c>
      <c r="K911" s="101" t="s">
        <v>2203</v>
      </c>
      <c r="L911" s="137" t="s">
        <v>1126</v>
      </c>
      <c r="M911" s="101" t="s">
        <v>2204</v>
      </c>
      <c r="N911" s="137" t="s">
        <v>1126</v>
      </c>
    </row>
    <row r="912" spans="1:14" x14ac:dyDescent="0.25">
      <c r="A912" s="104" t="s">
        <v>2205</v>
      </c>
      <c r="B912" s="120" t="s">
        <v>2206</v>
      </c>
      <c r="C912" s="104" t="s">
        <v>2207</v>
      </c>
      <c r="D912" s="145">
        <v>0.02</v>
      </c>
      <c r="E912" s="104" t="s">
        <v>2208</v>
      </c>
      <c r="F912" s="134">
        <v>3</v>
      </c>
      <c r="G912" s="104" t="s">
        <v>2208</v>
      </c>
      <c r="H912" s="136" t="s">
        <v>1126</v>
      </c>
      <c r="I912" s="104" t="s">
        <v>2209</v>
      </c>
      <c r="J912" s="136" t="s">
        <v>1126</v>
      </c>
      <c r="K912" s="104" t="s">
        <v>2210</v>
      </c>
      <c r="L912" s="136" t="s">
        <v>1126</v>
      </c>
      <c r="M912" s="104" t="s">
        <v>2211</v>
      </c>
      <c r="N912" s="136" t="s">
        <v>1126</v>
      </c>
    </row>
    <row r="913" spans="1:14" x14ac:dyDescent="0.25">
      <c r="A913" s="101" t="s">
        <v>2212</v>
      </c>
      <c r="B913" s="118" t="s">
        <v>2213</v>
      </c>
      <c r="C913" s="101" t="s">
        <v>2214</v>
      </c>
      <c r="D913" s="144">
        <v>0.04</v>
      </c>
      <c r="E913" s="101" t="s">
        <v>2215</v>
      </c>
      <c r="F913" s="132">
        <v>11</v>
      </c>
      <c r="G913" s="101" t="s">
        <v>2215</v>
      </c>
      <c r="H913" s="132">
        <v>3</v>
      </c>
      <c r="I913" s="101" t="s">
        <v>2216</v>
      </c>
      <c r="J913" s="132">
        <v>3</v>
      </c>
      <c r="K913" s="101" t="s">
        <v>1976</v>
      </c>
      <c r="L913" s="137" t="s">
        <v>1126</v>
      </c>
      <c r="M913" s="101" t="s">
        <v>2217</v>
      </c>
      <c r="N913" s="137" t="s">
        <v>1126</v>
      </c>
    </row>
    <row r="914" spans="1:14" x14ac:dyDescent="0.25">
      <c r="A914" s="104" t="s">
        <v>2218</v>
      </c>
      <c r="B914" s="120" t="s">
        <v>2219</v>
      </c>
      <c r="C914" s="124">
        <v>0.3</v>
      </c>
      <c r="D914" s="145">
        <v>0.1</v>
      </c>
      <c r="E914" s="104" t="s">
        <v>2220</v>
      </c>
      <c r="F914" s="134">
        <v>73</v>
      </c>
      <c r="G914" s="104" t="s">
        <v>2220</v>
      </c>
      <c r="H914" s="134">
        <v>20</v>
      </c>
      <c r="I914" s="104" t="s">
        <v>2221</v>
      </c>
      <c r="J914" s="134">
        <v>22</v>
      </c>
      <c r="K914" s="104" t="s">
        <v>2222</v>
      </c>
      <c r="L914" s="134">
        <v>3</v>
      </c>
      <c r="M914" s="104" t="s">
        <v>2223</v>
      </c>
      <c r="N914" s="134">
        <v>3</v>
      </c>
    </row>
    <row r="915" spans="1:14" ht="18" x14ac:dyDescent="0.25">
      <c r="A915" s="101" t="s">
        <v>2224</v>
      </c>
      <c r="B915" s="118" t="s">
        <v>2225</v>
      </c>
      <c r="C915" s="112">
        <v>26</v>
      </c>
      <c r="D915" s="118" t="s">
        <v>2226</v>
      </c>
      <c r="E915" s="101" t="s">
        <v>2227</v>
      </c>
      <c r="F915" s="133">
        <v>9910</v>
      </c>
      <c r="G915" s="101" t="s">
        <v>2228</v>
      </c>
      <c r="H915" s="133">
        <v>4920</v>
      </c>
      <c r="I915" s="101" t="s">
        <v>2229</v>
      </c>
      <c r="J915" s="133">
        <v>9320</v>
      </c>
      <c r="K915" s="101" t="s">
        <v>2230</v>
      </c>
      <c r="L915" s="133">
        <v>4460</v>
      </c>
      <c r="M915" s="101" t="s">
        <v>2231</v>
      </c>
      <c r="N915" s="132">
        <v>1360</v>
      </c>
    </row>
    <row r="916" spans="1:14" ht="18" x14ac:dyDescent="0.25">
      <c r="A916" s="120" t="s">
        <v>2232</v>
      </c>
      <c r="B916" s="120" t="s">
        <v>2233</v>
      </c>
      <c r="C916" s="115">
        <v>26</v>
      </c>
      <c r="D916" s="120" t="s">
        <v>2234</v>
      </c>
      <c r="E916" s="104" t="s">
        <v>2235</v>
      </c>
      <c r="F916" s="135">
        <v>9050</v>
      </c>
      <c r="G916" s="104" t="s">
        <v>2236</v>
      </c>
      <c r="H916" s="135">
        <v>4490</v>
      </c>
      <c r="I916" s="104" t="s">
        <v>1467</v>
      </c>
      <c r="J916" s="135">
        <v>8520</v>
      </c>
      <c r="K916" s="104" t="s">
        <v>2237</v>
      </c>
      <c r="L916" s="135">
        <v>4080</v>
      </c>
      <c r="M916" s="104" t="s">
        <v>2238</v>
      </c>
      <c r="N916" s="134">
        <v>1250</v>
      </c>
    </row>
    <row r="917" spans="1:14" ht="18" x14ac:dyDescent="0.25">
      <c r="A917" s="121" t="s">
        <v>2239</v>
      </c>
      <c r="B917" s="121" t="s">
        <v>2240</v>
      </c>
      <c r="C917" s="150">
        <v>26</v>
      </c>
      <c r="D917" s="121" t="s">
        <v>2241</v>
      </c>
      <c r="E917" s="107" t="s">
        <v>2242</v>
      </c>
      <c r="F917" s="151">
        <v>7320</v>
      </c>
      <c r="G917" s="107" t="s">
        <v>2243</v>
      </c>
      <c r="H917" s="151">
        <v>3630</v>
      </c>
      <c r="I917" s="107" t="s">
        <v>932</v>
      </c>
      <c r="J917" s="151">
        <v>6880</v>
      </c>
      <c r="K917" s="107" t="s">
        <v>2151</v>
      </c>
      <c r="L917" s="151">
        <v>3300</v>
      </c>
      <c r="M917" s="107" t="s">
        <v>2244</v>
      </c>
      <c r="N917" s="138">
        <v>1010</v>
      </c>
    </row>
    <row r="918" spans="1:14" x14ac:dyDescent="0.25">
      <c r="A918"/>
      <c r="B918"/>
      <c r="C918"/>
      <c r="D918"/>
      <c r="E918"/>
      <c r="F918"/>
      <c r="G918"/>
      <c r="H918"/>
      <c r="I918"/>
      <c r="J918"/>
      <c r="K918"/>
      <c r="L918"/>
      <c r="M918"/>
      <c r="N918"/>
    </row>
    <row r="919" spans="1:14" x14ac:dyDescent="0.25">
      <c r="A919" s="165"/>
      <c r="B919" s="166" t="s">
        <v>2245</v>
      </c>
      <c r="C919" s="166" t="s">
        <v>2246</v>
      </c>
      <c r="D919" s="167" t="s">
        <v>2247</v>
      </c>
      <c r="E919"/>
      <c r="F919"/>
      <c r="G919"/>
      <c r="H919"/>
      <c r="I919"/>
      <c r="J919"/>
      <c r="K919"/>
      <c r="L919"/>
      <c r="M919"/>
      <c r="N919"/>
    </row>
    <row r="920" spans="1:14" x14ac:dyDescent="0.25">
      <c r="A920" t="s">
        <v>2248</v>
      </c>
      <c r="B920" s="168">
        <v>1</v>
      </c>
      <c r="C920" s="168">
        <v>1</v>
      </c>
      <c r="D920" t="s">
        <v>2249</v>
      </c>
      <c r="E920"/>
      <c r="F920"/>
      <c r="G920"/>
      <c r="H920"/>
      <c r="I920"/>
      <c r="J920"/>
      <c r="K920"/>
      <c r="L920"/>
      <c r="M920"/>
      <c r="N920"/>
    </row>
    <row r="921" spans="1:14" x14ac:dyDescent="0.25">
      <c r="A921" t="s">
        <v>2250</v>
      </c>
      <c r="B921" s="168">
        <v>16.2</v>
      </c>
      <c r="C921" s="168">
        <v>5</v>
      </c>
      <c r="D921" t="s">
        <v>2251</v>
      </c>
      <c r="E921"/>
      <c r="F921"/>
      <c r="G921"/>
      <c r="H921"/>
      <c r="I921"/>
      <c r="J921"/>
      <c r="K921"/>
      <c r="L921"/>
      <c r="M921"/>
      <c r="N921"/>
    </row>
    <row r="922" spans="1:14" x14ac:dyDescent="0.25">
      <c r="A922" t="s">
        <v>513</v>
      </c>
      <c r="B922" s="168">
        <v>5.6</v>
      </c>
      <c r="C922" s="168">
        <v>1.8</v>
      </c>
      <c r="D922" t="s">
        <v>2252</v>
      </c>
      <c r="E922"/>
      <c r="F922"/>
      <c r="G922"/>
      <c r="H922"/>
      <c r="I922"/>
      <c r="J922"/>
      <c r="K922"/>
      <c r="L922"/>
      <c r="M922"/>
      <c r="N922"/>
    </row>
    <row r="923" spans="1:14" x14ac:dyDescent="0.25">
      <c r="A923" t="s">
        <v>2253</v>
      </c>
      <c r="B923" s="168">
        <v>-2.4</v>
      </c>
      <c r="C923" s="168">
        <v>-8.1999999999999993</v>
      </c>
      <c r="D923" t="s">
        <v>2254</v>
      </c>
      <c r="E923"/>
      <c r="F923"/>
      <c r="G923"/>
      <c r="H923"/>
      <c r="I923"/>
      <c r="J923"/>
      <c r="K923"/>
      <c r="L923"/>
      <c r="M923"/>
      <c r="N923"/>
    </row>
    <row r="924" spans="1:14" x14ac:dyDescent="0.25">
      <c r="A924" t="s">
        <v>2255</v>
      </c>
      <c r="B924" s="168">
        <v>0</v>
      </c>
      <c r="C924" s="168">
        <v>0</v>
      </c>
      <c r="D924" t="s">
        <v>2256</v>
      </c>
      <c r="E924"/>
      <c r="F924"/>
      <c r="G924"/>
      <c r="H924"/>
      <c r="I924"/>
      <c r="J924"/>
      <c r="K924"/>
      <c r="L924"/>
      <c r="M924"/>
      <c r="N924"/>
    </row>
    <row r="925" spans="1:14" x14ac:dyDescent="0.25">
      <c r="A925" t="s">
        <v>2257</v>
      </c>
      <c r="B925" s="168">
        <v>0</v>
      </c>
      <c r="C925" s="168">
        <v>0</v>
      </c>
      <c r="D925" t="s">
        <v>2256</v>
      </c>
      <c r="E925"/>
      <c r="F925"/>
      <c r="G925"/>
      <c r="H925"/>
      <c r="I925"/>
      <c r="J925"/>
      <c r="K925"/>
      <c r="L925"/>
      <c r="M925"/>
      <c r="N925"/>
    </row>
    <row r="926" spans="1:14" x14ac:dyDescent="0.25">
      <c r="A926" t="s">
        <v>2258</v>
      </c>
      <c r="B926" s="168">
        <v>0</v>
      </c>
      <c r="C926" s="168">
        <v>0</v>
      </c>
      <c r="D926" t="s">
        <v>2259</v>
      </c>
      <c r="E926"/>
      <c r="F926"/>
      <c r="G926"/>
      <c r="H926"/>
      <c r="I926"/>
      <c r="J926"/>
      <c r="K926"/>
      <c r="L926"/>
      <c r="M926"/>
      <c r="N926"/>
    </row>
    <row r="927" spans="1:14" x14ac:dyDescent="0.25">
      <c r="A927" t="s">
        <v>2260</v>
      </c>
      <c r="B927" s="168">
        <v>1200</v>
      </c>
      <c r="C927" s="168">
        <v>345</v>
      </c>
      <c r="D927" t="s">
        <v>2261</v>
      </c>
      <c r="E927"/>
      <c r="F927"/>
      <c r="G927"/>
      <c r="H927"/>
      <c r="I927"/>
      <c r="J927"/>
      <c r="K927"/>
      <c r="L927"/>
      <c r="M927"/>
      <c r="N927"/>
    </row>
    <row r="928" spans="1:14" x14ac:dyDescent="0.25">
      <c r="A928" t="s">
        <v>2262</v>
      </c>
      <c r="B928" s="168">
        <v>-160</v>
      </c>
      <c r="C928" s="168">
        <v>-46</v>
      </c>
      <c r="D928" t="s">
        <v>2263</v>
      </c>
      <c r="E928"/>
      <c r="F928"/>
      <c r="G928"/>
      <c r="H928"/>
      <c r="I928"/>
      <c r="J928"/>
      <c r="K928"/>
      <c r="L928"/>
      <c r="M928"/>
      <c r="N928"/>
    </row>
    <row r="929" spans="1:14" x14ac:dyDescent="0.25">
      <c r="A929" t="s">
        <v>2264</v>
      </c>
      <c r="B929" s="168">
        <v>84</v>
      </c>
      <c r="C929" s="168">
        <v>28</v>
      </c>
      <c r="D929" t="s">
        <v>2265</v>
      </c>
      <c r="E929"/>
      <c r="F929"/>
      <c r="G929"/>
      <c r="H929"/>
      <c r="I929"/>
      <c r="J929"/>
      <c r="K929"/>
      <c r="L929"/>
      <c r="M929"/>
      <c r="N929"/>
    </row>
    <row r="930" spans="1:14" x14ac:dyDescent="0.25">
      <c r="A930" t="s">
        <v>2266</v>
      </c>
      <c r="B930" s="168">
        <v>264</v>
      </c>
      <c r="C930" s="168">
        <v>265</v>
      </c>
      <c r="D930" t="s">
        <v>2267</v>
      </c>
      <c r="E930"/>
      <c r="F930"/>
      <c r="G930"/>
      <c r="H930"/>
      <c r="I930"/>
      <c r="J930"/>
      <c r="K930"/>
      <c r="L930"/>
      <c r="M930"/>
      <c r="N930"/>
    </row>
    <row r="931" spans="1:14" x14ac:dyDescent="0.25">
      <c r="A931" t="s">
        <v>2268</v>
      </c>
      <c r="B931" s="168">
        <v>1</v>
      </c>
      <c r="C931" s="168">
        <v>1</v>
      </c>
      <c r="D931" t="s">
        <v>2269</v>
      </c>
      <c r="E931"/>
      <c r="F931"/>
      <c r="G931"/>
      <c r="H931"/>
      <c r="I931"/>
      <c r="J931"/>
      <c r="K931"/>
      <c r="L931"/>
      <c r="M931"/>
      <c r="N931"/>
    </row>
    <row r="932" spans="1:14" x14ac:dyDescent="0.25">
      <c r="A932"/>
      <c r="B932"/>
      <c r="C932"/>
      <c r="D932" t="s">
        <v>2270</v>
      </c>
      <c r="E932"/>
      <c r="F932"/>
      <c r="G932"/>
      <c r="H932"/>
      <c r="I932"/>
      <c r="J932"/>
      <c r="K932"/>
      <c r="L932"/>
      <c r="M932"/>
      <c r="N932"/>
    </row>
    <row r="933" spans="1:14" x14ac:dyDescent="0.25">
      <c r="A933"/>
      <c r="B933"/>
      <c r="C933"/>
      <c r="D933" t="s">
        <v>2271</v>
      </c>
      <c r="E933"/>
      <c r="F933"/>
      <c r="G933"/>
      <c r="H933"/>
      <c r="I933"/>
      <c r="J933"/>
      <c r="K933"/>
      <c r="L933"/>
      <c r="M933"/>
      <c r="N933"/>
    </row>
  </sheetData>
  <mergeCells count="34">
    <mergeCell ref="A636:A637"/>
    <mergeCell ref="B637:H637"/>
    <mergeCell ref="U471:V471"/>
    <mergeCell ref="A604:A605"/>
    <mergeCell ref="B605:G605"/>
    <mergeCell ref="A470:A471"/>
    <mergeCell ref="B471:R471"/>
    <mergeCell ref="A632:B632"/>
    <mergeCell ref="A466:Q466"/>
    <mergeCell ref="W471:AC471"/>
    <mergeCell ref="AF471:AG471"/>
    <mergeCell ref="B501:AJ501"/>
    <mergeCell ref="B518:G518"/>
    <mergeCell ref="A409:G409"/>
    <mergeCell ref="B414:D414"/>
    <mergeCell ref="E414:G414"/>
    <mergeCell ref="H414:M414"/>
    <mergeCell ref="E74:F74"/>
    <mergeCell ref="G74:J74"/>
    <mergeCell ref="A2:B2"/>
    <mergeCell ref="A6:A7"/>
    <mergeCell ref="B7:H7"/>
    <mergeCell ref="A68:B68"/>
    <mergeCell ref="A71:A74"/>
    <mergeCell ref="B71:C71"/>
    <mergeCell ref="D71:F71"/>
    <mergeCell ref="G71:J71"/>
    <mergeCell ref="B72:C73"/>
    <mergeCell ref="D72:D73"/>
    <mergeCell ref="E72:E73"/>
    <mergeCell ref="F72:F73"/>
    <mergeCell ref="G72:G73"/>
    <mergeCell ref="H72:H73"/>
    <mergeCell ref="I72:I73"/>
  </mergeCells>
  <dataValidations count="1">
    <dataValidation allowBlank="1" showInputMessage="1" showErrorMessage="1" sqref="H588:IV595 A560:G587" xr:uid="{00000000-0002-0000-0600-000000000000}"/>
  </dataValidations>
  <pageMargins left="0.7" right="0.7" top="0.75" bottom="0.75" header="0.3" footer="0.3"/>
  <pageSetup orientation="portrait" r:id="rId1"/>
  <legacyDrawing r:id="rId2"/>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AK227"/>
  <sheetViews>
    <sheetView topLeftCell="A64" zoomScale="85" zoomScaleNormal="85" zoomScalePageLayoutView="85" workbookViewId="0">
      <selection activeCell="B160" sqref="B160"/>
    </sheetView>
  </sheetViews>
  <sheetFormatPr defaultColWidth="9.140625" defaultRowHeight="15" x14ac:dyDescent="0.25"/>
  <cols>
    <col min="1" max="1" width="79.5703125" style="7" customWidth="1"/>
    <col min="2" max="2" width="12.5703125" style="7" customWidth="1"/>
    <col min="3" max="3" width="17.42578125" style="7" customWidth="1"/>
    <col min="4" max="4" width="22" style="7" customWidth="1"/>
    <col min="5" max="5" width="19.42578125" style="7" customWidth="1"/>
    <col min="6" max="6" width="14.42578125" style="7" customWidth="1"/>
    <col min="7" max="7" width="26.140625" style="7" customWidth="1"/>
    <col min="8" max="8" width="26.5703125" style="7" customWidth="1"/>
    <col min="9" max="9" width="17.85546875" style="7" customWidth="1"/>
    <col min="10" max="14" width="9.140625" style="7"/>
    <col min="15" max="15" width="25.85546875" style="7" customWidth="1"/>
    <col min="16" max="16" width="12.42578125" style="7" customWidth="1"/>
    <col min="17" max="17" width="19.85546875" style="7" customWidth="1"/>
    <col min="18" max="19" width="12.42578125" style="7" customWidth="1"/>
    <col min="20" max="21" width="16.42578125" style="7" customWidth="1"/>
    <col min="22" max="22" width="10.85546875" style="7" customWidth="1"/>
    <col min="23" max="16384" width="9.140625" style="7"/>
  </cols>
  <sheetData>
    <row r="1" spans="1:5" x14ac:dyDescent="0.25">
      <c r="A1" s="641" t="s">
        <v>11</v>
      </c>
      <c r="B1" s="641"/>
      <c r="C1" s="641"/>
      <c r="D1" s="641"/>
      <c r="E1" s="641"/>
    </row>
    <row r="2" spans="1:5" x14ac:dyDescent="0.25">
      <c r="A2" s="642" t="s">
        <v>160</v>
      </c>
      <c r="B2" s="642"/>
      <c r="C2" s="642"/>
      <c r="D2" s="642"/>
      <c r="E2" s="642"/>
    </row>
    <row r="19" spans="1:5" x14ac:dyDescent="0.25">
      <c r="A19" s="7" t="s">
        <v>161</v>
      </c>
    </row>
    <row r="20" spans="1:5" x14ac:dyDescent="0.25">
      <c r="A20" s="7">
        <v>155400</v>
      </c>
      <c r="B20" s="7" t="s">
        <v>162</v>
      </c>
    </row>
    <row r="21" spans="1:5" x14ac:dyDescent="0.25">
      <c r="A21" s="642" t="s">
        <v>163</v>
      </c>
      <c r="B21" s="642"/>
      <c r="C21" s="642"/>
      <c r="D21" s="642"/>
      <c r="E21" s="642"/>
    </row>
    <row r="38" spans="1:5" x14ac:dyDescent="0.25">
      <c r="A38" s="7" t="s">
        <v>161</v>
      </c>
    </row>
    <row r="39" spans="1:5" x14ac:dyDescent="0.25">
      <c r="A39" s="7">
        <v>100800</v>
      </c>
      <c r="B39" s="7" t="s">
        <v>162</v>
      </c>
    </row>
    <row r="40" spans="1:5" x14ac:dyDescent="0.25">
      <c r="A40" s="642" t="s">
        <v>164</v>
      </c>
      <c r="B40" s="642"/>
      <c r="C40" s="642"/>
      <c r="D40" s="642"/>
      <c r="E40" s="642"/>
    </row>
    <row r="57" spans="1:5" ht="15.75" thickBot="1" x14ac:dyDescent="0.3">
      <c r="A57" s="7" t="s">
        <v>161</v>
      </c>
    </row>
    <row r="58" spans="1:5" ht="15.75" thickBot="1" x14ac:dyDescent="0.3">
      <c r="A58" s="8">
        <v>194000</v>
      </c>
      <c r="B58" s="7" t="s">
        <v>165</v>
      </c>
    </row>
    <row r="60" spans="1:5" x14ac:dyDescent="0.25">
      <c r="A60" s="641" t="s">
        <v>166</v>
      </c>
      <c r="B60" s="641"/>
      <c r="C60" s="641"/>
      <c r="D60" s="641"/>
      <c r="E60" s="641"/>
    </row>
    <row r="85" spans="1:37" s="9" customFormat="1" x14ac:dyDescent="0.25">
      <c r="A85" s="7" t="s">
        <v>381</v>
      </c>
      <c r="B85" s="7">
        <v>55.1</v>
      </c>
      <c r="C85" s="7" t="s">
        <v>382</v>
      </c>
      <c r="D85" s="7"/>
      <c r="E85" s="7"/>
      <c r="F85" s="7"/>
      <c r="G85" s="7"/>
      <c r="H85" s="7"/>
      <c r="I85" s="7"/>
      <c r="J85" s="7"/>
      <c r="K85" s="7"/>
      <c r="L85" s="7"/>
      <c r="M85" s="7"/>
      <c r="N85" s="7"/>
      <c r="O85" s="7"/>
      <c r="P85" s="7"/>
      <c r="Q85" s="7"/>
      <c r="R85" s="7"/>
      <c r="S85" s="7"/>
      <c r="T85" s="7"/>
      <c r="U85" s="7"/>
      <c r="V85" s="7"/>
      <c r="W85" s="7"/>
      <c r="X85" s="7"/>
      <c r="Y85" s="7"/>
      <c r="Z85" s="7"/>
      <c r="AA85" s="7"/>
      <c r="AB85" s="7"/>
      <c r="AC85" s="7"/>
      <c r="AD85" s="7"/>
      <c r="AE85" s="7"/>
      <c r="AF85" s="7"/>
      <c r="AG85" s="7"/>
      <c r="AH85" s="7"/>
      <c r="AI85" s="7"/>
      <c r="AJ85" s="7"/>
      <c r="AK85" s="7"/>
    </row>
    <row r="86" spans="1:37" s="9" customFormat="1" x14ac:dyDescent="0.25">
      <c r="A86" s="7" t="s">
        <v>383</v>
      </c>
      <c r="B86" s="7">
        <v>111.6</v>
      </c>
      <c r="C86" s="7"/>
      <c r="D86" s="7"/>
      <c r="E86" s="7"/>
      <c r="F86" s="7"/>
      <c r="G86" s="7"/>
      <c r="H86" s="7"/>
      <c r="I86" s="7"/>
      <c r="J86" s="7"/>
      <c r="K86" s="7"/>
      <c r="L86" s="7"/>
      <c r="M86" s="7"/>
      <c r="N86" s="7"/>
      <c r="O86" s="7"/>
      <c r="P86" s="7"/>
      <c r="Q86" s="7"/>
      <c r="R86" s="7"/>
      <c r="S86" s="7"/>
      <c r="T86" s="7"/>
      <c r="U86" s="7"/>
      <c r="V86" s="7"/>
      <c r="W86" s="7"/>
      <c r="X86" s="7"/>
      <c r="Y86" s="7"/>
      <c r="Z86" s="7"/>
      <c r="AA86" s="7"/>
      <c r="AB86" s="7"/>
      <c r="AC86" s="7"/>
      <c r="AD86" s="7"/>
      <c r="AE86" s="7"/>
      <c r="AF86" s="7"/>
      <c r="AG86" s="7"/>
      <c r="AH86" s="7"/>
      <c r="AI86" s="7"/>
      <c r="AJ86" s="7"/>
      <c r="AK86" s="7"/>
    </row>
    <row r="87" spans="1:37" ht="15.75" thickBot="1" x14ac:dyDescent="0.3"/>
    <row r="88" spans="1:37" ht="15.75" thickBot="1" x14ac:dyDescent="0.3">
      <c r="A88" s="10" t="s">
        <v>384</v>
      </c>
      <c r="B88" s="11">
        <f>(B86-B85)/B85</f>
        <v>1.0254083484573502</v>
      </c>
    </row>
    <row r="89" spans="1:37" x14ac:dyDescent="0.25">
      <c r="A89" s="641" t="s">
        <v>167</v>
      </c>
      <c r="B89" s="641"/>
      <c r="C89" s="641"/>
      <c r="D89" s="641"/>
      <c r="E89" s="641"/>
    </row>
    <row r="90" spans="1:37" x14ac:dyDescent="0.25">
      <c r="A90" s="7">
        <v>6.6290250000000004</v>
      </c>
      <c r="B90" s="7" t="s">
        <v>387</v>
      </c>
      <c r="E90" s="7" t="s">
        <v>392</v>
      </c>
    </row>
    <row r="91" spans="1:37" x14ac:dyDescent="0.25">
      <c r="A91" s="7">
        <f>1/A90</f>
        <v>0.15085174667466181</v>
      </c>
      <c r="B91" s="7" t="s">
        <v>388</v>
      </c>
      <c r="E91" s="7" t="s">
        <v>172</v>
      </c>
    </row>
    <row r="92" spans="1:37" x14ac:dyDescent="0.25">
      <c r="A92" s="12">
        <v>0.5</v>
      </c>
      <c r="B92" s="7" t="s">
        <v>389</v>
      </c>
      <c r="E92" s="7" t="s">
        <v>393</v>
      </c>
    </row>
    <row r="93" spans="1:37" x14ac:dyDescent="0.25">
      <c r="A93" s="7">
        <f>A92*A91</f>
        <v>7.5425873337330904E-2</v>
      </c>
      <c r="B93" s="7" t="s">
        <v>390</v>
      </c>
      <c r="E93" s="7" t="s">
        <v>172</v>
      </c>
    </row>
    <row r="94" spans="1:37" x14ac:dyDescent="0.25">
      <c r="A94" s="7">
        <f>1/A93</f>
        <v>13.258050000000001</v>
      </c>
      <c r="B94" s="7" t="s">
        <v>391</v>
      </c>
      <c r="E94" s="7" t="s">
        <v>172</v>
      </c>
      <c r="J94" s="12"/>
    </row>
    <row r="95" spans="1:37" ht="15.75" thickBot="1" x14ac:dyDescent="0.3">
      <c r="A95" s="7">
        <v>8.0274920000000005</v>
      </c>
      <c r="B95" s="7" t="s">
        <v>385</v>
      </c>
      <c r="E95" s="7" t="s">
        <v>394</v>
      </c>
      <c r="J95" s="12"/>
    </row>
    <row r="96" spans="1:37" ht="15.75" thickBot="1" x14ac:dyDescent="0.3">
      <c r="A96" s="13">
        <f>(A94-A95)/A95</f>
        <v>0.65158059329115492</v>
      </c>
      <c r="B96" s="7" t="s">
        <v>386</v>
      </c>
      <c r="C96" s="14"/>
      <c r="E96" s="7" t="s">
        <v>172</v>
      </c>
    </row>
    <row r="98" spans="1:5" x14ac:dyDescent="0.25">
      <c r="A98" s="641" t="s">
        <v>168</v>
      </c>
      <c r="B98" s="641"/>
      <c r="C98" s="641"/>
      <c r="D98" s="641"/>
      <c r="E98" s="641"/>
    </row>
    <row r="99" spans="1:5" x14ac:dyDescent="0.25">
      <c r="A99" s="14">
        <v>0.3</v>
      </c>
      <c r="B99" s="12" t="s">
        <v>396</v>
      </c>
    </row>
    <row r="100" spans="1:5" x14ac:dyDescent="0.25">
      <c r="A100" s="7">
        <v>63.5</v>
      </c>
      <c r="B100" s="7" t="s">
        <v>397</v>
      </c>
    </row>
    <row r="101" spans="1:5" x14ac:dyDescent="0.25">
      <c r="A101" s="7">
        <f>1/A100</f>
        <v>1.5748031496062992E-2</v>
      </c>
      <c r="B101" s="7" t="s">
        <v>395</v>
      </c>
    </row>
    <row r="102" spans="1:5" x14ac:dyDescent="0.25">
      <c r="A102" s="15">
        <f>A101*(1-A99)</f>
        <v>1.1023622047244094E-2</v>
      </c>
      <c r="B102" s="7" t="s">
        <v>398</v>
      </c>
    </row>
    <row r="103" spans="1:5" x14ac:dyDescent="0.25">
      <c r="A103" s="15">
        <f>1/A102</f>
        <v>90.714285714285722</v>
      </c>
      <c r="B103" s="7" t="s">
        <v>402</v>
      </c>
    </row>
    <row r="104" spans="1:5" x14ac:dyDescent="0.25">
      <c r="A104" s="14">
        <v>0.35</v>
      </c>
      <c r="B104" s="7" t="s">
        <v>399</v>
      </c>
    </row>
    <row r="105" spans="1:5" x14ac:dyDescent="0.25">
      <c r="A105" s="7">
        <f>A102*(1-A104)</f>
        <v>7.1653543307086615E-3</v>
      </c>
      <c r="B105" s="7" t="s">
        <v>400</v>
      </c>
    </row>
    <row r="106" spans="1:5" ht="15.75" thickBot="1" x14ac:dyDescent="0.3">
      <c r="A106" s="7">
        <f>1/A105</f>
        <v>139.56043956043956</v>
      </c>
      <c r="B106" s="7" t="s">
        <v>401</v>
      </c>
    </row>
    <row r="107" spans="1:5" ht="15.75" thickBot="1" x14ac:dyDescent="0.3">
      <c r="A107" s="16">
        <f>(A106-A103)/A103</f>
        <v>0.53846153846153832</v>
      </c>
      <c r="B107" s="7" t="s">
        <v>403</v>
      </c>
    </row>
    <row r="108" spans="1:5" x14ac:dyDescent="0.25">
      <c r="A108" s="17"/>
    </row>
    <row r="109" spans="1:5" x14ac:dyDescent="0.25">
      <c r="A109" s="641" t="s">
        <v>170</v>
      </c>
      <c r="B109" s="641"/>
      <c r="C109" s="641"/>
      <c r="D109" s="641"/>
      <c r="E109" s="641"/>
    </row>
    <row r="110" spans="1:5" ht="15.75" thickBot="1" x14ac:dyDescent="0.3"/>
    <row r="111" spans="1:5" ht="15.75" thickBot="1" x14ac:dyDescent="0.3">
      <c r="A111" s="16">
        <f>A122</f>
        <v>0.20481927710843381</v>
      </c>
      <c r="B111" s="7" t="s">
        <v>405</v>
      </c>
    </row>
    <row r="113" spans="1:12" x14ac:dyDescent="0.25">
      <c r="A113" s="641" t="s">
        <v>169</v>
      </c>
      <c r="B113" s="641"/>
      <c r="C113" s="641"/>
      <c r="D113" s="641"/>
      <c r="E113" s="641"/>
    </row>
    <row r="114" spans="1:12" x14ac:dyDescent="0.25">
      <c r="A114" s="14">
        <v>0.2</v>
      </c>
      <c r="B114" s="12" t="s">
        <v>396</v>
      </c>
    </row>
    <row r="115" spans="1:12" x14ac:dyDescent="0.25">
      <c r="A115" s="7">
        <v>1.95</v>
      </c>
      <c r="B115" s="7" t="s">
        <v>404</v>
      </c>
    </row>
    <row r="116" spans="1:12" x14ac:dyDescent="0.25">
      <c r="A116" s="7">
        <f>1/A115</f>
        <v>0.51282051282051289</v>
      </c>
      <c r="B116" s="7" t="s">
        <v>395</v>
      </c>
    </row>
    <row r="117" spans="1:12" x14ac:dyDescent="0.25">
      <c r="A117" s="15">
        <f>A116*(1-A114)</f>
        <v>0.41025641025641035</v>
      </c>
      <c r="B117" s="7" t="s">
        <v>398</v>
      </c>
    </row>
    <row r="118" spans="1:12" x14ac:dyDescent="0.25">
      <c r="A118" s="15">
        <f>1/A117</f>
        <v>2.4374999999999996</v>
      </c>
      <c r="B118" s="7" t="s">
        <v>402</v>
      </c>
    </row>
    <row r="119" spans="1:12" x14ac:dyDescent="0.25">
      <c r="A119" s="14">
        <v>0.17</v>
      </c>
      <c r="B119" s="7" t="s">
        <v>399</v>
      </c>
    </row>
    <row r="120" spans="1:12" x14ac:dyDescent="0.25">
      <c r="A120" s="7">
        <f>A117*(1-A119)</f>
        <v>0.34051282051282056</v>
      </c>
      <c r="B120" s="7" t="s">
        <v>400</v>
      </c>
    </row>
    <row r="121" spans="1:12" ht="15.75" thickBot="1" x14ac:dyDescent="0.3">
      <c r="A121" s="7">
        <f>1/A120</f>
        <v>2.9367469879518069</v>
      </c>
      <c r="B121" s="7" t="s">
        <v>401</v>
      </c>
    </row>
    <row r="122" spans="1:12" ht="15.75" thickBot="1" x14ac:dyDescent="0.3">
      <c r="A122" s="16">
        <f>(A121-A118)/A118</f>
        <v>0.20481927710843381</v>
      </c>
      <c r="B122" s="7" t="s">
        <v>403</v>
      </c>
    </row>
    <row r="124" spans="1:12" x14ac:dyDescent="0.25">
      <c r="A124" s="641" t="s">
        <v>406</v>
      </c>
      <c r="B124" s="641"/>
      <c r="C124" s="641"/>
      <c r="D124" s="641"/>
      <c r="E124" s="641"/>
      <c r="J124" s="18"/>
    </row>
    <row r="125" spans="1:12" x14ac:dyDescent="0.25">
      <c r="A125" s="19">
        <v>4.4824543659231753E-4</v>
      </c>
      <c r="B125" s="7" t="s">
        <v>408</v>
      </c>
      <c r="K125" s="12"/>
      <c r="L125" s="12"/>
    </row>
    <row r="126" spans="1:12" x14ac:dyDescent="0.25">
      <c r="A126" s="7">
        <v>1.27</v>
      </c>
      <c r="B126" s="20" t="s">
        <v>412</v>
      </c>
      <c r="F126" s="21"/>
      <c r="J126" s="4"/>
      <c r="K126" s="19"/>
      <c r="L126" s="19"/>
    </row>
    <row r="127" spans="1:12" x14ac:dyDescent="0.25">
      <c r="A127" s="7">
        <f>(1/CONVERT(A125/A126,"mi","km")*0.00105505585)</f>
        <v>1.857438352962903</v>
      </c>
      <c r="B127" s="20" t="s">
        <v>409</v>
      </c>
      <c r="J127" s="22"/>
      <c r="K127" s="19"/>
      <c r="L127" s="19"/>
    </row>
    <row r="128" spans="1:12" x14ac:dyDescent="0.25">
      <c r="A128" s="7">
        <f>1/A127</f>
        <v>0.53837587578874124</v>
      </c>
      <c r="B128" s="20" t="s">
        <v>410</v>
      </c>
      <c r="F128" s="21"/>
      <c r="K128" s="14"/>
      <c r="L128" s="12"/>
    </row>
    <row r="129" spans="1:12" x14ac:dyDescent="0.25">
      <c r="A129" s="7">
        <v>1.07</v>
      </c>
      <c r="B129" s="7" t="s">
        <v>407</v>
      </c>
      <c r="F129" s="21"/>
      <c r="K129" s="14"/>
      <c r="L129" s="12"/>
    </row>
    <row r="130" spans="1:12" ht="15.75" thickBot="1" x14ac:dyDescent="0.3">
      <c r="A130" s="7">
        <f>1/A129</f>
        <v>0.93457943925233644</v>
      </c>
      <c r="B130" s="7" t="s">
        <v>411</v>
      </c>
      <c r="F130" s="21"/>
      <c r="K130" s="12"/>
      <c r="L130" s="12"/>
    </row>
    <row r="131" spans="1:12" ht="15.75" thickBot="1" x14ac:dyDescent="0.3">
      <c r="A131" s="16">
        <f>(A130-A128)/A128</f>
        <v>0.73592369435785332</v>
      </c>
      <c r="B131" s="7" t="s">
        <v>403</v>
      </c>
      <c r="F131" s="21"/>
    </row>
    <row r="133" spans="1:12" x14ac:dyDescent="0.25">
      <c r="A133" s="18"/>
      <c r="B133" s="12"/>
      <c r="C133" s="12"/>
    </row>
    <row r="134" spans="1:12" x14ac:dyDescent="0.25">
      <c r="A134" s="641" t="s">
        <v>101</v>
      </c>
      <c r="B134" s="641"/>
      <c r="C134" s="641"/>
      <c r="D134" s="641"/>
      <c r="E134" s="641"/>
    </row>
    <row r="135" spans="1:12" x14ac:dyDescent="0.25">
      <c r="A135" s="23" t="s">
        <v>424</v>
      </c>
      <c r="B135" s="24"/>
      <c r="C135" s="24"/>
      <c r="D135" s="24"/>
      <c r="E135" s="24"/>
      <c r="F135" s="24"/>
      <c r="G135" s="24"/>
    </row>
    <row r="136" spans="1:12" ht="15.75" x14ac:dyDescent="0.3">
      <c r="A136" s="25"/>
      <c r="B136" s="644" t="s">
        <v>425</v>
      </c>
      <c r="C136" s="645"/>
      <c r="D136" s="645"/>
      <c r="E136" s="646"/>
      <c r="F136" s="24"/>
      <c r="G136" s="24"/>
    </row>
    <row r="137" spans="1:12" ht="15.75" x14ac:dyDescent="0.3">
      <c r="A137" s="26"/>
      <c r="B137" s="644" t="s">
        <v>426</v>
      </c>
      <c r="C137" s="646"/>
      <c r="D137" s="644" t="s">
        <v>427</v>
      </c>
      <c r="E137" s="646"/>
      <c r="F137" s="24"/>
      <c r="G137" s="24"/>
    </row>
    <row r="138" spans="1:12" ht="15.75" x14ac:dyDescent="0.3">
      <c r="A138" s="27" t="s">
        <v>428</v>
      </c>
      <c r="B138" s="28" t="s">
        <v>429</v>
      </c>
      <c r="C138" s="28" t="s">
        <v>430</v>
      </c>
      <c r="D138" s="28" t="s">
        <v>429</v>
      </c>
      <c r="E138" s="28" t="s">
        <v>430</v>
      </c>
      <c r="F138" s="24"/>
      <c r="G138" s="29" t="s">
        <v>431</v>
      </c>
    </row>
    <row r="139" spans="1:12" x14ac:dyDescent="0.25">
      <c r="A139" s="30" t="s">
        <v>432</v>
      </c>
      <c r="B139" s="31">
        <v>95</v>
      </c>
      <c r="C139" s="32">
        <v>95</v>
      </c>
      <c r="D139" s="31">
        <v>50</v>
      </c>
      <c r="E139" s="32">
        <v>50</v>
      </c>
      <c r="F139" s="29" t="s">
        <v>126</v>
      </c>
      <c r="G139" s="24">
        <f>(C139-E139)/C139</f>
        <v>0.47368421052631576</v>
      </c>
    </row>
    <row r="140" spans="1:12" x14ac:dyDescent="0.25">
      <c r="A140" s="33" t="s">
        <v>433</v>
      </c>
      <c r="B140" s="34">
        <v>100</v>
      </c>
      <c r="C140" s="35">
        <v>100</v>
      </c>
      <c r="D140" s="34">
        <v>70</v>
      </c>
      <c r="E140" s="35">
        <v>70</v>
      </c>
      <c r="F140" s="29" t="s">
        <v>126</v>
      </c>
      <c r="G140" s="24">
        <f t="shared" ref="G140:G156" si="0">(C140-E140)/C140</f>
        <v>0.3</v>
      </c>
    </row>
    <row r="141" spans="1:12" x14ac:dyDescent="0.25">
      <c r="A141" s="33" t="s">
        <v>434</v>
      </c>
      <c r="B141" s="34">
        <v>95</v>
      </c>
      <c r="C141" s="35">
        <v>95</v>
      </c>
      <c r="D141" s="34">
        <v>50</v>
      </c>
      <c r="E141" s="35">
        <v>50</v>
      </c>
      <c r="F141" s="29" t="s">
        <v>126</v>
      </c>
      <c r="G141" s="24">
        <f t="shared" si="0"/>
        <v>0.47368421052631576</v>
      </c>
    </row>
    <row r="142" spans="1:12" x14ac:dyDescent="0.25">
      <c r="A142" s="33" t="s">
        <v>435</v>
      </c>
      <c r="B142" s="34">
        <v>105</v>
      </c>
      <c r="C142" s="35">
        <v>105</v>
      </c>
      <c r="D142" s="34">
        <v>110</v>
      </c>
      <c r="E142" s="35">
        <v>110</v>
      </c>
      <c r="F142" s="36" t="s">
        <v>451</v>
      </c>
      <c r="G142" s="24">
        <f t="shared" si="0"/>
        <v>-4.7619047619047616E-2</v>
      </c>
    </row>
    <row r="143" spans="1:12" x14ac:dyDescent="0.25">
      <c r="A143" s="33" t="s">
        <v>436</v>
      </c>
      <c r="B143" s="34">
        <v>80</v>
      </c>
      <c r="C143" s="35">
        <v>80</v>
      </c>
      <c r="D143" s="34">
        <v>35</v>
      </c>
      <c r="E143" s="35">
        <v>35</v>
      </c>
      <c r="F143" s="29" t="s">
        <v>126</v>
      </c>
      <c r="G143" s="24">
        <f t="shared" si="0"/>
        <v>0.5625</v>
      </c>
    </row>
    <row r="144" spans="1:12" x14ac:dyDescent="0.25">
      <c r="A144" s="33" t="s">
        <v>437</v>
      </c>
      <c r="B144" s="34">
        <v>70</v>
      </c>
      <c r="C144" s="35">
        <v>70</v>
      </c>
      <c r="D144" s="34">
        <v>50</v>
      </c>
      <c r="E144" s="35">
        <v>50</v>
      </c>
      <c r="F144" s="29" t="s">
        <v>126</v>
      </c>
      <c r="G144" s="24">
        <f t="shared" si="0"/>
        <v>0.2857142857142857</v>
      </c>
    </row>
    <row r="145" spans="1:9" x14ac:dyDescent="0.25">
      <c r="A145" s="33" t="s">
        <v>438</v>
      </c>
      <c r="B145" s="34">
        <v>90</v>
      </c>
      <c r="C145" s="35">
        <v>90</v>
      </c>
      <c r="D145" s="34">
        <v>80</v>
      </c>
      <c r="E145" s="35">
        <v>80</v>
      </c>
      <c r="F145" s="29" t="s">
        <v>439</v>
      </c>
      <c r="G145" s="24">
        <f t="shared" si="0"/>
        <v>0.1111111111111111</v>
      </c>
    </row>
    <row r="146" spans="1:9" x14ac:dyDescent="0.25">
      <c r="A146" s="33" t="s">
        <v>440</v>
      </c>
      <c r="B146" s="34">
        <v>100</v>
      </c>
      <c r="C146" s="35">
        <v>100</v>
      </c>
      <c r="D146" s="34">
        <v>90</v>
      </c>
      <c r="E146" s="35">
        <v>90</v>
      </c>
      <c r="F146" s="29" t="s">
        <v>126</v>
      </c>
      <c r="G146" s="24">
        <f t="shared" si="0"/>
        <v>0.1</v>
      </c>
    </row>
    <row r="147" spans="1:9" x14ac:dyDescent="0.25">
      <c r="A147" s="33" t="s">
        <v>441</v>
      </c>
      <c r="B147" s="34">
        <v>80</v>
      </c>
      <c r="C147" s="35">
        <v>80</v>
      </c>
      <c r="D147" s="34">
        <v>40</v>
      </c>
      <c r="E147" s="35">
        <v>40</v>
      </c>
      <c r="F147" s="29" t="s">
        <v>126</v>
      </c>
      <c r="G147" s="24">
        <f t="shared" si="0"/>
        <v>0.5</v>
      </c>
    </row>
    <row r="148" spans="1:9" x14ac:dyDescent="0.25">
      <c r="A148" s="33" t="s">
        <v>442</v>
      </c>
      <c r="B148" s="34">
        <v>80</v>
      </c>
      <c r="C148" s="35">
        <v>80</v>
      </c>
      <c r="D148" s="34">
        <v>50</v>
      </c>
      <c r="E148" s="35">
        <v>50</v>
      </c>
      <c r="F148" s="29" t="s">
        <v>126</v>
      </c>
      <c r="G148" s="24">
        <f t="shared" si="0"/>
        <v>0.375</v>
      </c>
    </row>
    <row r="149" spans="1:9" x14ac:dyDescent="0.25">
      <c r="A149" s="33" t="s">
        <v>443</v>
      </c>
      <c r="B149" s="34">
        <v>90</v>
      </c>
      <c r="C149" s="35">
        <v>90</v>
      </c>
      <c r="D149" s="34">
        <v>80</v>
      </c>
      <c r="E149" s="35">
        <v>80</v>
      </c>
      <c r="F149" s="29" t="s">
        <v>439</v>
      </c>
      <c r="G149" s="24">
        <f t="shared" si="0"/>
        <v>0.1111111111111111</v>
      </c>
    </row>
    <row r="150" spans="1:9" x14ac:dyDescent="0.25">
      <c r="A150" s="33" t="s">
        <v>444</v>
      </c>
      <c r="B150" s="34">
        <v>95</v>
      </c>
      <c r="C150" s="35">
        <v>95</v>
      </c>
      <c r="D150" s="34">
        <v>90</v>
      </c>
      <c r="E150" s="35">
        <v>90</v>
      </c>
      <c r="F150" s="36" t="s">
        <v>451</v>
      </c>
      <c r="G150" s="24">
        <f t="shared" si="0"/>
        <v>5.2631578947368418E-2</v>
      </c>
    </row>
    <row r="151" spans="1:9" x14ac:dyDescent="0.25">
      <c r="A151" s="33" t="s">
        <v>445</v>
      </c>
      <c r="B151" s="34">
        <v>95</v>
      </c>
      <c r="C151" s="35">
        <v>95</v>
      </c>
      <c r="D151" s="34">
        <v>90</v>
      </c>
      <c r="E151" s="35">
        <v>90</v>
      </c>
      <c r="F151" s="36" t="s">
        <v>451</v>
      </c>
      <c r="G151" s="24">
        <f t="shared" si="0"/>
        <v>5.2631578947368418E-2</v>
      </c>
    </row>
    <row r="152" spans="1:9" x14ac:dyDescent="0.25">
      <c r="A152" s="33" t="s">
        <v>446</v>
      </c>
      <c r="B152" s="34">
        <v>80</v>
      </c>
      <c r="C152" s="35">
        <v>50</v>
      </c>
      <c r="D152" s="34">
        <v>30</v>
      </c>
      <c r="E152" s="35">
        <v>30</v>
      </c>
      <c r="F152" s="29" t="s">
        <v>125</v>
      </c>
      <c r="G152" s="24">
        <f>(C152-E152)/C152</f>
        <v>0.4</v>
      </c>
    </row>
    <row r="153" spans="1:9" x14ac:dyDescent="0.25">
      <c r="A153" s="33" t="s">
        <v>447</v>
      </c>
      <c r="B153" s="34">
        <v>90</v>
      </c>
      <c r="C153" s="35">
        <v>90</v>
      </c>
      <c r="D153" s="34">
        <v>70</v>
      </c>
      <c r="E153" s="35">
        <v>70</v>
      </c>
      <c r="F153" s="29" t="s">
        <v>122</v>
      </c>
      <c r="G153" s="24">
        <f t="shared" si="0"/>
        <v>0.22222222222222221</v>
      </c>
    </row>
    <row r="154" spans="1:9" x14ac:dyDescent="0.25">
      <c r="A154" s="33" t="s">
        <v>448</v>
      </c>
      <c r="B154" s="34">
        <v>95</v>
      </c>
      <c r="C154" s="35">
        <v>90</v>
      </c>
      <c r="D154" s="34">
        <v>80</v>
      </c>
      <c r="E154" s="35">
        <v>80</v>
      </c>
      <c r="F154" s="36" t="s">
        <v>451</v>
      </c>
      <c r="G154" s="24">
        <f t="shared" si="0"/>
        <v>0.1111111111111111</v>
      </c>
      <c r="I154" s="37"/>
    </row>
    <row r="155" spans="1:9" x14ac:dyDescent="0.25">
      <c r="A155" s="33" t="s">
        <v>449</v>
      </c>
      <c r="B155" s="34">
        <v>80</v>
      </c>
      <c r="C155" s="35">
        <v>65</v>
      </c>
      <c r="D155" s="34">
        <v>60</v>
      </c>
      <c r="E155" s="35">
        <v>30</v>
      </c>
      <c r="F155" s="29" t="s">
        <v>123</v>
      </c>
      <c r="G155" s="24">
        <f t="shared" si="0"/>
        <v>0.53846153846153844</v>
      </c>
    </row>
    <row r="156" spans="1:9" x14ac:dyDescent="0.25">
      <c r="A156" s="38" t="s">
        <v>450</v>
      </c>
      <c r="B156" s="39">
        <v>90</v>
      </c>
      <c r="C156" s="40">
        <v>90</v>
      </c>
      <c r="D156" s="39">
        <v>70</v>
      </c>
      <c r="E156" s="40">
        <v>70</v>
      </c>
      <c r="F156" s="29" t="s">
        <v>123</v>
      </c>
      <c r="G156" s="24">
        <f t="shared" si="0"/>
        <v>0.22222222222222221</v>
      </c>
    </row>
    <row r="157" spans="1:9" x14ac:dyDescent="0.25">
      <c r="A157" s="24"/>
      <c r="B157" s="24"/>
      <c r="C157" s="24"/>
      <c r="D157" s="24"/>
      <c r="E157" s="24"/>
      <c r="F157" s="24"/>
      <c r="G157" s="24"/>
    </row>
    <row r="158" spans="1:9" x14ac:dyDescent="0.25">
      <c r="A158" s="24"/>
      <c r="B158" s="24"/>
      <c r="C158" s="24"/>
      <c r="D158" s="24"/>
      <c r="E158" s="24"/>
      <c r="F158" s="24"/>
      <c r="G158" s="24"/>
    </row>
    <row r="159" spans="1:9" x14ac:dyDescent="0.25">
      <c r="A159" s="24" t="s">
        <v>126</v>
      </c>
      <c r="B159" s="24">
        <f>AVERAGEIF(F139:F156,A159,G139:G156)</f>
        <v>0.38382283834586467</v>
      </c>
      <c r="C159" s="24"/>
      <c r="D159" s="24"/>
      <c r="E159" s="24"/>
      <c r="F159" s="24"/>
      <c r="G159" s="24"/>
    </row>
    <row r="160" spans="1:9" x14ac:dyDescent="0.25">
      <c r="A160" s="24" t="s">
        <v>439</v>
      </c>
      <c r="B160" s="24">
        <f>AVERAGEIF(F139:F156,A160,G139:G156)</f>
        <v>0.1111111111111111</v>
      </c>
      <c r="C160" s="24"/>
      <c r="D160" s="24"/>
      <c r="E160" s="24"/>
      <c r="F160" s="24"/>
      <c r="G160" s="24"/>
    </row>
    <row r="161" spans="1:7" x14ac:dyDescent="0.25">
      <c r="A161" s="24" t="s">
        <v>125</v>
      </c>
      <c r="B161" s="24">
        <f>AVERAGEIF(F139:F156,A161,G139:G156)</f>
        <v>0.4</v>
      </c>
      <c r="C161" s="24"/>
      <c r="D161" s="24"/>
      <c r="E161" s="24"/>
      <c r="F161" s="24"/>
      <c r="G161" s="24"/>
    </row>
    <row r="162" spans="1:7" x14ac:dyDescent="0.25">
      <c r="A162" s="24" t="s">
        <v>122</v>
      </c>
      <c r="B162" s="24">
        <f>AVERAGEIF(F139:F156,A162,G139:G156)</f>
        <v>0.22222222222222221</v>
      </c>
      <c r="C162" s="24"/>
      <c r="D162" s="24"/>
      <c r="E162" s="24"/>
      <c r="F162" s="24"/>
      <c r="G162" s="24"/>
    </row>
    <row r="163" spans="1:7" x14ac:dyDescent="0.25">
      <c r="A163" s="24" t="s">
        <v>123</v>
      </c>
      <c r="B163" s="24">
        <f>AVERAGEIF(F139:F156,A163,G139:G156)</f>
        <v>0.38034188034188032</v>
      </c>
      <c r="C163" s="24"/>
      <c r="D163" s="24"/>
      <c r="E163" s="24"/>
      <c r="F163" s="24"/>
      <c r="G163" s="24"/>
    </row>
    <row r="165" spans="1:7" x14ac:dyDescent="0.25">
      <c r="A165" s="641" t="s">
        <v>173</v>
      </c>
      <c r="B165" s="641"/>
      <c r="C165" s="641"/>
      <c r="D165" s="641"/>
      <c r="E165" s="641"/>
    </row>
    <row r="166" spans="1:7" ht="15.75" thickBot="1" x14ac:dyDescent="0.3">
      <c r="A166" s="20" t="s">
        <v>174</v>
      </c>
      <c r="B166" s="14">
        <v>0.4</v>
      </c>
    </row>
    <row r="167" spans="1:7" ht="15.75" thickBot="1" x14ac:dyDescent="0.3">
      <c r="A167" s="7" t="s">
        <v>175</v>
      </c>
      <c r="B167" s="41">
        <f>(1+B166)^(1/(2020-2010))-1</f>
        <v>3.4219694129380196E-2</v>
      </c>
    </row>
    <row r="168" spans="1:7" x14ac:dyDescent="0.25">
      <c r="B168" s="42"/>
    </row>
    <row r="169" spans="1:7" x14ac:dyDescent="0.25">
      <c r="A169" s="641" t="s">
        <v>413</v>
      </c>
      <c r="B169" s="641"/>
    </row>
    <row r="170" spans="1:7" x14ac:dyDescent="0.25">
      <c r="A170" s="20" t="s">
        <v>414</v>
      </c>
      <c r="B170" s="43">
        <v>972.7</v>
      </c>
    </row>
    <row r="171" spans="1:7" ht="15.75" thickBot="1" x14ac:dyDescent="0.3">
      <c r="A171" s="20" t="s">
        <v>415</v>
      </c>
      <c r="B171" s="44">
        <f>400.9+53.5+276.5+255.7+63.5+462.5+B170+975.4+227.6+436.5</f>
        <v>4124.8</v>
      </c>
    </row>
    <row r="172" spans="1:7" ht="15.75" thickBot="1" x14ac:dyDescent="0.3">
      <c r="A172" s="20" t="s">
        <v>416</v>
      </c>
      <c r="B172" s="41">
        <f>B170/B171</f>
        <v>0.23581749418153608</v>
      </c>
    </row>
    <row r="173" spans="1:7" x14ac:dyDescent="0.25">
      <c r="B173" s="42"/>
    </row>
    <row r="174" spans="1:7" x14ac:dyDescent="0.25">
      <c r="A174" s="641" t="s">
        <v>180</v>
      </c>
      <c r="B174" s="641"/>
      <c r="C174" s="641"/>
      <c r="D174" s="641"/>
      <c r="E174" s="641"/>
    </row>
    <row r="175" spans="1:7" ht="15.75" thickBot="1" x14ac:dyDescent="0.3">
      <c r="A175" s="20" t="s">
        <v>423</v>
      </c>
      <c r="B175" s="42">
        <v>0.1246</v>
      </c>
    </row>
    <row r="176" spans="1:7" ht="15.75" thickBot="1" x14ac:dyDescent="0.3">
      <c r="A176" s="20" t="s">
        <v>418</v>
      </c>
      <c r="B176" s="41">
        <f>1-B175</f>
        <v>0.87539999999999996</v>
      </c>
    </row>
    <row r="178" spans="1:5" x14ac:dyDescent="0.25">
      <c r="A178" s="641" t="s">
        <v>176</v>
      </c>
      <c r="B178" s="641"/>
      <c r="C178" s="641"/>
      <c r="D178" s="641"/>
      <c r="E178" s="641"/>
    </row>
    <row r="179" spans="1:5" x14ac:dyDescent="0.25">
      <c r="A179" s="22" t="s">
        <v>420</v>
      </c>
      <c r="B179" s="7">
        <v>197000</v>
      </c>
    </row>
    <row r="180" spans="1:5" ht="15.75" thickBot="1" x14ac:dyDescent="0.3">
      <c r="A180" s="7" t="s">
        <v>421</v>
      </c>
      <c r="B180" s="7">
        <v>175000</v>
      </c>
    </row>
    <row r="181" spans="1:5" ht="15.75" thickBot="1" x14ac:dyDescent="0.3">
      <c r="A181" s="7" t="s">
        <v>177</v>
      </c>
      <c r="B181" s="16">
        <f>B179/B180</f>
        <v>1.1257142857142857</v>
      </c>
    </row>
    <row r="183" spans="1:5" x14ac:dyDescent="0.25">
      <c r="A183" s="641" t="s">
        <v>178</v>
      </c>
      <c r="B183" s="641"/>
      <c r="C183" s="641"/>
      <c r="D183" s="641"/>
      <c r="E183" s="641"/>
    </row>
    <row r="184" spans="1:5" x14ac:dyDescent="0.25">
      <c r="A184" s="20" t="s">
        <v>2279</v>
      </c>
      <c r="B184" s="169">
        <v>1.2E-2</v>
      </c>
    </row>
    <row r="185" spans="1:5" x14ac:dyDescent="0.25">
      <c r="A185" s="20" t="s">
        <v>2280</v>
      </c>
      <c r="B185" s="169">
        <v>2.4E-2</v>
      </c>
    </row>
    <row r="186" spans="1:5" x14ac:dyDescent="0.25">
      <c r="A186" s="20" t="s">
        <v>2281</v>
      </c>
      <c r="B186" s="7">
        <f>2050-2018+1</f>
        <v>33</v>
      </c>
    </row>
    <row r="187" spans="1:5" x14ac:dyDescent="0.25">
      <c r="A187" s="20" t="s">
        <v>2282</v>
      </c>
      <c r="B187" s="12">
        <f>(1-B184)^B186</f>
        <v>0.67139665221009714</v>
      </c>
    </row>
    <row r="188" spans="1:5" ht="15.75" thickBot="1" x14ac:dyDescent="0.3">
      <c r="A188" s="20" t="s">
        <v>2283</v>
      </c>
      <c r="B188" s="12">
        <f>(1-B185)^B186</f>
        <v>0.44858421050781644</v>
      </c>
    </row>
    <row r="189" spans="1:5" ht="15.75" thickBot="1" x14ac:dyDescent="0.3">
      <c r="A189" s="20" t="s">
        <v>2284</v>
      </c>
      <c r="B189" s="16">
        <f>(B187-B188)/B187</f>
        <v>0.33186409400289502</v>
      </c>
    </row>
    <row r="191" spans="1:5" x14ac:dyDescent="0.25">
      <c r="A191" s="641" t="s">
        <v>190</v>
      </c>
      <c r="B191" s="641"/>
      <c r="C191" s="641"/>
      <c r="D191" s="641"/>
      <c r="E191" s="641"/>
    </row>
    <row r="192" spans="1:5" x14ac:dyDescent="0.25">
      <c r="A192" s="18" t="s">
        <v>182</v>
      </c>
      <c r="B192" s="18" t="s">
        <v>183</v>
      </c>
      <c r="C192" s="18"/>
    </row>
    <row r="193" spans="1:9" x14ac:dyDescent="0.25">
      <c r="A193" s="7" t="s">
        <v>184</v>
      </c>
      <c r="B193" s="19">
        <v>15277777.777777778</v>
      </c>
      <c r="C193" s="7" t="s">
        <v>185</v>
      </c>
    </row>
    <row r="194" spans="1:9" x14ac:dyDescent="0.25">
      <c r="A194" s="7" t="s">
        <v>186</v>
      </c>
      <c r="B194" s="19">
        <f>3.4*10^6</f>
        <v>3400000</v>
      </c>
      <c r="C194" s="45"/>
    </row>
    <row r="195" spans="1:9" x14ac:dyDescent="0.25">
      <c r="A195" s="7" t="s">
        <v>187</v>
      </c>
      <c r="B195" s="7">
        <v>2</v>
      </c>
    </row>
    <row r="196" spans="1:9" ht="15.75" thickBot="1" x14ac:dyDescent="0.3">
      <c r="A196" s="7" t="s">
        <v>188</v>
      </c>
      <c r="B196" s="19">
        <f>B195*B194</f>
        <v>6800000</v>
      </c>
    </row>
    <row r="197" spans="1:9" ht="15.75" thickBot="1" x14ac:dyDescent="0.3">
      <c r="A197" s="7" t="s">
        <v>189</v>
      </c>
      <c r="B197" s="16">
        <f>B196/B193</f>
        <v>0.44509090909090909</v>
      </c>
    </row>
    <row r="199" spans="1:9" x14ac:dyDescent="0.25">
      <c r="A199" s="241" t="s">
        <v>3109</v>
      </c>
    </row>
    <row r="201" spans="1:9" x14ac:dyDescent="0.25">
      <c r="A201" s="243" t="s">
        <v>3130</v>
      </c>
      <c r="B201" s="643" t="s">
        <v>3113</v>
      </c>
      <c r="C201" s="643"/>
      <c r="D201" s="643"/>
      <c r="E201" s="643"/>
      <c r="F201" s="643"/>
      <c r="G201" s="643"/>
      <c r="H201" s="643"/>
      <c r="I201" s="643"/>
    </row>
    <row r="202" spans="1:9" x14ac:dyDescent="0.25">
      <c r="A202" s="167" t="s">
        <v>3114</v>
      </c>
      <c r="B202" s="167" t="s">
        <v>3115</v>
      </c>
      <c r="C202" s="167" t="s">
        <v>3116</v>
      </c>
      <c r="D202" s="167" t="s">
        <v>3117</v>
      </c>
      <c r="E202" s="167" t="s">
        <v>2388</v>
      </c>
      <c r="F202" s="167" t="s">
        <v>87</v>
      </c>
      <c r="G202" s="167" t="s">
        <v>3118</v>
      </c>
      <c r="H202" s="167" t="s">
        <v>3119</v>
      </c>
      <c r="I202" s="167" t="s">
        <v>3120</v>
      </c>
    </row>
    <row r="203" spans="1:9" x14ac:dyDescent="0.25">
      <c r="A203" s="167" t="s">
        <v>3121</v>
      </c>
      <c r="B203" s="174">
        <v>0</v>
      </c>
      <c r="C203" s="174">
        <v>6</v>
      </c>
      <c r="D203" s="174">
        <v>9</v>
      </c>
      <c r="E203" s="174">
        <v>25</v>
      </c>
      <c r="F203" s="174">
        <v>21</v>
      </c>
      <c r="G203" s="174">
        <v>215</v>
      </c>
      <c r="H203" s="174">
        <v>81</v>
      </c>
      <c r="I203" s="174">
        <v>134</v>
      </c>
    </row>
    <row r="204" spans="1:9" x14ac:dyDescent="0.25">
      <c r="A204" s="167" t="s">
        <v>3122</v>
      </c>
      <c r="B204" s="174">
        <v>4</v>
      </c>
      <c r="C204" s="174">
        <v>3</v>
      </c>
      <c r="D204" s="174">
        <v>15</v>
      </c>
      <c r="E204" s="174">
        <v>40</v>
      </c>
      <c r="F204" s="174">
        <v>43</v>
      </c>
      <c r="G204" s="174">
        <v>163</v>
      </c>
      <c r="H204" s="174">
        <v>56</v>
      </c>
      <c r="I204" s="174">
        <v>94</v>
      </c>
    </row>
    <row r="205" spans="1:9" ht="15.75" thickBot="1" x14ac:dyDescent="0.3">
      <c r="A205" s="46" t="s">
        <v>3123</v>
      </c>
      <c r="B205" s="7">
        <f>B204-B203</f>
        <v>4</v>
      </c>
      <c r="C205" s="7">
        <f t="shared" ref="C205:I205" si="1">C204-C203</f>
        <v>-3</v>
      </c>
      <c r="D205" s="7">
        <f t="shared" si="1"/>
        <v>6</v>
      </c>
      <c r="E205" s="7">
        <f t="shared" si="1"/>
        <v>15</v>
      </c>
      <c r="F205" s="7">
        <f t="shared" si="1"/>
        <v>22</v>
      </c>
      <c r="G205" s="7">
        <f t="shared" si="1"/>
        <v>-52</v>
      </c>
      <c r="H205" s="7">
        <f t="shared" si="1"/>
        <v>-25</v>
      </c>
      <c r="I205" s="7">
        <f t="shared" si="1"/>
        <v>-40</v>
      </c>
    </row>
    <row r="206" spans="1:9" ht="15.75" thickBot="1" x14ac:dyDescent="0.3">
      <c r="A206" s="174" t="s">
        <v>3124</v>
      </c>
      <c r="B206" s="16">
        <f>SUM(G205:H205)/SUM(G203:H203)</f>
        <v>-0.26013513513513514</v>
      </c>
    </row>
    <row r="207" spans="1:9" ht="15.75" thickBot="1" x14ac:dyDescent="0.3">
      <c r="A207" s="230" t="s">
        <v>3125</v>
      </c>
      <c r="B207" s="16">
        <f>I205/I203</f>
        <v>-0.29850746268656714</v>
      </c>
    </row>
    <row r="209" spans="1:9" x14ac:dyDescent="0.25">
      <c r="A209" s="243" t="s">
        <v>3131</v>
      </c>
      <c r="B209" s="643" t="s">
        <v>3113</v>
      </c>
      <c r="C209" s="643"/>
      <c r="D209" s="643"/>
      <c r="E209" s="643"/>
      <c r="F209" s="643"/>
      <c r="G209" s="643"/>
      <c r="H209" s="643"/>
      <c r="I209" s="643"/>
    </row>
    <row r="210" spans="1:9" x14ac:dyDescent="0.25">
      <c r="A210" s="167" t="s">
        <v>3114</v>
      </c>
      <c r="B210" s="167" t="s">
        <v>3115</v>
      </c>
      <c r="C210" s="167" t="s">
        <v>3116</v>
      </c>
      <c r="D210" s="167" t="s">
        <v>3117</v>
      </c>
      <c r="E210" s="167" t="s">
        <v>2388</v>
      </c>
      <c r="F210" s="167" t="s">
        <v>87</v>
      </c>
      <c r="G210" s="167" t="s">
        <v>3118</v>
      </c>
      <c r="H210" s="167" t="s">
        <v>3119</v>
      </c>
      <c r="I210" s="167" t="s">
        <v>3120</v>
      </c>
    </row>
    <row r="211" spans="1:9" x14ac:dyDescent="0.25">
      <c r="A211" s="167" t="s">
        <v>3121</v>
      </c>
      <c r="B211" s="174">
        <v>0</v>
      </c>
      <c r="C211" s="174">
        <v>17</v>
      </c>
      <c r="D211" s="174">
        <v>18</v>
      </c>
      <c r="E211" s="174">
        <v>22</v>
      </c>
      <c r="F211" s="174">
        <v>12</v>
      </c>
      <c r="G211" s="174">
        <v>73</v>
      </c>
      <c r="H211" s="174">
        <v>21</v>
      </c>
      <c r="I211" s="174">
        <v>21</v>
      </c>
    </row>
    <row r="212" spans="1:9" x14ac:dyDescent="0.25">
      <c r="A212" s="167" t="s">
        <v>3122</v>
      </c>
      <c r="B212" s="174">
        <v>0</v>
      </c>
      <c r="C212" s="174">
        <v>15</v>
      </c>
      <c r="D212" s="174">
        <v>22</v>
      </c>
      <c r="E212" s="174">
        <v>39</v>
      </c>
      <c r="F212" s="174">
        <v>23</v>
      </c>
      <c r="G212" s="174">
        <v>51</v>
      </c>
      <c r="H212" s="174">
        <v>17</v>
      </c>
      <c r="I212" s="174">
        <v>19</v>
      </c>
    </row>
    <row r="213" spans="1:9" ht="15.75" thickBot="1" x14ac:dyDescent="0.3">
      <c r="A213" s="46" t="s">
        <v>3123</v>
      </c>
      <c r="B213" s="7">
        <f>B212-B211</f>
        <v>0</v>
      </c>
      <c r="C213" s="7">
        <f t="shared" ref="C213" si="2">C212-C211</f>
        <v>-2</v>
      </c>
      <c r="D213" s="7">
        <f t="shared" ref="D213" si="3">D212-D211</f>
        <v>4</v>
      </c>
      <c r="E213" s="7">
        <f t="shared" ref="E213" si="4">E212-E211</f>
        <v>17</v>
      </c>
      <c r="F213" s="7">
        <f t="shared" ref="F213" si="5">F212-F211</f>
        <v>11</v>
      </c>
      <c r="G213" s="7">
        <f t="shared" ref="G213" si="6">G212-G211</f>
        <v>-22</v>
      </c>
      <c r="H213" s="7">
        <f t="shared" ref="H213" si="7">H212-H211</f>
        <v>-4</v>
      </c>
      <c r="I213" s="7">
        <f t="shared" ref="I213" si="8">I212-I211</f>
        <v>-2</v>
      </c>
    </row>
    <row r="214" spans="1:9" ht="15.75" thickBot="1" x14ac:dyDescent="0.3">
      <c r="A214" s="174" t="s">
        <v>3124</v>
      </c>
      <c r="B214" s="16">
        <f>SUM(G213:H213)/SUM(G211:H211)</f>
        <v>-0.27659574468085107</v>
      </c>
    </row>
    <row r="215" spans="1:9" ht="15.75" thickBot="1" x14ac:dyDescent="0.3">
      <c r="A215" s="230" t="s">
        <v>3125</v>
      </c>
      <c r="B215" s="16">
        <f>I213/I211</f>
        <v>-9.5238095238095233E-2</v>
      </c>
    </row>
    <row r="217" spans="1:9" x14ac:dyDescent="0.25">
      <c r="A217" s="242" t="s">
        <v>3132</v>
      </c>
      <c r="B217" s="643" t="s">
        <v>3113</v>
      </c>
      <c r="C217" s="643"/>
      <c r="D217" s="643"/>
      <c r="E217" s="643"/>
    </row>
    <row r="218" spans="1:9" x14ac:dyDescent="0.25">
      <c r="A218" s="167" t="s">
        <v>3114</v>
      </c>
      <c r="B218" s="167" t="s">
        <v>3126</v>
      </c>
      <c r="C218" s="167" t="s">
        <v>3127</v>
      </c>
      <c r="D218" s="167" t="s">
        <v>3128</v>
      </c>
      <c r="E218" s="167" t="s">
        <v>87</v>
      </c>
    </row>
    <row r="219" spans="1:9" x14ac:dyDescent="0.25">
      <c r="A219" s="167" t="s">
        <v>3121</v>
      </c>
      <c r="B219" s="174">
        <v>112</v>
      </c>
      <c r="C219" s="174">
        <v>16</v>
      </c>
      <c r="D219" s="174">
        <v>9</v>
      </c>
      <c r="E219" s="174">
        <v>134</v>
      </c>
    </row>
    <row r="220" spans="1:9" x14ac:dyDescent="0.25">
      <c r="A220" s="167" t="s">
        <v>3122</v>
      </c>
      <c r="B220" s="174">
        <v>87</v>
      </c>
      <c r="C220" s="174">
        <v>17</v>
      </c>
      <c r="D220" s="174">
        <v>9</v>
      </c>
      <c r="E220" s="174">
        <v>151</v>
      </c>
    </row>
    <row r="221" spans="1:9" ht="15.75" thickBot="1" x14ac:dyDescent="0.3">
      <c r="A221" s="46" t="s">
        <v>3123</v>
      </c>
      <c r="B221" s="7">
        <f>B220-B219</f>
        <v>-25</v>
      </c>
      <c r="C221" s="7">
        <f t="shared" ref="C221:E221" si="9">C220-C219</f>
        <v>1</v>
      </c>
      <c r="D221" s="7">
        <f t="shared" si="9"/>
        <v>0</v>
      </c>
      <c r="E221" s="7">
        <f t="shared" si="9"/>
        <v>17</v>
      </c>
    </row>
    <row r="222" spans="1:9" ht="15.75" thickBot="1" x14ac:dyDescent="0.3">
      <c r="A222" s="230" t="s">
        <v>3129</v>
      </c>
      <c r="B222" s="16">
        <f>B221/B219</f>
        <v>-0.22321428571428573</v>
      </c>
    </row>
    <row r="226" spans="1:9" x14ac:dyDescent="0.25">
      <c r="A226" s="174"/>
      <c r="B226" s="174"/>
      <c r="C226" s="174"/>
      <c r="D226" s="174"/>
      <c r="E226" s="174"/>
      <c r="F226" s="174"/>
      <c r="G226" s="174"/>
      <c r="H226" s="174"/>
      <c r="I226" s="174"/>
    </row>
    <row r="227" spans="1:9" x14ac:dyDescent="0.25">
      <c r="A227" s="174"/>
      <c r="B227" s="174"/>
      <c r="C227" s="174"/>
      <c r="D227" s="174"/>
      <c r="E227" s="174"/>
      <c r="F227" s="174"/>
      <c r="G227" s="174"/>
      <c r="H227" s="174"/>
      <c r="I227" s="174"/>
    </row>
  </sheetData>
  <mergeCells count="23">
    <mergeCell ref="B201:I201"/>
    <mergeCell ref="B217:E217"/>
    <mergeCell ref="B209:I209"/>
    <mergeCell ref="B136:E136"/>
    <mergeCell ref="B137:C137"/>
    <mergeCell ref="D137:E137"/>
    <mergeCell ref="A191:E191"/>
    <mergeCell ref="A165:E165"/>
    <mergeCell ref="A178:E178"/>
    <mergeCell ref="A183:E183"/>
    <mergeCell ref="A174:E174"/>
    <mergeCell ref="A169:B169"/>
    <mergeCell ref="A1:E1"/>
    <mergeCell ref="A2:E2"/>
    <mergeCell ref="A21:E21"/>
    <mergeCell ref="A40:E40"/>
    <mergeCell ref="A60:E60"/>
    <mergeCell ref="A134:E134"/>
    <mergeCell ref="A89:E89"/>
    <mergeCell ref="A98:E98"/>
    <mergeCell ref="A113:E113"/>
    <mergeCell ref="A109:E109"/>
    <mergeCell ref="A124:E124"/>
  </mergeCells>
  <pageMargins left="0.7" right="0.7" top="0.75" bottom="0.75" header="0.3" footer="0.3"/>
  <pageSetup orientation="portrait" r:id="rId1"/>
  <ignoredErrors>
    <ignoredError sqref="B206" formulaRange="1"/>
  </ignoredErrors>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About</vt:lpstr>
      <vt:lpstr>Policy Characteristics</vt:lpstr>
      <vt:lpstr>RMI customized</vt:lpstr>
      <vt:lpstr>Supporting Data</vt:lpstr>
      <vt:lpstr>Supporting Data from Scripts</vt:lpstr>
      <vt:lpstr>Standard Descriptions</vt:lpstr>
      <vt:lpstr>Repeating Values</vt:lpstr>
      <vt:lpstr>PolicyLevers</vt:lpstr>
      <vt:lpstr>UnitControlCenter</vt:lpstr>
      <vt:lpstr>OutputGraphs</vt:lpstr>
      <vt:lpstr>Output Graph Color Key</vt:lpstr>
      <vt:lpstr>ReferenceScenarios</vt:lpstr>
      <vt:lpstr>Target Calculations</vt:lpstr>
      <vt:lpstr>MaxBoundCalculations</vt:lpstr>
    </vt:vector>
  </TitlesOfParts>
  <Company>EnergyInnovation.org</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Jeffrey Rissman</dc:creator>
  <cp:lastModifiedBy>Olivia Ashmoore</cp:lastModifiedBy>
  <dcterms:created xsi:type="dcterms:W3CDTF">2014-07-10T20:44:47Z</dcterms:created>
  <dcterms:modified xsi:type="dcterms:W3CDTF">2022-05-31T20:24:20Z</dcterms:modified>
</cp:coreProperties>
</file>