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fuels/bs/"/>
    </mc:Choice>
  </mc:AlternateContent>
  <xr:revisionPtr revIDLastSave="0" documentId="13_ncr:1_{2BADD5B0-BB4D-BB4D-A220-7329BDB61480}" xr6:coauthVersionLast="46" xr6:coauthVersionMax="46" xr10:uidLastSave="{00000000-0000-0000-0000-000000000000}"/>
  <bookViews>
    <workbookView xWindow="0" yWindow="460" windowWidth="28800" windowHeight="16060" firstSheet="3" activeTab="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B19" i="10"/>
  <c r="B14" i="10"/>
  <c r="B11" i="10"/>
  <c r="B10" i="10"/>
  <c r="E106" i="14"/>
  <c r="D106" i="14"/>
  <c r="D105" i="14"/>
  <c r="D103" i="14"/>
  <c r="D48" i="14"/>
  <c r="D47" i="14"/>
  <c r="D29" i="14"/>
  <c r="D35" i="14"/>
  <c r="D42" i="14"/>
  <c r="C5" i="14"/>
  <c r="C6" i="14"/>
  <c r="C11" i="14"/>
  <c r="C12" i="14" s="1"/>
  <c r="C17" i="14"/>
  <c r="C18" i="14"/>
  <c r="C23" i="14"/>
  <c r="C24" i="14"/>
  <c r="C28" i="14"/>
  <c r="C34" i="14"/>
  <c r="C41" i="14"/>
  <c r="D46" i="14"/>
  <c r="C52" i="14"/>
  <c r="C58" i="14"/>
  <c r="C64" i="14"/>
  <c r="C71" i="14"/>
  <c r="C73" i="14"/>
  <c r="C81" i="14" s="1"/>
  <c r="C89" i="14" s="1"/>
  <c r="C97" i="14" s="1"/>
  <c r="C78" i="14"/>
  <c r="C86" i="14"/>
  <c r="C94" i="14"/>
  <c r="D102" i="14"/>
  <c r="D104" i="14"/>
  <c r="A30" i="17" l="1"/>
  <c r="H6" i="11" s="1"/>
  <c r="Q14" i="16" l="1"/>
  <c r="G6" i="11"/>
  <c r="AF14" i="16"/>
  <c r="X14" i="16"/>
  <c r="P14" i="16"/>
  <c r="H14" i="16"/>
  <c r="N6" i="11"/>
  <c r="Y14" i="16"/>
  <c r="I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J14" i="16"/>
  <c r="C14" i="11"/>
  <c r="D14" i="11"/>
  <c r="E14" i="11"/>
  <c r="F14" i="11"/>
  <c r="G14" i="11"/>
  <c r="H14" i="11"/>
  <c r="I14" i="11"/>
  <c r="J14" i="11"/>
  <c r="K14" i="11"/>
  <c r="L14" i="11"/>
  <c r="D11" i="14"/>
  <c r="E11" i="14"/>
  <c r="E12" i="14" s="1"/>
  <c r="C14" i="16" s="1"/>
  <c r="F11" i="14"/>
  <c r="F12" i="14" s="1"/>
  <c r="D14" i="16" s="1"/>
  <c r="G11" i="14"/>
  <c r="H11" i="14"/>
  <c r="I11" i="14"/>
  <c r="I12" i="14" s="1"/>
  <c r="G14" i="16" s="1"/>
  <c r="H12" i="14"/>
  <c r="F14" i="16" s="1"/>
  <c r="G12" i="14"/>
  <c r="E14" i="16" s="1"/>
  <c r="D12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D41" i="14"/>
  <c r="D34" i="14"/>
  <c r="D28" i="14" l="1"/>
  <c r="E48" i="14"/>
  <c r="F48" i="14" s="1"/>
  <c r="E42" i="14" l="1"/>
  <c r="E29" i="14"/>
  <c r="D79" i="14" l="1"/>
  <c r="D36" i="14"/>
  <c r="D43" i="14"/>
  <c r="D52" i="14"/>
  <c r="D54" i="14"/>
  <c r="D58" i="14"/>
  <c r="D64" i="14"/>
  <c r="D71" i="14"/>
  <c r="D72" i="14"/>
  <c r="D80" i="14" s="1"/>
  <c r="D88" i="14" s="1"/>
  <c r="D96" i="14" s="1"/>
  <c r="D73" i="14"/>
  <c r="D81" i="14" s="1"/>
  <c r="D89" i="14" s="1"/>
  <c r="D97" i="14" s="1"/>
  <c r="D74" i="14"/>
  <c r="D82" i="14" s="1"/>
  <c r="D90" i="14" s="1"/>
  <c r="D98" i="14" s="1"/>
  <c r="D78" i="14"/>
  <c r="D86" i="14"/>
  <c r="D94" i="14"/>
  <c r="D60" i="14" l="1"/>
  <c r="D55" i="14"/>
  <c r="D30" i="14"/>
  <c r="D83" i="14"/>
  <c r="D65" i="14"/>
  <c r="D87" i="14"/>
  <c r="D95" i="14" s="1"/>
  <c r="D99" i="14" s="1"/>
  <c r="D75" i="14"/>
  <c r="D59" i="14"/>
  <c r="D66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61" i="14" l="1"/>
  <c r="D67" i="14"/>
  <c r="D91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5" i="14" l="1"/>
  <c r="D6" i="14" s="1"/>
  <c r="B7" i="16" s="1"/>
  <c r="E5" i="14"/>
  <c r="E6" i="14" s="1"/>
  <c r="C7" i="16" s="1"/>
  <c r="F5" i="14"/>
  <c r="F6" i="14" s="1"/>
  <c r="D7" i="16" s="1"/>
  <c r="G5" i="14"/>
  <c r="G6" i="14" s="1"/>
  <c r="E7" i="16" s="1"/>
  <c r="H5" i="14"/>
  <c r="H6" i="14" s="1"/>
  <c r="F7" i="16" s="1"/>
  <c r="I5" i="14"/>
  <c r="I6" i="14" s="1"/>
  <c r="G7" i="16" s="1"/>
  <c r="J5" i="14"/>
  <c r="J6" i="14" s="1"/>
  <c r="H7" i="16" s="1"/>
  <c r="K5" i="14"/>
  <c r="K6" i="14" s="1"/>
  <c r="I7" i="16" s="1"/>
  <c r="L5" i="14"/>
  <c r="L6" i="14" s="1"/>
  <c r="J7" i="16" s="1"/>
  <c r="M5" i="14"/>
  <c r="M6" i="14" s="1"/>
  <c r="K7" i="16" s="1"/>
  <c r="N5" i="14"/>
  <c r="N6" i="14" s="1"/>
  <c r="L7" i="16" s="1"/>
  <c r="E78" i="14"/>
  <c r="E83" i="14" s="1"/>
  <c r="E64" i="14"/>
  <c r="D24" i="14"/>
  <c r="B10" i="16" s="1"/>
  <c r="E24" i="14"/>
  <c r="C10" i="16" s="1"/>
  <c r="F24" i="14"/>
  <c r="D10" i="16" s="1"/>
  <c r="G24" i="14"/>
  <c r="E10" i="16" s="1"/>
  <c r="H24" i="14"/>
  <c r="F10" i="16" s="1"/>
  <c r="I24" i="14"/>
  <c r="G10" i="16" s="1"/>
  <c r="J24" i="14"/>
  <c r="H10" i="16" s="1"/>
  <c r="K24" i="14"/>
  <c r="I10" i="16" s="1"/>
  <c r="L24" i="14"/>
  <c r="J10" i="16" s="1"/>
  <c r="M24" i="14"/>
  <c r="K10" i="16" s="1"/>
  <c r="N24" i="14"/>
  <c r="L10" i="16" s="1"/>
  <c r="D17" i="14"/>
  <c r="D18" i="14" s="1"/>
  <c r="B8" i="16" s="1"/>
  <c r="E17" i="14"/>
  <c r="E18" i="14" s="1"/>
  <c r="C8" i="16" s="1"/>
  <c r="F17" i="14"/>
  <c r="F18" i="14" s="1"/>
  <c r="D8" i="16" s="1"/>
  <c r="G17" i="14"/>
  <c r="G18" i="14" s="1"/>
  <c r="E8" i="16" s="1"/>
  <c r="H17" i="14"/>
  <c r="H18" i="14" s="1"/>
  <c r="F8" i="16" s="1"/>
  <c r="I17" i="14"/>
  <c r="I18" i="14" s="1"/>
  <c r="G8" i="16" s="1"/>
  <c r="J17" i="14"/>
  <c r="J18" i="14" s="1"/>
  <c r="H8" i="16" s="1"/>
  <c r="K17" i="14"/>
  <c r="K18" i="14" s="1"/>
  <c r="I8" i="16" s="1"/>
  <c r="L17" i="14"/>
  <c r="L18" i="14" s="1"/>
  <c r="J8" i="16" s="1"/>
  <c r="M17" i="14"/>
  <c r="M18" i="14" s="1"/>
  <c r="K8" i="16" s="1"/>
  <c r="N17" i="14"/>
  <c r="O17" i="14" s="1"/>
  <c r="I11" i="12"/>
  <c r="H11" i="12"/>
  <c r="G11" i="12"/>
  <c r="F11" i="12"/>
  <c r="K9" i="12"/>
  <c r="K10" i="12" s="1"/>
  <c r="J9" i="12"/>
  <c r="J10" i="12" s="1"/>
  <c r="E52" i="14"/>
  <c r="F52" i="14" s="1"/>
  <c r="E94" i="14"/>
  <c r="E86" i="14"/>
  <c r="E71" i="14"/>
  <c r="E75" i="14" s="1"/>
  <c r="E34" i="14"/>
  <c r="F34" i="14" s="1"/>
  <c r="F36" i="14" s="1"/>
  <c r="D4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1" i="14"/>
  <c r="E43" i="14" s="1"/>
  <c r="C3" i="10" s="1"/>
  <c r="F78" i="14" l="1"/>
  <c r="F83" i="14" s="1"/>
  <c r="N18" i="14"/>
  <c r="L8" i="16" s="1"/>
  <c r="O5" i="14"/>
  <c r="O6" i="14" s="1"/>
  <c r="M7" i="16" s="1"/>
  <c r="E36" i="14"/>
  <c r="C4" i="11" s="1"/>
  <c r="G34" i="14"/>
  <c r="G36" i="14" s="1"/>
  <c r="E4" i="11" s="1"/>
  <c r="F41" i="14"/>
  <c r="G41" i="14" s="1"/>
  <c r="F64" i="14"/>
  <c r="O18" i="14"/>
  <c r="M8" i="16" s="1"/>
  <c r="P17" i="14"/>
  <c r="E58" i="14"/>
  <c r="E30" i="14"/>
  <c r="C2" i="11" s="1"/>
  <c r="C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G52" i="14"/>
  <c r="F55" i="14"/>
  <c r="B3" i="10"/>
  <c r="B17" i="10" s="1"/>
  <c r="E55" i="14"/>
  <c r="P5" i="14" l="1"/>
  <c r="Q5" i="14" s="1"/>
  <c r="H34" i="14"/>
  <c r="C18" i="10"/>
  <c r="C14" i="10"/>
  <c r="F43" i="14"/>
  <c r="C10" i="10"/>
  <c r="C19" i="10"/>
  <c r="C11" i="10"/>
  <c r="O24" i="14"/>
  <c r="M10" i="16" s="1"/>
  <c r="B4" i="10"/>
  <c r="F75" i="14"/>
  <c r="G71" i="14"/>
  <c r="E61" i="14"/>
  <c r="C4" i="10" s="1"/>
  <c r="F58" i="14"/>
  <c r="G94" i="14"/>
  <c r="F99" i="14"/>
  <c r="Q17" i="14"/>
  <c r="P18" i="14"/>
  <c r="N8" i="16" s="1"/>
  <c r="H41" i="14"/>
  <c r="G43" i="14"/>
  <c r="I34" i="14"/>
  <c r="H36" i="14"/>
  <c r="F4" i="11" s="1"/>
  <c r="F91" i="14"/>
  <c r="G86" i="14"/>
  <c r="G83" i="14"/>
  <c r="H78" i="14"/>
  <c r="G28" i="14"/>
  <c r="F30" i="14"/>
  <c r="D2" i="11" s="1"/>
  <c r="D13" i="11" s="1"/>
  <c r="G64" i="14"/>
  <c r="F67" i="14"/>
  <c r="F106" i="14"/>
  <c r="C17" i="10"/>
  <c r="G55" i="14"/>
  <c r="H52" i="14"/>
  <c r="P6" i="14" l="1"/>
  <c r="N7" i="16" s="1"/>
  <c r="P24" i="14"/>
  <c r="N10" i="16" s="1"/>
  <c r="D18" i="10"/>
  <c r="D14" i="10"/>
  <c r="D11" i="10"/>
  <c r="D19" i="10"/>
  <c r="D10" i="10"/>
  <c r="F61" i="14"/>
  <c r="D4" i="10" s="1"/>
  <c r="G58" i="14"/>
  <c r="I36" i="14"/>
  <c r="G4" i="11" s="1"/>
  <c r="J34" i="14"/>
  <c r="I41" i="14"/>
  <c r="H43" i="14"/>
  <c r="G91" i="14"/>
  <c r="H86" i="14"/>
  <c r="H71" i="14"/>
  <c r="G75" i="14"/>
  <c r="H83" i="14"/>
  <c r="I78" i="14"/>
  <c r="R17" i="14"/>
  <c r="Q18" i="14"/>
  <c r="O8" i="16" s="1"/>
  <c r="R5" i="14"/>
  <c r="Q6" i="14"/>
  <c r="O7" i="16" s="1"/>
  <c r="G99" i="14"/>
  <c r="H94" i="14"/>
  <c r="H64" i="14"/>
  <c r="G67" i="14"/>
  <c r="G30" i="14"/>
  <c r="E2" i="11" s="1"/>
  <c r="E13" i="11" s="1"/>
  <c r="H28" i="14"/>
  <c r="G106" i="14"/>
  <c r="I52" i="14"/>
  <c r="H55" i="14"/>
  <c r="D3" i="10"/>
  <c r="D17" i="10" s="1"/>
  <c r="G48" i="14"/>
  <c r="E14" i="10" l="1"/>
  <c r="E11" i="10"/>
  <c r="E19" i="10"/>
  <c r="E18" i="10"/>
  <c r="E10" i="10"/>
  <c r="Q24" i="14"/>
  <c r="O10" i="16" s="1"/>
  <c r="R18" i="14"/>
  <c r="P8" i="16" s="1"/>
  <c r="S17" i="14"/>
  <c r="K34" i="14"/>
  <c r="J36" i="14"/>
  <c r="H4" i="11" s="1"/>
  <c r="I64" i="14"/>
  <c r="H67" i="14"/>
  <c r="H99" i="14"/>
  <c r="I94" i="14"/>
  <c r="H58" i="14"/>
  <c r="G61" i="14"/>
  <c r="E4" i="10" s="1"/>
  <c r="I71" i="14"/>
  <c r="H75" i="14"/>
  <c r="J41" i="14"/>
  <c r="I43" i="14"/>
  <c r="I83" i="14"/>
  <c r="J78" i="14"/>
  <c r="I86" i="14"/>
  <c r="H91" i="14"/>
  <c r="H30" i="14"/>
  <c r="F2" i="11" s="1"/>
  <c r="F13" i="11" s="1"/>
  <c r="I28" i="14"/>
  <c r="R6" i="14"/>
  <c r="P7" i="16" s="1"/>
  <c r="S5" i="14"/>
  <c r="H106" i="14"/>
  <c r="H48" i="14"/>
  <c r="E3" i="10"/>
  <c r="E17" i="10" s="1"/>
  <c r="I55" i="14"/>
  <c r="J52" i="14"/>
  <c r="R24" i="14" l="1"/>
  <c r="P10" i="16" s="1"/>
  <c r="F14" i="10"/>
  <c r="F11" i="10"/>
  <c r="F19" i="10"/>
  <c r="F10" i="10"/>
  <c r="F18" i="10"/>
  <c r="I30" i="14"/>
  <c r="G2" i="11" s="1"/>
  <c r="G13" i="11" s="1"/>
  <c r="J28" i="14"/>
  <c r="L34" i="14"/>
  <c r="K36" i="14"/>
  <c r="I4" i="11" s="1"/>
  <c r="S6" i="14"/>
  <c r="Q7" i="16" s="1"/>
  <c r="T5" i="14"/>
  <c r="J43" i="14"/>
  <c r="K41" i="14"/>
  <c r="J64" i="14"/>
  <c r="I67" i="14"/>
  <c r="I75" i="14"/>
  <c r="J71" i="14"/>
  <c r="S18" i="14"/>
  <c r="Q8" i="16" s="1"/>
  <c r="T17" i="14"/>
  <c r="I91" i="14"/>
  <c r="J86" i="14"/>
  <c r="H61" i="14"/>
  <c r="F4" i="10" s="1"/>
  <c r="I58" i="14"/>
  <c r="J83" i="14"/>
  <c r="K78" i="14"/>
  <c r="I99" i="14"/>
  <c r="J94" i="14"/>
  <c r="I106" i="14"/>
  <c r="J55" i="14"/>
  <c r="K52" i="14"/>
  <c r="I48" i="14"/>
  <c r="F3" i="10"/>
  <c r="F17" i="10" s="1"/>
  <c r="G19" i="10" l="1"/>
  <c r="G10" i="10"/>
  <c r="G18" i="10"/>
  <c r="G11" i="10"/>
  <c r="G14" i="10"/>
  <c r="S24" i="14"/>
  <c r="Q10" i="16" s="1"/>
  <c r="T6" i="14"/>
  <c r="R7" i="16" s="1"/>
  <c r="U5" i="14"/>
  <c r="J75" i="14"/>
  <c r="K71" i="14"/>
  <c r="I61" i="14"/>
  <c r="G4" i="10" s="1"/>
  <c r="J58" i="14"/>
  <c r="L36" i="14"/>
  <c r="J4" i="11" s="1"/>
  <c r="M34" i="14"/>
  <c r="U17" i="14"/>
  <c r="T18" i="14"/>
  <c r="R8" i="16" s="1"/>
  <c r="J67" i="14"/>
  <c r="K64" i="14"/>
  <c r="J30" i="14"/>
  <c r="H2" i="11" s="1"/>
  <c r="H13" i="11" s="1"/>
  <c r="K28" i="14"/>
  <c r="L78" i="14"/>
  <c r="K83" i="14"/>
  <c r="K94" i="14"/>
  <c r="J99" i="14"/>
  <c r="J91" i="14"/>
  <c r="K86" i="14"/>
  <c r="L41" i="14"/>
  <c r="K43" i="14"/>
  <c r="J106" i="14"/>
  <c r="J48" i="14"/>
  <c r="G3" i="10"/>
  <c r="G17" i="10" s="1"/>
  <c r="L52" i="14"/>
  <c r="K55" i="14"/>
  <c r="T24" i="14" l="1"/>
  <c r="R10" i="16" s="1"/>
  <c r="H11" i="10"/>
  <c r="H19" i="10"/>
  <c r="H10" i="10"/>
  <c r="H18" i="10"/>
  <c r="H14" i="10"/>
  <c r="L43" i="14"/>
  <c r="M41" i="14"/>
  <c r="L86" i="14"/>
  <c r="K91" i="14"/>
  <c r="K75" i="14"/>
  <c r="L71" i="14"/>
  <c r="V17" i="14"/>
  <c r="U18" i="14"/>
  <c r="S8" i="16" s="1"/>
  <c r="M78" i="14"/>
  <c r="L83" i="14"/>
  <c r="N34" i="14"/>
  <c r="M36" i="14"/>
  <c r="K4" i="11" s="1"/>
  <c r="U6" i="14"/>
  <c r="S7" i="16" s="1"/>
  <c r="V5" i="14"/>
  <c r="K58" i="14"/>
  <c r="J61" i="14"/>
  <c r="H4" i="10" s="1"/>
  <c r="L64" i="14"/>
  <c r="K67" i="14"/>
  <c r="L94" i="14"/>
  <c r="K99" i="14"/>
  <c r="K30" i="14"/>
  <c r="I2" i="11" s="1"/>
  <c r="I13" i="11" s="1"/>
  <c r="L28" i="14"/>
  <c r="K106" i="14"/>
  <c r="L55" i="14"/>
  <c r="M52" i="14"/>
  <c r="K48" i="14"/>
  <c r="H3" i="10"/>
  <c r="H17" i="10" s="1"/>
  <c r="I19" i="10" l="1"/>
  <c r="I10" i="10"/>
  <c r="I18" i="10"/>
  <c r="I14" i="10"/>
  <c r="I11" i="10"/>
  <c r="U24" i="14"/>
  <c r="S10" i="16" s="1"/>
  <c r="L99" i="14"/>
  <c r="M94" i="14"/>
  <c r="O34" i="14"/>
  <c r="N36" i="14"/>
  <c r="L4" i="11" s="1"/>
  <c r="L91" i="14"/>
  <c r="M86" i="14"/>
  <c r="L75" i="14"/>
  <c r="M71" i="14"/>
  <c r="L67" i="14"/>
  <c r="M64" i="14"/>
  <c r="M83" i="14"/>
  <c r="N78" i="14"/>
  <c r="M43" i="14"/>
  <c r="N41" i="14"/>
  <c r="V6" i="14"/>
  <c r="T7" i="16" s="1"/>
  <c r="W5" i="14"/>
  <c r="M28" i="14"/>
  <c r="L30" i="14"/>
  <c r="J2" i="11" s="1"/>
  <c r="J13" i="11" s="1"/>
  <c r="L58" i="14"/>
  <c r="K61" i="14"/>
  <c r="I4" i="10" s="1"/>
  <c r="V18" i="14"/>
  <c r="T8" i="16" s="1"/>
  <c r="W17" i="14"/>
  <c r="L106" i="14"/>
  <c r="L48" i="14"/>
  <c r="I3" i="10"/>
  <c r="I17" i="10" s="1"/>
  <c r="M55" i="14"/>
  <c r="N52" i="14"/>
  <c r="J19" i="10" l="1"/>
  <c r="J10" i="10"/>
  <c r="J18" i="10"/>
  <c r="J14" i="10"/>
  <c r="J11" i="10"/>
  <c r="V24" i="14"/>
  <c r="T10" i="16" s="1"/>
  <c r="M91" i="14"/>
  <c r="N86" i="14"/>
  <c r="M58" i="14"/>
  <c r="L61" i="14"/>
  <c r="J4" i="10" s="1"/>
  <c r="X5" i="14"/>
  <c r="W6" i="14"/>
  <c r="U7" i="16" s="1"/>
  <c r="M99" i="14"/>
  <c r="N94" i="14"/>
  <c r="N83" i="14"/>
  <c r="O78" i="14"/>
  <c r="M30" i="14"/>
  <c r="K2" i="11" s="1"/>
  <c r="K13" i="11" s="1"/>
  <c r="N28" i="14"/>
  <c r="O36" i="14"/>
  <c r="M4" i="11" s="1"/>
  <c r="P34" i="14"/>
  <c r="M67" i="14"/>
  <c r="N64" i="14"/>
  <c r="W18" i="14"/>
  <c r="U8" i="16" s="1"/>
  <c r="X17" i="14"/>
  <c r="O41" i="14"/>
  <c r="N43" i="14"/>
  <c r="M75" i="14"/>
  <c r="N71" i="14"/>
  <c r="M106" i="14"/>
  <c r="O52" i="14"/>
  <c r="N55" i="14"/>
  <c r="J3" i="10"/>
  <c r="J17" i="10" s="1"/>
  <c r="M48" i="14"/>
  <c r="W24" i="14" l="1"/>
  <c r="U10" i="16" s="1"/>
  <c r="K18" i="10"/>
  <c r="K14" i="10"/>
  <c r="K19" i="10"/>
  <c r="K11" i="10"/>
  <c r="K10" i="10"/>
  <c r="O83" i="14"/>
  <c r="P78" i="14"/>
  <c r="P41" i="14"/>
  <c r="O43" i="14"/>
  <c r="M61" i="14"/>
  <c r="K4" i="10" s="1"/>
  <c r="N58" i="14"/>
  <c r="X18" i="14"/>
  <c r="V8" i="16" s="1"/>
  <c r="Y17" i="14"/>
  <c r="N67" i="14"/>
  <c r="O64" i="14"/>
  <c r="Y5" i="14"/>
  <c r="X6" i="14"/>
  <c r="V7" i="16" s="1"/>
  <c r="N99" i="14"/>
  <c r="O94" i="14"/>
  <c r="N91" i="14"/>
  <c r="O86" i="14"/>
  <c r="N30" i="14"/>
  <c r="L2" i="11" s="1"/>
  <c r="L13" i="11" s="1"/>
  <c r="O28" i="14"/>
  <c r="O71" i="14"/>
  <c r="N75" i="14"/>
  <c r="P36" i="14"/>
  <c r="N4" i="11" s="1"/>
  <c r="Q34" i="14"/>
  <c r="N106" i="14"/>
  <c r="N48" i="14"/>
  <c r="K3" i="10"/>
  <c r="K17" i="10" s="1"/>
  <c r="P52" i="14"/>
  <c r="O55" i="14"/>
  <c r="L18" i="10" l="1"/>
  <c r="L14" i="10"/>
  <c r="L11" i="10"/>
  <c r="L19" i="10"/>
  <c r="L10" i="10"/>
  <c r="X24" i="14"/>
  <c r="V10" i="16" s="1"/>
  <c r="O91" i="14"/>
  <c r="P86" i="14"/>
  <c r="O58" i="14"/>
  <c r="N61" i="14"/>
  <c r="L4" i="10" s="1"/>
  <c r="Y18" i="14"/>
  <c r="W8" i="16" s="1"/>
  <c r="Z17" i="14"/>
  <c r="O75" i="14"/>
  <c r="P71" i="14"/>
  <c r="O30" i="14"/>
  <c r="M2" i="11" s="1"/>
  <c r="M13" i="11" s="1"/>
  <c r="P28" i="14"/>
  <c r="Z5" i="14"/>
  <c r="Y6" i="14"/>
  <c r="W7" i="16" s="1"/>
  <c r="Q41" i="14"/>
  <c r="P43" i="14"/>
  <c r="O67" i="14"/>
  <c r="P64" i="14"/>
  <c r="Q78" i="14"/>
  <c r="P83" i="14"/>
  <c r="O99" i="14"/>
  <c r="P94" i="14"/>
  <c r="Q36" i="14"/>
  <c r="O4" i="11" s="1"/>
  <c r="R34" i="14"/>
  <c r="O106" i="14"/>
  <c r="P55" i="14"/>
  <c r="Q52" i="14"/>
  <c r="O48" i="14"/>
  <c r="L3" i="10"/>
  <c r="L17" i="10" s="1"/>
  <c r="M19" i="10" l="1"/>
  <c r="M11" i="10"/>
  <c r="M10" i="10"/>
  <c r="M18" i="10"/>
  <c r="M14" i="10"/>
  <c r="Y24" i="14"/>
  <c r="W10" i="16" s="1"/>
  <c r="Q43" i="14"/>
  <c r="R41" i="14"/>
  <c r="P75" i="14"/>
  <c r="Q71" i="14"/>
  <c r="Q94" i="14"/>
  <c r="P99" i="14"/>
  <c r="AA17" i="14"/>
  <c r="Z18" i="14"/>
  <c r="X8" i="16" s="1"/>
  <c r="P67" i="14"/>
  <c r="Q64" i="14"/>
  <c r="P91" i="14"/>
  <c r="Q86" i="14"/>
  <c r="Z6" i="14"/>
  <c r="X7" i="16" s="1"/>
  <c r="AA5" i="14"/>
  <c r="P30" i="14"/>
  <c r="N2" i="11" s="1"/>
  <c r="N13" i="11" s="1"/>
  <c r="Q28" i="14"/>
  <c r="Q83" i="14"/>
  <c r="R78" i="14"/>
  <c r="O61" i="14"/>
  <c r="M4" i="10" s="1"/>
  <c r="P58" i="14"/>
  <c r="S34" i="14"/>
  <c r="R36" i="14"/>
  <c r="P4" i="11" s="1"/>
  <c r="P106" i="14"/>
  <c r="P48" i="14"/>
  <c r="M3" i="10"/>
  <c r="M17" i="10" s="1"/>
  <c r="R52" i="14"/>
  <c r="Q55" i="14"/>
  <c r="Z24" i="14" l="1"/>
  <c r="X10" i="16" s="1"/>
  <c r="N14" i="10"/>
  <c r="N11" i="10"/>
  <c r="N10" i="10"/>
  <c r="N19" i="10"/>
  <c r="N18" i="10"/>
  <c r="AA18" i="14"/>
  <c r="Y8" i="16" s="1"/>
  <c r="AB17" i="14"/>
  <c r="R94" i="14"/>
  <c r="Q99" i="14"/>
  <c r="P61" i="14"/>
  <c r="N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Y7" i="16" s="1"/>
  <c r="AB5" i="14"/>
  <c r="S36" i="14"/>
  <c r="Q4" i="11" s="1"/>
  <c r="T34" i="14"/>
  <c r="Q30" i="14"/>
  <c r="O2" i="11" s="1"/>
  <c r="O13" i="11" s="1"/>
  <c r="R28" i="14"/>
  <c r="Q106" i="14"/>
  <c r="R55" i="14"/>
  <c r="S52" i="14"/>
  <c r="Q48" i="14"/>
  <c r="N3" i="10"/>
  <c r="N17" i="10" s="1"/>
  <c r="O10" i="10" l="1"/>
  <c r="O18" i="10"/>
  <c r="O19" i="10"/>
  <c r="O14" i="10"/>
  <c r="O11" i="10"/>
  <c r="AA24" i="14"/>
  <c r="Y10" i="16" s="1"/>
  <c r="R99" i="14"/>
  <c r="S94" i="14"/>
  <c r="S43" i="14"/>
  <c r="T41" i="14"/>
  <c r="R58" i="14"/>
  <c r="Q61" i="14"/>
  <c r="O4" i="10" s="1"/>
  <c r="R75" i="14"/>
  <c r="S71" i="14"/>
  <c r="AC17" i="14"/>
  <c r="AB18" i="14"/>
  <c r="Z8" i="16" s="1"/>
  <c r="R91" i="14"/>
  <c r="S86" i="14"/>
  <c r="S64" i="14"/>
  <c r="R67" i="14"/>
  <c r="T36" i="14"/>
  <c r="R4" i="11" s="1"/>
  <c r="U34" i="14"/>
  <c r="T78" i="14"/>
  <c r="S83" i="14"/>
  <c r="AB6" i="14"/>
  <c r="Z7" i="16" s="1"/>
  <c r="AC5" i="14"/>
  <c r="R30" i="14"/>
  <c r="P2" i="11" s="1"/>
  <c r="P13" i="11" s="1"/>
  <c r="S28" i="14"/>
  <c r="R106" i="14"/>
  <c r="R48" i="14"/>
  <c r="O3" i="10"/>
  <c r="O17" i="10" s="1"/>
  <c r="T52" i="14"/>
  <c r="S55" i="14"/>
  <c r="P11" i="10" l="1"/>
  <c r="P10" i="10"/>
  <c r="P19" i="10"/>
  <c r="P18" i="10"/>
  <c r="P14" i="10"/>
  <c r="AB24" i="14"/>
  <c r="Z10" i="16" s="1"/>
  <c r="T86" i="14"/>
  <c r="S91" i="14"/>
  <c r="S67" i="14"/>
  <c r="T64" i="14"/>
  <c r="T83" i="14"/>
  <c r="U78" i="14"/>
  <c r="R61" i="14"/>
  <c r="P4" i="10" s="1"/>
  <c r="S58" i="14"/>
  <c r="AC6" i="14"/>
  <c r="AA7" i="16" s="1"/>
  <c r="AD5" i="14"/>
  <c r="S75" i="14"/>
  <c r="T71" i="14"/>
  <c r="S99" i="14"/>
  <c r="T94" i="14"/>
  <c r="AC18" i="14"/>
  <c r="AA8" i="16" s="1"/>
  <c r="AD17" i="14"/>
  <c r="T43" i="14"/>
  <c r="U41" i="14"/>
  <c r="U36" i="14"/>
  <c r="S4" i="11" s="1"/>
  <c r="V34" i="14"/>
  <c r="T28" i="14"/>
  <c r="S30" i="14"/>
  <c r="Q2" i="11" s="1"/>
  <c r="Q13" i="11" s="1"/>
  <c r="S106" i="14"/>
  <c r="U52" i="14"/>
  <c r="T55" i="14"/>
  <c r="S48" i="14"/>
  <c r="P3" i="10"/>
  <c r="P17" i="10" s="1"/>
  <c r="AC24" i="14" l="1"/>
  <c r="AA10" i="16" s="1"/>
  <c r="Q19" i="10"/>
  <c r="Q10" i="10"/>
  <c r="Q14" i="10"/>
  <c r="Q18" i="10"/>
  <c r="Q11" i="10"/>
  <c r="U83" i="14"/>
  <c r="V78" i="14"/>
  <c r="T91" i="14"/>
  <c r="U86" i="14"/>
  <c r="T30" i="14"/>
  <c r="R2" i="11" s="1"/>
  <c r="R13" i="11" s="1"/>
  <c r="U28" i="14"/>
  <c r="V36" i="14"/>
  <c r="T4" i="11" s="1"/>
  <c r="W34" i="14"/>
  <c r="U43" i="14"/>
  <c r="V41" i="14"/>
  <c r="AD6" i="14"/>
  <c r="AB7" i="16" s="1"/>
  <c r="AE5" i="14"/>
  <c r="T67" i="14"/>
  <c r="U64" i="14"/>
  <c r="U94" i="14"/>
  <c r="T99" i="14"/>
  <c r="T75" i="14"/>
  <c r="U71" i="14"/>
  <c r="AE17" i="14"/>
  <c r="AD18" i="14"/>
  <c r="AB8" i="16" s="1"/>
  <c r="S61" i="14"/>
  <c r="Q4" i="10" s="1"/>
  <c r="T58" i="14"/>
  <c r="T106" i="14"/>
  <c r="V52" i="14"/>
  <c r="U55" i="14"/>
  <c r="T48" i="14"/>
  <c r="Q3" i="10"/>
  <c r="Q17" i="10" s="1"/>
  <c r="R19" i="10" l="1"/>
  <c r="R18" i="10"/>
  <c r="R10" i="10"/>
  <c r="R14" i="10"/>
  <c r="R11" i="10"/>
  <c r="AD24" i="14"/>
  <c r="AB10" i="16" s="1"/>
  <c r="X34" i="14"/>
  <c r="W36" i="14"/>
  <c r="U4" i="11" s="1"/>
  <c r="U99" i="14"/>
  <c r="V94" i="14"/>
  <c r="AF17" i="14"/>
  <c r="AE18" i="14"/>
  <c r="AC8" i="16" s="1"/>
  <c r="U67" i="14"/>
  <c r="V64" i="14"/>
  <c r="AF5" i="14"/>
  <c r="AE6" i="14"/>
  <c r="AC7" i="16" s="1"/>
  <c r="U91" i="14"/>
  <c r="V86" i="14"/>
  <c r="V28" i="14"/>
  <c r="U30" i="14"/>
  <c r="S2" i="11" s="1"/>
  <c r="S13" i="11" s="1"/>
  <c r="U75" i="14"/>
  <c r="V71" i="14"/>
  <c r="W41" i="14"/>
  <c r="V43" i="14"/>
  <c r="V83" i="14"/>
  <c r="W78" i="14"/>
  <c r="T61" i="14"/>
  <c r="R4" i="10" s="1"/>
  <c r="U58" i="14"/>
  <c r="U106" i="14"/>
  <c r="U48" i="14"/>
  <c r="R3" i="10"/>
  <c r="R17" i="10" s="1"/>
  <c r="V55" i="14"/>
  <c r="W52" i="14"/>
  <c r="AE24" i="14" l="1"/>
  <c r="AC10" i="16" s="1"/>
  <c r="S18" i="10"/>
  <c r="S14" i="10"/>
  <c r="S10" i="10"/>
  <c r="S11" i="10"/>
  <c r="S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AD7" i="16" s="1"/>
  <c r="V30" i="14"/>
  <c r="T2" i="11" s="1"/>
  <c r="T13" i="11" s="1"/>
  <c r="W28" i="14"/>
  <c r="V91" i="14"/>
  <c r="W86" i="14"/>
  <c r="AF18" i="14"/>
  <c r="AD8" i="16" s="1"/>
  <c r="AG17" i="14"/>
  <c r="U61" i="14"/>
  <c r="S4" i="10" s="1"/>
  <c r="V58" i="14"/>
  <c r="Y34" i="14"/>
  <c r="X36" i="14"/>
  <c r="V4" i="11" s="1"/>
  <c r="V106" i="14"/>
  <c r="X52" i="14"/>
  <c r="W55" i="14"/>
  <c r="V48" i="14"/>
  <c r="S3" i="10"/>
  <c r="S17" i="10" s="1"/>
  <c r="T18" i="10" l="1"/>
  <c r="T14" i="10"/>
  <c r="T11" i="10"/>
  <c r="T10" i="10"/>
  <c r="T19" i="10"/>
  <c r="AF24" i="14"/>
  <c r="AD10" i="16" s="1"/>
  <c r="W91" i="14"/>
  <c r="X86" i="14"/>
  <c r="X43" i="14"/>
  <c r="Y41" i="14"/>
  <c r="AH5" i="14"/>
  <c r="AH6" i="14" s="1"/>
  <c r="AF7" i="16" s="1"/>
  <c r="AG6" i="14"/>
  <c r="AE7" i="16" s="1"/>
  <c r="Y78" i="14"/>
  <c r="X83" i="14"/>
  <c r="Y36" i="14"/>
  <c r="W4" i="11" s="1"/>
  <c r="Z34" i="14"/>
  <c r="X28" i="14"/>
  <c r="W30" i="14"/>
  <c r="U2" i="11" s="1"/>
  <c r="U13" i="11" s="1"/>
  <c r="AH17" i="14"/>
  <c r="AH18" i="14" s="1"/>
  <c r="AF8" i="16" s="1"/>
  <c r="AG18" i="14"/>
  <c r="AE8" i="16" s="1"/>
  <c r="W75" i="14"/>
  <c r="X71" i="14"/>
  <c r="W67" i="14"/>
  <c r="X64" i="14"/>
  <c r="X94" i="14"/>
  <c r="W99" i="14"/>
  <c r="W58" i="14"/>
  <c r="V61" i="14"/>
  <c r="T4" i="10" s="1"/>
  <c r="W106" i="14"/>
  <c r="T3" i="10"/>
  <c r="T17" i="10" s="1"/>
  <c r="W48" i="14"/>
  <c r="Y52" i="14"/>
  <c r="X55" i="14"/>
  <c r="U14" i="10" l="1"/>
  <c r="U10" i="10"/>
  <c r="U11" i="10"/>
  <c r="U19" i="10"/>
  <c r="U18" i="10"/>
  <c r="AH24" i="14"/>
  <c r="AF10" i="16" s="1"/>
  <c r="AG24" i="14"/>
  <c r="AE10" i="16" s="1"/>
  <c r="X99" i="14"/>
  <c r="Y94" i="14"/>
  <c r="Y43" i="14"/>
  <c r="Z41" i="14"/>
  <c r="X67" i="14"/>
  <c r="Y64" i="14"/>
  <c r="AA34" i="14"/>
  <c r="Z36" i="14"/>
  <c r="X4" i="11" s="1"/>
  <c r="X91" i="14"/>
  <c r="Y86" i="14"/>
  <c r="X75" i="14"/>
  <c r="Y71" i="14"/>
  <c r="Y83" i="14"/>
  <c r="Z78" i="14"/>
  <c r="W61" i="14"/>
  <c r="U4" i="10" s="1"/>
  <c r="X58" i="14"/>
  <c r="X30" i="14"/>
  <c r="V2" i="11" s="1"/>
  <c r="V13" i="11" s="1"/>
  <c r="Y28" i="14"/>
  <c r="X106" i="14"/>
  <c r="Z52" i="14"/>
  <c r="Y55" i="14"/>
  <c r="X48" i="14"/>
  <c r="U3" i="10"/>
  <c r="U17" i="10" s="1"/>
  <c r="V14" i="10" l="1"/>
  <c r="V11" i="10"/>
  <c r="V19" i="10"/>
  <c r="V18" i="10"/>
  <c r="V10" i="10"/>
  <c r="AA78" i="14"/>
  <c r="Z83" i="14"/>
  <c r="AA36" i="14"/>
  <c r="Y4" i="11" s="1"/>
  <c r="AB34" i="14"/>
  <c r="Y91" i="14"/>
  <c r="Z86" i="14"/>
  <c r="Y75" i="14"/>
  <c r="Z71" i="14"/>
  <c r="Y30" i="14"/>
  <c r="W2" i="11" s="1"/>
  <c r="W13" i="11" s="1"/>
  <c r="Z28" i="14"/>
  <c r="Y99" i="14"/>
  <c r="Z94" i="14"/>
  <c r="Y67" i="14"/>
  <c r="Z64" i="14"/>
  <c r="AA41" i="14"/>
  <c r="Z43" i="14"/>
  <c r="X61" i="14"/>
  <c r="V4" i="10" s="1"/>
  <c r="Y58" i="14"/>
  <c r="Y106" i="14"/>
  <c r="Y48" i="14"/>
  <c r="V3" i="10"/>
  <c r="V17" i="10" s="1"/>
  <c r="AA52" i="14"/>
  <c r="Z55" i="14"/>
  <c r="W11" i="10" l="1"/>
  <c r="W19" i="10"/>
  <c r="W18" i="10"/>
  <c r="W14" i="10"/>
  <c r="W10" i="10"/>
  <c r="Z67" i="14"/>
  <c r="AA64" i="14"/>
  <c r="AA86" i="14"/>
  <c r="Z91" i="14"/>
  <c r="AB41" i="14"/>
  <c r="AA43" i="14"/>
  <c r="Z99" i="14"/>
  <c r="AA94" i="14"/>
  <c r="AC34" i="14"/>
  <c r="AB36" i="14"/>
  <c r="Z4" i="11" s="1"/>
  <c r="Y61" i="14"/>
  <c r="W4" i="10" s="1"/>
  <c r="Z58" i="14"/>
  <c r="Z30" i="14"/>
  <c r="X2" i="11" s="1"/>
  <c r="X13" i="11" s="1"/>
  <c r="AA28" i="14"/>
  <c r="AA71" i="14"/>
  <c r="Z75" i="14"/>
  <c r="AA83" i="14"/>
  <c r="AB78" i="14"/>
  <c r="Z106" i="14"/>
  <c r="AB52" i="14"/>
  <c r="AA55" i="14"/>
  <c r="Z48" i="14"/>
  <c r="W3" i="10"/>
  <c r="W17" i="10" s="1"/>
  <c r="X11" i="10" l="1"/>
  <c r="X10" i="10"/>
  <c r="X19" i="10"/>
  <c r="X18" i="10"/>
  <c r="X14" i="10"/>
  <c r="AB71" i="14"/>
  <c r="AA75" i="14"/>
  <c r="Z61" i="14"/>
  <c r="X4" i="10" s="1"/>
  <c r="AA58" i="14"/>
  <c r="AC41" i="14"/>
  <c r="AB43" i="14"/>
  <c r="AC78" i="14"/>
  <c r="AB83" i="14"/>
  <c r="AB86" i="14"/>
  <c r="AA91" i="14"/>
  <c r="AB94" i="14"/>
  <c r="AA99" i="14"/>
  <c r="AA30" i="14"/>
  <c r="Y2" i="11" s="1"/>
  <c r="Y13" i="11" s="1"/>
  <c r="AB28" i="14"/>
  <c r="AA67" i="14"/>
  <c r="AB64" i="14"/>
  <c r="AC36" i="14"/>
  <c r="AA4" i="11" s="1"/>
  <c r="AD34" i="14"/>
  <c r="AA106" i="14"/>
  <c r="AA48" i="14"/>
  <c r="X3" i="10"/>
  <c r="X17" i="10" s="1"/>
  <c r="AC52" i="14"/>
  <c r="AB55" i="14"/>
  <c r="Y19" i="10" l="1"/>
  <c r="Y18" i="10"/>
  <c r="Y14" i="10"/>
  <c r="Y10" i="10"/>
  <c r="Y11" i="10"/>
  <c r="AB30" i="14"/>
  <c r="Z2" i="11" s="1"/>
  <c r="Z13" i="11" s="1"/>
  <c r="AC28" i="14"/>
  <c r="AC43" i="14"/>
  <c r="AD41" i="14"/>
  <c r="AB67" i="14"/>
  <c r="AC64" i="14"/>
  <c r="AA61" i="14"/>
  <c r="Y4" i="10" s="1"/>
  <c r="AB58" i="14"/>
  <c r="AB99" i="14"/>
  <c r="AC94" i="14"/>
  <c r="AC83" i="14"/>
  <c r="AD78" i="14"/>
  <c r="AD36" i="14"/>
  <c r="AB4" i="11" s="1"/>
  <c r="AE34" i="14"/>
  <c r="AB91" i="14"/>
  <c r="AC86" i="14"/>
  <c r="AC71" i="14"/>
  <c r="AB75" i="14"/>
  <c r="AB106" i="14"/>
  <c r="AD52" i="14"/>
  <c r="AC55" i="14"/>
  <c r="Y3" i="10"/>
  <c r="Y17" i="10" s="1"/>
  <c r="AB48" i="14"/>
  <c r="Z19" i="10" l="1"/>
  <c r="Z18" i="10"/>
  <c r="Z10" i="10"/>
  <c r="Z14" i="10"/>
  <c r="Z11" i="10"/>
  <c r="AF34" i="14"/>
  <c r="AE36" i="14"/>
  <c r="AC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A2" i="11" s="1"/>
  <c r="AA13" i="11" s="1"/>
  <c r="AD28" i="14"/>
  <c r="AC58" i="14"/>
  <c r="AB61" i="14"/>
  <c r="Z4" i="10" s="1"/>
  <c r="AD86" i="14"/>
  <c r="AC91" i="14"/>
  <c r="AC106" i="14"/>
  <c r="Z3" i="10"/>
  <c r="Z17" i="10" s="1"/>
  <c r="AC48" i="14"/>
  <c r="AE52" i="14"/>
  <c r="AD55" i="14"/>
  <c r="AA18" i="10" l="1"/>
  <c r="AA14" i="10"/>
  <c r="AA10" i="10"/>
  <c r="AA19" i="10"/>
  <c r="AA11" i="10"/>
  <c r="AD30" i="14"/>
  <c r="AB2" i="11" s="1"/>
  <c r="AB13" i="11" s="1"/>
  <c r="AE28" i="14"/>
  <c r="AD99" i="14"/>
  <c r="AE94" i="14"/>
  <c r="AC61" i="14"/>
  <c r="AA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D4" i="11" s="1"/>
  <c r="AG34" i="14"/>
  <c r="AD106" i="14"/>
  <c r="AF52" i="14"/>
  <c r="AE55" i="14"/>
  <c r="AA3" i="10"/>
  <c r="AA17" i="10" s="1"/>
  <c r="AD48" i="14"/>
  <c r="AB18" i="10" l="1"/>
  <c r="AB14" i="10"/>
  <c r="AB11" i="10"/>
  <c r="AB10" i="10"/>
  <c r="AB19" i="10"/>
  <c r="AG78" i="14"/>
  <c r="AF83" i="14"/>
  <c r="AF64" i="14"/>
  <c r="AE67" i="14"/>
  <c r="AF71" i="14"/>
  <c r="AE75" i="14"/>
  <c r="AE99" i="14"/>
  <c r="AF94" i="14"/>
  <c r="AG36" i="14"/>
  <c r="AE4" i="11" s="1"/>
  <c r="AH34" i="14"/>
  <c r="AE30" i="14"/>
  <c r="AC2" i="11" s="1"/>
  <c r="AC13" i="11" s="1"/>
  <c r="AF28" i="14"/>
  <c r="AG41" i="14"/>
  <c r="AF43" i="14"/>
  <c r="AE58" i="14"/>
  <c r="AD61" i="14"/>
  <c r="AB4" i="10" s="1"/>
  <c r="AE91" i="14"/>
  <c r="AF86" i="14"/>
  <c r="AE106" i="14"/>
  <c r="AE48" i="14"/>
  <c r="AB3" i="10"/>
  <c r="AB17" i="10" s="1"/>
  <c r="AG52" i="14"/>
  <c r="AF55" i="14"/>
  <c r="AC14" i="10" l="1"/>
  <c r="AC19" i="10"/>
  <c r="AC11" i="10"/>
  <c r="AC18" i="10"/>
  <c r="AC10" i="10"/>
  <c r="AG94" i="14"/>
  <c r="AF99" i="14"/>
  <c r="AG71" i="14"/>
  <c r="AF75" i="14"/>
  <c r="AG64" i="14"/>
  <c r="AF67" i="14"/>
  <c r="AH36" i="14"/>
  <c r="AF4" i="11" s="1"/>
  <c r="AF58" i="14"/>
  <c r="AE61" i="14"/>
  <c r="AC4" i="10" s="1"/>
  <c r="AH41" i="14"/>
  <c r="AG43" i="14"/>
  <c r="AG28" i="14"/>
  <c r="AF30" i="14"/>
  <c r="AD2" i="11" s="1"/>
  <c r="AD13" i="11" s="1"/>
  <c r="AF91" i="14"/>
  <c r="AG86" i="14"/>
  <c r="AG83" i="14"/>
  <c r="AH78" i="14"/>
  <c r="AF106" i="14"/>
  <c r="AH52" i="14"/>
  <c r="AH55" i="14" s="1"/>
  <c r="AG55" i="14"/>
  <c r="AF48" i="14"/>
  <c r="AC3" i="10"/>
  <c r="AC17" i="10" s="1"/>
  <c r="AD14" i="10" l="1"/>
  <c r="AD11" i="10"/>
  <c r="AD19" i="10"/>
  <c r="AD18" i="10"/>
  <c r="AD10" i="10"/>
  <c r="AH64" i="14"/>
  <c r="AG67" i="14"/>
  <c r="AH83" i="14"/>
  <c r="AH43" i="14"/>
  <c r="AG75" i="14"/>
  <c r="AH71" i="14"/>
  <c r="AG30" i="14"/>
  <c r="AE2" i="11" s="1"/>
  <c r="AE13" i="11" s="1"/>
  <c r="AH28" i="14"/>
  <c r="AH86" i="14"/>
  <c r="AG91" i="14"/>
  <c r="AF61" i="14"/>
  <c r="AD4" i="10" s="1"/>
  <c r="AG58" i="14"/>
  <c r="AH94" i="14"/>
  <c r="AG99" i="14"/>
  <c r="AG106" i="14"/>
  <c r="AG48" i="14"/>
  <c r="AD3" i="10"/>
  <c r="AD17" i="10" s="1"/>
  <c r="AE18" i="10" l="1"/>
  <c r="AE19" i="10"/>
  <c r="AE14" i="10"/>
  <c r="AE10" i="10"/>
  <c r="AE11" i="10"/>
  <c r="AH30" i="14"/>
  <c r="AF2" i="11" s="1"/>
  <c r="AF13" i="11" s="1"/>
  <c r="AH99" i="14"/>
  <c r="AH75" i="14"/>
  <c r="AH91" i="14"/>
  <c r="AG61" i="14"/>
  <c r="AE4" i="10" s="1"/>
  <c r="AH58" i="14"/>
  <c r="AH67" i="14"/>
  <c r="AH106" i="14"/>
  <c r="AH48" i="14"/>
  <c r="AE3" i="10"/>
  <c r="AE17" i="10" s="1"/>
  <c r="AF11" i="10" l="1"/>
  <c r="AF10" i="10"/>
  <c r="AF19" i="10"/>
  <c r="AF18" i="10"/>
  <c r="AF14" i="10"/>
  <c r="AH61" i="14"/>
  <c r="AF4" i="10" s="1"/>
  <c r="AF3" i="10"/>
  <c r="AF17" i="10" s="1"/>
</calcChain>
</file>

<file path=xl/sharedStrings.xml><?xml version="1.0" encoding="utf-8"?>
<sst xmlns="http://schemas.openxmlformats.org/spreadsheetml/2006/main" count="1059" uniqueCount="658">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</sst>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  <xf numFmtId="14" fontId="0" fillId="0" borderId="0" xfId="0" applyNumberFormat="1" applyAlignme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opLeftCell="A70" workbookViewId="0">
      <selection activeCell="A86" sqref="A86"/>
    </sheetView>
  </sheetViews>
  <sheetFormatPr baseColWidth="10" defaultColWidth="9.1640625" defaultRowHeight="15" x14ac:dyDescent="0.2"/>
  <cols>
    <col min="1" max="1" width="9.1640625" style="6"/>
    <col min="2" max="2" width="83.33203125" style="6" customWidth="1"/>
    <col min="3" max="16384" width="9.1640625" style="6"/>
  </cols>
  <sheetData>
    <row r="1" spans="1:3" x14ac:dyDescent="0.2">
      <c r="A1" s="29" t="s">
        <v>195</v>
      </c>
      <c r="C1" s="75">
        <v>44307</v>
      </c>
    </row>
    <row r="2" spans="1:3" x14ac:dyDescent="0.2">
      <c r="A2" s="29" t="s">
        <v>194</v>
      </c>
    </row>
    <row r="3" spans="1:3" x14ac:dyDescent="0.2">
      <c r="A3" s="29" t="s">
        <v>338</v>
      </c>
    </row>
    <row r="5" spans="1:3" x14ac:dyDescent="0.2">
      <c r="A5" s="29" t="s">
        <v>0</v>
      </c>
      <c r="B5" s="36" t="s">
        <v>116</v>
      </c>
    </row>
    <row r="6" spans="1:3" x14ac:dyDescent="0.2">
      <c r="B6" s="6" t="s">
        <v>1</v>
      </c>
    </row>
    <row r="7" spans="1:3" x14ac:dyDescent="0.2">
      <c r="B7" s="2">
        <v>2014</v>
      </c>
    </row>
    <row r="8" spans="1:3" x14ac:dyDescent="0.2">
      <c r="B8" s="6" t="s">
        <v>2</v>
      </c>
    </row>
    <row r="9" spans="1:3" x14ac:dyDescent="0.2">
      <c r="B9" s="37" t="s">
        <v>3</v>
      </c>
    </row>
    <row r="10" spans="1:3" x14ac:dyDescent="0.2">
      <c r="B10" s="6" t="s">
        <v>4</v>
      </c>
    </row>
    <row r="12" spans="1:3" x14ac:dyDescent="0.2">
      <c r="B12" s="36" t="s">
        <v>272</v>
      </c>
    </row>
    <row r="13" spans="1:3" x14ac:dyDescent="0.2">
      <c r="B13" s="6" t="s">
        <v>306</v>
      </c>
    </row>
    <row r="14" spans="1:3" x14ac:dyDescent="0.2">
      <c r="B14" s="2">
        <v>2015</v>
      </c>
    </row>
    <row r="15" spans="1:3" x14ac:dyDescent="0.2">
      <c r="B15" s="6" t="s">
        <v>307</v>
      </c>
    </row>
    <row r="16" spans="1:3" x14ac:dyDescent="0.2">
      <c r="B16" s="37" t="s">
        <v>244</v>
      </c>
    </row>
    <row r="18" spans="2:5" x14ac:dyDescent="0.2">
      <c r="B18" s="36" t="s">
        <v>308</v>
      </c>
    </row>
    <row r="19" spans="2:5" x14ac:dyDescent="0.2">
      <c r="B19" s="6" t="s">
        <v>569</v>
      </c>
    </row>
    <row r="20" spans="2:5" x14ac:dyDescent="0.2">
      <c r="B20" s="2">
        <v>2020</v>
      </c>
    </row>
    <row r="21" spans="2:5" x14ac:dyDescent="0.2">
      <c r="B21" s="6" t="s">
        <v>568</v>
      </c>
    </row>
    <row r="22" spans="2:5" x14ac:dyDescent="0.2">
      <c r="B22" s="37" t="s">
        <v>567</v>
      </c>
    </row>
    <row r="24" spans="2:5" x14ac:dyDescent="0.2">
      <c r="B24" s="36" t="s">
        <v>309</v>
      </c>
    </row>
    <row r="25" spans="2:5" x14ac:dyDescent="0.2">
      <c r="B25" s="6" t="s">
        <v>310</v>
      </c>
    </row>
    <row r="26" spans="2:5" x14ac:dyDescent="0.2">
      <c r="B26" s="2">
        <v>2015</v>
      </c>
    </row>
    <row r="27" spans="2:5" x14ac:dyDescent="0.2">
      <c r="B27" s="6" t="s">
        <v>311</v>
      </c>
    </row>
    <row r="28" spans="2:5" x14ac:dyDescent="0.2">
      <c r="B28" s="37" t="s">
        <v>238</v>
      </c>
    </row>
    <row r="30" spans="2:5" x14ac:dyDescent="0.2">
      <c r="B30" s="36" t="s">
        <v>315</v>
      </c>
    </row>
    <row r="31" spans="2:5" x14ac:dyDescent="0.2">
      <c r="B31" s="6" t="s">
        <v>312</v>
      </c>
      <c r="E31" s="38"/>
    </row>
    <row r="32" spans="2:5" x14ac:dyDescent="0.2">
      <c r="B32" s="2">
        <v>2015</v>
      </c>
    </row>
    <row r="33" spans="2:2" x14ac:dyDescent="0.2">
      <c r="B33" s="6" t="s">
        <v>313</v>
      </c>
    </row>
    <row r="34" spans="2:2" x14ac:dyDescent="0.2">
      <c r="B34" s="37" t="s">
        <v>249</v>
      </c>
    </row>
    <row r="35" spans="2:2" x14ac:dyDescent="0.2">
      <c r="B35" s="6" t="s">
        <v>314</v>
      </c>
    </row>
    <row r="37" spans="2:2" x14ac:dyDescent="0.2">
      <c r="B37" s="36" t="s">
        <v>168</v>
      </c>
    </row>
    <row r="38" spans="2:2" x14ac:dyDescent="0.2">
      <c r="B38" s="6" t="s">
        <v>169</v>
      </c>
    </row>
    <row r="39" spans="2:2" x14ac:dyDescent="0.2">
      <c r="B39" s="2">
        <v>2020</v>
      </c>
    </row>
    <row r="40" spans="2:2" x14ac:dyDescent="0.2">
      <c r="B40" s="6" t="s">
        <v>550</v>
      </c>
    </row>
    <row r="42" spans="2:2" x14ac:dyDescent="0.2">
      <c r="B42" s="37" t="s">
        <v>174</v>
      </c>
    </row>
    <row r="43" spans="2:2" x14ac:dyDescent="0.2">
      <c r="B43" s="6" t="s">
        <v>170</v>
      </c>
    </row>
    <row r="45" spans="2:2" x14ac:dyDescent="0.2">
      <c r="B45" s="37" t="s">
        <v>175</v>
      </c>
    </row>
    <row r="46" spans="2:2" x14ac:dyDescent="0.2">
      <c r="B46" s="6" t="s">
        <v>171</v>
      </c>
    </row>
    <row r="48" spans="2:2" x14ac:dyDescent="0.2">
      <c r="B48" s="37" t="s">
        <v>176</v>
      </c>
    </row>
    <row r="49" spans="2:2" x14ac:dyDescent="0.2">
      <c r="B49" s="6" t="s">
        <v>172</v>
      </c>
    </row>
    <row r="51" spans="2:2" x14ac:dyDescent="0.2">
      <c r="B51" s="37" t="s">
        <v>177</v>
      </c>
    </row>
    <row r="52" spans="2:2" x14ac:dyDescent="0.2">
      <c r="B52" s="6" t="s">
        <v>173</v>
      </c>
    </row>
    <row r="54" spans="2:2" x14ac:dyDescent="0.2">
      <c r="B54" s="36" t="s">
        <v>574</v>
      </c>
    </row>
    <row r="55" spans="2:2" x14ac:dyDescent="0.2">
      <c r="B55" s="6" t="s">
        <v>570</v>
      </c>
    </row>
    <row r="56" spans="2:2" x14ac:dyDescent="0.2">
      <c r="B56" s="2">
        <v>2020</v>
      </c>
    </row>
    <row r="57" spans="2:2" x14ac:dyDescent="0.2">
      <c r="B57" s="6" t="s">
        <v>571</v>
      </c>
    </row>
    <row r="58" spans="2:2" x14ac:dyDescent="0.2">
      <c r="B58" s="37" t="s">
        <v>565</v>
      </c>
    </row>
    <row r="60" spans="2:2" x14ac:dyDescent="0.2">
      <c r="B60" s="36" t="s">
        <v>583</v>
      </c>
    </row>
    <row r="61" spans="2:2" x14ac:dyDescent="0.2">
      <c r="B61" s="6" t="s">
        <v>575</v>
      </c>
    </row>
    <row r="62" spans="2:2" x14ac:dyDescent="0.2">
      <c r="B62" s="2">
        <v>2020</v>
      </c>
    </row>
    <row r="63" spans="2:2" x14ac:dyDescent="0.2">
      <c r="B63" s="6" t="s">
        <v>576</v>
      </c>
    </row>
    <row r="64" spans="2:2" x14ac:dyDescent="0.2">
      <c r="B64" s="6" t="s">
        <v>577</v>
      </c>
    </row>
    <row r="65" spans="1:2" x14ac:dyDescent="0.2">
      <c r="B65" s="6" t="s">
        <v>584</v>
      </c>
    </row>
    <row r="67" spans="1:2" x14ac:dyDescent="0.2">
      <c r="A67" s="29" t="s">
        <v>178</v>
      </c>
    </row>
    <row r="68" spans="1:2" x14ac:dyDescent="0.2">
      <c r="A68" s="6" t="s">
        <v>179</v>
      </c>
    </row>
    <row r="69" spans="1:2" x14ac:dyDescent="0.2">
      <c r="A69" s="6" t="s">
        <v>180</v>
      </c>
    </row>
    <row r="71" spans="1:2" x14ac:dyDescent="0.2">
      <c r="A71" s="6" t="s">
        <v>183</v>
      </c>
    </row>
    <row r="72" spans="1:2" x14ac:dyDescent="0.2">
      <c r="A72" s="6" t="s">
        <v>184</v>
      </c>
    </row>
    <row r="73" spans="1:2" x14ac:dyDescent="0.2">
      <c r="A73" s="6" t="s">
        <v>185</v>
      </c>
    </row>
    <row r="74" spans="1:2" x14ac:dyDescent="0.2">
      <c r="A74" s="6" t="s">
        <v>186</v>
      </c>
    </row>
    <row r="76" spans="1:2" x14ac:dyDescent="0.2">
      <c r="A76" s="6" t="s">
        <v>199</v>
      </c>
    </row>
    <row r="77" spans="1:2" x14ac:dyDescent="0.2">
      <c r="A77" s="6" t="s">
        <v>200</v>
      </c>
    </row>
    <row r="78" spans="1:2" x14ac:dyDescent="0.2">
      <c r="A78" s="6" t="s">
        <v>201</v>
      </c>
    </row>
    <row r="79" spans="1:2" x14ac:dyDescent="0.2">
      <c r="A79" s="6" t="s">
        <v>203</v>
      </c>
    </row>
    <row r="80" spans="1:2" x14ac:dyDescent="0.2">
      <c r="A80" s="6">
        <v>0.97099999999999997</v>
      </c>
    </row>
    <row r="81" spans="1:2" x14ac:dyDescent="0.2">
      <c r="A81" s="6" t="s">
        <v>202</v>
      </c>
    </row>
    <row r="83" spans="1:2" x14ac:dyDescent="0.2">
      <c r="A83" s="6" t="s">
        <v>572</v>
      </c>
    </row>
    <row r="84" spans="1:2" x14ac:dyDescent="0.2">
      <c r="A84" s="6">
        <v>0.89805481563188172</v>
      </c>
    </row>
    <row r="85" spans="1:2" x14ac:dyDescent="0.2">
      <c r="A85" s="6" t="s">
        <v>202</v>
      </c>
    </row>
    <row r="86" spans="1:2" x14ac:dyDescent="0.2">
      <c r="A86" s="6">
        <v>0.88711067149387013</v>
      </c>
      <c r="B86" s="6" t="s">
        <v>589</v>
      </c>
    </row>
    <row r="89" spans="1:2" x14ac:dyDescent="0.2">
      <c r="A89" s="29" t="s">
        <v>578</v>
      </c>
    </row>
    <row r="90" spans="1:2" x14ac:dyDescent="0.2">
      <c r="A90" s="6" t="s">
        <v>579</v>
      </c>
    </row>
    <row r="91" spans="1:2" x14ac:dyDescent="0.2">
      <c r="A91" s="6" t="s">
        <v>580</v>
      </c>
    </row>
    <row r="92" spans="1:2" x14ac:dyDescent="0.2">
      <c r="A92" s="6" t="s">
        <v>581</v>
      </c>
    </row>
    <row r="93" spans="1:2" x14ac:dyDescent="0.2">
      <c r="A93" s="6" t="s">
        <v>582</v>
      </c>
    </row>
    <row r="95" spans="1:2" x14ac:dyDescent="0.2">
      <c r="A95" s="29" t="s">
        <v>329</v>
      </c>
    </row>
    <row r="96" spans="1:2" x14ac:dyDescent="0.2">
      <c r="A96" s="39" t="s">
        <v>357</v>
      </c>
    </row>
    <row r="97" spans="1:1" x14ac:dyDescent="0.2">
      <c r="A97" s="6" t="s">
        <v>358</v>
      </c>
    </row>
    <row r="98" spans="1:1" x14ac:dyDescent="0.2">
      <c r="A98" s="6" t="s">
        <v>330</v>
      </c>
    </row>
    <row r="99" spans="1:1" x14ac:dyDescent="0.2">
      <c r="A99" s="6" t="s">
        <v>331</v>
      </c>
    </row>
    <row r="101" spans="1:1" x14ac:dyDescent="0.2">
      <c r="A101" s="29" t="s">
        <v>585</v>
      </c>
    </row>
    <row r="102" spans="1:1" x14ac:dyDescent="0.2">
      <c r="A102" s="6" t="s">
        <v>586</v>
      </c>
    </row>
    <row r="103" spans="1:1" x14ac:dyDescent="0.2">
      <c r="A103" s="6" t="s">
        <v>587</v>
      </c>
    </row>
    <row r="105" spans="1:1" x14ac:dyDescent="0.2">
      <c r="A105" s="6" t="s">
        <v>588</v>
      </c>
    </row>
    <row r="106" spans="1:1" x14ac:dyDescent="0.2">
      <c r="A106" s="6">
        <v>30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  <hyperlink ref="B58" r:id="rId6" location=":~:text=According%20to%20a%20summary%20shared,would%20have%20under%20existing%20law.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s="8" t="s">
        <v>181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">
      <c r="A2" s="8" t="s">
        <v>339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">
      <c r="A3" s="8" t="s">
        <v>340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">
      <c r="A4" s="8" t="s">
        <v>341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">
      <c r="A5" s="8" t="s">
        <v>342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">
      <c r="A6" s="8" t="s">
        <v>343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">
      <c r="A7" s="8" t="s">
        <v>344</v>
      </c>
      <c r="B7" s="26">
        <f>Calculations!D6*'Monetizing Tax Credit Penalty'!$A$30</f>
        <v>212743.492</v>
      </c>
      <c r="C7" s="26">
        <f>Calculations!E6*'Monetizing Tax Credit Penalty'!$A$30</f>
        <v>202747.89599999998</v>
      </c>
      <c r="D7" s="26">
        <f>Calculations!F6*'Monetizing Tax Credit Penalty'!$A$30</f>
        <v>194516.94599999997</v>
      </c>
      <c r="E7" s="26">
        <f>Calculations!G6*'Monetizing Tax Credit Penalty'!$A$30</f>
        <v>157303.80599999998</v>
      </c>
      <c r="F7" s="26">
        <f>Calculations!H6*'Monetizing Tax Credit Penalty'!$A$30</f>
        <v>68626.09</v>
      </c>
      <c r="G7" s="26">
        <f>Calculations!I6*'Monetizing Tax Credit Penalty'!$A$30</f>
        <v>65762.911999999997</v>
      </c>
      <c r="H7" s="26">
        <f>Calculations!J6*'Monetizing Tax Credit Penalty'!$A$30</f>
        <v>62214.926999999996</v>
      </c>
      <c r="I7" s="26">
        <f>Calculations!K6*'Monetizing Tax Credit Penalty'!$A$30</f>
        <v>59058.824999999997</v>
      </c>
      <c r="J7" s="26">
        <f>Calculations!L6*'Monetizing Tax Credit Penalty'!$A$30</f>
        <v>56326.699000000001</v>
      </c>
      <c r="K7" s="26">
        <f>Calculations!M6*'Monetizing Tax Credit Penalty'!$A$30</f>
        <v>53627.134999999995</v>
      </c>
      <c r="L7" s="26">
        <f>Calculations!N6*'Monetizing Tax Credit Penalty'!$A$30</f>
        <v>50979.027000000002</v>
      </c>
      <c r="M7" s="26">
        <f>Calculations!O6*'Monetizing Tax Credit Penalty'!$A$30</f>
        <v>50278.542000000001</v>
      </c>
      <c r="N7" s="26">
        <f>Calculations!P6*'Monetizing Tax Credit Penalty'!$A$30</f>
        <v>49617.854999999996</v>
      </c>
      <c r="O7" s="26">
        <f>Calculations!Q6*'Monetizing Tax Credit Penalty'!$A$30</f>
        <v>49000.182000000001</v>
      </c>
      <c r="P7" s="26">
        <f>Calculations!R6*'Monetizing Tax Credit Penalty'!$A$30</f>
        <v>48399.124999999993</v>
      </c>
      <c r="Q7" s="26">
        <f>Calculations!S6*'Monetizing Tax Credit Penalty'!$A$30</f>
        <v>47820.780999999995</v>
      </c>
      <c r="R7" s="26">
        <f>Calculations!T6*'Monetizing Tax Credit Penalty'!$A$30</f>
        <v>47302.200999999994</v>
      </c>
      <c r="S7" s="26">
        <f>Calculations!U6*'Monetizing Tax Credit Penalty'!$A$30</f>
        <v>46828.243000000002</v>
      </c>
      <c r="T7" s="26">
        <f>Calculations!V6*'Monetizing Tax Credit Penalty'!$A$30</f>
        <v>46383.161999999997</v>
      </c>
      <c r="U7" s="26">
        <f>Calculations!W6*'Monetizing Tax Credit Penalty'!$A$30</f>
        <v>45972.786999999997</v>
      </c>
      <c r="V7" s="26">
        <f>Calculations!X6*'Monetizing Tax Credit Penalty'!$A$30</f>
        <v>45614.403999999995</v>
      </c>
      <c r="W7" s="26">
        <f>Calculations!Y6*'Monetizing Tax Credit Penalty'!$A$30</f>
        <v>45254.680999999997</v>
      </c>
      <c r="X7" s="26">
        <f>Calculations!Z6*'Monetizing Tax Credit Penalty'!$A$30</f>
        <v>44943.934999999998</v>
      </c>
      <c r="Y7" s="26">
        <f>Calculations!AA6*'Monetizing Tax Credit Penalty'!$A$30</f>
        <v>44649.603999999992</v>
      </c>
      <c r="Z7" s="26">
        <f>Calculations!AB6*'Monetizing Tax Credit Penalty'!$A$30</f>
        <v>44365.658000000003</v>
      </c>
      <c r="AA7" s="26">
        <f>Calculations!AC6*'Monetizing Tax Credit Penalty'!$A$30</f>
        <v>44113.268999999993</v>
      </c>
      <c r="AB7" s="26">
        <f>Calculations!AD6*'Monetizing Tax Credit Penalty'!$A$30</f>
        <v>43860.812999999995</v>
      </c>
      <c r="AC7" s="26">
        <f>Calculations!AE6*'Monetizing Tax Credit Penalty'!$A$30</f>
        <v>43637.167000000001</v>
      </c>
      <c r="AD7" s="26">
        <f>Calculations!AF6*'Monetizing Tax Credit Penalty'!$A$30</f>
        <v>43420.756999999998</v>
      </c>
      <c r="AE7" s="26">
        <f>Calculations!AG6*'Monetizing Tax Credit Penalty'!$A$30</f>
        <v>43217.277999999998</v>
      </c>
      <c r="AF7" s="26">
        <f>Calculations!AH6*'Monetizing Tax Credit Penalty'!$A$30</f>
        <v>43023.38</v>
      </c>
      <c r="AG7" s="26"/>
      <c r="AH7" s="26"/>
    </row>
    <row r="8" spans="1:34" x14ac:dyDescent="0.2">
      <c r="A8" s="8" t="s">
        <v>345</v>
      </c>
      <c r="B8" s="26">
        <f>Calculations!D18*'Monetizing Tax Credit Penalty'!$A$30</f>
        <v>1132390.5839999998</v>
      </c>
      <c r="C8" s="26">
        <f>Calculations!E18*'Monetizing Tax Credit Penalty'!$A$30</f>
        <v>1074674.6399999999</v>
      </c>
      <c r="D8" s="26">
        <f>Calculations!F18*'Monetizing Tax Credit Penalty'!$A$30</f>
        <v>1018003.8959999999</v>
      </c>
      <c r="E8" s="26">
        <f>Calculations!G18*'Monetizing Tax Credit Penalty'!$A$30</f>
        <v>829897.37599999993</v>
      </c>
      <c r="F8" s="26">
        <f>Calculations!H18*'Monetizing Tax Credit Penalty'!$A$30</f>
        <v>363327.6</v>
      </c>
      <c r="G8" s="26">
        <f>Calculations!I18*'Monetizing Tax Credit Penalty'!$A$30</f>
        <v>350641.14999999997</v>
      </c>
      <c r="H8" s="26">
        <f>Calculations!J18*'Monetizing Tax Credit Penalty'!$A$30</f>
        <v>338900.74</v>
      </c>
      <c r="I8" s="26">
        <f>Calculations!K18*'Monetizing Tax Credit Penalty'!$A$30</f>
        <v>328206.86999999994</v>
      </c>
      <c r="J8" s="26">
        <f>Calculations!L18*'Monetizing Tax Credit Penalty'!$A$30</f>
        <v>318516.65999999997</v>
      </c>
      <c r="K8" s="26">
        <f>Calculations!M18*'Monetizing Tax Credit Penalty'!$A$30</f>
        <v>309554.74</v>
      </c>
      <c r="L8" s="26">
        <f>Calculations!N18*'Monetizing Tax Credit Penalty'!$A$30</f>
        <v>301569.00999999995</v>
      </c>
      <c r="M8" s="26">
        <f>Calculations!O18*'Monetizing Tax Credit Penalty'!$A$30</f>
        <v>294371.19999999995</v>
      </c>
      <c r="N8" s="26">
        <f>Calculations!P18*'Monetizing Tax Credit Penalty'!$A$30</f>
        <v>287931.82999999996</v>
      </c>
      <c r="O8" s="26">
        <f>Calculations!Q18*'Monetizing Tax Credit Penalty'!$A$30</f>
        <v>282239.50999999995</v>
      </c>
      <c r="P8" s="26">
        <f>Calculations!R18*'Monetizing Tax Credit Penalty'!$A$30</f>
        <v>277078.49999999994</v>
      </c>
      <c r="Q8" s="26">
        <f>Calculations!S18*'Monetizing Tax Credit Penalty'!$A$30</f>
        <v>272656.5</v>
      </c>
      <c r="R8" s="26">
        <f>Calculations!T18*'Monetizing Tax Credit Penalty'!$A$30</f>
        <v>268685.40999999997</v>
      </c>
      <c r="S8" s="26">
        <f>Calculations!U18*'Monetizing Tax Credit Penalty'!$A$30</f>
        <v>265225.52999999997</v>
      </c>
      <c r="T8" s="26">
        <f>Calculations!V18*'Monetizing Tax Credit Penalty'!$A$30</f>
        <v>262286.24</v>
      </c>
      <c r="U8" s="26">
        <f>Calculations!W18*'Monetizing Tax Credit Penalty'!$A$30</f>
        <v>259722.14999999997</v>
      </c>
      <c r="V8" s="26">
        <f>Calculations!X18*'Monetizing Tax Credit Penalty'!$A$30</f>
        <v>257505.78999999998</v>
      </c>
      <c r="W8" s="26">
        <f>Calculations!Y18*'Monetizing Tax Credit Penalty'!$A$30</f>
        <v>255554.08</v>
      </c>
      <c r="X8" s="26">
        <f>Calculations!Z18*'Monetizing Tax Credit Penalty'!$A$30</f>
        <v>253886.44999999998</v>
      </c>
      <c r="Y8" s="26">
        <f>Calculations!AA18*'Monetizing Tax Credit Penalty'!$A$30</f>
        <v>252480.78999999998</v>
      </c>
      <c r="Z8" s="26">
        <f>Calculations!AB18*'Monetizing Tax Credit Penalty'!$A$30</f>
        <v>251185.00999999998</v>
      </c>
      <c r="AA8" s="26">
        <f>Calculations!AC18*'Monetizing Tax Credit Penalty'!$A$30</f>
        <v>249954.21999999997</v>
      </c>
      <c r="AB8" s="26">
        <f>Calculations!AD18*'Monetizing Tax Credit Penalty'!$A$30</f>
        <v>248877.52999999997</v>
      </c>
      <c r="AC8" s="26">
        <f>Calculations!AE18*'Monetizing Tax Credit Penalty'!$A$30</f>
        <v>247712.39999999997</v>
      </c>
      <c r="AD8" s="26">
        <f>Calculations!AF18*'Monetizing Tax Credit Penalty'!$A$30</f>
        <v>246570.05</v>
      </c>
      <c r="AE8" s="26">
        <f>Calculations!AG18*'Monetizing Tax Credit Penalty'!$A$30</f>
        <v>245362.03999999998</v>
      </c>
      <c r="AF8" s="26">
        <f>Calculations!AH18*'Monetizing Tax Credit Penalty'!$A$30</f>
        <v>243934.93999999997</v>
      </c>
      <c r="AG8" s="26"/>
      <c r="AH8" s="26"/>
    </row>
    <row r="9" spans="1:34" x14ac:dyDescent="0.2">
      <c r="A9" s="8" t="s">
        <v>346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">
      <c r="A10" s="8" t="s">
        <v>347</v>
      </c>
      <c r="B10" s="26">
        <f>Calculations!D24*'Monetizing Tax Credit Penalty'!$A$30</f>
        <v>404174.81999999995</v>
      </c>
      <c r="C10" s="26">
        <f>Calculations!E24*'Monetizing Tax Credit Penalty'!$A$30</f>
        <v>398018.86</v>
      </c>
      <c r="D10" s="26">
        <f>Calculations!F24*'Monetizing Tax Credit Penalty'!$A$30</f>
        <v>391888.36</v>
      </c>
      <c r="E10" s="26">
        <f>Calculations!G24*'Monetizing Tax Credit Penalty'!$A$30</f>
        <v>385782.64999999997</v>
      </c>
      <c r="F10" s="26">
        <f>Calculations!H24*'Monetizing Tax Credit Penalty'!$A$30</f>
        <v>379701.05999999994</v>
      </c>
      <c r="G10" s="26">
        <f>Calculations!I24*'Monetizing Tax Credit Penalty'!$A$30</f>
        <v>373644.92999999993</v>
      </c>
      <c r="H10" s="26">
        <f>Calculations!J24*'Monetizing Tax Credit Penalty'!$A$30</f>
        <v>367612.92</v>
      </c>
      <c r="I10" s="26">
        <f>Calculations!K24*'Monetizing Tax Credit Penalty'!$A$30</f>
        <v>361606.36999999994</v>
      </c>
      <c r="J10" s="26">
        <f>Calculations!L24*'Monetizing Tax Credit Penalty'!$A$30</f>
        <v>355623.93999999994</v>
      </c>
      <c r="K10" s="26">
        <f>Calculations!M24*'Monetizing Tax Credit Penalty'!$A$30</f>
        <v>349666.3</v>
      </c>
      <c r="L10" s="26">
        <f>Calculations!N24*'Monetizing Tax Credit Penalty'!$A$30</f>
        <v>343734.11999999994</v>
      </c>
      <c r="M10" s="26">
        <f>Calculations!O24*'Monetizing Tax Credit Penalty'!$A$30</f>
        <v>337759.73</v>
      </c>
      <c r="N10" s="26">
        <f>Calculations!P24*'Monetizing Tax Credit Penalty'!$A$30</f>
        <v>336070.66</v>
      </c>
      <c r="O10" s="26">
        <f>Calculations!Q24*'Monetizing Tax Credit Penalty'!$A$30</f>
        <v>334390.3</v>
      </c>
      <c r="P10" s="26">
        <f>Calculations!R24*'Monetizing Tax Credit Penalty'!$A$30</f>
        <v>332718.64999999997</v>
      </c>
      <c r="Q10" s="26">
        <f>Calculations!S24*'Monetizing Tax Credit Penalty'!$A$30</f>
        <v>331055.03999999998</v>
      </c>
      <c r="R10" s="26">
        <f>Calculations!T24*'Monetizing Tax Credit Penalty'!$A$30</f>
        <v>329399.46999999997</v>
      </c>
      <c r="S10" s="26">
        <f>Calculations!U24*'Monetizing Tax Credit Penalty'!$A$30</f>
        <v>327752.61</v>
      </c>
      <c r="T10" s="26">
        <f>Calculations!V24*'Monetizing Tax Credit Penalty'!$A$30</f>
        <v>326113.78999999998</v>
      </c>
      <c r="U10" s="26">
        <f>Calculations!W24*'Monetizing Tax Credit Penalty'!$A$30</f>
        <v>324483.00999999995</v>
      </c>
      <c r="V10" s="26">
        <f>Calculations!X24*'Monetizing Tax Credit Penalty'!$A$30</f>
        <v>322860.93999999994</v>
      </c>
      <c r="W10" s="26">
        <f>Calculations!Y24*'Monetizing Tax Credit Penalty'!$A$30</f>
        <v>321246.90999999997</v>
      </c>
      <c r="X10" s="26">
        <f>Calculations!Z24*'Monetizing Tax Credit Penalty'!$A$30</f>
        <v>319640.24999999994</v>
      </c>
      <c r="Y10" s="26">
        <f>Calculations!AA24*'Monetizing Tax Credit Penalty'!$A$30</f>
        <v>318042.3</v>
      </c>
      <c r="Z10" s="26">
        <f>Calculations!AB24*'Monetizing Tax Credit Penalty'!$A$30</f>
        <v>316451.71999999997</v>
      </c>
      <c r="AA10" s="26">
        <f>Calculations!AC24*'Monetizing Tax Credit Penalty'!$A$30</f>
        <v>314869.84999999998</v>
      </c>
      <c r="AB10" s="26">
        <f>Calculations!AD24*'Monetizing Tax Credit Penalty'!$A$30</f>
        <v>313295.34999999998</v>
      </c>
      <c r="AC10" s="26">
        <f>Calculations!AE24*'Monetizing Tax Credit Penalty'!$A$30</f>
        <v>311728.88999999996</v>
      </c>
      <c r="AD10" s="26">
        <f>Calculations!AF24*'Monetizing Tax Credit Penalty'!$A$30</f>
        <v>310170.46999999997</v>
      </c>
      <c r="AE10" s="26">
        <f>Calculations!AG24*'Monetizing Tax Credit Penalty'!$A$30</f>
        <v>308619.42</v>
      </c>
      <c r="AF10" s="26">
        <f>Calculations!AH24*'Monetizing Tax Credit Penalty'!$A$30</f>
        <v>307076.40999999997</v>
      </c>
      <c r="AG10" s="26"/>
      <c r="AH10" s="26"/>
    </row>
    <row r="11" spans="1:34" x14ac:dyDescent="0.2">
      <c r="A11" s="8" t="s">
        <v>348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">
      <c r="A12" s="8" t="s">
        <v>349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">
      <c r="A13" s="8" t="s">
        <v>350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">
      <c r="A14" s="8" t="s">
        <v>351</v>
      </c>
      <c r="B14" s="26">
        <f>Calculations!D12*'Monetizing Tax Credit Penalty'!$A$30</f>
        <v>0</v>
      </c>
      <c r="C14" s="26">
        <f>Calculations!E12*'Monetizing Tax Credit Penalty'!$A$30</f>
        <v>794898.72</v>
      </c>
      <c r="D14" s="26">
        <f>Calculations!F12*'Monetizing Tax Credit Penalty'!$A$30</f>
        <v>751452.57</v>
      </c>
      <c r="E14" s="26">
        <f>Calculations!G12*'Monetizing Tax Credit Penalty'!$A$30</f>
        <v>709753.10999999987</v>
      </c>
      <c r="F14" s="26">
        <f>Calculations!H12*'Monetizing Tax Credit Penalty'!$A$30</f>
        <v>654962.5199999999</v>
      </c>
      <c r="G14" s="26">
        <f>Calculations!I12*'Monetizing Tax Credit Penalty'!$A$30</f>
        <v>617942.34</v>
      </c>
      <c r="H14" s="26">
        <f>Calculations!J12*'Monetizing Tax Credit Penalty'!$A$30</f>
        <v>0</v>
      </c>
      <c r="I14" s="26">
        <f>Calculations!K12*'Monetizing Tax Credit Penalty'!$A$30</f>
        <v>0</v>
      </c>
      <c r="J14" s="26">
        <f>Calculations!L12*'Monetizing Tax Credit Penalty'!$A$30</f>
        <v>0</v>
      </c>
      <c r="K14" s="26">
        <f>Calculations!M12*'Monetizing Tax Credit Penalty'!$A$30</f>
        <v>0</v>
      </c>
      <c r="L14" s="26">
        <f>Calculations!N12*'Monetizing Tax Credit Penalty'!$A$30</f>
        <v>0</v>
      </c>
      <c r="M14" s="26">
        <f>Calculations!O12*'Monetizing Tax Credit Penalty'!$A$30</f>
        <v>0</v>
      </c>
      <c r="N14" s="26">
        <f>Calculations!P12*'Monetizing Tax Credit Penalty'!$A$30</f>
        <v>0</v>
      </c>
      <c r="O14" s="26">
        <f>Calculations!Q12*'Monetizing Tax Credit Penalty'!$A$30</f>
        <v>0</v>
      </c>
      <c r="P14" s="26">
        <f>Calculations!R12*'Monetizing Tax Credit Penalty'!$A$30</f>
        <v>0</v>
      </c>
      <c r="Q14" s="26">
        <f>Calculations!S12*'Monetizing Tax Credit Penalty'!$A$30</f>
        <v>0</v>
      </c>
      <c r="R14" s="26">
        <f>Calculations!T12*'Monetizing Tax Credit Penalty'!$A$30</f>
        <v>0</v>
      </c>
      <c r="S14" s="26">
        <f>Calculations!U12*'Monetizing Tax Credit Penalty'!$A$30</f>
        <v>0</v>
      </c>
      <c r="T14" s="26">
        <f>Calculations!V12*'Monetizing Tax Credit Penalty'!$A$30</f>
        <v>0</v>
      </c>
      <c r="U14" s="26">
        <f>Calculations!W12*'Monetizing Tax Credit Penalty'!$A$30</f>
        <v>0</v>
      </c>
      <c r="V14" s="26">
        <f>Calculations!X12*'Monetizing Tax Credit Penalty'!$A$30</f>
        <v>0</v>
      </c>
      <c r="W14" s="26">
        <f>Calculations!Y12*'Monetizing Tax Credit Penalty'!$A$30</f>
        <v>0</v>
      </c>
      <c r="X14" s="26">
        <f>Calculations!Z12*'Monetizing Tax Credit Penalty'!$A$30</f>
        <v>0</v>
      </c>
      <c r="Y14" s="26">
        <f>Calculations!AA12*'Monetizing Tax Credit Penalty'!$A$30</f>
        <v>0</v>
      </c>
      <c r="Z14" s="26">
        <f>Calculations!AB12*'Monetizing Tax Credit Penalty'!$A$30</f>
        <v>0</v>
      </c>
      <c r="AA14" s="26">
        <f>Calculations!AC12*'Monetizing Tax Credit Penalty'!$A$30</f>
        <v>0</v>
      </c>
      <c r="AB14" s="26">
        <f>Calculations!AD12*'Monetizing Tax Credit Penalty'!$A$30</f>
        <v>0</v>
      </c>
      <c r="AC14" s="26">
        <f>Calculations!AE12*'Monetizing Tax Credit Penalty'!$A$30</f>
        <v>0</v>
      </c>
      <c r="AD14" s="26">
        <f>Calculations!AF12*'Monetizing Tax Credit Penalty'!$A$30</f>
        <v>0</v>
      </c>
      <c r="AE14" s="26">
        <f>Calculations!AG12*'Monetizing Tax Credit Penalty'!$A$30</f>
        <v>0</v>
      </c>
      <c r="AF14" s="26">
        <f>Calculations!AH12*'Monetizing Tax Credit Penalty'!$A$30</f>
        <v>0</v>
      </c>
      <c r="AG14" s="26"/>
      <c r="AH14" s="26"/>
    </row>
    <row r="15" spans="1:34" x14ac:dyDescent="0.2">
      <c r="A15" t="s">
        <v>547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">
      <c r="A16" t="s">
        <v>548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">
      <c r="A17" t="s">
        <v>549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baseColWidth="10" defaultColWidth="9.1640625" defaultRowHeight="15" x14ac:dyDescent="0.2"/>
  <cols>
    <col min="1" max="1" width="32.5" style="6" customWidth="1"/>
    <col min="2" max="2" width="87.6640625" style="6" customWidth="1"/>
    <col min="3" max="12" width="9.1640625" style="6"/>
    <col min="13" max="13" width="11.5" style="6" customWidth="1"/>
    <col min="14" max="16384" width="9.1640625" style="6"/>
  </cols>
  <sheetData>
    <row r="1" spans="1:14" x14ac:dyDescent="0.2">
      <c r="A1" s="6" t="s">
        <v>5</v>
      </c>
    </row>
    <row r="2" spans="1:14" x14ac:dyDescent="0.2">
      <c r="A2" s="29" t="s">
        <v>167</v>
      </c>
    </row>
    <row r="3" spans="1:14" x14ac:dyDescent="0.2">
      <c r="A3" s="6" t="s">
        <v>7</v>
      </c>
    </row>
    <row r="4" spans="1:14" x14ac:dyDescent="0.2">
      <c r="A4" s="6" t="s">
        <v>13</v>
      </c>
    </row>
    <row r="5" spans="1:14" x14ac:dyDescent="0.2">
      <c r="A5" s="6" t="s">
        <v>14</v>
      </c>
    </row>
    <row r="7" spans="1:14" x14ac:dyDescent="0.2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ht="16" x14ac:dyDescent="0.2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ht="16" x14ac:dyDescent="0.2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ht="16" x14ac:dyDescent="0.2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ht="16" x14ac:dyDescent="0.2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ht="16" x14ac:dyDescent="0.2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ht="16" x14ac:dyDescent="0.2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ht="16" x14ac:dyDescent="0.2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ht="16" x14ac:dyDescent="0.2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234</v>
      </c>
    </row>
    <row r="17" spans="1:14" ht="16" x14ac:dyDescent="0.2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235</v>
      </c>
    </row>
    <row r="18" spans="1:14" ht="32" x14ac:dyDescent="0.2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ht="16" x14ac:dyDescent="0.2">
      <c r="A19" s="10" t="s">
        <v>26</v>
      </c>
      <c r="B19" s="10" t="s">
        <v>282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283</v>
      </c>
    </row>
    <row r="20" spans="1:14" ht="32" x14ac:dyDescent="0.2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2" x14ac:dyDescent="0.2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ht="16" x14ac:dyDescent="0.2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ht="16" x14ac:dyDescent="0.2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255</v>
      </c>
    </row>
    <row r="24" spans="1:14" ht="16" x14ac:dyDescent="0.2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259</v>
      </c>
    </row>
    <row r="25" spans="1:14" ht="32" x14ac:dyDescent="0.2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ht="16" x14ac:dyDescent="0.2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2" x14ac:dyDescent="0.2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260</v>
      </c>
    </row>
    <row r="29" spans="1:14" x14ac:dyDescent="0.2">
      <c r="A29" s="35" t="s">
        <v>114</v>
      </c>
    </row>
    <row r="30" spans="1:14" x14ac:dyDescent="0.2">
      <c r="A30" s="6" t="s">
        <v>115</v>
      </c>
    </row>
    <row r="31" spans="1:14" x14ac:dyDescent="0.2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baseColWidth="10" defaultColWidth="9.1640625" defaultRowHeight="15" x14ac:dyDescent="0.2"/>
  <cols>
    <col min="1" max="1" width="54" style="8" bestFit="1" customWidth="1"/>
    <col min="2" max="2" width="45.83203125" style="8" customWidth="1"/>
    <col min="3" max="3" width="89.1640625" style="8" customWidth="1"/>
    <col min="4" max="4" width="17.5" style="8" customWidth="1"/>
    <col min="5" max="5" width="21.5" style="8" bestFit="1" customWidth="1"/>
    <col min="6" max="6" width="9.1640625" style="8"/>
    <col min="7" max="7" width="10.1640625" style="8" bestFit="1" customWidth="1"/>
    <col min="8" max="9" width="10" style="8" bestFit="1" customWidth="1"/>
    <col min="10" max="10" width="10.1640625" style="8" bestFit="1" customWidth="1"/>
    <col min="11" max="11" width="10" style="8" bestFit="1" customWidth="1"/>
    <col min="12" max="16384" width="9.1640625" style="8"/>
  </cols>
  <sheetData>
    <row r="1" spans="1:24" s="1" customFormat="1" x14ac:dyDescent="0.2">
      <c r="A1" s="1" t="s">
        <v>21</v>
      </c>
      <c r="B1" s="1" t="s">
        <v>247</v>
      </c>
      <c r="C1" s="1" t="s">
        <v>246</v>
      </c>
      <c r="D1" s="1" t="s">
        <v>253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">
      <c r="A2" s="5" t="s">
        <v>25</v>
      </c>
      <c r="B2" s="5" t="s">
        <v>242</v>
      </c>
      <c r="C2" s="5" t="s">
        <v>241</v>
      </c>
      <c r="D2" s="5" t="s">
        <v>254</v>
      </c>
      <c r="E2" s="5" t="s">
        <v>328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321</v>
      </c>
    </row>
    <row r="3" spans="1:24" x14ac:dyDescent="0.2">
      <c r="A3" s="5" t="s">
        <v>26</v>
      </c>
      <c r="B3" s="5" t="s">
        <v>239</v>
      </c>
      <c r="C3" s="5" t="s">
        <v>238</v>
      </c>
      <c r="D3" s="5" t="s">
        <v>254</v>
      </c>
      <c r="E3" s="5" t="s">
        <v>237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236</v>
      </c>
    </row>
    <row r="4" spans="1:24" ht="16" x14ac:dyDescent="0.2">
      <c r="A4" s="19" t="s">
        <v>26</v>
      </c>
      <c r="B4" s="5" t="s">
        <v>32</v>
      </c>
      <c r="C4" s="8" t="s">
        <v>3</v>
      </c>
      <c r="D4" s="5" t="s">
        <v>254</v>
      </c>
      <c r="E4" s="5" t="s">
        <v>291</v>
      </c>
      <c r="F4" s="51" t="s">
        <v>252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252</v>
      </c>
      <c r="M4" s="23" t="s">
        <v>252</v>
      </c>
      <c r="N4" s="23" t="s">
        <v>252</v>
      </c>
      <c r="O4" s="23" t="s">
        <v>252</v>
      </c>
      <c r="P4" s="23" t="s">
        <v>252</v>
      </c>
      <c r="Q4" s="23" t="s">
        <v>252</v>
      </c>
      <c r="R4" s="23" t="s">
        <v>252</v>
      </c>
      <c r="S4" s="23" t="s">
        <v>252</v>
      </c>
      <c r="T4" s="23" t="s">
        <v>252</v>
      </c>
      <c r="U4" s="23" t="s">
        <v>252</v>
      </c>
      <c r="V4" s="23" t="s">
        <v>252</v>
      </c>
      <c r="W4" s="23" t="s">
        <v>252</v>
      </c>
      <c r="X4" s="8" t="s">
        <v>250</v>
      </c>
    </row>
    <row r="5" spans="1:24" x14ac:dyDescent="0.2">
      <c r="A5" s="5" t="s">
        <v>24</v>
      </c>
      <c r="B5" s="5" t="s">
        <v>242</v>
      </c>
      <c r="C5" s="21" t="s">
        <v>241</v>
      </c>
      <c r="D5" s="5" t="s">
        <v>254</v>
      </c>
      <c r="E5" s="5" t="s">
        <v>328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321</v>
      </c>
    </row>
    <row r="6" spans="1:24" x14ac:dyDescent="0.2">
      <c r="A6" s="5" t="s">
        <v>40</v>
      </c>
      <c r="B6" s="5" t="s">
        <v>258</v>
      </c>
      <c r="C6" s="8" t="s">
        <v>3</v>
      </c>
      <c r="D6" s="5" t="s">
        <v>254</v>
      </c>
      <c r="E6" s="5" t="s">
        <v>291</v>
      </c>
      <c r="F6" s="51" t="s">
        <v>252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252</v>
      </c>
      <c r="M6" s="23" t="s">
        <v>252</v>
      </c>
      <c r="N6" s="23" t="s">
        <v>252</v>
      </c>
      <c r="O6" s="23" t="s">
        <v>252</v>
      </c>
      <c r="P6" s="23" t="s">
        <v>252</v>
      </c>
      <c r="Q6" s="23" t="s">
        <v>252</v>
      </c>
      <c r="R6" s="23" t="s">
        <v>252</v>
      </c>
      <c r="S6" s="23" t="s">
        <v>252</v>
      </c>
      <c r="T6" s="23" t="s">
        <v>252</v>
      </c>
      <c r="U6" s="23" t="s">
        <v>252</v>
      </c>
      <c r="V6" s="23" t="s">
        <v>252</v>
      </c>
      <c r="W6" s="23" t="s">
        <v>252</v>
      </c>
      <c r="X6" s="8" t="s">
        <v>250</v>
      </c>
    </row>
    <row r="7" spans="1:24" x14ac:dyDescent="0.2">
      <c r="A7" s="5" t="s">
        <v>290</v>
      </c>
      <c r="B7" s="5" t="s">
        <v>245</v>
      </c>
      <c r="C7" s="21" t="s">
        <v>565</v>
      </c>
      <c r="D7" s="5" t="s">
        <v>254</v>
      </c>
      <c r="E7" s="5" t="s">
        <v>243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322</v>
      </c>
    </row>
    <row r="8" spans="1:24" x14ac:dyDescent="0.2">
      <c r="A8" s="5" t="s">
        <v>556</v>
      </c>
      <c r="B8" s="5" t="s">
        <v>245</v>
      </c>
      <c r="C8" s="21" t="s">
        <v>565</v>
      </c>
      <c r="D8" s="5" t="s">
        <v>254</v>
      </c>
      <c r="E8" s="5" t="s">
        <v>243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557</v>
      </c>
    </row>
    <row r="9" spans="1:24" x14ac:dyDescent="0.2">
      <c r="A9" s="5" t="s">
        <v>555</v>
      </c>
      <c r="B9" s="5" t="s">
        <v>242</v>
      </c>
      <c r="C9" s="5" t="s">
        <v>566</v>
      </c>
      <c r="D9" s="5" t="s">
        <v>254</v>
      </c>
      <c r="E9" s="5" t="s">
        <v>554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558</v>
      </c>
    </row>
    <row r="10" spans="1:24" x14ac:dyDescent="0.2">
      <c r="A10" s="5" t="s">
        <v>556</v>
      </c>
      <c r="B10" s="5" t="s">
        <v>242</v>
      </c>
      <c r="C10" s="5" t="s">
        <v>566</v>
      </c>
      <c r="D10" s="5" t="s">
        <v>254</v>
      </c>
      <c r="E10" s="5" t="s">
        <v>554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559</v>
      </c>
    </row>
    <row r="11" spans="1:24" s="59" customFormat="1" x14ac:dyDescent="0.2">
      <c r="A11" s="56" t="s">
        <v>320</v>
      </c>
      <c r="B11" s="56" t="s">
        <v>242</v>
      </c>
      <c r="C11" s="56" t="s">
        <v>241</v>
      </c>
      <c r="D11" s="56" t="s">
        <v>254</v>
      </c>
      <c r="E11" s="56" t="s">
        <v>554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321</v>
      </c>
    </row>
    <row r="12" spans="1:24" x14ac:dyDescent="0.2">
      <c r="A12" s="5" t="s">
        <v>320</v>
      </c>
      <c r="B12" s="5" t="s">
        <v>245</v>
      </c>
      <c r="C12" s="21" t="s">
        <v>244</v>
      </c>
      <c r="D12" s="5" t="s">
        <v>254</v>
      </c>
      <c r="E12" s="5" t="s">
        <v>243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564</v>
      </c>
    </row>
    <row r="13" spans="1:24" x14ac:dyDescent="0.2">
      <c r="A13" s="5" t="s">
        <v>26</v>
      </c>
      <c r="B13" s="5" t="s">
        <v>261</v>
      </c>
      <c r="C13" s="21" t="s">
        <v>249</v>
      </c>
      <c r="D13" s="5" t="s">
        <v>256</v>
      </c>
      <c r="E13" s="5" t="s">
        <v>251</v>
      </c>
      <c r="F13" s="51" t="s">
        <v>252</v>
      </c>
      <c r="G13" s="51" t="s">
        <v>252</v>
      </c>
      <c r="H13" s="54">
        <v>53000000</v>
      </c>
      <c r="I13" s="51" t="s">
        <v>252</v>
      </c>
      <c r="J13" s="51" t="s">
        <v>252</v>
      </c>
      <c r="K13" s="51" t="s">
        <v>252</v>
      </c>
      <c r="L13" s="23" t="s">
        <v>252</v>
      </c>
      <c r="M13" s="23" t="s">
        <v>252</v>
      </c>
      <c r="N13" s="23" t="s">
        <v>252</v>
      </c>
      <c r="O13" s="23" t="s">
        <v>252</v>
      </c>
      <c r="P13" s="23" t="s">
        <v>252</v>
      </c>
      <c r="Q13" s="23" t="s">
        <v>252</v>
      </c>
      <c r="R13" s="23" t="s">
        <v>252</v>
      </c>
      <c r="S13" s="23" t="s">
        <v>252</v>
      </c>
      <c r="T13" s="23" t="s">
        <v>252</v>
      </c>
      <c r="U13" s="23" t="s">
        <v>252</v>
      </c>
      <c r="V13" s="23" t="s">
        <v>252</v>
      </c>
      <c r="W13" s="23" t="s">
        <v>252</v>
      </c>
      <c r="X13" s="8" t="s">
        <v>262</v>
      </c>
    </row>
    <row r="14" spans="1:24" x14ac:dyDescent="0.2">
      <c r="A14" s="5" t="s">
        <v>26</v>
      </c>
      <c r="B14" s="5" t="s">
        <v>248</v>
      </c>
      <c r="C14" s="5" t="s">
        <v>292</v>
      </c>
      <c r="D14" s="5" t="s">
        <v>256</v>
      </c>
      <c r="E14" s="5" t="s">
        <v>291</v>
      </c>
      <c r="F14" s="51" t="s">
        <v>252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252</v>
      </c>
      <c r="M14" s="23" t="s">
        <v>252</v>
      </c>
      <c r="N14" s="23" t="s">
        <v>252</v>
      </c>
      <c r="O14" s="23" t="s">
        <v>252</v>
      </c>
      <c r="P14" s="23" t="s">
        <v>252</v>
      </c>
      <c r="Q14" s="23" t="s">
        <v>252</v>
      </c>
      <c r="R14" s="23" t="s">
        <v>252</v>
      </c>
      <c r="S14" s="23" t="s">
        <v>252</v>
      </c>
      <c r="T14" s="23" t="s">
        <v>252</v>
      </c>
      <c r="U14" s="23" t="s">
        <v>252</v>
      </c>
      <c r="V14" s="23" t="s">
        <v>252</v>
      </c>
      <c r="W14" s="23" t="s">
        <v>252</v>
      </c>
    </row>
    <row r="15" spans="1:24" x14ac:dyDescent="0.2">
      <c r="A15" s="5" t="s">
        <v>263</v>
      </c>
      <c r="B15" s="5" t="s">
        <v>248</v>
      </c>
      <c r="C15" s="5" t="s">
        <v>292</v>
      </c>
      <c r="D15" s="5" t="s">
        <v>256</v>
      </c>
      <c r="E15" s="5" t="s">
        <v>291</v>
      </c>
      <c r="F15" s="51" t="s">
        <v>252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252</v>
      </c>
      <c r="M15" s="23" t="s">
        <v>252</v>
      </c>
      <c r="N15" s="23" t="s">
        <v>252</v>
      </c>
      <c r="O15" s="23" t="s">
        <v>252</v>
      </c>
      <c r="P15" s="23" t="s">
        <v>252</v>
      </c>
      <c r="Q15" s="23" t="s">
        <v>252</v>
      </c>
      <c r="R15" s="23" t="s">
        <v>252</v>
      </c>
      <c r="S15" s="23" t="s">
        <v>252</v>
      </c>
      <c r="T15" s="23" t="s">
        <v>252</v>
      </c>
      <c r="U15" s="23" t="s">
        <v>252</v>
      </c>
      <c r="V15" s="23" t="s">
        <v>252</v>
      </c>
      <c r="W15" s="23" t="s">
        <v>252</v>
      </c>
      <c r="X15" s="8" t="s">
        <v>250</v>
      </c>
    </row>
    <row r="16" spans="1:24" x14ac:dyDescent="0.2">
      <c r="A16" s="5" t="s">
        <v>42</v>
      </c>
      <c r="B16" s="5" t="s">
        <v>30</v>
      </c>
      <c r="C16" s="5" t="s">
        <v>249</v>
      </c>
      <c r="D16" s="5" t="s">
        <v>256</v>
      </c>
      <c r="E16" s="5" t="s">
        <v>291</v>
      </c>
      <c r="F16" s="51" t="s">
        <v>252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252</v>
      </c>
      <c r="M16" s="23" t="s">
        <v>252</v>
      </c>
      <c r="N16" s="23" t="s">
        <v>252</v>
      </c>
      <c r="O16" s="23" t="s">
        <v>252</v>
      </c>
      <c r="P16" s="23" t="s">
        <v>252</v>
      </c>
      <c r="Q16" s="23" t="s">
        <v>252</v>
      </c>
      <c r="R16" s="23" t="s">
        <v>252</v>
      </c>
      <c r="S16" s="23" t="s">
        <v>252</v>
      </c>
      <c r="T16" s="23" t="s">
        <v>252</v>
      </c>
      <c r="U16" s="23" t="s">
        <v>252</v>
      </c>
      <c r="V16" s="23" t="s">
        <v>252</v>
      </c>
      <c r="W16" s="23" t="s">
        <v>252</v>
      </c>
      <c r="X16" s="8" t="s">
        <v>250</v>
      </c>
    </row>
    <row r="17" spans="1:24" x14ac:dyDescent="0.2">
      <c r="A17" s="5" t="s">
        <v>42</v>
      </c>
      <c r="B17" s="5" t="s">
        <v>31</v>
      </c>
      <c r="C17" s="5" t="s">
        <v>249</v>
      </c>
      <c r="D17" s="5" t="s">
        <v>256</v>
      </c>
      <c r="E17" s="5" t="s">
        <v>291</v>
      </c>
      <c r="F17" s="51" t="s">
        <v>252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252</v>
      </c>
      <c r="M17" s="23" t="s">
        <v>252</v>
      </c>
      <c r="N17" s="23" t="s">
        <v>252</v>
      </c>
      <c r="O17" s="23" t="s">
        <v>252</v>
      </c>
      <c r="P17" s="23" t="s">
        <v>252</v>
      </c>
      <c r="Q17" s="23" t="s">
        <v>252</v>
      </c>
      <c r="R17" s="23" t="s">
        <v>252</v>
      </c>
      <c r="S17" s="23" t="s">
        <v>252</v>
      </c>
      <c r="T17" s="23" t="s">
        <v>252</v>
      </c>
      <c r="U17" s="23" t="s">
        <v>252</v>
      </c>
      <c r="V17" s="23" t="s">
        <v>252</v>
      </c>
      <c r="W17" s="23" t="s">
        <v>252</v>
      </c>
      <c r="X17" s="8" t="s">
        <v>250</v>
      </c>
    </row>
    <row r="18" spans="1:24" x14ac:dyDescent="0.2">
      <c r="A18" s="5" t="s">
        <v>42</v>
      </c>
      <c r="B18" s="5" t="s">
        <v>38</v>
      </c>
      <c r="C18" s="5" t="s">
        <v>257</v>
      </c>
      <c r="D18" s="5" t="s">
        <v>256</v>
      </c>
      <c r="E18" s="5" t="s">
        <v>291</v>
      </c>
      <c r="F18" s="51" t="s">
        <v>252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252</v>
      </c>
      <c r="M18" s="23" t="s">
        <v>252</v>
      </c>
      <c r="N18" s="23" t="s">
        <v>252</v>
      </c>
      <c r="O18" s="23" t="s">
        <v>252</v>
      </c>
      <c r="P18" s="23" t="s">
        <v>252</v>
      </c>
      <c r="Q18" s="23" t="s">
        <v>252</v>
      </c>
      <c r="R18" s="23" t="s">
        <v>252</v>
      </c>
      <c r="S18" s="23" t="s">
        <v>252</v>
      </c>
      <c r="T18" s="23" t="s">
        <v>252</v>
      </c>
      <c r="U18" s="23" t="s">
        <v>252</v>
      </c>
      <c r="V18" s="23" t="s">
        <v>252</v>
      </c>
      <c r="W18" s="23" t="s">
        <v>252</v>
      </c>
      <c r="X18" s="8" t="s">
        <v>250</v>
      </c>
    </row>
    <row r="19" spans="1:24" x14ac:dyDescent="0.2">
      <c r="A19" s="5" t="s">
        <v>263</v>
      </c>
      <c r="B19" s="5" t="s">
        <v>264</v>
      </c>
      <c r="C19" s="5" t="s">
        <v>249</v>
      </c>
      <c r="D19" s="5" t="s">
        <v>256</v>
      </c>
      <c r="E19" s="5" t="s">
        <v>251</v>
      </c>
      <c r="F19" s="51" t="s">
        <v>252</v>
      </c>
      <c r="G19" s="51" t="s">
        <v>252</v>
      </c>
      <c r="H19" s="51">
        <v>10000000</v>
      </c>
      <c r="I19" s="51" t="s">
        <v>252</v>
      </c>
      <c r="J19" s="51" t="s">
        <v>252</v>
      </c>
      <c r="K19" s="51" t="s">
        <v>252</v>
      </c>
      <c r="L19" s="23" t="s">
        <v>252</v>
      </c>
      <c r="M19" s="23" t="s">
        <v>252</v>
      </c>
      <c r="N19" s="23" t="s">
        <v>252</v>
      </c>
      <c r="O19" s="23" t="s">
        <v>252</v>
      </c>
      <c r="P19" s="23" t="s">
        <v>252</v>
      </c>
      <c r="Q19" s="23" t="s">
        <v>252</v>
      </c>
      <c r="R19" s="23" t="s">
        <v>252</v>
      </c>
      <c r="S19" s="23" t="s">
        <v>252</v>
      </c>
      <c r="T19" s="23" t="s">
        <v>252</v>
      </c>
      <c r="U19" s="23" t="s">
        <v>252</v>
      </c>
      <c r="V19" s="23" t="s">
        <v>252</v>
      </c>
      <c r="W19" s="23" t="s">
        <v>252</v>
      </c>
      <c r="X19" s="8" t="s">
        <v>262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baseColWidth="10" defaultColWidth="9.1640625" defaultRowHeight="15" x14ac:dyDescent="0.2"/>
  <cols>
    <col min="1" max="2" width="23.6640625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359</v>
      </c>
      <c r="B10" s="62" t="s">
        <v>43</v>
      </c>
      <c r="AH10" s="68" t="s">
        <v>616</v>
      </c>
    </row>
    <row r="11" spans="1:34" ht="15" customHeight="1" x14ac:dyDescent="0.2">
      <c r="B11" s="61" t="s">
        <v>44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46</v>
      </c>
    </row>
    <row r="16" spans="1:34" ht="15" customHeight="1" x14ac:dyDescent="0.2">
      <c r="A16" s="40" t="s">
        <v>360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">
      <c r="A17" s="40" t="s">
        <v>361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">
      <c r="A18" s="40" t="s">
        <v>362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">
      <c r="A19" s="40" t="s">
        <v>363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">
      <c r="A20" s="40" t="s">
        <v>364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">
      <c r="A21" s="40" t="s">
        <v>365</v>
      </c>
      <c r="B21" s="65" t="s">
        <v>204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">
      <c r="A22" s="40" t="s">
        <v>366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">
      <c r="A23" s="40" t="s">
        <v>367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">
      <c r="A24" s="40" t="s">
        <v>368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">
      <c r="A25" s="40" t="s">
        <v>369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"/>
    <row r="27" spans="1:34" ht="15" customHeight="1" x14ac:dyDescent="0.2">
      <c r="B27" s="64" t="s">
        <v>56</v>
      </c>
    </row>
    <row r="28" spans="1:34" ht="15" customHeight="1" x14ac:dyDescent="0.2">
      <c r="A28" s="40" t="s">
        <v>370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">
      <c r="A29" s="40" t="s">
        <v>371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">
      <c r="A30" s="40" t="s">
        <v>372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ht="16" x14ac:dyDescent="0.2">
      <c r="A31" s="40" t="s">
        <v>373</v>
      </c>
      <c r="B31" s="65" t="s">
        <v>374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">
      <c r="A32" s="40" t="s">
        <v>375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">
      <c r="B34" s="64" t="s">
        <v>59</v>
      </c>
    </row>
    <row r="35" spans="1:34" ht="32" x14ac:dyDescent="0.2">
      <c r="A35" s="40" t="s">
        <v>376</v>
      </c>
      <c r="B35" s="65" t="s">
        <v>377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ht="16" x14ac:dyDescent="0.2">
      <c r="A36" s="40" t="s">
        <v>378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ht="16" x14ac:dyDescent="0.2">
      <c r="A37" s="40" t="s">
        <v>379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">
      <c r="A38" s="40" t="s">
        <v>380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">
      <c r="A40" s="40" t="s">
        <v>381</v>
      </c>
      <c r="B40" s="64" t="s">
        <v>382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">
      <c r="B42" s="64" t="s">
        <v>62</v>
      </c>
    </row>
    <row r="43" spans="1:34" ht="32" x14ac:dyDescent="0.2">
      <c r="A43" s="40" t="s">
        <v>383</v>
      </c>
      <c r="B43" s="65" t="s">
        <v>384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ht="16" x14ac:dyDescent="0.2">
      <c r="A44" s="40" t="s">
        <v>385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ht="16" x14ac:dyDescent="0.2">
      <c r="A45" s="40" t="s">
        <v>386</v>
      </c>
      <c r="B45" s="65" t="s">
        <v>387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ht="16" x14ac:dyDescent="0.2">
      <c r="A46" s="40" t="s">
        <v>388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2" x14ac:dyDescent="0.2">
      <c r="A47" s="40" t="s">
        <v>389</v>
      </c>
      <c r="B47" s="65" t="s">
        <v>204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ht="16" x14ac:dyDescent="0.2">
      <c r="A48" s="40" t="s">
        <v>390</v>
      </c>
      <c r="B48" s="65" t="s">
        <v>391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16" x14ac:dyDescent="0.2">
      <c r="A49" s="40" t="s">
        <v>392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">
      <c r="A50" s="40" t="s">
        <v>393</v>
      </c>
      <c r="B50" s="65" t="s">
        <v>394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">
      <c r="A51" s="40" t="s">
        <v>395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"/>
    <row r="53" spans="1:34" ht="15" customHeight="1" x14ac:dyDescent="0.2">
      <c r="B53" s="64" t="s">
        <v>591</v>
      </c>
    </row>
    <row r="54" spans="1:34" ht="15" customHeight="1" x14ac:dyDescent="0.2">
      <c r="A54" s="40" t="s">
        <v>396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">
      <c r="A55" s="40" t="s">
        <v>397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">
      <c r="A56" s="40" t="s">
        <v>398</v>
      </c>
      <c r="B56" s="65" t="s">
        <v>399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">
      <c r="A57" s="40" t="s">
        <v>400</v>
      </c>
      <c r="B57" s="65" t="s">
        <v>401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">
      <c r="A58" s="40" t="s">
        <v>402</v>
      </c>
      <c r="B58" s="65" t="s">
        <v>403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">
      <c r="A59" s="40" t="s">
        <v>404</v>
      </c>
      <c r="B59" s="65" t="s">
        <v>405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">
      <c r="A60" s="40" t="s">
        <v>406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"/>
    <row r="62" spans="1:34" ht="15" customHeight="1" x14ac:dyDescent="0.2"/>
    <row r="63" spans="1:34" ht="15" customHeight="1" x14ac:dyDescent="0.2">
      <c r="B63" s="64" t="s">
        <v>68</v>
      </c>
    </row>
    <row r="64" spans="1:34" ht="15" customHeight="1" x14ac:dyDescent="0.2">
      <c r="A64" s="40" t="s">
        <v>407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">
      <c r="A65" s="40" t="s">
        <v>408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2" x14ac:dyDescent="0.2">
      <c r="A66" s="40" t="s">
        <v>409</v>
      </c>
      <c r="B66" s="65" t="s">
        <v>399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">
      <c r="A67" s="40" t="s">
        <v>410</v>
      </c>
      <c r="B67" s="65" t="s">
        <v>401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">
      <c r="A68" s="40" t="s">
        <v>411</v>
      </c>
      <c r="B68" s="65" t="s">
        <v>403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">
      <c r="A69" s="40" t="s">
        <v>412</v>
      </c>
      <c r="B69" s="65" t="s">
        <v>405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">
      <c r="A70" s="40" t="s">
        <v>413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25"/>
    <row r="72" spans="1:34" ht="15" customHeight="1" x14ac:dyDescent="0.2">
      <c r="B72" s="72" t="s">
        <v>620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0"/>
    </row>
    <row r="73" spans="1:34" x14ac:dyDescent="0.2">
      <c r="B73" s="41" t="s">
        <v>592</v>
      </c>
    </row>
    <row r="74" spans="1:34" ht="15" customHeight="1" x14ac:dyDescent="0.2">
      <c r="B74" s="41" t="s">
        <v>69</v>
      </c>
    </row>
    <row r="75" spans="1:34" ht="15" customHeight="1" x14ac:dyDescent="0.2">
      <c r="B75" s="41" t="s">
        <v>593</v>
      </c>
    </row>
    <row r="76" spans="1:34" ht="15" customHeight="1" x14ac:dyDescent="0.2">
      <c r="B76" s="41" t="s">
        <v>70</v>
      </c>
    </row>
    <row r="77" spans="1:34" ht="15" customHeight="1" x14ac:dyDescent="0.2">
      <c r="B77" s="41" t="s">
        <v>594</v>
      </c>
    </row>
    <row r="78" spans="1:34" ht="15" customHeight="1" x14ac:dyDescent="0.2">
      <c r="B78" s="41" t="s">
        <v>71</v>
      </c>
    </row>
    <row r="79" spans="1:34" x14ac:dyDescent="0.2">
      <c r="B79" s="41" t="s">
        <v>72</v>
      </c>
    </row>
    <row r="80" spans="1:34" ht="15" customHeight="1" x14ac:dyDescent="0.2">
      <c r="B80" s="41" t="s">
        <v>595</v>
      </c>
    </row>
    <row r="81" spans="2:2" x14ac:dyDescent="0.2">
      <c r="B81" s="41" t="s">
        <v>596</v>
      </c>
    </row>
    <row r="82" spans="2:2" ht="15" customHeight="1" x14ac:dyDescent="0.2">
      <c r="B82" s="41" t="s">
        <v>597</v>
      </c>
    </row>
    <row r="83" spans="2:2" ht="15" customHeight="1" x14ac:dyDescent="0.2">
      <c r="B83" s="41" t="s">
        <v>598</v>
      </c>
    </row>
    <row r="84" spans="2:2" ht="15" customHeight="1" x14ac:dyDescent="0.2">
      <c r="B84" s="41" t="s">
        <v>599</v>
      </c>
    </row>
    <row r="85" spans="2:2" ht="15" customHeight="1" x14ac:dyDescent="0.2">
      <c r="B85" s="41" t="s">
        <v>600</v>
      </c>
    </row>
    <row r="86" spans="2:2" ht="15" customHeight="1" x14ac:dyDescent="0.2">
      <c r="B86" s="41" t="s">
        <v>205</v>
      </c>
    </row>
    <row r="87" spans="2:2" ht="15" customHeight="1" x14ac:dyDescent="0.2">
      <c r="B87" s="41" t="s">
        <v>73</v>
      </c>
    </row>
    <row r="88" spans="2:2" ht="15" customHeight="1" x14ac:dyDescent="0.2">
      <c r="B88" s="41" t="s">
        <v>601</v>
      </c>
    </row>
    <row r="89" spans="2:2" ht="15" customHeight="1" x14ac:dyDescent="0.2">
      <c r="B89" s="41" t="s">
        <v>602</v>
      </c>
    </row>
    <row r="90" spans="2:2" ht="15" customHeight="1" x14ac:dyDescent="0.2">
      <c r="B90" s="41" t="s">
        <v>74</v>
      </c>
    </row>
    <row r="91" spans="2:2" ht="15" customHeight="1" x14ac:dyDescent="0.2">
      <c r="B91" s="41" t="s">
        <v>603</v>
      </c>
    </row>
    <row r="92" spans="2:2" x14ac:dyDescent="0.2">
      <c r="B92" s="41" t="s">
        <v>604</v>
      </c>
    </row>
    <row r="93" spans="2:2" ht="15" customHeight="1" x14ac:dyDescent="0.2">
      <c r="B93" s="41" t="s">
        <v>75</v>
      </c>
    </row>
    <row r="94" spans="2:2" ht="15" customHeight="1" x14ac:dyDescent="0.2">
      <c r="B94" s="41" t="s">
        <v>605</v>
      </c>
    </row>
    <row r="95" spans="2:2" ht="15" customHeight="1" x14ac:dyDescent="0.2">
      <c r="B95" s="41" t="s">
        <v>606</v>
      </c>
    </row>
    <row r="96" spans="2:2" ht="15" customHeight="1" x14ac:dyDescent="0.2">
      <c r="B96" s="41" t="s">
        <v>607</v>
      </c>
    </row>
    <row r="97" spans="2:34" ht="15" customHeight="1" x14ac:dyDescent="0.2">
      <c r="B97" s="41" t="s">
        <v>608</v>
      </c>
    </row>
    <row r="98" spans="2:34" ht="15" customHeight="1" x14ac:dyDescent="0.2">
      <c r="B98" s="41" t="s">
        <v>609</v>
      </c>
    </row>
    <row r="99" spans="2:34" ht="15" customHeight="1" x14ac:dyDescent="0.2">
      <c r="B99" s="41" t="s">
        <v>610</v>
      </c>
    </row>
    <row r="100" spans="2:34" ht="15" customHeight="1" x14ac:dyDescent="0.2">
      <c r="B100" s="41" t="s">
        <v>611</v>
      </c>
    </row>
    <row r="103" spans="2:34" ht="15" customHeight="1" x14ac:dyDescent="0.2"/>
    <row r="104" spans="2:34" ht="15" customHeight="1" x14ac:dyDescent="0.2"/>
    <row r="105" spans="2:34" ht="15" customHeight="1" x14ac:dyDescent="0.2"/>
    <row r="106" spans="2:34" ht="15" customHeight="1" x14ac:dyDescent="0.2"/>
    <row r="107" spans="2:34" ht="15" customHeight="1" x14ac:dyDescent="0.2"/>
    <row r="108" spans="2:34" ht="15" customHeight="1" x14ac:dyDescent="0.2"/>
    <row r="109" spans="2:34" ht="15" customHeight="1" x14ac:dyDescent="0.2"/>
    <row r="110" spans="2:34" ht="15" customHeight="1" x14ac:dyDescent="0.2"/>
    <row r="111" spans="2:34" ht="15" customHeight="1" x14ac:dyDescent="0.2"/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7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9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60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2" ht="15" customHeight="1" x14ac:dyDescent="0.2"/>
    <row r="823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40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7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50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9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2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5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6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1" ht="15" customHeight="1" x14ac:dyDescent="0.2"/>
    <row r="1863" ht="15" customHeight="1" x14ac:dyDescent="0.2"/>
    <row r="1864" ht="15" customHeight="1" x14ac:dyDescent="0.2"/>
    <row r="1865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5" ht="15" customHeight="1" x14ac:dyDescent="0.2"/>
    <row r="1916" ht="15" customHeight="1" x14ac:dyDescent="0.2"/>
    <row r="1917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3" ht="15" customHeight="1" x14ac:dyDescent="0.2"/>
    <row r="1934" ht="15" customHeight="1" x14ac:dyDescent="0.2"/>
    <row r="1935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4" ht="15" customHeight="1" x14ac:dyDescent="0.2"/>
    <row r="1985" ht="15" customHeight="1" x14ac:dyDescent="0.2"/>
    <row r="1986" ht="15" customHeight="1" x14ac:dyDescent="0.2"/>
    <row r="1988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4" ht="15" customHeight="1" x14ac:dyDescent="0.2"/>
    <row r="2006" ht="15" customHeight="1" x14ac:dyDescent="0.2"/>
    <row r="2008" ht="15" customHeight="1" x14ac:dyDescent="0.2"/>
    <row r="2009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7" ht="15" customHeight="1" x14ac:dyDescent="0.2"/>
    <row r="2108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1" ht="15" customHeight="1" x14ac:dyDescent="0.2"/>
    <row r="2133" ht="15" customHeight="1" x14ac:dyDescent="0.2"/>
    <row r="2134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8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60" ht="15" customHeight="1" x14ac:dyDescent="0.2"/>
    <row r="2261" ht="15" customHeight="1" x14ac:dyDescent="0.2"/>
    <row r="2262" ht="15" customHeight="1" x14ac:dyDescent="0.2"/>
    <row r="2264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1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2" ht="15" customHeight="1" x14ac:dyDescent="0.2"/>
    <row r="2284" ht="15" customHeight="1" x14ac:dyDescent="0.2"/>
    <row r="2285" ht="15" customHeight="1" x14ac:dyDescent="0.2"/>
    <row r="2286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301" ht="15" customHeight="1" x14ac:dyDescent="0.2"/>
    <row r="2302" ht="15" customHeight="1" x14ac:dyDescent="0.2"/>
    <row r="2303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7" ht="15" customHeight="1" x14ac:dyDescent="0.2"/>
    <row r="2459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6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5" ht="15" customHeight="1" x14ac:dyDescent="0.2"/>
    <row r="2496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  <row r="2838" spans="2:34" ht="15" customHeight="1" x14ac:dyDescent="0.2"/>
    <row r="2839" spans="2:34" ht="15" customHeight="1" x14ac:dyDescent="0.2"/>
    <row r="2840" spans="2:34" ht="15" customHeight="1" x14ac:dyDescent="0.2"/>
    <row r="2841" spans="2:34" ht="15" customHeight="1" x14ac:dyDescent="0.2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baseColWidth="10" defaultColWidth="9.1640625" defaultRowHeight="15" x14ac:dyDescent="0.2"/>
  <cols>
    <col min="1" max="1" width="24.3320312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414</v>
      </c>
      <c r="B10" s="62" t="s">
        <v>118</v>
      </c>
      <c r="AH10" s="68" t="s">
        <v>616</v>
      </c>
    </row>
    <row r="11" spans="1:34" ht="15" customHeight="1" x14ac:dyDescent="0.2">
      <c r="B11" s="61" t="s">
        <v>119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121</v>
      </c>
    </row>
    <row r="16" spans="1:34" ht="15" customHeight="1" x14ac:dyDescent="0.2"/>
    <row r="17" spans="1:34" ht="15" customHeight="1" x14ac:dyDescent="0.2">
      <c r="B17" s="64" t="s">
        <v>76</v>
      </c>
    </row>
    <row r="18" spans="1:34" ht="15" customHeight="1" x14ac:dyDescent="0.2">
      <c r="B18" s="64" t="s">
        <v>122</v>
      </c>
    </row>
    <row r="19" spans="1:34" ht="15" customHeight="1" x14ac:dyDescent="0.2">
      <c r="A19" s="40" t="s">
        <v>415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">
      <c r="A20" s="40" t="s">
        <v>416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">
      <c r="A21" s="40" t="s">
        <v>417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">
      <c r="A22" s="40" t="s">
        <v>418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">
      <c r="A23" s="40" t="s">
        <v>419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">
      <c r="A24" s="40" t="s">
        <v>420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">
      <c r="A25" s="40" t="s">
        <v>421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">
      <c r="A26" s="40" t="s">
        <v>422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">
      <c r="B27" s="64" t="s">
        <v>131</v>
      </c>
    </row>
    <row r="28" spans="1:34" ht="15" customHeight="1" x14ac:dyDescent="0.2">
      <c r="A28" s="40" t="s">
        <v>423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">
      <c r="A29" s="40" t="s">
        <v>424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">
      <c r="A30" s="40" t="s">
        <v>425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ht="16" x14ac:dyDescent="0.2">
      <c r="A31" s="40" t="s">
        <v>426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ht="16" x14ac:dyDescent="0.2">
      <c r="A32" s="40" t="s">
        <v>551</v>
      </c>
      <c r="B32" s="65" t="s">
        <v>540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">
      <c r="A33" s="40" t="s">
        <v>427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">
      <c r="A34" s="40" t="s">
        <v>428</v>
      </c>
      <c r="B34" s="64" t="s">
        <v>206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ht="16" x14ac:dyDescent="0.2">
      <c r="A35" s="40" t="s">
        <v>429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">
      <c r="A37" s="40" t="s">
        <v>430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">
      <c r="B39" s="64" t="s">
        <v>136</v>
      </c>
    </row>
    <row r="40" spans="1:34" ht="16" x14ac:dyDescent="0.2">
      <c r="A40" s="40" t="s">
        <v>431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ht="16" x14ac:dyDescent="0.2">
      <c r="A41" s="40" t="s">
        <v>432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ht="16" x14ac:dyDescent="0.2">
      <c r="A42" s="40" t="s">
        <v>433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ht="16" x14ac:dyDescent="0.2">
      <c r="A43" s="40" t="s">
        <v>434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ht="16" x14ac:dyDescent="0.2">
      <c r="A44" s="40" t="s">
        <v>435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ht="16" x14ac:dyDescent="0.2">
      <c r="A45" s="40" t="s">
        <v>436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">
      <c r="A46" s="40" t="s">
        <v>437</v>
      </c>
      <c r="B46" s="64" t="s">
        <v>207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ht="16" x14ac:dyDescent="0.2">
      <c r="A47" s="40" t="s">
        <v>438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">
      <c r="A48" s="40" t="s">
        <v>439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">
      <c r="B50" s="64" t="s">
        <v>208</v>
      </c>
    </row>
    <row r="51" spans="1:34" ht="15" customHeight="1" x14ac:dyDescent="0.2">
      <c r="A51" s="40" t="s">
        <v>440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">
      <c r="A52" s="40" t="s">
        <v>441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">
      <c r="A53" s="40" t="s">
        <v>442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">
      <c r="A54" s="40" t="s">
        <v>443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">
      <c r="A55" s="40" t="s">
        <v>444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">
      <c r="A56" s="40" t="s">
        <v>445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">
      <c r="A57" s="40" t="s">
        <v>446</v>
      </c>
      <c r="B57" s="64" t="s">
        <v>209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">
      <c r="A58" s="40" t="s">
        <v>447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"/>
    <row r="60" spans="1:34" ht="15" customHeight="1" x14ac:dyDescent="0.2">
      <c r="A60" s="40" t="s">
        <v>448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"/>
    <row r="62" spans="1:34" ht="15" customHeight="1" x14ac:dyDescent="0.2">
      <c r="B62" s="64" t="s">
        <v>146</v>
      </c>
    </row>
    <row r="63" spans="1:34" ht="15" customHeight="1" x14ac:dyDescent="0.2">
      <c r="A63" s="40" t="s">
        <v>449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">
      <c r="A64" s="40" t="s">
        <v>450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">
      <c r="A65" s="40" t="s">
        <v>451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ht="16" x14ac:dyDescent="0.2">
      <c r="A66" s="40" t="s">
        <v>452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">
      <c r="A67" s="40" t="s">
        <v>453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">
      <c r="A68" s="40" t="s">
        <v>454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">
      <c r="A69" s="40" t="s">
        <v>455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"/>
    <row r="71" spans="1:34" ht="15" customHeight="1" x14ac:dyDescent="0.2">
      <c r="B71" s="64" t="s">
        <v>154</v>
      </c>
    </row>
    <row r="72" spans="1:34" ht="15" customHeight="1" x14ac:dyDescent="0.2">
      <c r="B72" s="64" t="s">
        <v>621</v>
      </c>
    </row>
    <row r="73" spans="1:34" ht="16" x14ac:dyDescent="0.2">
      <c r="A73" s="40" t="s">
        <v>456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">
      <c r="A74" s="40" t="s">
        <v>457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">
      <c r="A75" s="40" t="s">
        <v>458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">
      <c r="A76" s="40" t="s">
        <v>459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">
      <c r="A77" s="40" t="s">
        <v>460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">
      <c r="B78" s="64" t="s">
        <v>156</v>
      </c>
    </row>
    <row r="79" spans="1:34" ht="16" x14ac:dyDescent="0.2">
      <c r="A79" s="40" t="s">
        <v>461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">
      <c r="A80" s="40" t="s">
        <v>462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ht="16" x14ac:dyDescent="0.2">
      <c r="A81" s="40" t="s">
        <v>463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">
      <c r="A82" s="40" t="s">
        <v>464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">
      <c r="A83" s="40" t="s">
        <v>465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"/>
    <row r="85" spans="1:34" ht="15" customHeight="1" x14ac:dyDescent="0.2">
      <c r="B85" s="64" t="s">
        <v>157</v>
      </c>
    </row>
    <row r="86" spans="1:34" ht="15" customHeight="1" x14ac:dyDescent="0.2">
      <c r="B86" s="64" t="s">
        <v>621</v>
      </c>
    </row>
    <row r="87" spans="1:34" ht="15" customHeight="1" x14ac:dyDescent="0.2">
      <c r="A87" s="40" t="s">
        <v>466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">
      <c r="A88" s="40" t="s">
        <v>467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">
      <c r="A89" s="40" t="s">
        <v>468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">
      <c r="B90" s="64" t="s">
        <v>156</v>
      </c>
    </row>
    <row r="91" spans="1:34" ht="15" customHeight="1" x14ac:dyDescent="0.2">
      <c r="A91" s="40" t="s">
        <v>469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ht="16" x14ac:dyDescent="0.2">
      <c r="A92" s="40" t="s">
        <v>470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">
      <c r="A93" s="40" t="s">
        <v>471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"/>
    <row r="95" spans="1:34" ht="15" customHeight="1" x14ac:dyDescent="0.2">
      <c r="B95" s="64" t="s">
        <v>161</v>
      </c>
    </row>
    <row r="96" spans="1:34" ht="15" customHeight="1" x14ac:dyDescent="0.2">
      <c r="A96" s="40" t="s">
        <v>472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">
      <c r="A97" s="40" t="s">
        <v>473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">
      <c r="A98" s="40" t="s">
        <v>474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25"/>
    <row r="100" spans="1:34" ht="15" customHeight="1" x14ac:dyDescent="0.2">
      <c r="B100" s="72" t="s">
        <v>635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0"/>
    </row>
    <row r="101" spans="1:34" x14ac:dyDescent="0.2">
      <c r="B101" s="41" t="s">
        <v>622</v>
      </c>
    </row>
    <row r="102" spans="1:34" x14ac:dyDescent="0.2">
      <c r="B102" s="41" t="s">
        <v>623</v>
      </c>
    </row>
    <row r="103" spans="1:34" ht="15" customHeight="1" x14ac:dyDescent="0.2">
      <c r="B103" s="41" t="s">
        <v>624</v>
      </c>
    </row>
    <row r="104" spans="1:34" ht="15" customHeight="1" x14ac:dyDescent="0.2">
      <c r="B104" s="41" t="s">
        <v>625</v>
      </c>
    </row>
    <row r="105" spans="1:34" ht="15" customHeight="1" x14ac:dyDescent="0.2">
      <c r="B105" s="41" t="s">
        <v>626</v>
      </c>
    </row>
    <row r="106" spans="1:34" ht="15" customHeight="1" x14ac:dyDescent="0.2">
      <c r="B106" s="41" t="s">
        <v>627</v>
      </c>
    </row>
    <row r="107" spans="1:34" ht="15" customHeight="1" x14ac:dyDescent="0.2">
      <c r="B107" s="41" t="s">
        <v>165</v>
      </c>
    </row>
    <row r="108" spans="1:34" ht="15" customHeight="1" x14ac:dyDescent="0.2">
      <c r="B108" s="41" t="s">
        <v>628</v>
      </c>
    </row>
    <row r="109" spans="1:34" ht="15" customHeight="1" x14ac:dyDescent="0.2">
      <c r="B109" s="41" t="s">
        <v>77</v>
      </c>
    </row>
    <row r="110" spans="1:34" ht="15" customHeight="1" x14ac:dyDescent="0.2">
      <c r="B110" s="41" t="s">
        <v>78</v>
      </c>
    </row>
    <row r="111" spans="1:34" ht="15" customHeight="1" x14ac:dyDescent="0.2">
      <c r="B111" s="41" t="s">
        <v>629</v>
      </c>
    </row>
    <row r="112" spans="1:34" ht="15" customHeight="1" x14ac:dyDescent="0.2">
      <c r="B112" s="74" t="s">
        <v>636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spans="2:2" ht="15" customHeight="1" x14ac:dyDescent="0.2">
      <c r="B113" s="41" t="s">
        <v>630</v>
      </c>
    </row>
    <row r="114" spans="2:2" ht="15" customHeight="1" x14ac:dyDescent="0.2">
      <c r="B114" s="41" t="s">
        <v>631</v>
      </c>
    </row>
    <row r="115" spans="2:2" ht="15" customHeight="1" x14ac:dyDescent="0.2">
      <c r="B115" s="41" t="s">
        <v>632</v>
      </c>
    </row>
    <row r="116" spans="2:2" ht="15" customHeight="1" x14ac:dyDescent="0.2">
      <c r="B116" s="41" t="s">
        <v>166</v>
      </c>
    </row>
    <row r="117" spans="2:2" ht="15" customHeight="1" x14ac:dyDescent="0.2">
      <c r="B117" s="41" t="s">
        <v>608</v>
      </c>
    </row>
    <row r="118" spans="2:2" ht="15" customHeight="1" x14ac:dyDescent="0.2">
      <c r="B118" s="41" t="s">
        <v>609</v>
      </c>
    </row>
    <row r="119" spans="2:2" ht="15" customHeight="1" x14ac:dyDescent="0.2">
      <c r="B119" s="41" t="s">
        <v>633</v>
      </c>
    </row>
    <row r="120" spans="2:2" ht="15" customHeight="1" x14ac:dyDescent="0.2">
      <c r="B120" s="41" t="s">
        <v>634</v>
      </c>
    </row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baseColWidth="10" defaultColWidth="9.1640625" defaultRowHeight="15" x14ac:dyDescent="0.2"/>
  <cols>
    <col min="1" max="1" width="24.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475</v>
      </c>
      <c r="B10" s="62" t="s">
        <v>79</v>
      </c>
      <c r="AH10" s="68" t="s">
        <v>616</v>
      </c>
    </row>
    <row r="11" spans="1:34" ht="15" customHeight="1" x14ac:dyDescent="0.2">
      <c r="B11" s="61" t="s">
        <v>80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82</v>
      </c>
    </row>
    <row r="16" spans="1:34" ht="15" customHeight="1" x14ac:dyDescent="0.2">
      <c r="A16" s="40" t="s">
        <v>476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">
      <c r="A17" s="40" t="s">
        <v>477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">
      <c r="A18" s="40" t="s">
        <v>478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">
      <c r="A19" s="40" t="s">
        <v>479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">
      <c r="A20" s="40" t="s">
        <v>480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">
      <c r="A21" s="40" t="s">
        <v>481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">
      <c r="A22" s="40" t="s">
        <v>482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">
      <c r="A23" s="40" t="s">
        <v>483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"/>
    <row r="25" spans="1:34" ht="15" customHeight="1" x14ac:dyDescent="0.2">
      <c r="A25" s="40" t="s">
        <v>484</v>
      </c>
      <c r="B25" s="65" t="s">
        <v>210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">
      <c r="A26" s="40" t="s">
        <v>485</v>
      </c>
      <c r="B26" s="65" t="s">
        <v>211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">
      <c r="A27" s="40" t="s">
        <v>486</v>
      </c>
      <c r="B27" s="65" t="s">
        <v>212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">
      <c r="A28" s="40" t="s">
        <v>487</v>
      </c>
      <c r="B28" s="65" t="s">
        <v>213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">
      <c r="A29" s="40" t="s">
        <v>488</v>
      </c>
      <c r="B29" s="65" t="s">
        <v>214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">
      <c r="A30" s="40" t="s">
        <v>489</v>
      </c>
      <c r="B30" s="65" t="s">
        <v>215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ht="16" x14ac:dyDescent="0.2">
      <c r="A31" s="40" t="s">
        <v>490</v>
      </c>
      <c r="B31" s="65" t="s">
        <v>216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ht="16" x14ac:dyDescent="0.2">
      <c r="A32" s="40" t="s">
        <v>491</v>
      </c>
      <c r="B32" s="65" t="s">
        <v>217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ht="16" x14ac:dyDescent="0.2">
      <c r="A33" s="40" t="s">
        <v>492</v>
      </c>
      <c r="B33" s="65" t="s">
        <v>552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ht="16" x14ac:dyDescent="0.2">
      <c r="A34" s="40" t="s">
        <v>493</v>
      </c>
      <c r="B34" s="65" t="s">
        <v>218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ht="16" x14ac:dyDescent="0.2">
      <c r="A35" s="40" t="s">
        <v>494</v>
      </c>
      <c r="B35" s="65" t="s">
        <v>219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ht="16" x14ac:dyDescent="0.2">
      <c r="A36" s="40" t="s">
        <v>495</v>
      </c>
      <c r="B36" s="65" t="s">
        <v>220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ht="16" x14ac:dyDescent="0.2">
      <c r="A37" s="40" t="s">
        <v>496</v>
      </c>
      <c r="B37" s="65" t="s">
        <v>221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ht="16" x14ac:dyDescent="0.2">
      <c r="A38" s="40" t="s">
        <v>497</v>
      </c>
      <c r="B38" s="65" t="s">
        <v>222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ht="16" x14ac:dyDescent="0.2">
      <c r="A39" s="40" t="s">
        <v>498</v>
      </c>
      <c r="B39" s="65" t="s">
        <v>219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ht="16" x14ac:dyDescent="0.2">
      <c r="A40" s="40" t="s">
        <v>499</v>
      </c>
      <c r="B40" s="65" t="s">
        <v>220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ht="16" x14ac:dyDescent="0.2">
      <c r="A41" s="40" t="s">
        <v>500</v>
      </c>
      <c r="B41" s="65" t="s">
        <v>221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ht="16" x14ac:dyDescent="0.2">
      <c r="A42" s="40" t="s">
        <v>501</v>
      </c>
      <c r="B42" s="65" t="s">
        <v>223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ht="16" x14ac:dyDescent="0.2">
      <c r="A43" s="40" t="s">
        <v>502</v>
      </c>
      <c r="B43" s="65" t="s">
        <v>219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ht="16" x14ac:dyDescent="0.2">
      <c r="A44" s="40" t="s">
        <v>503</v>
      </c>
      <c r="B44" s="65" t="s">
        <v>220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ht="16" x14ac:dyDescent="0.2">
      <c r="A45" s="40" t="s">
        <v>504</v>
      </c>
      <c r="B45" s="65" t="s">
        <v>221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ht="16" x14ac:dyDescent="0.2">
      <c r="A46" s="40" t="s">
        <v>505</v>
      </c>
      <c r="B46" s="65" t="s">
        <v>224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ht="16" x14ac:dyDescent="0.2">
      <c r="A47" s="40" t="s">
        <v>506</v>
      </c>
      <c r="B47" s="65" t="s">
        <v>225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ht="16" x14ac:dyDescent="0.2">
      <c r="A48" s="40" t="s">
        <v>507</v>
      </c>
      <c r="B48" s="65" t="s">
        <v>226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">
      <c r="A50" s="40" t="s">
        <v>508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"/>
    <row r="52" spans="1:34" ht="15" customHeight="1" x14ac:dyDescent="0.2"/>
    <row r="53" spans="1:34" ht="15" customHeight="1" x14ac:dyDescent="0.2">
      <c r="B53" s="64" t="s">
        <v>92</v>
      </c>
    </row>
    <row r="54" spans="1:34" ht="15" customHeight="1" x14ac:dyDescent="0.2">
      <c r="B54" s="64" t="s">
        <v>93</v>
      </c>
    </row>
    <row r="55" spans="1:34" ht="15" customHeight="1" x14ac:dyDescent="0.2">
      <c r="A55" s="40" t="s">
        <v>509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">
      <c r="A56" s="40" t="s">
        <v>510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">
      <c r="A57" s="40" t="s">
        <v>511</v>
      </c>
      <c r="B57" s="65" t="s">
        <v>227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">
      <c r="A58" s="40" t="s">
        <v>512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">
      <c r="A59" s="40" t="s">
        <v>513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">
      <c r="A60" s="40" t="s">
        <v>514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">
      <c r="A61" s="40" t="s">
        <v>515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">
      <c r="A62" s="40" t="s">
        <v>516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">
      <c r="B63" s="64" t="s">
        <v>101</v>
      </c>
    </row>
    <row r="64" spans="1:34" ht="15" customHeight="1" x14ac:dyDescent="0.2">
      <c r="A64" s="40" t="s">
        <v>517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">
      <c r="A65" s="40" t="s">
        <v>518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ht="16" x14ac:dyDescent="0.2">
      <c r="A66" s="40" t="s">
        <v>519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">
      <c r="A67" s="40" t="s">
        <v>520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">
      <c r="A68" s="40" t="s">
        <v>521</v>
      </c>
      <c r="B68" s="65" t="s">
        <v>228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">
      <c r="A69" s="40" t="s">
        <v>522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"/>
    <row r="71" spans="1:34" ht="15" customHeight="1" x14ac:dyDescent="0.2">
      <c r="A71" s="40" t="s">
        <v>523</v>
      </c>
      <c r="B71" s="65" t="s">
        <v>229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"/>
    <row r="73" spans="1:34" ht="16" x14ac:dyDescent="0.2">
      <c r="A73" s="40" t="s">
        <v>524</v>
      </c>
      <c r="B73" s="65" t="s">
        <v>230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">
      <c r="A74" s="40" t="s">
        <v>525</v>
      </c>
      <c r="B74" s="65" t="s">
        <v>231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">
      <c r="A75" s="40" t="s">
        <v>526</v>
      </c>
      <c r="B75" s="65" t="s">
        <v>527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">
      <c r="A76" s="40" t="s">
        <v>528</v>
      </c>
      <c r="B76" s="65" t="s">
        <v>529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">
      <c r="A77" s="40" t="s">
        <v>530</v>
      </c>
      <c r="B77" s="65" t="s">
        <v>531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">
      <c r="A78" s="40" t="s">
        <v>532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">
      <c r="B79" s="64" t="s">
        <v>232</v>
      </c>
    </row>
    <row r="80" spans="1:34" ht="15" customHeight="1" x14ac:dyDescent="0.2">
      <c r="A80" s="40" t="s">
        <v>533</v>
      </c>
      <c r="B80" s="65" t="s">
        <v>637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25"/>
    <row r="83" spans="2:34" ht="15" customHeight="1" x14ac:dyDescent="0.2">
      <c r="B83" s="72" t="s">
        <v>657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0"/>
    </row>
    <row r="84" spans="2:34" ht="15" customHeight="1" x14ac:dyDescent="0.2">
      <c r="B84" s="41" t="s">
        <v>638</v>
      </c>
    </row>
    <row r="85" spans="2:34" ht="15" customHeight="1" x14ac:dyDescent="0.2">
      <c r="B85" s="41" t="s">
        <v>639</v>
      </c>
    </row>
    <row r="86" spans="2:34" ht="15" customHeight="1" x14ac:dyDescent="0.2">
      <c r="B86" s="41" t="s">
        <v>640</v>
      </c>
    </row>
    <row r="87" spans="2:34" ht="15" customHeight="1" x14ac:dyDescent="0.2">
      <c r="B87" s="41" t="s">
        <v>108</v>
      </c>
    </row>
    <row r="88" spans="2:34" ht="15" customHeight="1" x14ac:dyDescent="0.2">
      <c r="B88" s="41" t="s">
        <v>641</v>
      </c>
    </row>
    <row r="89" spans="2:34" ht="15" customHeight="1" x14ac:dyDescent="0.2">
      <c r="B89" s="41" t="s">
        <v>109</v>
      </c>
    </row>
    <row r="90" spans="2:34" ht="15" customHeight="1" x14ac:dyDescent="0.2">
      <c r="B90" s="41" t="s">
        <v>642</v>
      </c>
    </row>
    <row r="91" spans="2:34" ht="15" customHeight="1" x14ac:dyDescent="0.2">
      <c r="B91" s="41" t="s">
        <v>643</v>
      </c>
    </row>
    <row r="92" spans="2:34" x14ac:dyDescent="0.2">
      <c r="B92" s="41" t="s">
        <v>233</v>
      </c>
    </row>
    <row r="93" spans="2:34" ht="15" customHeight="1" x14ac:dyDescent="0.2">
      <c r="B93" s="41" t="s">
        <v>644</v>
      </c>
    </row>
    <row r="94" spans="2:34" ht="15" customHeight="1" x14ac:dyDescent="0.2">
      <c r="B94" s="41" t="s">
        <v>645</v>
      </c>
    </row>
    <row r="95" spans="2:34" ht="15" customHeight="1" x14ac:dyDescent="0.2">
      <c r="B95" s="41" t="s">
        <v>646</v>
      </c>
    </row>
    <row r="96" spans="2:34" ht="15" customHeight="1" x14ac:dyDescent="0.2">
      <c r="B96" s="41" t="s">
        <v>534</v>
      </c>
    </row>
    <row r="97" spans="2:34" ht="15" customHeight="1" x14ac:dyDescent="0.2">
      <c r="B97" s="41" t="s">
        <v>647</v>
      </c>
    </row>
    <row r="98" spans="2:34" ht="15" customHeight="1" x14ac:dyDescent="0.2">
      <c r="B98" s="41" t="s">
        <v>648</v>
      </c>
    </row>
    <row r="99" spans="2:34" ht="15" customHeight="1" x14ac:dyDescent="0.2">
      <c r="B99" s="41" t="s">
        <v>649</v>
      </c>
    </row>
    <row r="100" spans="2:34" ht="15" customHeight="1" x14ac:dyDescent="0.2">
      <c r="B100" s="41" t="s">
        <v>541</v>
      </c>
    </row>
    <row r="101" spans="2:34" x14ac:dyDescent="0.2">
      <c r="B101" s="41" t="s">
        <v>650</v>
      </c>
    </row>
    <row r="102" spans="2:34" x14ac:dyDescent="0.2">
      <c r="B102" s="41" t="s">
        <v>651</v>
      </c>
    </row>
    <row r="103" spans="2:34" ht="15" customHeight="1" x14ac:dyDescent="0.2">
      <c r="B103" s="41" t="s">
        <v>652</v>
      </c>
    </row>
    <row r="104" spans="2:34" ht="15" customHeight="1" x14ac:dyDescent="0.2">
      <c r="B104" s="41" t="s">
        <v>653</v>
      </c>
    </row>
    <row r="105" spans="2:34" ht="15" customHeight="1" x14ac:dyDescent="0.2">
      <c r="B105" s="41" t="s">
        <v>654</v>
      </c>
    </row>
    <row r="106" spans="2:34" ht="15" customHeight="1" x14ac:dyDescent="0.2">
      <c r="B106" s="41" t="s">
        <v>655</v>
      </c>
    </row>
    <row r="107" spans="2:34" ht="15" customHeight="1" x14ac:dyDescent="0.2">
      <c r="B107" s="41" t="s">
        <v>110</v>
      </c>
    </row>
    <row r="108" spans="2:34" ht="15" customHeight="1" x14ac:dyDescent="0.2">
      <c r="B108" s="41" t="s">
        <v>608</v>
      </c>
    </row>
    <row r="109" spans="2:34" ht="15" customHeight="1" x14ac:dyDescent="0.2">
      <c r="B109" s="41" t="s">
        <v>609</v>
      </c>
    </row>
    <row r="110" spans="2:34" ht="15" customHeight="1" x14ac:dyDescent="0.2">
      <c r="B110" s="41" t="s">
        <v>656</v>
      </c>
    </row>
    <row r="111" spans="2:34" ht="15" customHeight="1" x14ac:dyDescent="0.2">
      <c r="B111" s="41" t="s">
        <v>611</v>
      </c>
    </row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8"/>
  <sheetViews>
    <sheetView tabSelected="1" topLeftCell="A76" zoomScale="80" zoomScaleNormal="80" workbookViewId="0">
      <selection activeCell="C104" sqref="C104"/>
    </sheetView>
  </sheetViews>
  <sheetFormatPr baseColWidth="10" defaultColWidth="8.83203125" defaultRowHeight="15" x14ac:dyDescent="0.2"/>
  <cols>
    <col min="1" max="1" width="60.6640625" bestFit="1" customWidth="1"/>
    <col min="2" max="2" width="41.5" customWidth="1"/>
    <col min="3" max="3" width="11.6640625" bestFit="1" customWidth="1"/>
    <col min="4" max="4" width="13" bestFit="1" customWidth="1"/>
    <col min="5" max="5" width="12.1640625" bestFit="1" customWidth="1"/>
    <col min="6" max="26" width="9.5" bestFit="1" customWidth="1"/>
    <col min="27" max="27" width="12.1640625" bestFit="1" customWidth="1"/>
    <col min="28" max="36" width="9.5" bestFit="1" customWidth="1"/>
  </cols>
  <sheetData>
    <row r="1" spans="1:36" s="8" customFormat="1" x14ac:dyDescent="0.2">
      <c r="A1" s="15" t="s">
        <v>271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">
      <c r="A2" s="13" t="s">
        <v>352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">
      <c r="A3" s="17" t="s">
        <v>272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">
      <c r="A4" s="8" t="s">
        <v>265</v>
      </c>
      <c r="B4" s="8" t="s">
        <v>553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">
      <c r="A5" s="8" t="s">
        <v>266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2">
      <c r="A6" s="8" t="s">
        <v>267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2"/>
    <row r="8" spans="1:36" s="8" customFormat="1" x14ac:dyDescent="0.2">
      <c r="A8" s="13" t="s">
        <v>563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2">
      <c r="A9" s="17" t="s">
        <v>272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2">
      <c r="A10" s="8" t="s">
        <v>560</v>
      </c>
      <c r="B10" s="8" t="s">
        <v>553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2">
      <c r="A11" s="8" t="s">
        <v>561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2">
      <c r="A12" s="8" t="s">
        <v>562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2"/>
    <row r="14" spans="1:36" s="8" customFormat="1" x14ac:dyDescent="0.2">
      <c r="A14" s="13" t="s">
        <v>353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2">
      <c r="A15" s="17" t="s">
        <v>272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2">
      <c r="A16" s="8" t="s">
        <v>268</v>
      </c>
      <c r="B16" s="8" t="s">
        <v>553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2">
      <c r="A17" s="8" t="s">
        <v>269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2">
      <c r="A18" s="8" t="s">
        <v>270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2">
      <c r="A20" s="13" t="s">
        <v>354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2">
      <c r="A21" s="17" t="s">
        <v>272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2">
      <c r="A22" s="8" t="s">
        <v>317</v>
      </c>
      <c r="B22" s="8" t="s">
        <v>553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2">
      <c r="A23" s="8" t="s">
        <v>318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2">
      <c r="A24" s="8" t="s">
        <v>319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2"/>
    <row r="26" spans="1:36" x14ac:dyDescent="0.2">
      <c r="A26" s="16" t="s">
        <v>355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2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2">
      <c r="A28" t="s">
        <v>273</v>
      </c>
      <c r="B28" s="8" t="s">
        <v>316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2">
      <c r="A29" t="s">
        <v>274</v>
      </c>
      <c r="B29" t="s">
        <v>276</v>
      </c>
      <c r="C29" s="7"/>
      <c r="D29" s="7">
        <f>INDEX('AEO Table 8'!19:19,MATCH(Calculations!D27,'AEO Table 8'!13:13,0))*10^6</f>
        <v>764960510</v>
      </c>
      <c r="E29" s="7">
        <f>INDEX('AEO Table 8'!19:19,MATCH(Calculations!E27,'AEO Table 8'!13:13,0))*10^6</f>
        <v>934006348</v>
      </c>
      <c r="F29" s="7">
        <f>INDEX('AEO Table 8'!19:19,MATCH(Calculations!F27,'AEO Table 8'!13:13,0))*10^6</f>
        <v>934234253</v>
      </c>
      <c r="G29" s="7">
        <f>INDEX('AEO Table 8'!19:19,MATCH(Calculations!G27,'AEO Table 8'!13:13,0))*10^6</f>
        <v>762942139</v>
      </c>
      <c r="H29" s="7">
        <f>INDEX('AEO Table 8'!19:19,MATCH(Calculations!H27,'AEO Table 8'!13:13,0))*10^6</f>
        <v>635225891</v>
      </c>
      <c r="I29" s="7">
        <f>INDEX('AEO Table 8'!19:19,MATCH(Calculations!I27,'AEO Table 8'!13:13,0))*10^6</f>
        <v>492216431</v>
      </c>
      <c r="J29" s="7">
        <f>INDEX('AEO Table 8'!19:19,MATCH(Calculations!J27,'AEO Table 8'!13:13,0))*10^6</f>
        <v>499887024</v>
      </c>
      <c r="K29" s="7">
        <f>INDEX('AEO Table 8'!19:19,MATCH(Calculations!K27,'AEO Table 8'!13:13,0))*10^6</f>
        <v>482218689</v>
      </c>
      <c r="L29" s="7">
        <f>INDEX('AEO Table 8'!19:19,MATCH(Calculations!L27,'AEO Table 8'!13:13,0))*10^6</f>
        <v>485987122</v>
      </c>
      <c r="M29" s="7">
        <f>INDEX('AEO Table 8'!19:19,MATCH(Calculations!M27,'AEO Table 8'!13:13,0))*10^6</f>
        <v>487929169</v>
      </c>
      <c r="N29" s="7">
        <f>INDEX('AEO Table 8'!19:19,MATCH(Calculations!N27,'AEO Table 8'!13:13,0))*10^6</f>
        <v>493595734</v>
      </c>
      <c r="O29" s="7">
        <f>INDEX('AEO Table 8'!19:19,MATCH(Calculations!O27,'AEO Table 8'!13:13,0))*10^6</f>
        <v>486280212</v>
      </c>
      <c r="P29" s="7">
        <f>INDEX('AEO Table 8'!19:19,MATCH(Calculations!P27,'AEO Table 8'!13:13,0))*10^6</f>
        <v>474427094</v>
      </c>
      <c r="Q29" s="7">
        <f>INDEX('AEO Table 8'!19:19,MATCH(Calculations!Q27,'AEO Table 8'!13:13,0))*10^6</f>
        <v>472208710</v>
      </c>
      <c r="R29" s="7">
        <f>INDEX('AEO Table 8'!19:19,MATCH(Calculations!R27,'AEO Table 8'!13:13,0))*10^6</f>
        <v>461417206</v>
      </c>
      <c r="S29" s="7">
        <f>INDEX('AEO Table 8'!19:19,MATCH(Calculations!S27,'AEO Table 8'!13:13,0))*10^6</f>
        <v>449094696</v>
      </c>
      <c r="T29" s="7">
        <f>INDEX('AEO Table 8'!19:19,MATCH(Calculations!T27,'AEO Table 8'!13:13,0))*10^6</f>
        <v>442454346</v>
      </c>
      <c r="U29" s="7">
        <f>INDEX('AEO Table 8'!19:19,MATCH(Calculations!U27,'AEO Table 8'!13:13,0))*10^6</f>
        <v>435752625</v>
      </c>
      <c r="V29" s="7">
        <f>INDEX('AEO Table 8'!19:19,MATCH(Calculations!V27,'AEO Table 8'!13:13,0))*10^6</f>
        <v>425239166</v>
      </c>
      <c r="W29" s="7">
        <f>INDEX('AEO Table 8'!19:19,MATCH(Calculations!W27,'AEO Table 8'!13:13,0))*10^6</f>
        <v>423414612</v>
      </c>
      <c r="X29" s="7">
        <f>INDEX('AEO Table 8'!19:19,MATCH(Calculations!X27,'AEO Table 8'!13:13,0))*10^6</f>
        <v>419805115</v>
      </c>
      <c r="Y29" s="7">
        <f>INDEX('AEO Table 8'!19:19,MATCH(Calculations!Y27,'AEO Table 8'!13:13,0))*10^6</f>
        <v>417840149</v>
      </c>
      <c r="Z29" s="7">
        <f>INDEX('AEO Table 8'!19:19,MATCH(Calculations!Z27,'AEO Table 8'!13:13,0))*10^6</f>
        <v>415523682</v>
      </c>
      <c r="AA29" s="7">
        <f>INDEX('AEO Table 8'!19:19,MATCH(Calculations!AA27,'AEO Table 8'!13:13,0))*10^6</f>
        <v>416141174</v>
      </c>
      <c r="AB29" s="7">
        <f>INDEX('AEO Table 8'!19:19,MATCH(Calculations!AB27,'AEO Table 8'!13:13,0))*10^6</f>
        <v>415630402</v>
      </c>
      <c r="AC29" s="7">
        <f>INDEX('AEO Table 8'!19:19,MATCH(Calculations!AC27,'AEO Table 8'!13:13,0))*10^6</f>
        <v>403115051</v>
      </c>
      <c r="AD29" s="7">
        <f>INDEX('AEO Table 8'!19:19,MATCH(Calculations!AD27,'AEO Table 8'!13:13,0))*10^6</f>
        <v>397337860</v>
      </c>
      <c r="AE29" s="7">
        <f>INDEX('AEO Table 8'!19:19,MATCH(Calculations!AE27,'AEO Table 8'!13:13,0))*10^6</f>
        <v>393575562</v>
      </c>
      <c r="AF29" s="7">
        <f>INDEX('AEO Table 8'!19:19,MATCH(Calculations!AF27,'AEO Table 8'!13:13,0))*10^6</f>
        <v>385151031</v>
      </c>
      <c r="AG29" s="7">
        <f>INDEX('AEO Table 8'!19:19,MATCH(Calculations!AG27,'AEO Table 8'!13:13,0))*10^6</f>
        <v>378283997</v>
      </c>
      <c r="AH29" s="7">
        <f>INDEX('AEO Table 8'!19:19,MATCH(Calculations!AH27,'AEO Table 8'!13:13,0))*10^6</f>
        <v>378798584</v>
      </c>
      <c r="AI29" s="7"/>
      <c r="AJ29" s="7"/>
    </row>
    <row r="30" spans="1:36" x14ac:dyDescent="0.2">
      <c r="A30" t="s">
        <v>277</v>
      </c>
      <c r="C30" s="7"/>
      <c r="D30" s="8">
        <f t="shared" ref="D30:P30" si="18">D28/D29</f>
        <v>0.39217710728623101</v>
      </c>
      <c r="E30" s="8">
        <f t="shared" si="18"/>
        <v>0.3211969604300805</v>
      </c>
      <c r="F30" s="8">
        <f t="shared" si="18"/>
        <v>0.32111860492873623</v>
      </c>
      <c r="G30" s="8">
        <f t="shared" si="18"/>
        <v>0.39321461571543892</v>
      </c>
      <c r="H30" s="8">
        <f t="shared" si="18"/>
        <v>0.47227294140628784</v>
      </c>
      <c r="I30" s="8">
        <f t="shared" si="18"/>
        <v>0.60948798354925293</v>
      </c>
      <c r="J30" s="8">
        <f t="shared" si="18"/>
        <v>0.60013560183950687</v>
      </c>
      <c r="K30" s="8">
        <f t="shared" si="18"/>
        <v>0.62212437394768827</v>
      </c>
      <c r="L30" s="8">
        <f t="shared" si="18"/>
        <v>0.61730030780527556</v>
      </c>
      <c r="M30" s="8">
        <f t="shared" si="18"/>
        <v>0.61484334009963648</v>
      </c>
      <c r="N30" s="8">
        <f t="shared" si="18"/>
        <v>0.60778483146290729</v>
      </c>
      <c r="O30" s="8">
        <f t="shared" si="18"/>
        <v>0.61692824959120485</v>
      </c>
      <c r="P30" s="8">
        <f t="shared" si="18"/>
        <v>0.63234162591902898</v>
      </c>
      <c r="Q30" s="8">
        <f t="shared" ref="Q30:R30" si="19">Q28/Q29</f>
        <v>0.63531229654785482</v>
      </c>
      <c r="R30" s="8">
        <f t="shared" si="19"/>
        <v>0.65017081309273927</v>
      </c>
      <c r="S30" s="8">
        <f t="shared" ref="S30:AA30" si="20">S28/S29</f>
        <v>0.66801056140729842</v>
      </c>
      <c r="T30" s="8">
        <f t="shared" si="20"/>
        <v>0.67803605662854083</v>
      </c>
      <c r="U30" s="8">
        <f t="shared" si="20"/>
        <v>0.68846401097411636</v>
      </c>
      <c r="V30" s="8">
        <f t="shared" si="20"/>
        <v>0.70548534562782961</v>
      </c>
      <c r="W30" s="8">
        <f t="shared" si="20"/>
        <v>0.7085253826809359</v>
      </c>
      <c r="X30" s="8">
        <f t="shared" si="20"/>
        <v>0.71461730522268652</v>
      </c>
      <c r="Y30" s="8">
        <f t="shared" si="20"/>
        <v>0.71797791743559813</v>
      </c>
      <c r="Z30" s="8">
        <f t="shared" si="20"/>
        <v>0.72198051036715638</v>
      </c>
      <c r="AA30" s="8">
        <f t="shared" si="20"/>
        <v>0.7209091979925063</v>
      </c>
      <c r="AB30" s="8">
        <f t="shared" ref="AB30:AH30" si="21">AB28/AB29</f>
        <v>0.72179512989523797</v>
      </c>
      <c r="AC30" s="8">
        <f t="shared" si="21"/>
        <v>0.74420441324578579</v>
      </c>
      <c r="AD30" s="8">
        <f t="shared" si="21"/>
        <v>0.75502495533649872</v>
      </c>
      <c r="AE30" s="8">
        <f t="shared" si="21"/>
        <v>0.76224244837640609</v>
      </c>
      <c r="AF30" s="8">
        <f t="shared" si="21"/>
        <v>0.77891521988422252</v>
      </c>
      <c r="AG30" s="8">
        <f t="shared" si="21"/>
        <v>0.79305495971060069</v>
      </c>
      <c r="AH30" s="8">
        <f t="shared" si="21"/>
        <v>0.79197761731865401</v>
      </c>
      <c r="AI30" s="8"/>
      <c r="AJ30" s="8"/>
    </row>
    <row r="32" spans="1:36" x14ac:dyDescent="0.2">
      <c r="A32" s="13" t="s">
        <v>356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">
      <c r="A33" s="18" t="s">
        <v>258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2">
      <c r="A34" t="s">
        <v>280</v>
      </c>
      <c r="B34" s="8" t="s">
        <v>316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2">
      <c r="A35" t="s">
        <v>281</v>
      </c>
      <c r="B35" t="s">
        <v>276</v>
      </c>
      <c r="C35" s="7"/>
      <c r="D35" s="7">
        <f>INDEX('AEO Table 8'!22:22,MATCH(Calculations!D33,'AEO Table 8'!13:13,0))*10^6</f>
        <v>784792236</v>
      </c>
      <c r="E35" s="7">
        <f>INDEX('AEO Table 8'!22:22,MATCH(Calculations!E33,'AEO Table 8'!13:13,0))*10^6</f>
        <v>760580200</v>
      </c>
      <c r="F35" s="7">
        <f>INDEX('AEO Table 8'!22:22,MATCH(Calculations!F33,'AEO Table 8'!13:13,0))*10^6</f>
        <v>736682861</v>
      </c>
      <c r="G35" s="7">
        <f>INDEX('AEO Table 8'!22:22,MATCH(Calculations!G33,'AEO Table 8'!13:13,0))*10^6</f>
        <v>749797546</v>
      </c>
      <c r="H35" s="7">
        <f>INDEX('AEO Table 8'!22:22,MATCH(Calculations!H33,'AEO Table 8'!13:13,0))*10^6</f>
        <v>752926758</v>
      </c>
      <c r="I35" s="7">
        <f>INDEX('AEO Table 8'!22:22,MATCH(Calculations!I33,'AEO Table 8'!13:13,0))*10^6</f>
        <v>744938965</v>
      </c>
      <c r="J35" s="7">
        <f>INDEX('AEO Table 8'!22:22,MATCH(Calculations!J33,'AEO Table 8'!13:13,0))*10^6</f>
        <v>641466919</v>
      </c>
      <c r="K35" s="7">
        <f>INDEX('AEO Table 8'!22:22,MATCH(Calculations!K33,'AEO Table 8'!13:13,0))*10^6</f>
        <v>576479431</v>
      </c>
      <c r="L35" s="7">
        <f>INDEX('AEO Table 8'!22:22,MATCH(Calculations!L33,'AEO Table 8'!13:13,0))*10^6</f>
        <v>556949219</v>
      </c>
      <c r="M35" s="7">
        <f>INDEX('AEO Table 8'!22:22,MATCH(Calculations!M33,'AEO Table 8'!13:13,0))*10^6</f>
        <v>505982697</v>
      </c>
      <c r="N35" s="7">
        <f>INDEX('AEO Table 8'!22:22,MATCH(Calculations!N33,'AEO Table 8'!13:13,0))*10^6</f>
        <v>506731659</v>
      </c>
      <c r="O35" s="7">
        <f>INDEX('AEO Table 8'!22:22,MATCH(Calculations!O33,'AEO Table 8'!13:13,0))*10^6</f>
        <v>490309692</v>
      </c>
      <c r="P35" s="7">
        <f>INDEX('AEO Table 8'!22:22,MATCH(Calculations!P33,'AEO Table 8'!13:13,0))*10^6</f>
        <v>480153687</v>
      </c>
      <c r="Q35" s="7">
        <f>INDEX('AEO Table 8'!22:22,MATCH(Calculations!Q33,'AEO Table 8'!13:13,0))*10^6</f>
        <v>472433502</v>
      </c>
      <c r="R35" s="7">
        <f>INDEX('AEO Table 8'!22:22,MATCH(Calculations!R33,'AEO Table 8'!13:13,0))*10^6</f>
        <v>455696442</v>
      </c>
      <c r="S35" s="7">
        <f>INDEX('AEO Table 8'!22:22,MATCH(Calculations!S33,'AEO Table 8'!13:13,0))*10^6</f>
        <v>457101471</v>
      </c>
      <c r="T35" s="7">
        <f>INDEX('AEO Table 8'!22:22,MATCH(Calculations!T33,'AEO Table 8'!13:13,0))*10^6</f>
        <v>448752869</v>
      </c>
      <c r="U35" s="7">
        <f>INDEX('AEO Table 8'!22:22,MATCH(Calculations!U33,'AEO Table 8'!13:13,0))*10^6</f>
        <v>432321045</v>
      </c>
      <c r="V35" s="7">
        <f>INDEX('AEO Table 8'!22:22,MATCH(Calculations!V33,'AEO Table 8'!13:13,0))*10^6</f>
        <v>425242676</v>
      </c>
      <c r="W35" s="7">
        <f>INDEX('AEO Table 8'!22:22,MATCH(Calculations!W33,'AEO Table 8'!13:13,0))*10^6</f>
        <v>425242676</v>
      </c>
      <c r="X35" s="7">
        <f>INDEX('AEO Table 8'!22:22,MATCH(Calculations!X33,'AEO Table 8'!13:13,0))*10^6</f>
        <v>425587524</v>
      </c>
      <c r="Y35" s="7">
        <f>INDEX('AEO Table 8'!22:22,MATCH(Calculations!Y33,'AEO Table 8'!13:13,0))*10^6</f>
        <v>426839600</v>
      </c>
      <c r="Z35" s="7">
        <f>INDEX('AEO Table 8'!22:22,MATCH(Calculations!Z33,'AEO Table 8'!13:13,0))*10^6</f>
        <v>427745178</v>
      </c>
      <c r="AA35" s="7">
        <f>INDEX('AEO Table 8'!22:22,MATCH(Calculations!AA33,'AEO Table 8'!13:13,0))*10^6</f>
        <v>409677307</v>
      </c>
      <c r="AB35" s="7">
        <f>INDEX('AEO Table 8'!22:22,MATCH(Calculations!AB33,'AEO Table 8'!13:13,0))*10^6</f>
        <v>364577942</v>
      </c>
      <c r="AC35" s="7">
        <f>INDEX('AEO Table 8'!22:22,MATCH(Calculations!AC33,'AEO Table 8'!13:13,0))*10^6</f>
        <v>365396484</v>
      </c>
      <c r="AD35" s="7">
        <f>INDEX('AEO Table 8'!22:22,MATCH(Calculations!AD33,'AEO Table 8'!13:13,0))*10^6</f>
        <v>365822540</v>
      </c>
      <c r="AE35" s="7">
        <f>INDEX('AEO Table 8'!22:22,MATCH(Calculations!AE33,'AEO Table 8'!13:13,0))*10^6</f>
        <v>358454559</v>
      </c>
      <c r="AF35" s="7">
        <f>INDEX('AEO Table 8'!22:22,MATCH(Calculations!AF33,'AEO Table 8'!13:13,0))*10^6</f>
        <v>343637939</v>
      </c>
      <c r="AG35" s="7">
        <f>INDEX('AEO Table 8'!22:22,MATCH(Calculations!AG33,'AEO Table 8'!13:13,0))*10^6</f>
        <v>343958557</v>
      </c>
      <c r="AH35" s="7">
        <f>INDEX('AEO Table 8'!22:22,MATCH(Calculations!AH33,'AEO Table 8'!13:13,0))*10^6</f>
        <v>344421967</v>
      </c>
      <c r="AI35" s="7"/>
      <c r="AJ35" s="7"/>
    </row>
    <row r="36" spans="1:36" x14ac:dyDescent="0.2">
      <c r="A36" t="s">
        <v>278</v>
      </c>
      <c r="C36" s="8"/>
      <c r="D36" s="8">
        <f t="shared" ref="D36:P36" si="41">D34/D35</f>
        <v>0.3822667786942785</v>
      </c>
      <c r="E36" s="8">
        <f t="shared" si="41"/>
        <v>0.39443572157150553</v>
      </c>
      <c r="F36" s="8">
        <f t="shared" si="41"/>
        <v>0.40723086674334885</v>
      </c>
      <c r="G36" s="8">
        <f t="shared" si="41"/>
        <v>0.40010800462129015</v>
      </c>
      <c r="H36" s="8">
        <f t="shared" si="41"/>
        <v>0.39844513003746906</v>
      </c>
      <c r="I36" s="8">
        <f t="shared" si="41"/>
        <v>0.40271755686722605</v>
      </c>
      <c r="J36" s="8">
        <f t="shared" si="41"/>
        <v>0.46767805340247015</v>
      </c>
      <c r="K36" s="8">
        <f t="shared" si="41"/>
        <v>0.52040018059204618</v>
      </c>
      <c r="L36" s="8">
        <f t="shared" si="41"/>
        <v>0.53864874887274061</v>
      </c>
      <c r="M36" s="8">
        <f t="shared" si="41"/>
        <v>0.59290565028946041</v>
      </c>
      <c r="N36" s="8">
        <f t="shared" si="41"/>
        <v>0.59202932098623817</v>
      </c>
      <c r="O36" s="8">
        <f t="shared" si="41"/>
        <v>0.61185818859970653</v>
      </c>
      <c r="P36" s="8">
        <f t="shared" si="41"/>
        <v>0.62479995077076222</v>
      </c>
      <c r="Q36" s="8">
        <f t="shared" ref="Q36:AA36" si="42">Q34/Q35</f>
        <v>0.63501000401110419</v>
      </c>
      <c r="R36" s="8">
        <f t="shared" si="42"/>
        <v>0.65833298737934842</v>
      </c>
      <c r="S36" s="8">
        <f t="shared" si="42"/>
        <v>0.65630941712720936</v>
      </c>
      <c r="T36" s="8">
        <f t="shared" si="42"/>
        <v>0.66851940282525524</v>
      </c>
      <c r="U36" s="8">
        <f t="shared" si="42"/>
        <v>0.69392874455140163</v>
      </c>
      <c r="V36" s="8">
        <f t="shared" si="42"/>
        <v>0.70547952247389201</v>
      </c>
      <c r="W36" s="8">
        <f t="shared" si="42"/>
        <v>0.70547952247389201</v>
      </c>
      <c r="X36" s="8">
        <f t="shared" si="42"/>
        <v>0.70490788165115481</v>
      </c>
      <c r="Y36" s="8">
        <f t="shared" si="42"/>
        <v>0.70284013010976487</v>
      </c>
      <c r="Z36" s="8">
        <f t="shared" si="42"/>
        <v>0.70135214943323099</v>
      </c>
      <c r="AA36" s="8">
        <f t="shared" si="42"/>
        <v>0.73228366539716583</v>
      </c>
      <c r="AB36" s="8">
        <f t="shared" ref="AB36:AH36" si="43">AB34/AB35</f>
        <v>0.82286931116638973</v>
      </c>
      <c r="AC36" s="8">
        <f t="shared" si="43"/>
        <v>0.82102596258151184</v>
      </c>
      <c r="AD36" s="8">
        <f t="shared" si="43"/>
        <v>0.82006975294633289</v>
      </c>
      <c r="AE36" s="8">
        <f t="shared" si="43"/>
        <v>0.83692616669997488</v>
      </c>
      <c r="AF36" s="8">
        <f t="shared" si="43"/>
        <v>0.8730118707876432</v>
      </c>
      <c r="AG36" s="8">
        <f t="shared" si="43"/>
        <v>0.87219810030776468</v>
      </c>
      <c r="AH36" s="8">
        <f t="shared" si="43"/>
        <v>0.87102458247095493</v>
      </c>
      <c r="AI36" s="8"/>
      <c r="AJ36" s="8"/>
    </row>
    <row r="38" spans="1:36" x14ac:dyDescent="0.2">
      <c r="A38" s="15" t="s">
        <v>279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">
      <c r="A39" s="13" t="s">
        <v>240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4" customHeight="1" x14ac:dyDescent="0.2">
      <c r="A40" s="18" t="s">
        <v>248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2">
      <c r="A41" t="s">
        <v>284</v>
      </c>
      <c r="B41" s="8" t="s">
        <v>316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2">
      <c r="A42" t="s">
        <v>285</v>
      </c>
      <c r="B42" t="s">
        <v>275</v>
      </c>
      <c r="C42" s="7"/>
      <c r="D42" s="7">
        <f>INDEX('AEO Table 1'!19:19,MATCH(Calculations!D40,'AEO Table 1'!13:13,0))*10^15</f>
        <v>1.0784114E+16</v>
      </c>
      <c r="E42" s="7">
        <f>INDEX('AEO Table 1'!19:19,MATCH(Calculations!E40,'AEO Table 1'!13:13,0))*10^15</f>
        <v>1.2618449E+16</v>
      </c>
      <c r="F42" s="7">
        <f>INDEX('AEO Table 1'!19:19,MATCH(Calculations!F40,'AEO Table 1'!13:13,0))*10^15</f>
        <v>1.3002274E+16</v>
      </c>
      <c r="G42" s="7">
        <f>INDEX('AEO Table 1'!19:19,MATCH(Calculations!G40,'AEO Table 1'!13:13,0))*10^15</f>
        <v>1.1427409E+16</v>
      </c>
      <c r="H42" s="7">
        <f>INDEX('AEO Table 1'!19:19,MATCH(Calculations!H40,'AEO Table 1'!13:13,0))*10^15</f>
        <v>1.0139303E+16</v>
      </c>
      <c r="I42" s="7">
        <f>INDEX('AEO Table 1'!19:19,MATCH(Calculations!I40,'AEO Table 1'!13:13,0))*10^15</f>
        <v>8502703000000000</v>
      </c>
      <c r="J42" s="7">
        <f>INDEX('AEO Table 1'!19:19,MATCH(Calculations!J40,'AEO Table 1'!13:13,0))*10^15</f>
        <v>8564249000000000</v>
      </c>
      <c r="K42" s="7">
        <f>INDEX('AEO Table 1'!19:19,MATCH(Calculations!K40,'AEO Table 1'!13:13,0))*10^15</f>
        <v>8376678999999999</v>
      </c>
      <c r="L42" s="7">
        <f>INDEX('AEO Table 1'!19:19,MATCH(Calculations!L40,'AEO Table 1'!13:13,0))*10^15</f>
        <v>8404305000000001</v>
      </c>
      <c r="M42" s="7">
        <f>INDEX('AEO Table 1'!19:19,MATCH(Calculations!M40,'AEO Table 1'!13:13,0))*10^15</f>
        <v>8389068999999999</v>
      </c>
      <c r="N42" s="7">
        <f>INDEX('AEO Table 1'!19:19,MATCH(Calculations!N40,'AEO Table 1'!13:13,0))*10^15</f>
        <v>8429992000000000</v>
      </c>
      <c r="O42" s="7">
        <f>INDEX('AEO Table 1'!19:19,MATCH(Calculations!O40,'AEO Table 1'!13:13,0))*10^15</f>
        <v>8341984999999999</v>
      </c>
      <c r="P42" s="7">
        <f>INDEX('AEO Table 1'!19:19,MATCH(Calculations!P40,'AEO Table 1'!13:13,0))*10^15</f>
        <v>8220649000000000</v>
      </c>
      <c r="Q42" s="7">
        <f>INDEX('AEO Table 1'!19:19,MATCH(Calculations!Q40,'AEO Table 1'!13:13,0))*10^15</f>
        <v>8189446999999999</v>
      </c>
      <c r="R42" s="7">
        <f>INDEX('AEO Table 1'!19:19,MATCH(Calculations!R40,'AEO Table 1'!13:13,0))*10^15</f>
        <v>8077508999999999</v>
      </c>
      <c r="S42" s="7">
        <f>INDEX('AEO Table 1'!19:19,MATCH(Calculations!S40,'AEO Table 1'!13:13,0))*10^15</f>
        <v>7964702000000000</v>
      </c>
      <c r="T42" s="7">
        <f>INDEX('AEO Table 1'!19:19,MATCH(Calculations!T40,'AEO Table 1'!13:13,0))*10^15</f>
        <v>7896936000000000</v>
      </c>
      <c r="U42" s="7">
        <f>INDEX('AEO Table 1'!19:19,MATCH(Calculations!U40,'AEO Table 1'!13:13,0))*10^15</f>
        <v>7827104000000000</v>
      </c>
      <c r="V42" s="7">
        <f>INDEX('AEO Table 1'!19:19,MATCH(Calculations!V40,'AEO Table 1'!13:13,0))*10^15</f>
        <v>7718163000000000</v>
      </c>
      <c r="W42" s="7">
        <f>INDEX('AEO Table 1'!19:19,MATCH(Calculations!W40,'AEO Table 1'!13:13,0))*10^15</f>
        <v>7705905000000000</v>
      </c>
      <c r="X42" s="7">
        <f>INDEX('AEO Table 1'!19:19,MATCH(Calculations!X40,'AEO Table 1'!13:13,0))*10^15</f>
        <v>7633009000000000</v>
      </c>
      <c r="Y42" s="7">
        <f>INDEX('AEO Table 1'!19:19,MATCH(Calculations!Y40,'AEO Table 1'!13:13,0))*10^15</f>
        <v>7585832000000000</v>
      </c>
      <c r="Z42" s="7">
        <f>INDEX('AEO Table 1'!19:19,MATCH(Calculations!Z40,'AEO Table 1'!13:13,0))*10^15</f>
        <v>7586134000000000</v>
      </c>
      <c r="AA42" s="7">
        <f>INDEX('AEO Table 1'!19:19,MATCH(Calculations!AA40,'AEO Table 1'!13:13,0))*10^15</f>
        <v>7613787000000000</v>
      </c>
      <c r="AB42" s="7">
        <f>INDEX('AEO Table 1'!19:19,MATCH(Calculations!AB40,'AEO Table 1'!13:13,0))*10^15</f>
        <v>7630188000000000</v>
      </c>
      <c r="AC42" s="7">
        <f>INDEX('AEO Table 1'!19:19,MATCH(Calculations!AC40,'AEO Table 1'!13:13,0))*10^15</f>
        <v>7499932000000000</v>
      </c>
      <c r="AD42" s="7">
        <f>INDEX('AEO Table 1'!19:19,MATCH(Calculations!AD40,'AEO Table 1'!13:13,0))*10^15</f>
        <v>7438654000000000</v>
      </c>
      <c r="AE42" s="7">
        <f>INDEX('AEO Table 1'!19:19,MATCH(Calculations!AE40,'AEO Table 1'!13:13,0))*10^15</f>
        <v>7403985000000000</v>
      </c>
      <c r="AF42" s="7">
        <f>INDEX('AEO Table 1'!19:19,MATCH(Calculations!AF40,'AEO Table 1'!13:13,0))*10^15</f>
        <v>7327478000000000</v>
      </c>
      <c r="AG42" s="7">
        <f>INDEX('AEO Table 1'!19:19,MATCH(Calculations!AG40,'AEO Table 1'!13:13,0))*10^15</f>
        <v>7267259000000000</v>
      </c>
      <c r="AH42" s="7">
        <f>INDEX('AEO Table 1'!19:19,MATCH(Calculations!AH40,'AEO Table 1'!13:13,0))*10^15</f>
        <v>7287380000000000</v>
      </c>
      <c r="AI42" s="7"/>
      <c r="AJ42" s="7"/>
    </row>
    <row r="43" spans="1:36" x14ac:dyDescent="0.2">
      <c r="A43" t="s">
        <v>302</v>
      </c>
      <c r="C43" s="7"/>
      <c r="D43" s="8">
        <f t="shared" ref="D43:P43" si="63">D41/D42</f>
        <v>9.2728990068168788E-9</v>
      </c>
      <c r="E43" s="7">
        <f>E41/E42</f>
        <v>7.9249042414008255E-9</v>
      </c>
      <c r="F43" s="8">
        <f t="shared" si="63"/>
        <v>7.6909623655062182E-9</v>
      </c>
      <c r="G43" s="8">
        <f t="shared" si="63"/>
        <v>8.7508900749067447E-9</v>
      </c>
      <c r="H43" s="8">
        <f t="shared" si="63"/>
        <v>9.8626108717729418E-9</v>
      </c>
      <c r="I43" s="8">
        <f t="shared" si="63"/>
        <v>1.1760965895198269E-8</v>
      </c>
      <c r="J43" s="8">
        <f t="shared" si="63"/>
        <v>1.1676447053325983E-8</v>
      </c>
      <c r="K43" s="8">
        <f t="shared" si="63"/>
        <v>1.1937905224731665E-8</v>
      </c>
      <c r="L43" s="8">
        <f t="shared" si="63"/>
        <v>1.1898663839544137E-8</v>
      </c>
      <c r="M43" s="8">
        <f t="shared" si="63"/>
        <v>1.1920273870676235E-8</v>
      </c>
      <c r="N43" s="8">
        <f t="shared" si="63"/>
        <v>1.1862407461359394E-8</v>
      </c>
      <c r="O43" s="8">
        <f t="shared" si="63"/>
        <v>1.1987554520896407E-8</v>
      </c>
      <c r="P43" s="8">
        <f t="shared" si="63"/>
        <v>1.2164489689317716E-8</v>
      </c>
      <c r="Q43" s="8">
        <f t="shared" ref="Q43:AH43" si="64">Q41/Q42</f>
        <v>1.2210836702404938E-8</v>
      </c>
      <c r="R43" s="8">
        <f t="shared" si="64"/>
        <v>1.2380054296442135E-8</v>
      </c>
      <c r="S43" s="8">
        <f t="shared" si="64"/>
        <v>1.2555397552852574E-8</v>
      </c>
      <c r="T43" s="8">
        <f t="shared" si="64"/>
        <v>1.2663139222604818E-8</v>
      </c>
      <c r="U43" s="8">
        <f t="shared" si="64"/>
        <v>1.2776117450336676E-8</v>
      </c>
      <c r="V43" s="8">
        <f t="shared" si="64"/>
        <v>1.2956450906776651E-8</v>
      </c>
      <c r="W43" s="8">
        <f t="shared" si="64"/>
        <v>1.2977061097950209E-8</v>
      </c>
      <c r="X43" s="8">
        <f t="shared" si="64"/>
        <v>1.3100993330415306E-8</v>
      </c>
      <c r="Y43" s="8">
        <f t="shared" si="64"/>
        <v>1.3182469635499441E-8</v>
      </c>
      <c r="Z43" s="8">
        <f t="shared" si="64"/>
        <v>1.3181944848324589E-8</v>
      </c>
      <c r="AA43" s="8">
        <f t="shared" si="64"/>
        <v>1.3134068499683535E-8</v>
      </c>
      <c r="AB43" s="8">
        <f t="shared" si="64"/>
        <v>1.3105836972824261E-8</v>
      </c>
      <c r="AC43" s="8">
        <f t="shared" si="64"/>
        <v>1.3333454223318291E-8</v>
      </c>
      <c r="AD43" s="8">
        <f t="shared" si="64"/>
        <v>1.3443292294546836E-8</v>
      </c>
      <c r="AE43" s="8">
        <f t="shared" si="64"/>
        <v>1.350624022063794E-8</v>
      </c>
      <c r="AF43" s="8">
        <f t="shared" si="64"/>
        <v>1.3647260353425831E-8</v>
      </c>
      <c r="AG43" s="8">
        <f t="shared" si="64"/>
        <v>1.3760346232327759E-8</v>
      </c>
      <c r="AH43" s="8">
        <f t="shared" si="64"/>
        <v>1.3722352889515848E-8</v>
      </c>
      <c r="AI43" s="8"/>
      <c r="AJ43" s="8"/>
    </row>
    <row r="45" spans="1:36" x14ac:dyDescent="0.2">
      <c r="A45" s="18" t="s">
        <v>261</v>
      </c>
    </row>
    <row r="46" spans="1:36" x14ac:dyDescent="0.2">
      <c r="A46" t="s">
        <v>284</v>
      </c>
      <c r="B46" s="8" t="s">
        <v>316</v>
      </c>
      <c r="D46" s="50">
        <f>'Subsidies Paid'!H13</f>
        <v>53000000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t="s">
        <v>285</v>
      </c>
      <c r="B47" t="s">
        <v>275</v>
      </c>
      <c r="C47" s="50"/>
      <c r="D47" s="50">
        <f>INDEX('AEO Table 1'!19:19,MATCH(Calculations!D40,'AEO Table 1'!13:13,0))*10^15</f>
        <v>1.0784114E+16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8" t="s">
        <v>302</v>
      </c>
      <c r="C48" s="7"/>
      <c r="D48" s="7">
        <f>D46/D47</f>
        <v>4.9146364736129455E-9</v>
      </c>
      <c r="E48" s="7">
        <f>D48</f>
        <v>4.9146364736129455E-9</v>
      </c>
      <c r="F48" s="7">
        <f>E48</f>
        <v>4.9146364736129455E-9</v>
      </c>
      <c r="G48" s="8">
        <f t="shared" ref="G48:AH48" si="65">F48</f>
        <v>4.9146364736129455E-9</v>
      </c>
      <c r="H48" s="8">
        <f t="shared" si="65"/>
        <v>4.9146364736129455E-9</v>
      </c>
      <c r="I48" s="8">
        <f t="shared" si="65"/>
        <v>4.9146364736129455E-9</v>
      </c>
      <c r="J48" s="8">
        <f t="shared" si="65"/>
        <v>4.9146364736129455E-9</v>
      </c>
      <c r="K48" s="8">
        <f t="shared" si="65"/>
        <v>4.9146364736129455E-9</v>
      </c>
      <c r="L48" s="8">
        <f t="shared" si="65"/>
        <v>4.9146364736129455E-9</v>
      </c>
      <c r="M48" s="8">
        <f t="shared" si="65"/>
        <v>4.9146364736129455E-9</v>
      </c>
      <c r="N48" s="8">
        <f t="shared" si="65"/>
        <v>4.9146364736129455E-9</v>
      </c>
      <c r="O48" s="8">
        <f t="shared" si="65"/>
        <v>4.9146364736129455E-9</v>
      </c>
      <c r="P48" s="8">
        <f t="shared" si="65"/>
        <v>4.9146364736129455E-9</v>
      </c>
      <c r="Q48" s="8">
        <f t="shared" si="65"/>
        <v>4.9146364736129455E-9</v>
      </c>
      <c r="R48" s="8">
        <f t="shared" si="65"/>
        <v>4.9146364736129455E-9</v>
      </c>
      <c r="S48" s="8">
        <f t="shared" si="65"/>
        <v>4.9146364736129455E-9</v>
      </c>
      <c r="T48" s="8">
        <f t="shared" si="65"/>
        <v>4.9146364736129455E-9</v>
      </c>
      <c r="U48" s="8">
        <f t="shared" si="65"/>
        <v>4.9146364736129455E-9</v>
      </c>
      <c r="V48" s="8">
        <f t="shared" si="65"/>
        <v>4.9146364736129455E-9</v>
      </c>
      <c r="W48" s="8">
        <f t="shared" si="65"/>
        <v>4.9146364736129455E-9</v>
      </c>
      <c r="X48" s="8">
        <f t="shared" si="65"/>
        <v>4.9146364736129455E-9</v>
      </c>
      <c r="Y48" s="8">
        <f t="shared" si="65"/>
        <v>4.9146364736129455E-9</v>
      </c>
      <c r="Z48" s="8">
        <f t="shared" si="65"/>
        <v>4.9146364736129455E-9</v>
      </c>
      <c r="AA48" s="8">
        <f t="shared" si="65"/>
        <v>4.9146364736129455E-9</v>
      </c>
      <c r="AB48" s="8">
        <f t="shared" si="65"/>
        <v>4.9146364736129455E-9</v>
      </c>
      <c r="AC48" s="8">
        <f t="shared" si="65"/>
        <v>4.9146364736129455E-9</v>
      </c>
      <c r="AD48" s="8">
        <f t="shared" si="65"/>
        <v>4.9146364736129455E-9</v>
      </c>
      <c r="AE48" s="8">
        <f t="shared" si="65"/>
        <v>4.9146364736129455E-9</v>
      </c>
      <c r="AF48" s="8">
        <f t="shared" si="65"/>
        <v>4.9146364736129455E-9</v>
      </c>
      <c r="AG48" s="8">
        <f t="shared" si="65"/>
        <v>4.9146364736129455E-9</v>
      </c>
      <c r="AH48" s="8">
        <f t="shared" si="65"/>
        <v>4.9146364736129455E-9</v>
      </c>
      <c r="AI48" s="8"/>
      <c r="AJ48" s="8"/>
    </row>
    <row r="50" spans="1:36" x14ac:dyDescent="0.2">
      <c r="A50" s="13" t="s">
        <v>286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2">
      <c r="A52" s="8" t="s">
        <v>293</v>
      </c>
      <c r="B52" s="8" t="s">
        <v>316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2">
      <c r="A53" s="8" t="s">
        <v>287</v>
      </c>
      <c r="B53" s="8" t="s">
        <v>275</v>
      </c>
      <c r="C53" s="7"/>
      <c r="D53" s="7">
        <f>INDEX('AEO Table 1'!18:18,MATCH(Calculations!D40,'AEO Table 1'!13:13,0))*10^15</f>
        <v>3.5071499000000004E+16</v>
      </c>
      <c r="E53" s="7">
        <f>INDEX('AEO Table 1'!18:18,MATCH(Calculations!E40,'AEO Table 1'!13:13,0))*10^15</f>
        <v>3.3420853E+16</v>
      </c>
      <c r="F53" s="7">
        <f>INDEX('AEO Table 1'!18:18,MATCH(Calculations!F40,'AEO Table 1'!13:13,0))*10^15</f>
        <v>3.4514404E+16</v>
      </c>
      <c r="G53" s="7">
        <f>INDEX('AEO Table 1'!18:18,MATCH(Calculations!G40,'AEO Table 1'!13:13,0))*10^15</f>
        <v>3.6586662E+16</v>
      </c>
      <c r="H53" s="7">
        <f>INDEX('AEO Table 1'!18:18,MATCH(Calculations!H40,'AEO Table 1'!13:13,0))*10^15</f>
        <v>3.8453529E+16</v>
      </c>
      <c r="I53" s="7">
        <f>INDEX('AEO Table 1'!18:18,MATCH(Calculations!I40,'AEO Table 1'!13:13,0))*10^15</f>
        <v>4.0565563E+16</v>
      </c>
      <c r="J53" s="7">
        <f>INDEX('AEO Table 1'!18:18,MATCH(Calculations!J40,'AEO Table 1'!13:13,0))*10^15</f>
        <v>4.1814342E+16</v>
      </c>
      <c r="K53" s="7">
        <f>INDEX('AEO Table 1'!18:18,MATCH(Calculations!K40,'AEO Table 1'!13:13,0))*10^15</f>
        <v>4.2703667E+16</v>
      </c>
      <c r="L53" s="7">
        <f>INDEX('AEO Table 1'!18:18,MATCH(Calculations!L40,'AEO Table 1'!13:13,0))*10^15</f>
        <v>4.3344872E+16</v>
      </c>
      <c r="M53" s="7">
        <f>INDEX('AEO Table 1'!18:18,MATCH(Calculations!M40,'AEO Table 1'!13:13,0))*10^15</f>
        <v>4.4335121E+16</v>
      </c>
      <c r="N53" s="7">
        <f>INDEX('AEO Table 1'!18:18,MATCH(Calculations!N40,'AEO Table 1'!13:13,0))*10^15</f>
        <v>4.4964447E+16</v>
      </c>
      <c r="O53" s="7">
        <f>INDEX('AEO Table 1'!18:18,MATCH(Calculations!O40,'AEO Table 1'!13:13,0))*10^15</f>
        <v>4.5514584E+16</v>
      </c>
      <c r="P53" s="7">
        <f>INDEX('AEO Table 1'!18:18,MATCH(Calculations!P40,'AEO Table 1'!13:13,0))*10^15</f>
        <v>4.6237316E+16</v>
      </c>
      <c r="Q53" s="7">
        <f>INDEX('AEO Table 1'!18:18,MATCH(Calculations!Q40,'AEO Table 1'!13:13,0))*10^15</f>
        <v>4.6814991E+16</v>
      </c>
      <c r="R53" s="7">
        <f>INDEX('AEO Table 1'!18:18,MATCH(Calculations!R40,'AEO Table 1'!13:13,0))*10^15</f>
        <v>4.7414043E+16</v>
      </c>
      <c r="S53" s="7">
        <f>INDEX('AEO Table 1'!18:18,MATCH(Calculations!S40,'AEO Table 1'!13:13,0))*10^15</f>
        <v>4.7874859E+16</v>
      </c>
      <c r="T53" s="7">
        <f>INDEX('AEO Table 1'!18:18,MATCH(Calculations!T40,'AEO Table 1'!13:13,0))*10^15</f>
        <v>4.8433479E+16</v>
      </c>
      <c r="U53" s="7">
        <f>INDEX('AEO Table 1'!18:18,MATCH(Calculations!U40,'AEO Table 1'!13:13,0))*10^15</f>
        <v>4.9118267E+16</v>
      </c>
      <c r="V53" s="7">
        <f>INDEX('AEO Table 1'!18:18,MATCH(Calculations!V40,'AEO Table 1'!13:13,0))*10^15</f>
        <v>4.9758228E+16</v>
      </c>
      <c r="W53" s="7">
        <f>INDEX('AEO Table 1'!18:18,MATCH(Calculations!W40,'AEO Table 1'!13:13,0))*10^15</f>
        <v>5.0396996E+16</v>
      </c>
      <c r="X53" s="7">
        <f>INDEX('AEO Table 1'!18:18,MATCH(Calculations!X40,'AEO Table 1'!13:13,0))*10^15</f>
        <v>5.0988029E+16</v>
      </c>
      <c r="Y53" s="7">
        <f>INDEX('AEO Table 1'!18:18,MATCH(Calculations!Y40,'AEO Table 1'!13:13,0))*10^15</f>
        <v>5.1433308E+16</v>
      </c>
      <c r="Z53" s="7">
        <f>INDEX('AEO Table 1'!18:18,MATCH(Calculations!Z40,'AEO Table 1'!13:13,0))*10^15</f>
        <v>5.1869774E+16</v>
      </c>
      <c r="AA53" s="7">
        <f>INDEX('AEO Table 1'!18:18,MATCH(Calculations!AA40,'AEO Table 1'!13:13,0))*10^15</f>
        <v>5.2514465E+16</v>
      </c>
      <c r="AB53" s="7">
        <f>INDEX('AEO Table 1'!18:18,MATCH(Calculations!AB40,'AEO Table 1'!13:13,0))*10^15</f>
        <v>5.3262516E+16</v>
      </c>
      <c r="AC53" s="7">
        <f>INDEX('AEO Table 1'!18:18,MATCH(Calculations!AC40,'AEO Table 1'!13:13,0))*10^15</f>
        <v>5.3763351E+16</v>
      </c>
      <c r="AD53" s="7">
        <f>INDEX('AEO Table 1'!18:18,MATCH(Calculations!AD40,'AEO Table 1'!13:13,0))*10^15</f>
        <v>5.4110775E+16</v>
      </c>
      <c r="AE53" s="7">
        <f>INDEX('AEO Table 1'!18:18,MATCH(Calculations!AE40,'AEO Table 1'!13:13,0))*10^15</f>
        <v>5.4475609E+16</v>
      </c>
      <c r="AF53" s="7">
        <f>INDEX('AEO Table 1'!18:18,MATCH(Calculations!AF40,'AEO Table 1'!13:13,0))*10^15</f>
        <v>5.4893578E+16</v>
      </c>
      <c r="AG53" s="7">
        <f>INDEX('AEO Table 1'!18:18,MATCH(Calculations!AG40,'AEO Table 1'!13:13,0))*10^15</f>
        <v>5.5124947E+16</v>
      </c>
      <c r="AH53" s="7">
        <f>INDEX('AEO Table 1'!18:18,MATCH(Calculations!AH40,'AEO Table 1'!13:13,0))*10^15</f>
        <v>5.550584E+16</v>
      </c>
      <c r="AI53" s="7"/>
      <c r="AJ53" s="7"/>
    </row>
    <row r="54" spans="1:36" s="8" customFormat="1" x14ac:dyDescent="0.2">
      <c r="A54" s="8" t="s">
        <v>294</v>
      </c>
      <c r="B54" s="8" t="s">
        <v>275</v>
      </c>
      <c r="C54" s="7"/>
      <c r="D54" s="7">
        <f>SUM(INDEX('AEO Table 1'!16:17,0,MATCH(Calculations!D40,'AEO Table 1'!13:13,0)))*10^15</f>
        <v>3.0450764E+16</v>
      </c>
      <c r="E54" s="7">
        <f>SUM(INDEX('AEO Table 1'!16:17,0,MATCH(Calculations!E40,'AEO Table 1'!13:13,0)))*10^15</f>
        <v>3.0535249E+16</v>
      </c>
      <c r="F54" s="7">
        <f>SUM(INDEX('AEO Table 1'!16:17,0,MATCH(Calculations!F40,'AEO Table 1'!13:13,0)))*10^15</f>
        <v>3.1956132E+16</v>
      </c>
      <c r="G54" s="7">
        <f>SUM(INDEX('AEO Table 1'!16:17,0,MATCH(Calculations!G40,'AEO Table 1'!13:13,0)))*10^15</f>
        <v>3.6242433E+16</v>
      </c>
      <c r="H54" s="7">
        <f>SUM(INDEX('AEO Table 1'!16:17,0,MATCH(Calculations!H40,'AEO Table 1'!13:13,0)))*10^15</f>
        <v>3.9341878E+16</v>
      </c>
      <c r="I54" s="7">
        <f>SUM(INDEX('AEO Table 1'!16:17,0,MATCH(Calculations!I40,'AEO Table 1'!13:13,0)))*10^15</f>
        <v>4.1791988E+16</v>
      </c>
      <c r="J54" s="7">
        <f>SUM(INDEX('AEO Table 1'!16:17,0,MATCH(Calculations!J40,'AEO Table 1'!13:13,0)))*10^15</f>
        <v>4.3506528E+16</v>
      </c>
      <c r="K54" s="7">
        <f>SUM(INDEX('AEO Table 1'!16:17,0,MATCH(Calculations!K40,'AEO Table 1'!13:13,0)))*10^15</f>
        <v>4.4474967000000008E+16</v>
      </c>
      <c r="L54" s="7">
        <f>SUM(INDEX('AEO Table 1'!16:17,0,MATCH(Calculations!L40,'AEO Table 1'!13:13,0)))*10^15</f>
        <v>4.5292799E+16</v>
      </c>
      <c r="M54" s="7">
        <f>SUM(INDEX('AEO Table 1'!16:17,0,MATCH(Calculations!M40,'AEO Table 1'!13:13,0)))*10^15</f>
        <v>4.5771436E+16</v>
      </c>
      <c r="N54" s="7">
        <f>SUM(INDEX('AEO Table 1'!16:17,0,MATCH(Calculations!N40,'AEO Table 1'!13:13,0)))*10^15</f>
        <v>4.6135681999999992E+16</v>
      </c>
      <c r="O54" s="7">
        <f>SUM(INDEX('AEO Table 1'!16:17,0,MATCH(Calculations!O40,'AEO Table 1'!13:13,0)))*10^15</f>
        <v>4.65631E+16</v>
      </c>
      <c r="P54" s="7">
        <f>SUM(INDEX('AEO Table 1'!16:17,0,MATCH(Calculations!P40,'AEO Table 1'!13:13,0)))*10^15</f>
        <v>4.7070803999999992E+16</v>
      </c>
      <c r="Q54" s="7">
        <f>SUM(INDEX('AEO Table 1'!16:17,0,MATCH(Calculations!Q40,'AEO Table 1'!13:13,0)))*10^15</f>
        <v>4.7201735E+16</v>
      </c>
      <c r="R54" s="7">
        <f>SUM(INDEX('AEO Table 1'!16:17,0,MATCH(Calculations!R40,'AEO Table 1'!13:13,0)))*10^15</f>
        <v>4.761236E+16</v>
      </c>
      <c r="S54" s="7">
        <f>SUM(INDEX('AEO Table 1'!16:17,0,MATCH(Calculations!S40,'AEO Table 1'!13:13,0)))*10^15</f>
        <v>4.8039748E+16</v>
      </c>
      <c r="T54" s="7">
        <f>SUM(INDEX('AEO Table 1'!16:17,0,MATCH(Calculations!T40,'AEO Table 1'!13:13,0)))*10^15</f>
        <v>4.8266723E+16</v>
      </c>
      <c r="U54" s="7">
        <f>SUM(INDEX('AEO Table 1'!16:17,0,MATCH(Calculations!U40,'AEO Table 1'!13:13,0)))*10^15</f>
        <v>4.8448696E+16</v>
      </c>
      <c r="V54" s="7">
        <f>SUM(INDEX('AEO Table 1'!16:17,0,MATCH(Calculations!V40,'AEO Table 1'!13:13,0)))*10^15</f>
        <v>4.8282621E+16</v>
      </c>
      <c r="W54" s="7">
        <f>SUM(INDEX('AEO Table 1'!16:17,0,MATCH(Calculations!W40,'AEO Table 1'!13:13,0)))*10^15</f>
        <v>4.8504458E+16</v>
      </c>
      <c r="X54" s="7">
        <f>SUM(INDEX('AEO Table 1'!16:17,0,MATCH(Calculations!X40,'AEO Table 1'!13:13,0)))*10^15</f>
        <v>4.8737487E+16</v>
      </c>
      <c r="Y54" s="7">
        <f>SUM(INDEX('AEO Table 1'!16:17,0,MATCH(Calculations!Y40,'AEO Table 1'!13:13,0)))*10^15</f>
        <v>4.8878703E+16</v>
      </c>
      <c r="Z54" s="7">
        <f>SUM(INDEX('AEO Table 1'!16:17,0,MATCH(Calculations!Z40,'AEO Table 1'!13:13,0)))*10^15</f>
        <v>4.8981947E+16</v>
      </c>
      <c r="AA54" s="7">
        <f>SUM(INDEX('AEO Table 1'!16:17,0,MATCH(Calculations!AA40,'AEO Table 1'!13:13,0)))*10^15</f>
        <v>4.9214036E+16</v>
      </c>
      <c r="AB54" s="7">
        <f>SUM(INDEX('AEO Table 1'!16:17,0,MATCH(Calculations!AB40,'AEO Table 1'!13:13,0)))*10^15</f>
        <v>4.9167359999999992E+16</v>
      </c>
      <c r="AC54" s="7">
        <f>SUM(INDEX('AEO Table 1'!16:17,0,MATCH(Calculations!AC40,'AEO Table 1'!13:13,0)))*10^15</f>
        <v>4.9401206E+16</v>
      </c>
      <c r="AD54" s="7">
        <f>SUM(INDEX('AEO Table 1'!16:17,0,MATCH(Calculations!AD40,'AEO Table 1'!13:13,0)))*10^15</f>
        <v>4.913758E+16</v>
      </c>
      <c r="AE54" s="7">
        <f>SUM(INDEX('AEO Table 1'!16:17,0,MATCH(Calculations!AE40,'AEO Table 1'!13:13,0)))*10^15</f>
        <v>4.8998515E+16</v>
      </c>
      <c r="AF54" s="7">
        <f>SUM(INDEX('AEO Table 1'!16:17,0,MATCH(Calculations!AF40,'AEO Table 1'!13:13,0)))*10^15</f>
        <v>4.87885E+16</v>
      </c>
      <c r="AG54" s="7">
        <f>SUM(INDEX('AEO Table 1'!16:17,0,MATCH(Calculations!AG40,'AEO Table 1'!13:13,0)))*10^15</f>
        <v>4.8352509E+16</v>
      </c>
      <c r="AH54" s="7">
        <f>SUM(INDEX('AEO Table 1'!16:17,0,MATCH(Calculations!AH40,'AEO Table 1'!13:13,0)))*10^15</f>
        <v>4.7810103E+16</v>
      </c>
      <c r="AI54" s="7"/>
      <c r="AJ54" s="7"/>
    </row>
    <row r="55" spans="1:36" x14ac:dyDescent="0.2">
      <c r="A55" s="8" t="s">
        <v>301</v>
      </c>
      <c r="C55" s="7"/>
      <c r="D55" s="7">
        <f>D52*(D53/SUM(D53:D54))/D53</f>
        <v>2.472442076672474E-8</v>
      </c>
      <c r="E55" s="7">
        <f t="shared" ref="E55:P55" si="85">E52*(E53/SUM(E53:E54))/E53</f>
        <v>2.5329873918832643E-8</v>
      </c>
      <c r="F55" s="7">
        <f t="shared" si="85"/>
        <v>2.4371700568203639E-8</v>
      </c>
      <c r="G55" s="7">
        <f t="shared" si="85"/>
        <v>2.2243857348495134E-8</v>
      </c>
      <c r="H55" s="7">
        <f t="shared" si="85"/>
        <v>2.0823851464650095E-8</v>
      </c>
      <c r="I55" s="7">
        <f t="shared" si="85"/>
        <v>1.9670327496746477E-8</v>
      </c>
      <c r="J55" s="7">
        <f t="shared" si="85"/>
        <v>1.8987148161991316E-8</v>
      </c>
      <c r="K55" s="7">
        <f t="shared" si="85"/>
        <v>1.8582534798606732E-8</v>
      </c>
      <c r="L55" s="7">
        <f t="shared" si="85"/>
        <v>1.8276653500970262E-8</v>
      </c>
      <c r="M55" s="7">
        <f t="shared" si="85"/>
        <v>1.7978713802148717E-8</v>
      </c>
      <c r="N55" s="7">
        <f t="shared" si="85"/>
        <v>1.7782631240840507E-8</v>
      </c>
      <c r="O55" s="7">
        <f t="shared" si="85"/>
        <v>1.7593839567033422E-8</v>
      </c>
      <c r="P55" s="7">
        <f t="shared" si="85"/>
        <v>1.7361833032323446E-8</v>
      </c>
      <c r="Q55" s="7">
        <f t="shared" ref="Q55:AH55" si="86">Q52*(Q53/SUM(Q53:Q54))/Q53</f>
        <v>1.7230976539217078E-8</v>
      </c>
      <c r="R55" s="7">
        <f t="shared" si="86"/>
        <v>1.704789352070919E-8</v>
      </c>
      <c r="S55" s="7">
        <f t="shared" si="86"/>
        <v>1.6890023852154243E-8</v>
      </c>
      <c r="T55" s="7">
        <f t="shared" si="86"/>
        <v>1.6752808851423082E-8</v>
      </c>
      <c r="U55" s="7">
        <f t="shared" si="86"/>
        <v>1.660398100123297E-8</v>
      </c>
      <c r="V55" s="7">
        <f t="shared" si="86"/>
        <v>1.6523724718050943E-8</v>
      </c>
      <c r="W55" s="7">
        <f t="shared" si="86"/>
        <v>1.6379941188731159E-8</v>
      </c>
      <c r="X55" s="7">
        <f t="shared" si="86"/>
        <v>1.6244588797113873E-8</v>
      </c>
      <c r="Y55" s="7">
        <f t="shared" si="86"/>
        <v>1.614961143586285E-8</v>
      </c>
      <c r="Z55" s="7">
        <f t="shared" si="86"/>
        <v>1.6063186467586413E-8</v>
      </c>
      <c r="AA55" s="7">
        <f t="shared" si="86"/>
        <v>1.5924740697791273E-8</v>
      </c>
      <c r="AB55" s="7">
        <f t="shared" si="86"/>
        <v>1.5815698146505615E-8</v>
      </c>
      <c r="AC55" s="7">
        <f t="shared" si="86"/>
        <v>1.5703067478882309E-8</v>
      </c>
      <c r="AD55" s="7">
        <f t="shared" si="86"/>
        <v>1.569032262063643E-8</v>
      </c>
      <c r="AE55" s="7">
        <f t="shared" si="86"/>
        <v>1.5656088086331616E-8</v>
      </c>
      <c r="AF55" s="7">
        <f t="shared" si="86"/>
        <v>1.5624686843178436E-8</v>
      </c>
      <c r="AG55" s="7">
        <f t="shared" si="86"/>
        <v>1.5655583956374039E-8</v>
      </c>
      <c r="AH55" s="7">
        <f t="shared" si="86"/>
        <v>1.5680058207473363E-8</v>
      </c>
      <c r="AI55" s="7"/>
      <c r="AJ55" s="7"/>
    </row>
    <row r="56" spans="1:36" x14ac:dyDescent="0.2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2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">
      <c r="A58" s="8" t="s">
        <v>293</v>
      </c>
      <c r="B58" s="8" t="s">
        <v>316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2">
      <c r="A59" s="8" t="s">
        <v>287</v>
      </c>
      <c r="B59" s="8" t="s">
        <v>275</v>
      </c>
      <c r="C59" s="7"/>
      <c r="D59" s="7">
        <f t="shared" ref="D59:AH59" si="106">D53</f>
        <v>3.5071499000000004E+16</v>
      </c>
      <c r="E59" s="7">
        <f t="shared" si="106"/>
        <v>3.3420853E+16</v>
      </c>
      <c r="F59" s="7">
        <f t="shared" si="106"/>
        <v>3.4514404E+16</v>
      </c>
      <c r="G59" s="7">
        <f t="shared" si="106"/>
        <v>3.6586662E+16</v>
      </c>
      <c r="H59" s="7">
        <f t="shared" si="106"/>
        <v>3.8453529E+16</v>
      </c>
      <c r="I59" s="7">
        <f t="shared" si="106"/>
        <v>4.0565563E+16</v>
      </c>
      <c r="J59" s="7">
        <f t="shared" si="106"/>
        <v>4.1814342E+16</v>
      </c>
      <c r="K59" s="7">
        <f t="shared" si="106"/>
        <v>4.2703667E+16</v>
      </c>
      <c r="L59" s="7">
        <f t="shared" si="106"/>
        <v>4.3344872E+16</v>
      </c>
      <c r="M59" s="7">
        <f t="shared" si="106"/>
        <v>4.4335121E+16</v>
      </c>
      <c r="N59" s="7">
        <f t="shared" si="106"/>
        <v>4.4964447E+16</v>
      </c>
      <c r="O59" s="7">
        <f t="shared" si="106"/>
        <v>4.5514584E+16</v>
      </c>
      <c r="P59" s="7">
        <f t="shared" si="106"/>
        <v>4.6237316E+16</v>
      </c>
      <c r="Q59" s="7">
        <f t="shared" si="106"/>
        <v>4.6814991E+16</v>
      </c>
      <c r="R59" s="7">
        <f t="shared" si="106"/>
        <v>4.7414043E+16</v>
      </c>
      <c r="S59" s="7">
        <f t="shared" si="106"/>
        <v>4.7874859E+16</v>
      </c>
      <c r="T59" s="7">
        <f t="shared" si="106"/>
        <v>4.8433479E+16</v>
      </c>
      <c r="U59" s="7">
        <f t="shared" si="106"/>
        <v>4.9118267E+16</v>
      </c>
      <c r="V59" s="7">
        <f t="shared" si="106"/>
        <v>4.9758228E+16</v>
      </c>
      <c r="W59" s="7">
        <f t="shared" si="106"/>
        <v>5.0396996E+16</v>
      </c>
      <c r="X59" s="7">
        <f t="shared" si="106"/>
        <v>5.0988029E+16</v>
      </c>
      <c r="Y59" s="7">
        <f t="shared" si="106"/>
        <v>5.1433308E+16</v>
      </c>
      <c r="Z59" s="7">
        <f t="shared" si="106"/>
        <v>5.1869774E+16</v>
      </c>
      <c r="AA59" s="7">
        <f t="shared" si="106"/>
        <v>5.2514465E+16</v>
      </c>
      <c r="AB59" s="7">
        <f t="shared" si="106"/>
        <v>5.3262516E+16</v>
      </c>
      <c r="AC59" s="7">
        <f t="shared" si="106"/>
        <v>5.3763351E+16</v>
      </c>
      <c r="AD59" s="7">
        <f t="shared" si="106"/>
        <v>5.4110775E+16</v>
      </c>
      <c r="AE59" s="7">
        <f t="shared" si="106"/>
        <v>5.4475609E+16</v>
      </c>
      <c r="AF59" s="7">
        <f t="shared" si="106"/>
        <v>5.4893578E+16</v>
      </c>
      <c r="AG59" s="7">
        <f t="shared" si="106"/>
        <v>5.5124947E+16</v>
      </c>
      <c r="AH59" s="7">
        <f t="shared" si="106"/>
        <v>5.550584E+16</v>
      </c>
      <c r="AI59" s="7"/>
      <c r="AJ59" s="7"/>
    </row>
    <row r="60" spans="1:36" x14ac:dyDescent="0.2">
      <c r="A60" s="8" t="s">
        <v>294</v>
      </c>
      <c r="B60" s="8" t="s">
        <v>275</v>
      </c>
      <c r="C60" s="7"/>
      <c r="D60" s="7">
        <f t="shared" ref="D60:AH60" si="107">D54</f>
        <v>3.0450764E+16</v>
      </c>
      <c r="E60" s="7">
        <f t="shared" si="107"/>
        <v>3.0535249E+16</v>
      </c>
      <c r="F60" s="7">
        <f t="shared" si="107"/>
        <v>3.1956132E+16</v>
      </c>
      <c r="G60" s="7">
        <f t="shared" si="107"/>
        <v>3.6242433E+16</v>
      </c>
      <c r="H60" s="7">
        <f t="shared" si="107"/>
        <v>3.9341878E+16</v>
      </c>
      <c r="I60" s="7">
        <f t="shared" si="107"/>
        <v>4.1791988E+16</v>
      </c>
      <c r="J60" s="7">
        <f t="shared" si="107"/>
        <v>4.3506528E+16</v>
      </c>
      <c r="K60" s="7">
        <f t="shared" si="107"/>
        <v>4.4474967000000008E+16</v>
      </c>
      <c r="L60" s="7">
        <f t="shared" si="107"/>
        <v>4.5292799E+16</v>
      </c>
      <c r="M60" s="7">
        <f t="shared" si="107"/>
        <v>4.5771436E+16</v>
      </c>
      <c r="N60" s="7">
        <f t="shared" si="107"/>
        <v>4.6135681999999992E+16</v>
      </c>
      <c r="O60" s="7">
        <f t="shared" si="107"/>
        <v>4.65631E+16</v>
      </c>
      <c r="P60" s="7">
        <f t="shared" si="107"/>
        <v>4.7070803999999992E+16</v>
      </c>
      <c r="Q60" s="7">
        <f t="shared" si="107"/>
        <v>4.7201735E+16</v>
      </c>
      <c r="R60" s="7">
        <f t="shared" si="107"/>
        <v>4.761236E+16</v>
      </c>
      <c r="S60" s="7">
        <f t="shared" si="107"/>
        <v>4.8039748E+16</v>
      </c>
      <c r="T60" s="7">
        <f t="shared" si="107"/>
        <v>4.8266723E+16</v>
      </c>
      <c r="U60" s="7">
        <f t="shared" si="107"/>
        <v>4.8448696E+16</v>
      </c>
      <c r="V60" s="7">
        <f t="shared" si="107"/>
        <v>4.8282621E+16</v>
      </c>
      <c r="W60" s="7">
        <f t="shared" si="107"/>
        <v>4.8504458E+16</v>
      </c>
      <c r="X60" s="7">
        <f t="shared" si="107"/>
        <v>4.8737487E+16</v>
      </c>
      <c r="Y60" s="7">
        <f t="shared" si="107"/>
        <v>4.8878703E+16</v>
      </c>
      <c r="Z60" s="7">
        <f t="shared" si="107"/>
        <v>4.8981947E+16</v>
      </c>
      <c r="AA60" s="7">
        <f t="shared" si="107"/>
        <v>4.9214036E+16</v>
      </c>
      <c r="AB60" s="7">
        <f t="shared" si="107"/>
        <v>4.9167359999999992E+16</v>
      </c>
      <c r="AC60" s="7">
        <f t="shared" si="107"/>
        <v>4.9401206E+16</v>
      </c>
      <c r="AD60" s="7">
        <f t="shared" si="107"/>
        <v>4.913758E+16</v>
      </c>
      <c r="AE60" s="7">
        <f t="shared" si="107"/>
        <v>4.8998515E+16</v>
      </c>
      <c r="AF60" s="7">
        <f t="shared" si="107"/>
        <v>4.87885E+16</v>
      </c>
      <c r="AG60" s="7">
        <f t="shared" si="107"/>
        <v>4.8352509E+16</v>
      </c>
      <c r="AH60" s="7">
        <f t="shared" si="107"/>
        <v>4.7810103E+16</v>
      </c>
      <c r="AI60" s="7"/>
      <c r="AJ60" s="7"/>
    </row>
    <row r="61" spans="1:36" x14ac:dyDescent="0.2">
      <c r="A61" s="8" t="s">
        <v>301</v>
      </c>
      <c r="B61" s="8"/>
      <c r="C61" s="7"/>
      <c r="D61" s="7">
        <f t="shared" ref="D61:AH61" si="108">D58*(D59/SUM(D59:D60))/D59</f>
        <v>2.1366783378651008E-9</v>
      </c>
      <c r="E61" s="7">
        <f t="shared" si="108"/>
        <v>2.1890014497756602E-9</v>
      </c>
      <c r="F61" s="7">
        <f t="shared" si="108"/>
        <v>2.1061963454003142E-9</v>
      </c>
      <c r="G61" s="7">
        <f t="shared" si="108"/>
        <v>1.9223086597464931E-9</v>
      </c>
      <c r="H61" s="7">
        <f t="shared" si="108"/>
        <v>1.7995921018833412E-9</v>
      </c>
      <c r="I61" s="7">
        <f t="shared" si="108"/>
        <v>1.6999048453978433E-9</v>
      </c>
      <c r="J61" s="7">
        <f t="shared" si="108"/>
        <v>1.6408646559745582E-9</v>
      </c>
      <c r="K61" s="7">
        <f t="shared" si="108"/>
        <v>1.6058980690153967E-9</v>
      </c>
      <c r="L61" s="7">
        <f t="shared" si="108"/>
        <v>1.579463882799899E-9</v>
      </c>
      <c r="M61" s="7">
        <f t="shared" si="108"/>
        <v>1.5537160075930989E-9</v>
      </c>
      <c r="N61" s="7">
        <f t="shared" si="108"/>
        <v>1.5367706010602905E-9</v>
      </c>
      <c r="O61" s="7">
        <f t="shared" si="108"/>
        <v>1.5204552712251103E-9</v>
      </c>
      <c r="P61" s="7">
        <f t="shared" si="108"/>
        <v>1.5004053237810385E-9</v>
      </c>
      <c r="Q61" s="7">
        <f t="shared" si="108"/>
        <v>1.4890967379570313E-9</v>
      </c>
      <c r="R61" s="7">
        <f t="shared" si="108"/>
        <v>1.473274748703263E-9</v>
      </c>
      <c r="S61" s="7">
        <f t="shared" si="108"/>
        <v>1.4596316909269096E-9</v>
      </c>
      <c r="T61" s="7">
        <f t="shared" si="108"/>
        <v>1.4477736044439697E-9</v>
      </c>
      <c r="U61" s="7">
        <f t="shared" si="108"/>
        <v>1.4349119383781578E-9</v>
      </c>
      <c r="V61" s="7">
        <f t="shared" si="108"/>
        <v>1.4279762102019333E-9</v>
      </c>
      <c r="W61" s="7">
        <f t="shared" si="108"/>
        <v>1.4155504731002235E-9</v>
      </c>
      <c r="X61" s="7">
        <f t="shared" si="108"/>
        <v>1.4038533528370011E-9</v>
      </c>
      <c r="Y61" s="7">
        <f t="shared" si="108"/>
        <v>1.3956454327288882E-9</v>
      </c>
      <c r="Z61" s="7">
        <f t="shared" si="108"/>
        <v>1.3881766083099367E-9</v>
      </c>
      <c r="AA61" s="7">
        <f t="shared" si="108"/>
        <v>1.3762121590683815E-9</v>
      </c>
      <c r="AB61" s="7">
        <f t="shared" si="108"/>
        <v>1.3667887287103617E-9</v>
      </c>
      <c r="AC61" s="7">
        <f t="shared" si="108"/>
        <v>1.3570552142243967E-9</v>
      </c>
      <c r="AD61" s="7">
        <f t="shared" si="108"/>
        <v>1.3559538067216664E-9</v>
      </c>
      <c r="AE61" s="7">
        <f t="shared" si="108"/>
        <v>1.3529952667200159E-9</v>
      </c>
      <c r="AF61" s="7">
        <f t="shared" si="108"/>
        <v>1.3502815790401115E-9</v>
      </c>
      <c r="AG61" s="7">
        <f t="shared" si="108"/>
        <v>1.3529516999335585E-9</v>
      </c>
      <c r="AH61" s="7">
        <f t="shared" si="108"/>
        <v>1.3550667586705373E-9</v>
      </c>
      <c r="AI61" s="7"/>
      <c r="AJ61" s="7"/>
    </row>
    <row r="62" spans="1:36" s="8" customFormat="1" x14ac:dyDescent="0.2"/>
    <row r="63" spans="1:36" x14ac:dyDescent="0.2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2">
      <c r="A64" s="8" t="s">
        <v>293</v>
      </c>
      <c r="B64" s="8" t="s">
        <v>316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2">
      <c r="A65" s="8" t="s">
        <v>287</v>
      </c>
      <c r="B65" s="8" t="s">
        <v>275</v>
      </c>
      <c r="C65" s="7"/>
      <c r="D65" s="7">
        <f t="shared" ref="D65:AH65" si="128">D53</f>
        <v>3.5071499000000004E+16</v>
      </c>
      <c r="E65" s="7">
        <f t="shared" si="128"/>
        <v>3.3420853E+16</v>
      </c>
      <c r="F65" s="7">
        <f t="shared" si="128"/>
        <v>3.4514404E+16</v>
      </c>
      <c r="G65" s="7">
        <f t="shared" si="128"/>
        <v>3.6586662E+16</v>
      </c>
      <c r="H65" s="7">
        <f t="shared" si="128"/>
        <v>3.8453529E+16</v>
      </c>
      <c r="I65" s="7">
        <f t="shared" si="128"/>
        <v>4.0565563E+16</v>
      </c>
      <c r="J65" s="7">
        <f t="shared" si="128"/>
        <v>4.1814342E+16</v>
      </c>
      <c r="K65" s="7">
        <f t="shared" si="128"/>
        <v>4.2703667E+16</v>
      </c>
      <c r="L65" s="7">
        <f t="shared" si="128"/>
        <v>4.3344872E+16</v>
      </c>
      <c r="M65" s="7">
        <f t="shared" si="128"/>
        <v>4.4335121E+16</v>
      </c>
      <c r="N65" s="7">
        <f t="shared" si="128"/>
        <v>4.4964447E+16</v>
      </c>
      <c r="O65" s="7">
        <f t="shared" si="128"/>
        <v>4.5514584E+16</v>
      </c>
      <c r="P65" s="7">
        <f t="shared" si="128"/>
        <v>4.6237316E+16</v>
      </c>
      <c r="Q65" s="7">
        <f t="shared" si="128"/>
        <v>4.6814991E+16</v>
      </c>
      <c r="R65" s="7">
        <f t="shared" si="128"/>
        <v>4.7414043E+16</v>
      </c>
      <c r="S65" s="7">
        <f t="shared" si="128"/>
        <v>4.7874859E+16</v>
      </c>
      <c r="T65" s="7">
        <f t="shared" si="128"/>
        <v>4.8433479E+16</v>
      </c>
      <c r="U65" s="7">
        <f t="shared" si="128"/>
        <v>4.9118267E+16</v>
      </c>
      <c r="V65" s="7">
        <f t="shared" si="128"/>
        <v>4.9758228E+16</v>
      </c>
      <c r="W65" s="7">
        <f t="shared" si="128"/>
        <v>5.0396996E+16</v>
      </c>
      <c r="X65" s="7">
        <f t="shared" si="128"/>
        <v>5.0988029E+16</v>
      </c>
      <c r="Y65" s="7">
        <f t="shared" si="128"/>
        <v>5.1433308E+16</v>
      </c>
      <c r="Z65" s="7">
        <f t="shared" si="128"/>
        <v>5.1869774E+16</v>
      </c>
      <c r="AA65" s="7">
        <f t="shared" si="128"/>
        <v>5.2514465E+16</v>
      </c>
      <c r="AB65" s="7">
        <f t="shared" si="128"/>
        <v>5.3262516E+16</v>
      </c>
      <c r="AC65" s="7">
        <f t="shared" si="128"/>
        <v>5.3763351E+16</v>
      </c>
      <c r="AD65" s="7">
        <f t="shared" si="128"/>
        <v>5.4110775E+16</v>
      </c>
      <c r="AE65" s="7">
        <f t="shared" si="128"/>
        <v>5.4475609E+16</v>
      </c>
      <c r="AF65" s="7">
        <f t="shared" si="128"/>
        <v>5.4893578E+16</v>
      </c>
      <c r="AG65" s="7">
        <f t="shared" si="128"/>
        <v>5.5124947E+16</v>
      </c>
      <c r="AH65" s="7">
        <f t="shared" si="128"/>
        <v>5.550584E+16</v>
      </c>
      <c r="AI65" s="7"/>
      <c r="AJ65" s="7"/>
    </row>
    <row r="66" spans="1:36" x14ac:dyDescent="0.2">
      <c r="A66" s="8" t="s">
        <v>294</v>
      </c>
      <c r="B66" s="8" t="s">
        <v>275</v>
      </c>
      <c r="C66" s="7"/>
      <c r="D66" s="7">
        <f t="shared" ref="D66:AH66" si="129">D54</f>
        <v>3.0450764E+16</v>
      </c>
      <c r="E66" s="7">
        <f t="shared" si="129"/>
        <v>3.0535249E+16</v>
      </c>
      <c r="F66" s="7">
        <f t="shared" si="129"/>
        <v>3.1956132E+16</v>
      </c>
      <c r="G66" s="7">
        <f t="shared" si="129"/>
        <v>3.6242433E+16</v>
      </c>
      <c r="H66" s="7">
        <f t="shared" si="129"/>
        <v>3.9341878E+16</v>
      </c>
      <c r="I66" s="7">
        <f t="shared" si="129"/>
        <v>4.1791988E+16</v>
      </c>
      <c r="J66" s="7">
        <f t="shared" si="129"/>
        <v>4.3506528E+16</v>
      </c>
      <c r="K66" s="7">
        <f t="shared" si="129"/>
        <v>4.4474967000000008E+16</v>
      </c>
      <c r="L66" s="7">
        <f t="shared" si="129"/>
        <v>4.5292799E+16</v>
      </c>
      <c r="M66" s="7">
        <f t="shared" si="129"/>
        <v>4.5771436E+16</v>
      </c>
      <c r="N66" s="7">
        <f t="shared" si="129"/>
        <v>4.6135681999999992E+16</v>
      </c>
      <c r="O66" s="7">
        <f t="shared" si="129"/>
        <v>4.65631E+16</v>
      </c>
      <c r="P66" s="7">
        <f t="shared" si="129"/>
        <v>4.7070803999999992E+16</v>
      </c>
      <c r="Q66" s="7">
        <f t="shared" si="129"/>
        <v>4.7201735E+16</v>
      </c>
      <c r="R66" s="7">
        <f t="shared" si="129"/>
        <v>4.761236E+16</v>
      </c>
      <c r="S66" s="7">
        <f t="shared" si="129"/>
        <v>4.8039748E+16</v>
      </c>
      <c r="T66" s="7">
        <f t="shared" si="129"/>
        <v>4.8266723E+16</v>
      </c>
      <c r="U66" s="7">
        <f t="shared" si="129"/>
        <v>4.8448696E+16</v>
      </c>
      <c r="V66" s="7">
        <f t="shared" si="129"/>
        <v>4.8282621E+16</v>
      </c>
      <c r="W66" s="7">
        <f t="shared" si="129"/>
        <v>4.8504458E+16</v>
      </c>
      <c r="X66" s="7">
        <f t="shared" si="129"/>
        <v>4.8737487E+16</v>
      </c>
      <c r="Y66" s="7">
        <f t="shared" si="129"/>
        <v>4.8878703E+16</v>
      </c>
      <c r="Z66" s="7">
        <f t="shared" si="129"/>
        <v>4.8981947E+16</v>
      </c>
      <c r="AA66" s="7">
        <f t="shared" si="129"/>
        <v>4.9214036E+16</v>
      </c>
      <c r="AB66" s="7">
        <f t="shared" si="129"/>
        <v>4.9167359999999992E+16</v>
      </c>
      <c r="AC66" s="7">
        <f t="shared" si="129"/>
        <v>4.9401206E+16</v>
      </c>
      <c r="AD66" s="7">
        <f t="shared" si="129"/>
        <v>4.913758E+16</v>
      </c>
      <c r="AE66" s="7">
        <f t="shared" si="129"/>
        <v>4.8998515E+16</v>
      </c>
      <c r="AF66" s="7">
        <f t="shared" si="129"/>
        <v>4.87885E+16</v>
      </c>
      <c r="AG66" s="7">
        <f t="shared" si="129"/>
        <v>4.8352509E+16</v>
      </c>
      <c r="AH66" s="7">
        <f t="shared" si="129"/>
        <v>4.7810103E+16</v>
      </c>
      <c r="AI66" s="7"/>
      <c r="AJ66" s="7"/>
    </row>
    <row r="67" spans="1:36" x14ac:dyDescent="0.2">
      <c r="A67" s="8" t="s">
        <v>301</v>
      </c>
      <c r="B67" s="8"/>
      <c r="C67" s="7"/>
      <c r="D67" s="7">
        <f t="shared" ref="D67:AH67" si="130">D64*(D65/SUM(D65:D66))/D65</f>
        <v>1.8314385753129437E-8</v>
      </c>
      <c r="E67" s="7">
        <f t="shared" si="130"/>
        <v>1.8762869569505658E-8</v>
      </c>
      <c r="F67" s="7">
        <f t="shared" si="130"/>
        <v>1.8053111532002692E-8</v>
      </c>
      <c r="G67" s="7">
        <f t="shared" si="130"/>
        <v>1.6476931369255653E-8</v>
      </c>
      <c r="H67" s="7">
        <f t="shared" si="130"/>
        <v>1.542507515900007E-8</v>
      </c>
      <c r="I67" s="7">
        <f t="shared" si="130"/>
        <v>1.4570612960552944E-8</v>
      </c>
      <c r="J67" s="7">
        <f t="shared" si="130"/>
        <v>1.4064554194067642E-8</v>
      </c>
      <c r="K67" s="7">
        <f t="shared" si="130"/>
        <v>1.3764840591560541E-8</v>
      </c>
      <c r="L67" s="7">
        <f t="shared" si="130"/>
        <v>1.3538261852570563E-8</v>
      </c>
      <c r="M67" s="7">
        <f t="shared" si="130"/>
        <v>1.331756577936942E-8</v>
      </c>
      <c r="N67" s="7">
        <f t="shared" si="130"/>
        <v>1.3172319437659634E-8</v>
      </c>
      <c r="O67" s="7">
        <f t="shared" si="130"/>
        <v>1.3032473753358087E-8</v>
      </c>
      <c r="P67" s="7">
        <f t="shared" si="130"/>
        <v>1.2860617060980331E-8</v>
      </c>
      <c r="Q67" s="7">
        <f t="shared" si="130"/>
        <v>1.2763686325345981E-8</v>
      </c>
      <c r="R67" s="7">
        <f t="shared" si="130"/>
        <v>1.2628069274599397E-8</v>
      </c>
      <c r="S67" s="7">
        <f t="shared" si="130"/>
        <v>1.2511128779373512E-8</v>
      </c>
      <c r="T67" s="7">
        <f t="shared" si="130"/>
        <v>1.240948803809117E-8</v>
      </c>
      <c r="U67" s="7">
        <f t="shared" si="130"/>
        <v>1.2299245186098495E-8</v>
      </c>
      <c r="V67" s="7">
        <f t="shared" si="130"/>
        <v>1.2239796087445141E-8</v>
      </c>
      <c r="W67" s="7">
        <f t="shared" si="130"/>
        <v>1.2133289769430487E-8</v>
      </c>
      <c r="X67" s="7">
        <f t="shared" si="130"/>
        <v>1.2033028738602868E-8</v>
      </c>
      <c r="Y67" s="7">
        <f t="shared" si="130"/>
        <v>1.1962675137676184E-8</v>
      </c>
      <c r="Z67" s="7">
        <f t="shared" si="130"/>
        <v>1.18986566426566E-8</v>
      </c>
      <c r="AA67" s="7">
        <f t="shared" si="130"/>
        <v>1.1796104220586125E-8</v>
      </c>
      <c r="AB67" s="7">
        <f t="shared" si="130"/>
        <v>1.1715331960374529E-8</v>
      </c>
      <c r="AC67" s="7">
        <f t="shared" si="130"/>
        <v>1.1631901836209115E-8</v>
      </c>
      <c r="AD67" s="7">
        <f t="shared" si="130"/>
        <v>1.1622461200471426E-8</v>
      </c>
      <c r="AE67" s="7">
        <f t="shared" si="130"/>
        <v>1.1597102286171566E-8</v>
      </c>
      <c r="AF67" s="7">
        <f t="shared" si="130"/>
        <v>1.15738421060581E-8</v>
      </c>
      <c r="AG67" s="7">
        <f t="shared" si="130"/>
        <v>1.1596728856573359E-8</v>
      </c>
      <c r="AH67" s="7">
        <f t="shared" si="130"/>
        <v>1.1614857931461748E-8</v>
      </c>
      <c r="AI67" s="7"/>
      <c r="AJ67" s="7"/>
    </row>
    <row r="68" spans="1:36" s="8" customFormat="1" x14ac:dyDescent="0.2"/>
    <row r="69" spans="1:36" x14ac:dyDescent="0.2">
      <c r="A69" s="13" t="s">
        <v>288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">
      <c r="A70" s="20" t="s">
        <v>248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2">
      <c r="A71" s="8" t="s">
        <v>289</v>
      </c>
      <c r="B71" s="8" t="s">
        <v>316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2">
      <c r="A72" s="8" t="s">
        <v>296</v>
      </c>
      <c r="B72" t="s">
        <v>298</v>
      </c>
      <c r="C72" s="4"/>
      <c r="D72" s="4">
        <f>INDEX('AEO Table 11'!16:16,MATCH(Calculations!D40,'AEO Table 11'!13:13,0))</f>
        <v>11.470048</v>
      </c>
      <c r="E72" s="4">
        <f>INDEX('AEO Table 11'!16:16,MATCH(Calculations!E40,'AEO Table 11'!13:13,0))</f>
        <v>11.393803</v>
      </c>
      <c r="F72" s="4">
        <f>INDEX('AEO Table 11'!16:16,MATCH(Calculations!F40,'AEO Table 11'!13:13,0))</f>
        <v>11.802375</v>
      </c>
      <c r="G72" s="4">
        <f>INDEX('AEO Table 11'!16:16,MATCH(Calculations!G40,'AEO Table 11'!13:13,0))</f>
        <v>13.463839</v>
      </c>
      <c r="H72" s="4">
        <f>INDEX('AEO Table 11'!16:16,MATCH(Calculations!H40,'AEO Table 11'!13:13,0))</f>
        <v>14.764208999999999</v>
      </c>
      <c r="I72" s="4">
        <f>INDEX('AEO Table 11'!16:16,MATCH(Calculations!I40,'AEO Table 11'!13:13,0))</f>
        <v>15.909644</v>
      </c>
      <c r="J72" s="4">
        <f>INDEX('AEO Table 11'!16:16,MATCH(Calculations!J40,'AEO Table 11'!13:13,0))</f>
        <v>16.658766</v>
      </c>
      <c r="K72" s="4">
        <f>INDEX('AEO Table 11'!16:16,MATCH(Calculations!K40,'AEO Table 11'!13:13,0))</f>
        <v>17.065017999999998</v>
      </c>
      <c r="L72" s="4">
        <f>INDEX('AEO Table 11'!16:16,MATCH(Calculations!L40,'AEO Table 11'!13:13,0))</f>
        <v>17.395396999999999</v>
      </c>
      <c r="M72" s="4">
        <f>INDEX('AEO Table 11'!16:16,MATCH(Calculations!M40,'AEO Table 11'!13:13,0))</f>
        <v>17.593847</v>
      </c>
      <c r="N72" s="4">
        <f>INDEX('AEO Table 11'!16:16,MATCH(Calculations!N40,'AEO Table 11'!13:13,0))</f>
        <v>17.711957999999999</v>
      </c>
      <c r="O72" s="4">
        <f>INDEX('AEO Table 11'!16:16,MATCH(Calculations!O40,'AEO Table 11'!13:13,0))</f>
        <v>17.862158000000001</v>
      </c>
      <c r="P72" s="4">
        <f>INDEX('AEO Table 11'!16:16,MATCH(Calculations!P40,'AEO Table 11'!13:13,0))</f>
        <v>18.046313999999999</v>
      </c>
      <c r="Q72" s="4">
        <f>INDEX('AEO Table 11'!16:16,MATCH(Calculations!Q40,'AEO Table 11'!13:13,0))</f>
        <v>18.076929</v>
      </c>
      <c r="R72" s="4">
        <f>INDEX('AEO Table 11'!16:16,MATCH(Calculations!R40,'AEO Table 11'!13:13,0))</f>
        <v>18.215654000000001</v>
      </c>
      <c r="S72" s="4">
        <f>INDEX('AEO Table 11'!16:16,MATCH(Calculations!S40,'AEO Table 11'!13:13,0))</f>
        <v>18.377293000000002</v>
      </c>
      <c r="T72" s="4">
        <f>INDEX('AEO Table 11'!16:16,MATCH(Calculations!T40,'AEO Table 11'!13:13,0))</f>
        <v>18.469908</v>
      </c>
      <c r="U72" s="4">
        <f>INDEX('AEO Table 11'!16:16,MATCH(Calculations!U40,'AEO Table 11'!13:13,0))</f>
        <v>18.521104999999999</v>
      </c>
      <c r="V72" s="4">
        <f>INDEX('AEO Table 11'!16:16,MATCH(Calculations!V40,'AEO Table 11'!13:13,0))</f>
        <v>18.442879000000001</v>
      </c>
      <c r="W72" s="4">
        <f>INDEX('AEO Table 11'!16:16,MATCH(Calculations!W40,'AEO Table 11'!13:13,0))</f>
        <v>18.536311999999999</v>
      </c>
      <c r="X72" s="4">
        <f>INDEX('AEO Table 11'!16:16,MATCH(Calculations!X40,'AEO Table 11'!13:13,0))</f>
        <v>18.643000000000001</v>
      </c>
      <c r="Y72" s="4">
        <f>INDEX('AEO Table 11'!16:16,MATCH(Calculations!Y40,'AEO Table 11'!13:13,0))</f>
        <v>18.699743000000002</v>
      </c>
      <c r="Z72" s="4">
        <f>INDEX('AEO Table 11'!16:16,MATCH(Calculations!Z40,'AEO Table 11'!13:13,0))</f>
        <v>18.727302999999999</v>
      </c>
      <c r="AA72" s="4">
        <f>INDEX('AEO Table 11'!16:16,MATCH(Calculations!AA40,'AEO Table 11'!13:13,0))</f>
        <v>18.785596999999999</v>
      </c>
      <c r="AB72" s="4">
        <f>INDEX('AEO Table 11'!16:16,MATCH(Calculations!AB40,'AEO Table 11'!13:13,0))</f>
        <v>18.724299999999999</v>
      </c>
      <c r="AC72" s="4">
        <f>INDEX('AEO Table 11'!16:16,MATCH(Calculations!AC40,'AEO Table 11'!13:13,0))</f>
        <v>18.783881999999998</v>
      </c>
      <c r="AD72" s="4">
        <f>INDEX('AEO Table 11'!16:16,MATCH(Calculations!AD40,'AEO Table 11'!13:13,0))</f>
        <v>18.666398999999998</v>
      </c>
      <c r="AE72" s="4">
        <f>INDEX('AEO Table 11'!16:16,MATCH(Calculations!AE40,'AEO Table 11'!13:13,0))</f>
        <v>18.600128000000002</v>
      </c>
      <c r="AF72" s="4">
        <f>INDEX('AEO Table 11'!16:16,MATCH(Calculations!AF40,'AEO Table 11'!13:13,0))</f>
        <v>18.491758000000001</v>
      </c>
      <c r="AG72" s="4">
        <f>INDEX('AEO Table 11'!16:16,MATCH(Calculations!AG40,'AEO Table 11'!13:13,0))</f>
        <v>18.308938999999999</v>
      </c>
      <c r="AH72" s="4">
        <f>INDEX('AEO Table 11'!16:16,MATCH(Calculations!AH40,'AEO Table 11'!13:13,0))</f>
        <v>18.083735000000001</v>
      </c>
      <c r="AI72" s="4"/>
      <c r="AJ72" s="4"/>
    </row>
    <row r="73" spans="1:36" x14ac:dyDescent="0.2">
      <c r="A73" t="s">
        <v>299</v>
      </c>
      <c r="B73" s="8" t="s">
        <v>297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2">
      <c r="A74" t="s">
        <v>300</v>
      </c>
      <c r="B74" t="s">
        <v>298</v>
      </c>
      <c r="C74" s="14"/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0.57502582615816089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0.51537399901493552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0.53868017622643938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0.61148647209367968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0.66973103847400706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0.73602233799005257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0.76285699625959225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0.78530752156360162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0.80306025377256152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0.81110213148833443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0.81762293442843037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0.8315291946217791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0.84108956927646461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0.84552346869587502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0.85147027870019698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0.85684343820273789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0.85545759635495355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0.85319515613762842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0.85244848263990558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0.84963800382745014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0.86299945740501105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0.8643649037507819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0.86255863041585645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0.86319000996899686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0.87044533016905334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0.87733173581841561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0.88027305727951766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0.87032754328556816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0.86395571602548071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0.85861172975013977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0.84922017285223617</v>
      </c>
      <c r="AI74" s="14"/>
      <c r="AJ74" s="14"/>
    </row>
    <row r="75" spans="1:36" x14ac:dyDescent="0.2">
      <c r="A75" s="8" t="s">
        <v>303</v>
      </c>
      <c r="C75" s="8"/>
      <c r="D75" s="8">
        <f t="shared" ref="D75:AH75" si="151">D71/(D72*D73*10^6*365)*D74</f>
        <v>3.1047685856458885E-8</v>
      </c>
      <c r="E75" s="8">
        <f t="shared" si="151"/>
        <v>2.8013083665580686E-8</v>
      </c>
      <c r="F75" s="8">
        <f t="shared" si="151"/>
        <v>2.8266283099839232E-8</v>
      </c>
      <c r="G75" s="8">
        <f t="shared" si="151"/>
        <v>2.8127106922490773E-8</v>
      </c>
      <c r="H75" s="8">
        <f t="shared" si="151"/>
        <v>2.8092951053646729E-8</v>
      </c>
      <c r="I75" s="8">
        <f t="shared" si="151"/>
        <v>2.8650859413701235E-8</v>
      </c>
      <c r="J75" s="8">
        <f t="shared" si="151"/>
        <v>2.8360078325716788E-8</v>
      </c>
      <c r="K75" s="8">
        <f t="shared" si="151"/>
        <v>2.849968938009512E-8</v>
      </c>
      <c r="L75" s="8">
        <f t="shared" si="151"/>
        <v>2.8590444485629134E-8</v>
      </c>
      <c r="M75" s="8">
        <f t="shared" si="151"/>
        <v>2.8551034709532348E-8</v>
      </c>
      <c r="N75" s="8">
        <f t="shared" si="151"/>
        <v>2.8588647612998735E-8</v>
      </c>
      <c r="O75" s="8">
        <f t="shared" si="151"/>
        <v>2.8830401820207982E-8</v>
      </c>
      <c r="P75" s="8">
        <f t="shared" si="151"/>
        <v>2.8864288568122129E-8</v>
      </c>
      <c r="Q75" s="8">
        <f t="shared" si="151"/>
        <v>2.8967307831341059E-8</v>
      </c>
      <c r="R75" s="8">
        <f t="shared" si="151"/>
        <v>2.8948885263530892E-8</v>
      </c>
      <c r="S75" s="8">
        <f t="shared" si="151"/>
        <v>2.887533662369258E-8</v>
      </c>
      <c r="T75" s="8">
        <f t="shared" si="151"/>
        <v>2.8684076705422556E-8</v>
      </c>
      <c r="U75" s="8">
        <f t="shared" si="151"/>
        <v>2.8529135227094937E-8</v>
      </c>
      <c r="V75" s="8">
        <f t="shared" si="151"/>
        <v>2.8625069208104268E-8</v>
      </c>
      <c r="W75" s="8">
        <f t="shared" si="151"/>
        <v>2.8386883757426186E-8</v>
      </c>
      <c r="X75" s="8">
        <f t="shared" si="151"/>
        <v>2.8668293585978796E-8</v>
      </c>
      <c r="Y75" s="8">
        <f t="shared" si="151"/>
        <v>2.8626523370212246E-8</v>
      </c>
      <c r="Z75" s="8">
        <f t="shared" si="151"/>
        <v>2.8524662060095023E-8</v>
      </c>
      <c r="AA75" s="8">
        <f t="shared" si="151"/>
        <v>2.8456961371394422E-8</v>
      </c>
      <c r="AB75" s="8">
        <f t="shared" si="151"/>
        <v>2.8790090441853298E-8</v>
      </c>
      <c r="AC75" s="8">
        <f t="shared" si="151"/>
        <v>2.892581527047253E-8</v>
      </c>
      <c r="AD75" s="8">
        <f t="shared" si="151"/>
        <v>2.9205455562691483E-8</v>
      </c>
      <c r="AE75" s="8">
        <f t="shared" si="151"/>
        <v>2.8978367462251159E-8</v>
      </c>
      <c r="AF75" s="8">
        <f t="shared" si="151"/>
        <v>2.8934794437807899E-8</v>
      </c>
      <c r="AG75" s="8">
        <f t="shared" si="151"/>
        <v>2.9042952177268344E-8</v>
      </c>
      <c r="AH75" s="8">
        <f t="shared" si="151"/>
        <v>2.9083005679606127E-8</v>
      </c>
      <c r="AI75" s="8"/>
      <c r="AJ75" s="8"/>
    </row>
    <row r="76" spans="1:36" x14ac:dyDescent="0.2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2">
      <c r="A78" s="8" t="s">
        <v>304</v>
      </c>
      <c r="B78" s="8" t="s">
        <v>316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2">
      <c r="A79" s="8" t="s">
        <v>305</v>
      </c>
      <c r="B79" s="8" t="s">
        <v>298</v>
      </c>
      <c r="C79" s="14"/>
      <c r="D79" s="14">
        <f>INDEX('AEO Table 1'!16:16,MATCH(Calculations!D40,'AEO Table 1'!13:13,0))/SUM(INDEX('AEO Table 1'!16:18,0,MATCH(Calculations!D40,'AEO Table 1'!13:13,0)))</f>
        <v>0.36426803512570982</v>
      </c>
      <c r="E79" s="14">
        <f>INDEX('AEO Table 1'!16:16,MATCH(Calculations!E40,'AEO Table 1'!13:13,0))/SUM(INDEX('AEO Table 1'!16:18,0,MATCH(Calculations!E40,'AEO Table 1'!13:13,0)))</f>
        <v>0.37081692377062003</v>
      </c>
      <c r="F79" s="14">
        <f>INDEX('AEO Table 1'!16:16,MATCH(Calculations!F40,'AEO Table 1'!13:13,0))/SUM(INDEX('AEO Table 1'!16:18,0,MATCH(Calculations!F40,'AEO Table 1'!13:13,0)))</f>
        <v>0.36917153789763335</v>
      </c>
      <c r="G79" s="14">
        <f>INDEX('AEO Table 1'!16:16,MATCH(Calculations!G40,'AEO Table 1'!13:13,0))/SUM(INDEX('AEO Table 1'!16:18,0,MATCH(Calculations!G40,'AEO Table 1'!13:13,0)))</f>
        <v>0.38343822616496887</v>
      </c>
      <c r="H79" s="14">
        <f>INDEX('AEO Table 1'!16:16,MATCH(Calculations!H40,'AEO Table 1'!13:13,0))/SUM(INDEX('AEO Table 1'!16:18,0,MATCH(Calculations!H40,'AEO Table 1'!13:13,0)))</f>
        <v>0.3930178937170416</v>
      </c>
      <c r="I79" s="14">
        <f>INDEX('AEO Table 1'!16:16,MATCH(Calculations!I40,'AEO Table 1'!13:13,0))/SUM(INDEX('AEO Table 1'!16:18,0,MATCH(Calculations!I40,'AEO Table 1'!13:13,0)))</f>
        <v>0.39955890626228063</v>
      </c>
      <c r="J79" s="14">
        <f>INDEX('AEO Table 1'!16:16,MATCH(Calculations!J40,'AEO Table 1'!13:13,0))/SUM(INDEX('AEO Table 1'!16:18,0,MATCH(Calculations!J40,'AEO Table 1'!13:13,0)))</f>
        <v>0.40381284203970252</v>
      </c>
      <c r="K79" s="14">
        <f>INDEX('AEO Table 1'!16:16,MATCH(Calculations!K40,'AEO Table 1'!13:13,0))/SUM(INDEX('AEO Table 1'!16:18,0,MATCH(Calculations!K40,'AEO Table 1'!13:13,0)))</f>
        <v>0.40479626005610497</v>
      </c>
      <c r="L79" s="14">
        <f>INDEX('AEO Table 1'!16:16,MATCH(Calculations!L40,'AEO Table 1'!13:13,0))/SUM(INDEX('AEO Table 1'!16:18,0,MATCH(Calculations!L40,'AEO Table 1'!13:13,0)))</f>
        <v>0.40604533708923823</v>
      </c>
      <c r="M79" s="14">
        <f>INDEX('AEO Table 1'!16:16,MATCH(Calculations!M40,'AEO Table 1'!13:13,0))/SUM(INDEX('AEO Table 1'!16:18,0,MATCH(Calculations!M40,'AEO Table 1'!13:13,0)))</f>
        <v>0.40406608810943689</v>
      </c>
      <c r="N79" s="14">
        <f>INDEX('AEO Table 1'!16:16,MATCH(Calculations!N40,'AEO Table 1'!13:13,0))/SUM(INDEX('AEO Table 1'!16:18,0,MATCH(Calculations!N40,'AEO Table 1'!13:13,0)))</f>
        <v>0.40244110960589308</v>
      </c>
      <c r="O79" s="14">
        <f>INDEX('AEO Table 1'!16:16,MATCH(Calculations!O40,'AEO Table 1'!13:13,0))/SUM(INDEX('AEO Table 1'!16:18,0,MATCH(Calculations!O40,'AEO Table 1'!13:13,0)))</f>
        <v>0.40167854352201127</v>
      </c>
      <c r="P79" s="14">
        <f>INDEX('AEO Table 1'!16:16,MATCH(Calculations!P40,'AEO Table 1'!13:13,0))/SUM(INDEX('AEO Table 1'!16:18,0,MATCH(Calculations!P40,'AEO Table 1'!13:13,0)))</f>
        <v>0.40062940931614527</v>
      </c>
      <c r="Q79" s="14">
        <f>INDEX('AEO Table 1'!16:16,MATCH(Calculations!Q40,'AEO Table 1'!13:13,0))/SUM(INDEX('AEO Table 1'!16:18,0,MATCH(Calculations!Q40,'AEO Table 1'!13:13,0)))</f>
        <v>0.39830036200154428</v>
      </c>
      <c r="R79" s="14">
        <f>INDEX('AEO Table 1'!16:16,MATCH(Calculations!R40,'AEO Table 1'!13:13,0))/SUM(INDEX('AEO Table 1'!16:18,0,MATCH(Calculations!R40,'AEO Table 1'!13:13,0)))</f>
        <v>0.39717543554710788</v>
      </c>
      <c r="S79" s="14">
        <f>INDEX('AEO Table 1'!16:16,MATCH(Calculations!S40,'AEO Table 1'!13:13,0))/SUM(INDEX('AEO Table 1'!16:18,0,MATCH(Calculations!S40,'AEO Table 1'!13:13,0)))</f>
        <v>0.39714292943930846</v>
      </c>
      <c r="T79" s="14">
        <f>INDEX('AEO Table 1'!16:16,MATCH(Calculations!T40,'AEO Table 1'!13:13,0))/SUM(INDEX('AEO Table 1'!16:18,0,MATCH(Calculations!T40,'AEO Table 1'!13:13,0)))</f>
        <v>0.39599922448972757</v>
      </c>
      <c r="U79" s="14">
        <f>INDEX('AEO Table 1'!16:16,MATCH(Calculations!U40,'AEO Table 1'!13:13,0))/SUM(INDEX('AEO Table 1'!16:18,0,MATCH(Calculations!U40,'AEO Table 1'!13:13,0)))</f>
        <v>0.39358630031356007</v>
      </c>
      <c r="V79" s="14">
        <f>INDEX('AEO Table 1'!16:16,MATCH(Calculations!V40,'AEO Table 1'!13:13,0))/SUM(INDEX('AEO Table 1'!16:18,0,MATCH(Calculations!V40,'AEO Table 1'!13:13,0)))</f>
        <v>0.38995565001686183</v>
      </c>
      <c r="W79" s="14">
        <f>INDEX('AEO Table 1'!16:16,MATCH(Calculations!W40,'AEO Table 1'!13:13,0))/SUM(INDEX('AEO Table 1'!16:18,0,MATCH(Calculations!W40,'AEO Table 1'!13:13,0)))</f>
        <v>0.38874129191265483</v>
      </c>
      <c r="X79" s="14">
        <f>INDEX('AEO Table 1'!16:16,MATCH(Calculations!X40,'AEO Table 1'!13:13,0))/SUM(INDEX('AEO Table 1'!16:18,0,MATCH(Calculations!X40,'AEO Table 1'!13:13,0)))</f>
        <v>0.38777603316687781</v>
      </c>
      <c r="Y79" s="14">
        <f>INDEX('AEO Table 1'!16:16,MATCH(Calculations!Y40,'AEO Table 1'!13:13,0))/SUM(INDEX('AEO Table 1'!16:18,0,MATCH(Calculations!Y40,'AEO Table 1'!13:13,0)))</f>
        <v>0.38669480965743974</v>
      </c>
      <c r="Z79" s="14">
        <f>INDEX('AEO Table 1'!16:16,MATCH(Calculations!Z40,'AEO Table 1'!13:13,0))/SUM(INDEX('AEO Table 1'!16:18,0,MATCH(Calculations!Z40,'AEO Table 1'!13:13,0)))</f>
        <v>0.38515907923871717</v>
      </c>
      <c r="AA79" s="14">
        <f>INDEX('AEO Table 1'!16:16,MATCH(Calculations!AA40,'AEO Table 1'!13:13,0))/SUM(INDEX('AEO Table 1'!16:18,0,MATCH(Calculations!AA40,'AEO Table 1'!13:13,0)))</f>
        <v>0.38306717013356956</v>
      </c>
      <c r="AB79" s="14">
        <f>INDEX('AEO Table 1'!16:16,MATCH(Calculations!AB40,'AEO Table 1'!13:13,0))/SUM(INDEX('AEO Table 1'!16:18,0,MATCH(Calculations!AB40,'AEO Table 1'!13:13,0)))</f>
        <v>0.3792061312267917</v>
      </c>
      <c r="AC79" s="14">
        <f>INDEX('AEO Table 1'!16:16,MATCH(Calculations!AC40,'AEO Table 1'!13:13,0))/SUM(INDEX('AEO Table 1'!16:18,0,MATCH(Calculations!AC40,'AEO Table 1'!13:13,0)))</f>
        <v>0.37769743924747334</v>
      </c>
      <c r="AD79" s="14">
        <f>INDEX('AEO Table 1'!16:16,MATCH(Calculations!AD40,'AEO Table 1'!13:13,0))/SUM(INDEX('AEO Table 1'!16:18,0,MATCH(Calculations!AD40,'AEO Table 1'!13:13,0)))</f>
        <v>0.37491183273573703</v>
      </c>
      <c r="AE79" s="14">
        <f>INDEX('AEO Table 1'!16:16,MATCH(Calculations!AE40,'AEO Table 1'!13:13,0))/SUM(INDEX('AEO Table 1'!16:18,0,MATCH(Calculations!AE40,'AEO Table 1'!13:13,0)))</f>
        <v>0.37265975791203609</v>
      </c>
      <c r="AF79" s="14">
        <f>INDEX('AEO Table 1'!16:16,MATCH(Calculations!AF40,'AEO Table 1'!13:13,0))/SUM(INDEX('AEO Table 1'!16:18,0,MATCH(Calculations!AF40,'AEO Table 1'!13:13,0)))</f>
        <v>0.36954294068064497</v>
      </c>
      <c r="AG79" s="14">
        <f>INDEX('AEO Table 1'!16:16,MATCH(Calculations!AG40,'AEO Table 1'!13:13,0))/SUM(INDEX('AEO Table 1'!16:18,0,MATCH(Calculations!AG40,'AEO Table 1'!13:13,0)))</f>
        <v>0.36639678308287754</v>
      </c>
      <c r="AH79" s="14">
        <f>INDEX('AEO Table 1'!16:16,MATCH(Calculations!AH40,'AEO Table 1'!13:13,0))/SUM(INDEX('AEO Table 1'!16:18,0,MATCH(Calculations!AH40,'AEO Table 1'!13:13,0)))</f>
        <v>0.36216327232283985</v>
      </c>
      <c r="AI79" s="14"/>
      <c r="AJ79" s="14"/>
    </row>
    <row r="80" spans="1:36" x14ac:dyDescent="0.2">
      <c r="A80" s="8" t="s">
        <v>296</v>
      </c>
      <c r="B80" s="8" t="s">
        <v>298</v>
      </c>
      <c r="C80" s="4"/>
      <c r="D80" s="4">
        <f t="shared" ref="D80:AH82" si="171">D72</f>
        <v>11.470048</v>
      </c>
      <c r="E80" s="4">
        <f t="shared" si="171"/>
        <v>11.393803</v>
      </c>
      <c r="F80" s="4">
        <f t="shared" si="171"/>
        <v>11.802375</v>
      </c>
      <c r="G80" s="4">
        <f t="shared" si="171"/>
        <v>13.463839</v>
      </c>
      <c r="H80" s="4">
        <f t="shared" si="171"/>
        <v>14.764208999999999</v>
      </c>
      <c r="I80" s="4">
        <f t="shared" si="171"/>
        <v>15.909644</v>
      </c>
      <c r="J80" s="4">
        <f t="shared" si="171"/>
        <v>16.658766</v>
      </c>
      <c r="K80" s="4">
        <f t="shared" si="171"/>
        <v>17.065017999999998</v>
      </c>
      <c r="L80" s="4">
        <f t="shared" si="171"/>
        <v>17.395396999999999</v>
      </c>
      <c r="M80" s="4">
        <f t="shared" si="171"/>
        <v>17.593847</v>
      </c>
      <c r="N80" s="4">
        <f t="shared" si="171"/>
        <v>17.711957999999999</v>
      </c>
      <c r="O80" s="4">
        <f t="shared" si="171"/>
        <v>17.862158000000001</v>
      </c>
      <c r="P80" s="4">
        <f t="shared" si="171"/>
        <v>18.046313999999999</v>
      </c>
      <c r="Q80" s="4">
        <f t="shared" si="171"/>
        <v>18.076929</v>
      </c>
      <c r="R80" s="4">
        <f t="shared" si="171"/>
        <v>18.215654000000001</v>
      </c>
      <c r="S80" s="4">
        <f t="shared" si="171"/>
        <v>18.377293000000002</v>
      </c>
      <c r="T80" s="4">
        <f t="shared" si="171"/>
        <v>18.469908</v>
      </c>
      <c r="U80" s="4">
        <f t="shared" si="171"/>
        <v>18.521104999999999</v>
      </c>
      <c r="V80" s="4">
        <f t="shared" si="171"/>
        <v>18.442879000000001</v>
      </c>
      <c r="W80" s="4">
        <f t="shared" si="171"/>
        <v>18.536311999999999</v>
      </c>
      <c r="X80" s="4">
        <f t="shared" si="171"/>
        <v>18.643000000000001</v>
      </c>
      <c r="Y80" s="4">
        <f t="shared" si="171"/>
        <v>18.699743000000002</v>
      </c>
      <c r="Z80" s="4">
        <f t="shared" si="171"/>
        <v>18.727302999999999</v>
      </c>
      <c r="AA80" s="4">
        <f t="shared" si="171"/>
        <v>18.785596999999999</v>
      </c>
      <c r="AB80" s="4">
        <f t="shared" si="171"/>
        <v>18.724299999999999</v>
      </c>
      <c r="AC80" s="4">
        <f t="shared" si="171"/>
        <v>18.783881999999998</v>
      </c>
      <c r="AD80" s="4">
        <f t="shared" si="171"/>
        <v>18.666398999999998</v>
      </c>
      <c r="AE80" s="4">
        <f t="shared" si="171"/>
        <v>18.600128000000002</v>
      </c>
      <c r="AF80" s="4">
        <f t="shared" si="171"/>
        <v>18.491758000000001</v>
      </c>
      <c r="AG80" s="4">
        <f t="shared" si="171"/>
        <v>18.308938999999999</v>
      </c>
      <c r="AH80" s="4">
        <f t="shared" si="171"/>
        <v>18.083735000000001</v>
      </c>
      <c r="AI80" s="4"/>
      <c r="AJ80" s="4"/>
    </row>
    <row r="81" spans="1:36" x14ac:dyDescent="0.2">
      <c r="A81" s="8" t="s">
        <v>299</v>
      </c>
      <c r="B81" s="8" t="s">
        <v>297</v>
      </c>
      <c r="C81" s="8">
        <f t="shared" ref="C81:R81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2">
      <c r="A82" s="8" t="s">
        <v>300</v>
      </c>
      <c r="B82" s="8" t="s">
        <v>298</v>
      </c>
      <c r="C82" s="14"/>
      <c r="D82" s="14">
        <f t="shared" si="171"/>
        <v>0.57502582615816089</v>
      </c>
      <c r="E82" s="14">
        <f t="shared" si="171"/>
        <v>0.51537399901493552</v>
      </c>
      <c r="F82" s="14">
        <f t="shared" si="171"/>
        <v>0.53868017622643938</v>
      </c>
      <c r="G82" s="14">
        <f t="shared" si="171"/>
        <v>0.61148647209367968</v>
      </c>
      <c r="H82" s="14">
        <f t="shared" si="171"/>
        <v>0.66973103847400706</v>
      </c>
      <c r="I82" s="14">
        <f t="shared" si="171"/>
        <v>0.73602233799005257</v>
      </c>
      <c r="J82" s="14">
        <f t="shared" si="171"/>
        <v>0.76285699625959225</v>
      </c>
      <c r="K82" s="14">
        <f t="shared" si="171"/>
        <v>0.78530752156360162</v>
      </c>
      <c r="L82" s="14">
        <f t="shared" si="171"/>
        <v>0.80306025377256152</v>
      </c>
      <c r="M82" s="14">
        <f t="shared" si="171"/>
        <v>0.81110213148833443</v>
      </c>
      <c r="N82" s="14">
        <f t="shared" si="171"/>
        <v>0.81762293442843037</v>
      </c>
      <c r="O82" s="14">
        <f t="shared" si="171"/>
        <v>0.8315291946217791</v>
      </c>
      <c r="P82" s="14">
        <f t="shared" si="171"/>
        <v>0.84108956927646461</v>
      </c>
      <c r="Q82" s="14">
        <f t="shared" si="171"/>
        <v>0.84552346869587502</v>
      </c>
      <c r="R82" s="14">
        <f t="shared" si="171"/>
        <v>0.85147027870019698</v>
      </c>
      <c r="S82" s="14">
        <f t="shared" si="171"/>
        <v>0.85684343820273789</v>
      </c>
      <c r="T82" s="14">
        <f t="shared" si="171"/>
        <v>0.85545759635495355</v>
      </c>
      <c r="U82" s="14">
        <f t="shared" si="171"/>
        <v>0.85319515613762842</v>
      </c>
      <c r="V82" s="14">
        <f t="shared" si="171"/>
        <v>0.85244848263990558</v>
      </c>
      <c r="W82" s="14">
        <f t="shared" si="171"/>
        <v>0.84963800382745014</v>
      </c>
      <c r="X82" s="14">
        <f t="shared" si="171"/>
        <v>0.86299945740501105</v>
      </c>
      <c r="Y82" s="14">
        <f t="shared" si="171"/>
        <v>0.8643649037507819</v>
      </c>
      <c r="Z82" s="14">
        <f t="shared" si="171"/>
        <v>0.86255863041585645</v>
      </c>
      <c r="AA82" s="14">
        <f t="shared" si="171"/>
        <v>0.86319000996899686</v>
      </c>
      <c r="AB82" s="14">
        <f t="shared" si="171"/>
        <v>0.87044533016905334</v>
      </c>
      <c r="AC82" s="14">
        <f t="shared" si="171"/>
        <v>0.87733173581841561</v>
      </c>
      <c r="AD82" s="14">
        <f t="shared" si="171"/>
        <v>0.88027305727951766</v>
      </c>
      <c r="AE82" s="14">
        <f t="shared" si="171"/>
        <v>0.87032754328556816</v>
      </c>
      <c r="AF82" s="14">
        <f t="shared" si="171"/>
        <v>0.86395571602548071</v>
      </c>
      <c r="AG82" s="14">
        <f t="shared" si="171"/>
        <v>0.85861172975013977</v>
      </c>
      <c r="AH82" s="14">
        <f t="shared" si="171"/>
        <v>0.84922017285223617</v>
      </c>
      <c r="AI82" s="14"/>
      <c r="AJ82" s="14"/>
    </row>
    <row r="83" spans="1:36" x14ac:dyDescent="0.2">
      <c r="A83" s="8" t="s">
        <v>303</v>
      </c>
      <c r="B83" s="8"/>
      <c r="C83" s="8"/>
      <c r="D83" s="8">
        <f t="shared" ref="D83:AH83" si="173">(D78*D79)/(D80*10^6*D81*365)*D82</f>
        <v>1.4093600635272896E-8</v>
      </c>
      <c r="E83" s="8">
        <f t="shared" si="173"/>
        <v>1.29447040973257E-8</v>
      </c>
      <c r="F83" s="8">
        <f t="shared" si="173"/>
        <v>1.3003748975569541E-8</v>
      </c>
      <c r="G83" s="8">
        <f t="shared" si="173"/>
        <v>1.3439779181946074E-8</v>
      </c>
      <c r="H83" s="8">
        <f t="shared" si="173"/>
        <v>1.3758825054821764E-8</v>
      </c>
      <c r="I83" s="8">
        <f t="shared" si="173"/>
        <v>1.4265602924859071E-8</v>
      </c>
      <c r="J83" s="8">
        <f t="shared" si="173"/>
        <v>1.4271158002511961E-8</v>
      </c>
      <c r="K83" s="8">
        <f t="shared" si="173"/>
        <v>1.4376338178148907E-8</v>
      </c>
      <c r="L83" s="8">
        <f t="shared" si="173"/>
        <v>1.4466620771762664E-8</v>
      </c>
      <c r="M83" s="8">
        <f t="shared" si="173"/>
        <v>1.4376259960479335E-8</v>
      </c>
      <c r="N83" s="8">
        <f t="shared" si="173"/>
        <v>1.4337307884124204E-8</v>
      </c>
      <c r="O83" s="8">
        <f t="shared" si="173"/>
        <v>1.4431151673783608E-8</v>
      </c>
      <c r="P83" s="8">
        <f t="shared" si="173"/>
        <v>1.4410377126608929E-8</v>
      </c>
      <c r="Q83" s="8">
        <f t="shared" si="173"/>
        <v>1.4377735766616898E-8</v>
      </c>
      <c r="R83" s="8">
        <f t="shared" si="173"/>
        <v>1.432801038715134E-8</v>
      </c>
      <c r="S83" s="8">
        <f t="shared" si="173"/>
        <v>1.4290438427655899E-8</v>
      </c>
      <c r="T83" s="8">
        <f t="shared" si="173"/>
        <v>1.4154902193456102E-8</v>
      </c>
      <c r="U83" s="8">
        <f t="shared" si="173"/>
        <v>1.3992658763067412E-8</v>
      </c>
      <c r="V83" s="8">
        <f t="shared" si="173"/>
        <v>1.3910201616242166E-8</v>
      </c>
      <c r="W83" s="8">
        <f t="shared" si="173"/>
        <v>1.3751499432063589E-8</v>
      </c>
      <c r="X83" s="8">
        <f t="shared" si="173"/>
        <v>1.3853339235679672E-8</v>
      </c>
      <c r="Y83" s="8">
        <f t="shared" si="173"/>
        <v>1.3794584130302718E-8</v>
      </c>
      <c r="Z83" s="8">
        <f t="shared" si="173"/>
        <v>1.369090982380928E-8</v>
      </c>
      <c r="AA83" s="8">
        <f t="shared" si="173"/>
        <v>1.3584232934067224E-8</v>
      </c>
      <c r="AB83" s="8">
        <f t="shared" si="173"/>
        <v>1.3604733599139917E-8</v>
      </c>
      <c r="AC83" s="8">
        <f t="shared" si="173"/>
        <v>1.3614487920308272E-8</v>
      </c>
      <c r="AD83" s="8">
        <f t="shared" si="173"/>
        <v>1.3644725239110063E-8</v>
      </c>
      <c r="AE83" s="8">
        <f t="shared" si="173"/>
        <v>1.3457304363948491E-8</v>
      </c>
      <c r="AF83" s="8">
        <f t="shared" si="173"/>
        <v>1.332468570750058E-8</v>
      </c>
      <c r="AG83" s="8">
        <f t="shared" si="173"/>
        <v>1.3260627448730139E-8</v>
      </c>
      <c r="AH83" s="8">
        <f t="shared" si="173"/>
        <v>1.3125484876595403E-8</v>
      </c>
      <c r="AI83" s="8"/>
      <c r="AJ83" s="8"/>
    </row>
    <row r="84" spans="1:36" x14ac:dyDescent="0.2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2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2">
      <c r="A86" s="8" t="s">
        <v>304</v>
      </c>
      <c r="B86" s="8" t="s">
        <v>316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2">
      <c r="A87" s="8" t="s">
        <v>305</v>
      </c>
      <c r="B87" s="8" t="s">
        <v>298</v>
      </c>
      <c r="C87" s="14"/>
      <c r="D87" s="14">
        <f t="shared" ref="D87:AH90" si="193">D79</f>
        <v>0.36426803512570982</v>
      </c>
      <c r="E87" s="14">
        <f t="shared" si="193"/>
        <v>0.37081692377062003</v>
      </c>
      <c r="F87" s="14">
        <f t="shared" si="193"/>
        <v>0.36917153789763335</v>
      </c>
      <c r="G87" s="14">
        <f t="shared" si="193"/>
        <v>0.38343822616496887</v>
      </c>
      <c r="H87" s="14">
        <f t="shared" si="193"/>
        <v>0.3930178937170416</v>
      </c>
      <c r="I87" s="14">
        <f t="shared" si="193"/>
        <v>0.39955890626228063</v>
      </c>
      <c r="J87" s="14">
        <f t="shared" si="193"/>
        <v>0.40381284203970252</v>
      </c>
      <c r="K87" s="14">
        <f t="shared" si="193"/>
        <v>0.40479626005610497</v>
      </c>
      <c r="L87" s="14">
        <f t="shared" si="193"/>
        <v>0.40604533708923823</v>
      </c>
      <c r="M87" s="14">
        <f t="shared" si="193"/>
        <v>0.40406608810943689</v>
      </c>
      <c r="N87" s="14">
        <f t="shared" si="193"/>
        <v>0.40244110960589308</v>
      </c>
      <c r="O87" s="14">
        <f t="shared" si="193"/>
        <v>0.40167854352201127</v>
      </c>
      <c r="P87" s="14">
        <f t="shared" si="193"/>
        <v>0.40062940931614527</v>
      </c>
      <c r="Q87" s="14">
        <f t="shared" si="193"/>
        <v>0.39830036200154428</v>
      </c>
      <c r="R87" s="14">
        <f t="shared" si="193"/>
        <v>0.39717543554710788</v>
      </c>
      <c r="S87" s="14">
        <f t="shared" si="193"/>
        <v>0.39714292943930846</v>
      </c>
      <c r="T87" s="14">
        <f t="shared" si="193"/>
        <v>0.39599922448972757</v>
      </c>
      <c r="U87" s="14">
        <f t="shared" si="193"/>
        <v>0.39358630031356007</v>
      </c>
      <c r="V87" s="14">
        <f t="shared" si="193"/>
        <v>0.38995565001686183</v>
      </c>
      <c r="W87" s="14">
        <f t="shared" si="193"/>
        <v>0.38874129191265483</v>
      </c>
      <c r="X87" s="14">
        <f t="shared" si="193"/>
        <v>0.38777603316687781</v>
      </c>
      <c r="Y87" s="14">
        <f t="shared" si="193"/>
        <v>0.38669480965743974</v>
      </c>
      <c r="Z87" s="14">
        <f t="shared" si="193"/>
        <v>0.38515907923871717</v>
      </c>
      <c r="AA87" s="14">
        <f t="shared" si="193"/>
        <v>0.38306717013356956</v>
      </c>
      <c r="AB87" s="14">
        <f t="shared" si="193"/>
        <v>0.3792061312267917</v>
      </c>
      <c r="AC87" s="14">
        <f t="shared" si="193"/>
        <v>0.37769743924747334</v>
      </c>
      <c r="AD87" s="14">
        <f t="shared" si="193"/>
        <v>0.37491183273573703</v>
      </c>
      <c r="AE87" s="14">
        <f t="shared" si="193"/>
        <v>0.37265975791203609</v>
      </c>
      <c r="AF87" s="14">
        <f t="shared" si="193"/>
        <v>0.36954294068064497</v>
      </c>
      <c r="AG87" s="14">
        <f t="shared" si="193"/>
        <v>0.36639678308287754</v>
      </c>
      <c r="AH87" s="14">
        <f t="shared" si="193"/>
        <v>0.36216327232283985</v>
      </c>
      <c r="AI87" s="14"/>
      <c r="AJ87" s="14"/>
    </row>
    <row r="88" spans="1:36" x14ac:dyDescent="0.2">
      <c r="A88" s="8" t="s">
        <v>296</v>
      </c>
      <c r="B88" s="8" t="s">
        <v>298</v>
      </c>
      <c r="C88" s="4"/>
      <c r="D88" s="4">
        <f t="shared" ref="C88:R89" si="194">D80</f>
        <v>11.470048</v>
      </c>
      <c r="E88" s="4">
        <f t="shared" si="194"/>
        <v>11.393803</v>
      </c>
      <c r="F88" s="4">
        <f t="shared" si="194"/>
        <v>11.802375</v>
      </c>
      <c r="G88" s="4">
        <f t="shared" si="194"/>
        <v>13.463839</v>
      </c>
      <c r="H88" s="4">
        <f t="shared" si="194"/>
        <v>14.764208999999999</v>
      </c>
      <c r="I88" s="4">
        <f t="shared" si="194"/>
        <v>15.909644</v>
      </c>
      <c r="J88" s="4">
        <f t="shared" si="194"/>
        <v>16.658766</v>
      </c>
      <c r="K88" s="4">
        <f t="shared" si="194"/>
        <v>17.065017999999998</v>
      </c>
      <c r="L88" s="4">
        <f t="shared" si="194"/>
        <v>17.395396999999999</v>
      </c>
      <c r="M88" s="4">
        <f t="shared" si="194"/>
        <v>17.593847</v>
      </c>
      <c r="N88" s="4">
        <f t="shared" si="194"/>
        <v>17.711957999999999</v>
      </c>
      <c r="O88" s="4">
        <f t="shared" si="194"/>
        <v>17.862158000000001</v>
      </c>
      <c r="P88" s="4">
        <f t="shared" si="194"/>
        <v>18.046313999999999</v>
      </c>
      <c r="Q88" s="4">
        <f t="shared" si="194"/>
        <v>18.076929</v>
      </c>
      <c r="R88" s="4">
        <f t="shared" si="194"/>
        <v>18.215654000000001</v>
      </c>
      <c r="S88" s="4">
        <f t="shared" si="193"/>
        <v>18.377293000000002</v>
      </c>
      <c r="T88" s="4">
        <f t="shared" si="193"/>
        <v>18.469908</v>
      </c>
      <c r="U88" s="4">
        <f t="shared" si="193"/>
        <v>18.521104999999999</v>
      </c>
      <c r="V88" s="4">
        <f t="shared" si="193"/>
        <v>18.442879000000001</v>
      </c>
      <c r="W88" s="4">
        <f t="shared" si="193"/>
        <v>18.536311999999999</v>
      </c>
      <c r="X88" s="4">
        <f t="shared" si="193"/>
        <v>18.643000000000001</v>
      </c>
      <c r="Y88" s="4">
        <f t="shared" si="193"/>
        <v>18.699743000000002</v>
      </c>
      <c r="Z88" s="4">
        <f t="shared" si="193"/>
        <v>18.727302999999999</v>
      </c>
      <c r="AA88" s="4">
        <f t="shared" si="193"/>
        <v>18.785596999999999</v>
      </c>
      <c r="AB88" s="4">
        <f t="shared" si="193"/>
        <v>18.724299999999999</v>
      </c>
      <c r="AC88" s="4">
        <f t="shared" si="193"/>
        <v>18.783881999999998</v>
      </c>
      <c r="AD88" s="4">
        <f t="shared" si="193"/>
        <v>18.666398999999998</v>
      </c>
      <c r="AE88" s="4">
        <f t="shared" si="193"/>
        <v>18.600128000000002</v>
      </c>
      <c r="AF88" s="4">
        <f t="shared" si="193"/>
        <v>18.491758000000001</v>
      </c>
      <c r="AG88" s="4">
        <f t="shared" si="193"/>
        <v>18.308938999999999</v>
      </c>
      <c r="AH88" s="4">
        <f t="shared" si="193"/>
        <v>18.083735000000001</v>
      </c>
      <c r="AI88" s="4"/>
      <c r="AJ88" s="4"/>
    </row>
    <row r="89" spans="1:36" x14ac:dyDescent="0.2">
      <c r="A89" s="8" t="s">
        <v>299</v>
      </c>
      <c r="B89" s="8" t="s">
        <v>297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2">
      <c r="A90" s="8" t="s">
        <v>300</v>
      </c>
      <c r="B90" s="8" t="s">
        <v>298</v>
      </c>
      <c r="C90" s="14"/>
      <c r="D90" s="14">
        <f t="shared" si="193"/>
        <v>0.57502582615816089</v>
      </c>
      <c r="E90" s="14">
        <f t="shared" si="193"/>
        <v>0.51537399901493552</v>
      </c>
      <c r="F90" s="14">
        <f t="shared" si="193"/>
        <v>0.53868017622643938</v>
      </c>
      <c r="G90" s="14">
        <f t="shared" si="193"/>
        <v>0.61148647209367968</v>
      </c>
      <c r="H90" s="14">
        <f t="shared" si="193"/>
        <v>0.66973103847400706</v>
      </c>
      <c r="I90" s="14">
        <f t="shared" si="193"/>
        <v>0.73602233799005257</v>
      </c>
      <c r="J90" s="14">
        <f t="shared" si="193"/>
        <v>0.76285699625959225</v>
      </c>
      <c r="K90" s="14">
        <f t="shared" si="193"/>
        <v>0.78530752156360162</v>
      </c>
      <c r="L90" s="14">
        <f t="shared" si="193"/>
        <v>0.80306025377256152</v>
      </c>
      <c r="M90" s="14">
        <f t="shared" si="193"/>
        <v>0.81110213148833443</v>
      </c>
      <c r="N90" s="14">
        <f t="shared" si="193"/>
        <v>0.81762293442843037</v>
      </c>
      <c r="O90" s="14">
        <f t="shared" si="193"/>
        <v>0.8315291946217791</v>
      </c>
      <c r="P90" s="14">
        <f t="shared" si="193"/>
        <v>0.84108956927646461</v>
      </c>
      <c r="Q90" s="14">
        <f t="shared" si="193"/>
        <v>0.84552346869587502</v>
      </c>
      <c r="R90" s="14">
        <f t="shared" si="193"/>
        <v>0.85147027870019698</v>
      </c>
      <c r="S90" s="14">
        <f t="shared" si="193"/>
        <v>0.85684343820273789</v>
      </c>
      <c r="T90" s="14">
        <f t="shared" si="193"/>
        <v>0.85545759635495355</v>
      </c>
      <c r="U90" s="14">
        <f t="shared" si="193"/>
        <v>0.85319515613762842</v>
      </c>
      <c r="V90" s="14">
        <f t="shared" si="193"/>
        <v>0.85244848263990558</v>
      </c>
      <c r="W90" s="14">
        <f t="shared" si="193"/>
        <v>0.84963800382745014</v>
      </c>
      <c r="X90" s="14">
        <f t="shared" si="193"/>
        <v>0.86299945740501105</v>
      </c>
      <c r="Y90" s="14">
        <f t="shared" si="193"/>
        <v>0.8643649037507819</v>
      </c>
      <c r="Z90" s="14">
        <f t="shared" si="193"/>
        <v>0.86255863041585645</v>
      </c>
      <c r="AA90" s="14">
        <f t="shared" si="193"/>
        <v>0.86319000996899686</v>
      </c>
      <c r="AB90" s="14">
        <f t="shared" si="193"/>
        <v>0.87044533016905334</v>
      </c>
      <c r="AC90" s="14">
        <f t="shared" si="193"/>
        <v>0.87733173581841561</v>
      </c>
      <c r="AD90" s="14">
        <f t="shared" si="193"/>
        <v>0.88027305727951766</v>
      </c>
      <c r="AE90" s="14">
        <f t="shared" si="193"/>
        <v>0.87032754328556816</v>
      </c>
      <c r="AF90" s="14">
        <f t="shared" si="193"/>
        <v>0.86395571602548071</v>
      </c>
      <c r="AG90" s="14">
        <f t="shared" si="193"/>
        <v>0.85861172975013977</v>
      </c>
      <c r="AH90" s="14">
        <f t="shared" si="193"/>
        <v>0.84922017285223617</v>
      </c>
      <c r="AI90" s="14"/>
      <c r="AJ90" s="14"/>
    </row>
    <row r="91" spans="1:36" x14ac:dyDescent="0.2">
      <c r="A91" s="8" t="s">
        <v>303</v>
      </c>
      <c r="B91" s="8"/>
      <c r="C91" s="8"/>
      <c r="D91" s="8">
        <f t="shared" ref="D91:AH91" si="195">(D86*D87)/(D88*10^6*D89*365)*D90</f>
        <v>1.217965486998892E-9</v>
      </c>
      <c r="E91" s="8">
        <f t="shared" si="195"/>
        <v>1.1186781318676529E-9</v>
      </c>
      <c r="F91" s="8">
        <f t="shared" si="195"/>
        <v>1.1237807756665033E-9</v>
      </c>
      <c r="G91" s="8">
        <f t="shared" si="195"/>
        <v>1.1614623984397839E-9</v>
      </c>
      <c r="H91" s="8">
        <f t="shared" si="195"/>
        <v>1.1890342639969424E-9</v>
      </c>
      <c r="I91" s="8">
        <f t="shared" si="195"/>
        <v>1.2328298823952281E-9</v>
      </c>
      <c r="J91" s="8">
        <f t="shared" si="195"/>
        <v>1.2333099508343669E-9</v>
      </c>
      <c r="K91" s="8">
        <f t="shared" si="195"/>
        <v>1.2423995956424982E-9</v>
      </c>
      <c r="L91" s="8">
        <f t="shared" si="195"/>
        <v>1.2502017950906004E-9</v>
      </c>
      <c r="M91" s="8">
        <f t="shared" si="195"/>
        <v>1.2423928360908064E-9</v>
      </c>
      <c r="N91" s="8">
        <f t="shared" si="195"/>
        <v>1.2390266072699928E-9</v>
      </c>
      <c r="O91" s="8">
        <f t="shared" si="195"/>
        <v>1.2471365644010524E-9</v>
      </c>
      <c r="P91" s="8">
        <f t="shared" si="195"/>
        <v>1.2453412331637343E-9</v>
      </c>
      <c r="Q91" s="8">
        <f t="shared" si="195"/>
        <v>1.2425203748928184E-9</v>
      </c>
      <c r="R91" s="8">
        <f t="shared" si="195"/>
        <v>1.2382231198772763E-9</v>
      </c>
      <c r="S91" s="8">
        <f t="shared" si="195"/>
        <v>1.2349761604147071E-9</v>
      </c>
      <c r="T91" s="8">
        <f t="shared" si="195"/>
        <v>1.2232631525208974E-9</v>
      </c>
      <c r="U91" s="8">
        <f t="shared" si="195"/>
        <v>1.2092421153268133E-9</v>
      </c>
      <c r="V91" s="8">
        <f t="shared" si="195"/>
        <v>1.2021161890579647E-9</v>
      </c>
      <c r="W91" s="8">
        <f t="shared" si="195"/>
        <v>1.1884011854869767E-9</v>
      </c>
      <c r="X91" s="8">
        <f t="shared" si="195"/>
        <v>1.197202156169848E-9</v>
      </c>
      <c r="Y91" s="8">
        <f t="shared" si="195"/>
        <v>1.1921245544706054E-9</v>
      </c>
      <c r="Z91" s="8">
        <f t="shared" si="195"/>
        <v>1.1831650465020362E-9</v>
      </c>
      <c r="AA91" s="8">
        <f t="shared" si="195"/>
        <v>1.1739460560305007E-9</v>
      </c>
      <c r="AB91" s="8">
        <f t="shared" si="195"/>
        <v>1.1757177184441902E-9</v>
      </c>
      <c r="AC91" s="8">
        <f t="shared" si="195"/>
        <v>1.176560684471085E-9</v>
      </c>
      <c r="AD91" s="8">
        <f t="shared" si="195"/>
        <v>1.1791737860959312E-9</v>
      </c>
      <c r="AE91" s="8">
        <f t="shared" si="195"/>
        <v>1.1629769203412275E-9</v>
      </c>
      <c r="AF91" s="8">
        <f t="shared" si="195"/>
        <v>1.1515160487963463E-9</v>
      </c>
      <c r="AG91" s="8">
        <f t="shared" si="195"/>
        <v>1.1459801498902588E-9</v>
      </c>
      <c r="AH91" s="8">
        <f t="shared" si="195"/>
        <v>1.1343011621749115E-9</v>
      </c>
      <c r="AI91" s="8"/>
      <c r="AJ91" s="8"/>
    </row>
    <row r="92" spans="1:36" x14ac:dyDescent="0.2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2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2">
      <c r="A94" s="8" t="s">
        <v>304</v>
      </c>
      <c r="B94" s="8" t="s">
        <v>316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2">
      <c r="A95" s="8" t="s">
        <v>305</v>
      </c>
      <c r="B95" s="8" t="s">
        <v>298</v>
      </c>
      <c r="C95" s="14"/>
      <c r="D95" s="14">
        <f t="shared" ref="D95:AH98" si="215">D87</f>
        <v>0.36426803512570982</v>
      </c>
      <c r="E95" s="14">
        <f>E87</f>
        <v>0.37081692377062003</v>
      </c>
      <c r="F95" s="14">
        <f t="shared" si="215"/>
        <v>0.36917153789763335</v>
      </c>
      <c r="G95" s="14">
        <f t="shared" si="215"/>
        <v>0.38343822616496887</v>
      </c>
      <c r="H95" s="14">
        <f t="shared" si="215"/>
        <v>0.3930178937170416</v>
      </c>
      <c r="I95" s="14">
        <f t="shared" si="215"/>
        <v>0.39955890626228063</v>
      </c>
      <c r="J95" s="14">
        <f t="shared" si="215"/>
        <v>0.40381284203970252</v>
      </c>
      <c r="K95" s="14">
        <f t="shared" si="215"/>
        <v>0.40479626005610497</v>
      </c>
      <c r="L95" s="14">
        <f t="shared" si="215"/>
        <v>0.40604533708923823</v>
      </c>
      <c r="M95" s="14">
        <f t="shared" si="215"/>
        <v>0.40406608810943689</v>
      </c>
      <c r="N95" s="14">
        <f t="shared" si="215"/>
        <v>0.40244110960589308</v>
      </c>
      <c r="O95" s="14">
        <f t="shared" si="215"/>
        <v>0.40167854352201127</v>
      </c>
      <c r="P95" s="14">
        <f t="shared" si="215"/>
        <v>0.40062940931614527</v>
      </c>
      <c r="Q95" s="14">
        <f t="shared" si="215"/>
        <v>0.39830036200154428</v>
      </c>
      <c r="R95" s="14">
        <f t="shared" si="215"/>
        <v>0.39717543554710788</v>
      </c>
      <c r="S95" s="14">
        <f t="shared" si="215"/>
        <v>0.39714292943930846</v>
      </c>
      <c r="T95" s="14">
        <f t="shared" si="215"/>
        <v>0.39599922448972757</v>
      </c>
      <c r="U95" s="14">
        <f t="shared" si="215"/>
        <v>0.39358630031356007</v>
      </c>
      <c r="V95" s="14">
        <f t="shared" si="215"/>
        <v>0.38995565001686183</v>
      </c>
      <c r="W95" s="14">
        <f t="shared" si="215"/>
        <v>0.38874129191265483</v>
      </c>
      <c r="X95" s="14">
        <f t="shared" si="215"/>
        <v>0.38777603316687781</v>
      </c>
      <c r="Y95" s="14">
        <f t="shared" si="215"/>
        <v>0.38669480965743974</v>
      </c>
      <c r="Z95" s="14">
        <f t="shared" si="215"/>
        <v>0.38515907923871717</v>
      </c>
      <c r="AA95" s="14">
        <f t="shared" si="215"/>
        <v>0.38306717013356956</v>
      </c>
      <c r="AB95" s="14">
        <f t="shared" si="215"/>
        <v>0.3792061312267917</v>
      </c>
      <c r="AC95" s="14">
        <f t="shared" si="215"/>
        <v>0.37769743924747334</v>
      </c>
      <c r="AD95" s="14">
        <f t="shared" si="215"/>
        <v>0.37491183273573703</v>
      </c>
      <c r="AE95" s="14">
        <f t="shared" si="215"/>
        <v>0.37265975791203609</v>
      </c>
      <c r="AF95" s="14">
        <f t="shared" si="215"/>
        <v>0.36954294068064497</v>
      </c>
      <c r="AG95" s="14">
        <f t="shared" si="215"/>
        <v>0.36639678308287754</v>
      </c>
      <c r="AH95" s="14">
        <f t="shared" si="215"/>
        <v>0.36216327232283985</v>
      </c>
      <c r="AI95" s="14"/>
      <c r="AJ95" s="14"/>
    </row>
    <row r="96" spans="1:36" x14ac:dyDescent="0.2">
      <c r="A96" s="8" t="s">
        <v>296</v>
      </c>
      <c r="B96" s="8" t="s">
        <v>298</v>
      </c>
      <c r="C96" s="4"/>
      <c r="D96" s="4">
        <f t="shared" ref="C96:R97" si="216">D88</f>
        <v>11.470048</v>
      </c>
      <c r="E96" s="4">
        <f t="shared" si="216"/>
        <v>11.393803</v>
      </c>
      <c r="F96" s="4">
        <f t="shared" si="216"/>
        <v>11.802375</v>
      </c>
      <c r="G96" s="4">
        <f t="shared" si="216"/>
        <v>13.463839</v>
      </c>
      <c r="H96" s="4">
        <f t="shared" si="216"/>
        <v>14.764208999999999</v>
      </c>
      <c r="I96" s="4">
        <f t="shared" si="216"/>
        <v>15.909644</v>
      </c>
      <c r="J96" s="4">
        <f t="shared" si="216"/>
        <v>16.658766</v>
      </c>
      <c r="K96" s="4">
        <f t="shared" si="216"/>
        <v>17.065017999999998</v>
      </c>
      <c r="L96" s="4">
        <f t="shared" si="216"/>
        <v>17.395396999999999</v>
      </c>
      <c r="M96" s="4">
        <f t="shared" si="216"/>
        <v>17.593847</v>
      </c>
      <c r="N96" s="4">
        <f t="shared" si="216"/>
        <v>17.711957999999999</v>
      </c>
      <c r="O96" s="4">
        <f t="shared" si="216"/>
        <v>17.862158000000001</v>
      </c>
      <c r="P96" s="4">
        <f t="shared" si="216"/>
        <v>18.046313999999999</v>
      </c>
      <c r="Q96" s="4">
        <f t="shared" si="216"/>
        <v>18.076929</v>
      </c>
      <c r="R96" s="4">
        <f t="shared" si="216"/>
        <v>18.215654000000001</v>
      </c>
      <c r="S96" s="4">
        <f t="shared" si="215"/>
        <v>18.377293000000002</v>
      </c>
      <c r="T96" s="4">
        <f t="shared" si="215"/>
        <v>18.469908</v>
      </c>
      <c r="U96" s="4">
        <f t="shared" si="215"/>
        <v>18.521104999999999</v>
      </c>
      <c r="V96" s="4">
        <f t="shared" si="215"/>
        <v>18.442879000000001</v>
      </c>
      <c r="W96" s="4">
        <f t="shared" si="215"/>
        <v>18.536311999999999</v>
      </c>
      <c r="X96" s="4">
        <f t="shared" si="215"/>
        <v>18.643000000000001</v>
      </c>
      <c r="Y96" s="4">
        <f t="shared" si="215"/>
        <v>18.699743000000002</v>
      </c>
      <c r="Z96" s="4">
        <f t="shared" si="215"/>
        <v>18.727302999999999</v>
      </c>
      <c r="AA96" s="4">
        <f t="shared" si="215"/>
        <v>18.785596999999999</v>
      </c>
      <c r="AB96" s="4">
        <f t="shared" si="215"/>
        <v>18.724299999999999</v>
      </c>
      <c r="AC96" s="4">
        <f t="shared" si="215"/>
        <v>18.783881999999998</v>
      </c>
      <c r="AD96" s="4">
        <f t="shared" si="215"/>
        <v>18.666398999999998</v>
      </c>
      <c r="AE96" s="4">
        <f t="shared" si="215"/>
        <v>18.600128000000002</v>
      </c>
      <c r="AF96" s="4">
        <f t="shared" si="215"/>
        <v>18.491758000000001</v>
      </c>
      <c r="AG96" s="4">
        <f t="shared" si="215"/>
        <v>18.308938999999999</v>
      </c>
      <c r="AH96" s="4">
        <f t="shared" si="215"/>
        <v>18.083735000000001</v>
      </c>
      <c r="AI96" s="4"/>
      <c r="AJ96" s="4"/>
    </row>
    <row r="97" spans="1:36" x14ac:dyDescent="0.2">
      <c r="A97" s="8" t="s">
        <v>299</v>
      </c>
      <c r="B97" s="8" t="s">
        <v>297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2">
      <c r="A98" s="8" t="s">
        <v>300</v>
      </c>
      <c r="B98" s="8" t="s">
        <v>298</v>
      </c>
      <c r="C98" s="14"/>
      <c r="D98" s="14">
        <f t="shared" si="215"/>
        <v>0.57502582615816089</v>
      </c>
      <c r="E98" s="14">
        <f t="shared" si="215"/>
        <v>0.51537399901493552</v>
      </c>
      <c r="F98" s="14">
        <f t="shared" si="215"/>
        <v>0.53868017622643938</v>
      </c>
      <c r="G98" s="14">
        <f t="shared" si="215"/>
        <v>0.61148647209367968</v>
      </c>
      <c r="H98" s="14">
        <f t="shared" si="215"/>
        <v>0.66973103847400706</v>
      </c>
      <c r="I98" s="14">
        <f t="shared" si="215"/>
        <v>0.73602233799005257</v>
      </c>
      <c r="J98" s="14">
        <f t="shared" si="215"/>
        <v>0.76285699625959225</v>
      </c>
      <c r="K98" s="14">
        <f t="shared" si="215"/>
        <v>0.78530752156360162</v>
      </c>
      <c r="L98" s="14">
        <f t="shared" si="215"/>
        <v>0.80306025377256152</v>
      </c>
      <c r="M98" s="14">
        <f t="shared" si="215"/>
        <v>0.81110213148833443</v>
      </c>
      <c r="N98" s="14">
        <f t="shared" si="215"/>
        <v>0.81762293442843037</v>
      </c>
      <c r="O98" s="14">
        <f t="shared" si="215"/>
        <v>0.8315291946217791</v>
      </c>
      <c r="P98" s="14">
        <f t="shared" si="215"/>
        <v>0.84108956927646461</v>
      </c>
      <c r="Q98" s="14">
        <f t="shared" si="215"/>
        <v>0.84552346869587502</v>
      </c>
      <c r="R98" s="14">
        <f t="shared" si="215"/>
        <v>0.85147027870019698</v>
      </c>
      <c r="S98" s="14">
        <f t="shared" si="215"/>
        <v>0.85684343820273789</v>
      </c>
      <c r="T98" s="14">
        <f t="shared" si="215"/>
        <v>0.85545759635495355</v>
      </c>
      <c r="U98" s="14">
        <f t="shared" si="215"/>
        <v>0.85319515613762842</v>
      </c>
      <c r="V98" s="14">
        <f t="shared" si="215"/>
        <v>0.85244848263990558</v>
      </c>
      <c r="W98" s="14">
        <f t="shared" si="215"/>
        <v>0.84963800382745014</v>
      </c>
      <c r="X98" s="14">
        <f t="shared" si="215"/>
        <v>0.86299945740501105</v>
      </c>
      <c r="Y98" s="14">
        <f t="shared" si="215"/>
        <v>0.8643649037507819</v>
      </c>
      <c r="Z98" s="14">
        <f t="shared" si="215"/>
        <v>0.86255863041585645</v>
      </c>
      <c r="AA98" s="14">
        <f t="shared" si="215"/>
        <v>0.86319000996899686</v>
      </c>
      <c r="AB98" s="14">
        <f t="shared" si="215"/>
        <v>0.87044533016905334</v>
      </c>
      <c r="AC98" s="14">
        <f t="shared" si="215"/>
        <v>0.87733173581841561</v>
      </c>
      <c r="AD98" s="14">
        <f t="shared" si="215"/>
        <v>0.88027305727951766</v>
      </c>
      <c r="AE98" s="14">
        <f t="shared" si="215"/>
        <v>0.87032754328556816</v>
      </c>
      <c r="AF98" s="14">
        <f t="shared" si="215"/>
        <v>0.86395571602548071</v>
      </c>
      <c r="AG98" s="14">
        <f t="shared" si="215"/>
        <v>0.85861172975013977</v>
      </c>
      <c r="AH98" s="14">
        <f t="shared" si="215"/>
        <v>0.84922017285223617</v>
      </c>
      <c r="AI98" s="14"/>
      <c r="AJ98" s="14"/>
    </row>
    <row r="99" spans="1:36" x14ac:dyDescent="0.2">
      <c r="A99" s="8" t="s">
        <v>303</v>
      </c>
      <c r="B99" s="8"/>
      <c r="C99" s="8"/>
      <c r="D99" s="8">
        <f t="shared" ref="D99:AH99" si="217">(D94*D95)/(D96*10^6*D97*365)*D98</f>
        <v>1.0439704174276216E-8</v>
      </c>
      <c r="E99" s="8">
        <f t="shared" si="217"/>
        <v>9.5886697017227389E-9</v>
      </c>
      <c r="F99" s="8">
        <f t="shared" si="217"/>
        <v>9.6324066485700293E-9</v>
      </c>
      <c r="G99" s="8">
        <f t="shared" si="217"/>
        <v>9.9553919866267193E-9</v>
      </c>
      <c r="H99" s="8">
        <f t="shared" si="217"/>
        <v>1.0191722262830936E-8</v>
      </c>
      <c r="I99" s="8">
        <f t="shared" si="217"/>
        <v>1.0567113277673384E-8</v>
      </c>
      <c r="J99" s="8">
        <f t="shared" si="217"/>
        <v>1.0571228150008859E-8</v>
      </c>
      <c r="K99" s="8">
        <f t="shared" si="217"/>
        <v>1.0649139391221413E-8</v>
      </c>
      <c r="L99" s="8">
        <f t="shared" si="217"/>
        <v>1.0716015386490862E-8</v>
      </c>
      <c r="M99" s="8">
        <f t="shared" si="217"/>
        <v>1.0649081452206912E-8</v>
      </c>
      <c r="N99" s="8">
        <f t="shared" si="217"/>
        <v>1.0620228062314224E-8</v>
      </c>
      <c r="O99" s="8">
        <f t="shared" si="217"/>
        <v>1.068974198058045E-8</v>
      </c>
      <c r="P99" s="8">
        <f t="shared" si="217"/>
        <v>1.0674353427117724E-8</v>
      </c>
      <c r="Q99" s="8">
        <f t="shared" si="217"/>
        <v>1.0650174641938441E-8</v>
      </c>
      <c r="R99" s="8">
        <f t="shared" si="217"/>
        <v>1.061334102751951E-8</v>
      </c>
      <c r="S99" s="8">
        <f t="shared" si="217"/>
        <v>1.0585509946411775E-8</v>
      </c>
      <c r="T99" s="8">
        <f t="shared" si="217"/>
        <v>1.0485112735893407E-8</v>
      </c>
      <c r="U99" s="8">
        <f t="shared" si="217"/>
        <v>1.0364932417086973E-8</v>
      </c>
      <c r="V99" s="8">
        <f t="shared" si="217"/>
        <v>1.030385304906827E-8</v>
      </c>
      <c r="W99" s="8">
        <f t="shared" si="217"/>
        <v>1.0186295875602658E-8</v>
      </c>
      <c r="X99" s="8">
        <f t="shared" si="217"/>
        <v>1.0261732767170127E-8</v>
      </c>
      <c r="Y99" s="8">
        <f t="shared" si="217"/>
        <v>1.0218210466890902E-8</v>
      </c>
      <c r="Z99" s="8">
        <f t="shared" si="217"/>
        <v>1.0141414684303169E-8</v>
      </c>
      <c r="AA99" s="8">
        <f t="shared" si="217"/>
        <v>1.006239476597572E-8</v>
      </c>
      <c r="AB99" s="8">
        <f t="shared" si="217"/>
        <v>1.0077580443807344E-8</v>
      </c>
      <c r="AC99" s="8">
        <f t="shared" si="217"/>
        <v>1.0084805866895014E-8</v>
      </c>
      <c r="AD99" s="8">
        <f t="shared" si="217"/>
        <v>1.0107203880822265E-8</v>
      </c>
      <c r="AE99" s="8">
        <f t="shared" si="217"/>
        <v>9.9683736029248067E-9</v>
      </c>
      <c r="AF99" s="8">
        <f t="shared" si="217"/>
        <v>9.8701375611115387E-9</v>
      </c>
      <c r="AG99" s="8">
        <f t="shared" si="217"/>
        <v>9.8226869990593625E-9</v>
      </c>
      <c r="AH99" s="8">
        <f t="shared" si="217"/>
        <v>9.7225813900706689E-9</v>
      </c>
      <c r="AI99" s="8"/>
      <c r="AJ99" s="8"/>
    </row>
    <row r="100" spans="1:36" x14ac:dyDescent="0.2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2">
      <c r="A101" s="20" t="s">
        <v>264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2">
      <c r="A102" s="8" t="s">
        <v>289</v>
      </c>
      <c r="B102" s="8" t="s">
        <v>295</v>
      </c>
      <c r="D102" s="8">
        <f>'Subsidies Paid'!H19</f>
        <v>10000000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2">
      <c r="A103" s="8" t="s">
        <v>296</v>
      </c>
      <c r="B103" s="8" t="s">
        <v>298</v>
      </c>
      <c r="D103" s="4">
        <f>D72</f>
        <v>11.470048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8" t="s">
        <v>299</v>
      </c>
      <c r="B104" s="8" t="s">
        <v>297</v>
      </c>
      <c r="D104" s="8">
        <f t="shared" ref="D104" si="218">5.751*10^6</f>
        <v>5751000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8" t="s">
        <v>300</v>
      </c>
      <c r="B105" s="8" t="s">
        <v>298</v>
      </c>
      <c r="D105" s="14">
        <f>D74</f>
        <v>0.57502582615816089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8" t="s">
        <v>303</v>
      </c>
      <c r="B106" s="8"/>
      <c r="D106" s="8">
        <f>D102/(D103*10^6*D104*365)*D105</f>
        <v>2.3882835274199142E-10</v>
      </c>
      <c r="E106" s="8">
        <f>D106</f>
        <v>2.3882835274199142E-10</v>
      </c>
      <c r="F106" s="8">
        <f t="shared" ref="F106:AH106" si="219">E106</f>
        <v>2.3882835274199142E-10</v>
      </c>
      <c r="G106" s="8">
        <f t="shared" si="219"/>
        <v>2.3882835274199142E-10</v>
      </c>
      <c r="H106" s="8">
        <f t="shared" si="219"/>
        <v>2.3882835274199142E-10</v>
      </c>
      <c r="I106" s="8">
        <f t="shared" si="219"/>
        <v>2.3882835274199142E-10</v>
      </c>
      <c r="J106" s="8">
        <f t="shared" si="219"/>
        <v>2.3882835274199142E-10</v>
      </c>
      <c r="K106" s="8">
        <f t="shared" si="219"/>
        <v>2.3882835274199142E-10</v>
      </c>
      <c r="L106" s="8">
        <f t="shared" si="219"/>
        <v>2.3882835274199142E-10</v>
      </c>
      <c r="M106" s="8">
        <f t="shared" si="219"/>
        <v>2.3882835274199142E-10</v>
      </c>
      <c r="N106" s="8">
        <f t="shared" si="219"/>
        <v>2.3882835274199142E-10</v>
      </c>
      <c r="O106" s="8">
        <f t="shared" si="219"/>
        <v>2.3882835274199142E-10</v>
      </c>
      <c r="P106" s="8">
        <f t="shared" si="219"/>
        <v>2.3882835274199142E-10</v>
      </c>
      <c r="Q106" s="8">
        <f t="shared" si="219"/>
        <v>2.3882835274199142E-10</v>
      </c>
      <c r="R106" s="8">
        <f t="shared" si="219"/>
        <v>2.3882835274199142E-10</v>
      </c>
      <c r="S106" s="8">
        <f t="shared" si="219"/>
        <v>2.3882835274199142E-10</v>
      </c>
      <c r="T106" s="8">
        <f t="shared" si="219"/>
        <v>2.3882835274199142E-10</v>
      </c>
      <c r="U106" s="8">
        <f t="shared" si="219"/>
        <v>2.3882835274199142E-10</v>
      </c>
      <c r="V106" s="8">
        <f t="shared" si="219"/>
        <v>2.3882835274199142E-10</v>
      </c>
      <c r="W106" s="8">
        <f t="shared" si="219"/>
        <v>2.3882835274199142E-10</v>
      </c>
      <c r="X106" s="8">
        <f t="shared" si="219"/>
        <v>2.3882835274199142E-10</v>
      </c>
      <c r="Y106" s="8">
        <f t="shared" si="219"/>
        <v>2.3882835274199142E-10</v>
      </c>
      <c r="Z106" s="8">
        <f t="shared" si="219"/>
        <v>2.3882835274199142E-10</v>
      </c>
      <c r="AA106" s="8">
        <f t="shared" si="219"/>
        <v>2.3882835274199142E-10</v>
      </c>
      <c r="AB106" s="8">
        <f t="shared" si="219"/>
        <v>2.3882835274199142E-10</v>
      </c>
      <c r="AC106" s="8">
        <f t="shared" si="219"/>
        <v>2.3882835274199142E-10</v>
      </c>
      <c r="AD106" s="8">
        <f t="shared" si="219"/>
        <v>2.3882835274199142E-10</v>
      </c>
      <c r="AE106" s="8">
        <f t="shared" si="219"/>
        <v>2.3882835274199142E-10</v>
      </c>
      <c r="AF106" s="8">
        <f t="shared" si="219"/>
        <v>2.3882835274199142E-10</v>
      </c>
      <c r="AG106" s="8">
        <f t="shared" si="219"/>
        <v>2.3882835274199142E-10</v>
      </c>
      <c r="AH106" s="8">
        <f t="shared" si="219"/>
        <v>2.3882835274199142E-10</v>
      </c>
      <c r="AI106" s="8"/>
      <c r="AJ106" s="8"/>
    </row>
    <row r="111" spans="1:36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baseColWidth="10" defaultColWidth="8.83203125" defaultRowHeight="15" x14ac:dyDescent="0.2"/>
  <sheetData>
    <row r="29" spans="1:1" x14ac:dyDescent="0.2">
      <c r="A29" t="s">
        <v>573</v>
      </c>
    </row>
    <row r="30" spans="1:1" x14ac:dyDescent="0.2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baseColWidth="10" defaultColWidth="9.1640625" defaultRowHeight="15" x14ac:dyDescent="0.2"/>
  <cols>
    <col min="1" max="1" width="26.5" style="6" customWidth="1"/>
    <col min="2" max="16384" width="9.1640625" style="6"/>
  </cols>
  <sheetData>
    <row r="1" spans="1:34" x14ac:dyDescent="0.2">
      <c r="A1" s="6" t="s">
        <v>181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">
      <c r="A2" s="6" t="s">
        <v>182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">
      <c r="A3" s="6" t="s">
        <v>335</v>
      </c>
      <c r="B3" s="25">
        <f>SUM(Calculations!D43,Calculations!D48)</f>
        <v>1.4187535480429823E-8</v>
      </c>
      <c r="C3" s="25">
        <f>SUM(Calculations!E43,Calculations!E48)</f>
        <v>1.283954071501377E-8</v>
      </c>
      <c r="D3" s="25">
        <f>SUM(Calculations!F43,Calculations!F48)</f>
        <v>1.2605598839119163E-8</v>
      </c>
      <c r="E3" s="25">
        <f>SUM(Calculations!G43,Calculations!G48)</f>
        <v>1.3665526548519689E-8</v>
      </c>
      <c r="F3" s="25">
        <f>SUM(Calculations!H43,Calculations!H48)</f>
        <v>1.4777247345385886E-8</v>
      </c>
      <c r="G3" s="25">
        <f>SUM(Calculations!I43,Calculations!I48)</f>
        <v>1.6675602368811213E-8</v>
      </c>
      <c r="H3" s="25">
        <f>SUM(Calculations!J43,Calculations!J48)</f>
        <v>1.6591083526938928E-8</v>
      </c>
      <c r="I3" s="25">
        <f>SUM(Calculations!K43,Calculations!K48)</f>
        <v>1.685254169834461E-8</v>
      </c>
      <c r="J3" s="25">
        <f>SUM(Calculations!L43,Calculations!L48)</f>
        <v>1.6813300313157083E-8</v>
      </c>
      <c r="K3" s="25">
        <f>SUM(Calculations!M43,Calculations!M48)</f>
        <v>1.683491034428918E-8</v>
      </c>
      <c r="L3" s="25">
        <f>SUM(Calculations!N43,Calculations!N48)</f>
        <v>1.677704393497234E-8</v>
      </c>
      <c r="M3" s="25">
        <f>SUM(Calculations!O43,Calculations!O48)</f>
        <v>1.6902190994509353E-8</v>
      </c>
      <c r="N3" s="25">
        <f>SUM(Calculations!P43,Calculations!P48)</f>
        <v>1.7079126162930663E-8</v>
      </c>
      <c r="O3" s="25">
        <f>SUM(Calculations!Q43,Calculations!Q48)</f>
        <v>1.7125473176017885E-8</v>
      </c>
      <c r="P3" s="25">
        <f>SUM(Calculations!R43,Calculations!R48)</f>
        <v>1.729469077005508E-8</v>
      </c>
      <c r="Q3" s="25">
        <f>SUM(Calculations!S43,Calculations!S48)</f>
        <v>1.7470034026465519E-8</v>
      </c>
      <c r="R3" s="25">
        <f>SUM(Calculations!T43,Calculations!T48)</f>
        <v>1.7577775696217763E-8</v>
      </c>
      <c r="S3" s="25">
        <f>SUM(Calculations!U43,Calculations!U48)</f>
        <v>1.769075392394962E-8</v>
      </c>
      <c r="T3" s="25">
        <f>SUM(Calculations!V43,Calculations!V48)</f>
        <v>1.7871087380389596E-8</v>
      </c>
      <c r="U3" s="25">
        <f>SUM(Calculations!W43,Calculations!W48)</f>
        <v>1.7891697571563154E-8</v>
      </c>
      <c r="V3" s="25">
        <f>SUM(Calculations!X43,Calculations!X48)</f>
        <v>1.8015629804028252E-8</v>
      </c>
      <c r="W3" s="25">
        <f>SUM(Calculations!Y43,Calculations!Y48)</f>
        <v>1.8097106109112386E-8</v>
      </c>
      <c r="X3" s="25">
        <f>SUM(Calculations!Z43,Calculations!Z48)</f>
        <v>1.8096581321937535E-8</v>
      </c>
      <c r="Y3" s="25">
        <f>SUM(Calculations!AA43,Calculations!AA48)</f>
        <v>1.8048704973296479E-8</v>
      </c>
      <c r="Z3" s="25">
        <f>SUM(Calculations!AB43,Calculations!AB48)</f>
        <v>1.8020473446437205E-8</v>
      </c>
      <c r="AA3" s="25">
        <f>SUM(Calculations!AC43,Calculations!AC48)</f>
        <v>1.8248090696931236E-8</v>
      </c>
      <c r="AB3" s="25">
        <f>SUM(Calculations!AD43,Calculations!AD48)</f>
        <v>1.8357928768159782E-8</v>
      </c>
      <c r="AC3" s="25">
        <f>SUM(Calculations!AE43,Calculations!AE48)</f>
        <v>1.8420876694250885E-8</v>
      </c>
      <c r="AD3" s="25">
        <f>SUM(Calculations!AF43,Calculations!AF48)</f>
        <v>1.8561896827038775E-8</v>
      </c>
      <c r="AE3" s="25">
        <f>SUM(Calculations!AG43,Calculations!AG48)</f>
        <v>1.8674982705940705E-8</v>
      </c>
      <c r="AF3" s="25">
        <f>SUM(Calculations!AH43,Calculations!AH48)</f>
        <v>1.8636989363128795E-8</v>
      </c>
      <c r="AG3" s="25"/>
      <c r="AH3" s="25"/>
    </row>
    <row r="4" spans="1:34" x14ac:dyDescent="0.2">
      <c r="A4" s="6" t="s">
        <v>187</v>
      </c>
      <c r="B4" s="25">
        <f>SUM(Calculations!D55,Calculations!D61,Calculations!D67)</f>
        <v>4.5175484857719275E-8</v>
      </c>
      <c r="C4" s="25">
        <f>SUM(Calculations!E55,Calculations!E61,Calculations!E67)</f>
        <v>4.6281744938113965E-8</v>
      </c>
      <c r="D4" s="25">
        <f>SUM(Calculations!F55,Calculations!F61,Calculations!F67)</f>
        <v>4.4531008445606649E-8</v>
      </c>
      <c r="E4" s="25">
        <f>SUM(Calculations!G55,Calculations!G61,Calculations!G67)</f>
        <v>4.0643097377497276E-8</v>
      </c>
      <c r="F4" s="25">
        <f>SUM(Calculations!H55,Calculations!H61,Calculations!H67)</f>
        <v>3.8048518725533506E-8</v>
      </c>
      <c r="G4" s="25">
        <f>SUM(Calculations!I55,Calculations!I61,Calculations!I67)</f>
        <v>3.5940845302697267E-8</v>
      </c>
      <c r="H4" s="25">
        <f>SUM(Calculations!J55,Calculations!J61,Calculations!J67)</f>
        <v>3.4692567012033515E-8</v>
      </c>
      <c r="I4" s="25">
        <f>SUM(Calculations!K55,Calculations!K61,Calculations!K67)</f>
        <v>3.3953273459182673E-8</v>
      </c>
      <c r="J4" s="25">
        <f>SUM(Calculations!L55,Calculations!L61,Calculations!L67)</f>
        <v>3.3394379236340721E-8</v>
      </c>
      <c r="K4" s="25">
        <f>SUM(Calculations!M55,Calculations!M61,Calculations!M67)</f>
        <v>3.2849995589111238E-8</v>
      </c>
      <c r="L4" s="25">
        <f>SUM(Calculations!N55,Calculations!N61,Calculations!N67)</f>
        <v>3.2491721279560429E-8</v>
      </c>
      <c r="M4" s="25">
        <f>SUM(Calculations!O55,Calculations!O61,Calculations!O67)</f>
        <v>3.2146768591616616E-8</v>
      </c>
      <c r="N4" s="25">
        <f>SUM(Calculations!P55,Calculations!P61,Calculations!P67)</f>
        <v>3.1722855417084816E-8</v>
      </c>
      <c r="O4" s="25">
        <f>SUM(Calculations!Q55,Calculations!Q61,Calculations!Q67)</f>
        <v>3.148375960252009E-8</v>
      </c>
      <c r="P4" s="25">
        <f>SUM(Calculations!R55,Calculations!R61,Calculations!R67)</f>
        <v>3.114923754401185E-8</v>
      </c>
      <c r="Q4" s="25">
        <f>SUM(Calculations!S55,Calculations!S61,Calculations!S67)</f>
        <v>3.0860784322454661E-8</v>
      </c>
      <c r="R4" s="25">
        <f>SUM(Calculations!T55,Calculations!T61,Calculations!T67)</f>
        <v>3.0610070493958218E-8</v>
      </c>
      <c r="S4" s="25">
        <f>SUM(Calculations!U55,Calculations!U61,Calculations!U67)</f>
        <v>3.0338138125709623E-8</v>
      </c>
      <c r="T4" s="25">
        <f>SUM(Calculations!V55,Calculations!V61,Calculations!V67)</f>
        <v>3.019149701569802E-8</v>
      </c>
      <c r="U4" s="25">
        <f>SUM(Calculations!W55,Calculations!W61,Calculations!W67)</f>
        <v>2.9928781431261871E-8</v>
      </c>
      <c r="V4" s="25">
        <f>SUM(Calculations!X55,Calculations!X61,Calculations!X67)</f>
        <v>2.9681470888553742E-8</v>
      </c>
      <c r="W4" s="25">
        <f>SUM(Calculations!Y55,Calculations!Y61,Calculations!Y67)</f>
        <v>2.9507932006267921E-8</v>
      </c>
      <c r="X4" s="25">
        <f>SUM(Calculations!Z55,Calculations!Z61,Calculations!Z67)</f>
        <v>2.9350019718552949E-8</v>
      </c>
      <c r="Y4" s="25">
        <f>SUM(Calculations!AA55,Calculations!AA61,Calculations!AA67)</f>
        <v>2.9097057077445778E-8</v>
      </c>
      <c r="Z4" s="25">
        <f>SUM(Calculations!AB55,Calculations!AB61,Calculations!AB67)</f>
        <v>2.8897818835590505E-8</v>
      </c>
      <c r="AA4" s="25">
        <f>SUM(Calculations!AC55,Calculations!AC61,Calculations!AC67)</f>
        <v>2.8692024529315823E-8</v>
      </c>
      <c r="AB4" s="25">
        <f>SUM(Calculations!AD55,Calculations!AD61,Calculations!AD67)</f>
        <v>2.8668737627829525E-8</v>
      </c>
      <c r="AC4" s="25">
        <f>SUM(Calculations!AE55,Calculations!AE61,Calculations!AE67)</f>
        <v>2.8606185639223195E-8</v>
      </c>
      <c r="AD4" s="25">
        <f>SUM(Calculations!AF55,Calculations!AF61,Calculations!AF67)</f>
        <v>2.8548810528276647E-8</v>
      </c>
      <c r="AE4" s="25">
        <f>SUM(Calculations!AG55,Calculations!AG61,Calculations!AG67)</f>
        <v>2.8605264512880959E-8</v>
      </c>
      <c r="AF4" s="25">
        <f>SUM(Calculations!AH55,Calculations!AH61,Calculations!AH67)</f>
        <v>2.8649982897605648E-8</v>
      </c>
      <c r="AG4" s="25"/>
      <c r="AH4" s="25"/>
    </row>
    <row r="5" spans="1:34" x14ac:dyDescent="0.2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">
      <c r="A9" s="6" t="s">
        <v>188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">
      <c r="A10" s="6" t="s">
        <v>189</v>
      </c>
      <c r="B10" s="25">
        <f>SUM(Calculations!D$75,Calculations!D$83,Calculations!D$91,Calculations!D$99,Calculations!D$106)</f>
        <v>5.7037784505748876E-8</v>
      </c>
      <c r="C10" s="25">
        <f>SUM(Calculations!E$75,Calculations!E$83,Calculations!E$91,Calculations!E$99,Calculations!E$106)</f>
        <v>5.1903963949238773E-8</v>
      </c>
      <c r="D10" s="25">
        <f>SUM(Calculations!F$75,Calculations!F$83,Calculations!F$91,Calculations!F$99,Calculations!F$106)</f>
        <v>5.2265047852387298E-8</v>
      </c>
      <c r="E10" s="25">
        <f>SUM(Calculations!G$75,Calculations!G$83,Calculations!G$91,Calculations!G$99,Calculations!G$106)</f>
        <v>5.2922568842245343E-8</v>
      </c>
      <c r="F10" s="25">
        <f>SUM(Calculations!H$75,Calculations!H$83,Calculations!H$91,Calculations!H$99,Calculations!H$106)</f>
        <v>5.3471360988038362E-8</v>
      </c>
      <c r="G10" s="25">
        <f>SUM(Calculations!I$75,Calculations!I$83,Calculations!I$91,Calculations!I$99,Calculations!I$106)</f>
        <v>5.495523385137091E-8</v>
      </c>
      <c r="H10" s="25">
        <f>SUM(Calculations!J$75,Calculations!J$83,Calculations!J$91,Calculations!J$99,Calculations!J$106)</f>
        <v>5.4674602781813968E-8</v>
      </c>
      <c r="I10" s="25">
        <f>SUM(Calculations!K$75,Calculations!K$83,Calculations!K$91,Calculations!K$99,Calculations!K$106)</f>
        <v>5.5006394897849931E-8</v>
      </c>
      <c r="J10" s="25">
        <f>SUM(Calculations!L$75,Calculations!L$83,Calculations!L$91,Calculations!L$99,Calculations!L$106)</f>
        <v>5.5262110791715248E-8</v>
      </c>
      <c r="K10" s="25">
        <f>SUM(Calculations!M$75,Calculations!M$83,Calculations!M$91,Calculations!M$99,Calculations!M$106)</f>
        <v>5.5057597311051392E-8</v>
      </c>
      <c r="L10" s="25">
        <f>SUM(Calculations!N$75,Calculations!N$83,Calculations!N$91,Calculations!N$99,Calculations!N$106)</f>
        <v>5.5024038519449145E-8</v>
      </c>
      <c r="M10" s="25">
        <f>SUM(Calculations!O$75,Calculations!O$83,Calculations!O$91,Calculations!O$99,Calculations!O$106)</f>
        <v>5.5437260391715077E-8</v>
      </c>
      <c r="N10" s="25">
        <f>SUM(Calculations!P$75,Calculations!P$83,Calculations!P$91,Calculations!P$99,Calculations!P$106)</f>
        <v>5.543318870775451E-8</v>
      </c>
      <c r="O10" s="25">
        <f>SUM(Calculations!Q$75,Calculations!Q$83,Calculations!Q$91,Calculations!Q$99,Calculations!Q$106)</f>
        <v>5.5476566967531207E-8</v>
      </c>
      <c r="P10" s="25">
        <f>SUM(Calculations!R$75,Calculations!R$83,Calculations!R$91,Calculations!R$99,Calculations!R$106)</f>
        <v>5.5367288150821007E-8</v>
      </c>
      <c r="Q10" s="25">
        <f>SUM(Calculations!S$75,Calculations!S$83,Calculations!S$91,Calculations!S$99,Calculations!S$106)</f>
        <v>5.5225089510916958E-8</v>
      </c>
      <c r="R10" s="25">
        <f>SUM(Calculations!T$75,Calculations!T$83,Calculations!T$91,Calculations!T$99,Calculations!T$106)</f>
        <v>5.4786183140034955E-8</v>
      </c>
      <c r="S10" s="25">
        <f>SUM(Calculations!U$75,Calculations!U$83,Calculations!U$91,Calculations!U$99,Calculations!U$106)</f>
        <v>5.4334796875318121E-8</v>
      </c>
      <c r="T10" s="25">
        <f>SUM(Calculations!V$75,Calculations!V$83,Calculations!V$91,Calculations!V$99,Calculations!V$106)</f>
        <v>5.4280068415214653E-8</v>
      </c>
      <c r="U10" s="25">
        <f>SUM(Calculations!W$75,Calculations!W$83,Calculations!W$91,Calculations!W$99,Calculations!W$106)</f>
        <v>5.3751908603321399E-8</v>
      </c>
      <c r="V10" s="25">
        <f>SUM(Calculations!X$75,Calculations!X$83,Calculations!X$91,Calculations!X$99,Calculations!X$106)</f>
        <v>5.4219396097740427E-8</v>
      </c>
      <c r="W10" s="25">
        <f>SUM(Calculations!Y$75,Calculations!Y$83,Calculations!Y$91,Calculations!Y$99,Calculations!Y$106)</f>
        <v>5.4070270874618462E-8</v>
      </c>
      <c r="X10" s="25">
        <f>SUM(Calculations!Z$75,Calculations!Z$83,Calculations!Z$91,Calculations!Z$99,Calculations!Z$106)</f>
        <v>5.3778979967451503E-8</v>
      </c>
      <c r="Y10" s="25">
        <f>SUM(Calculations!AA$75,Calculations!AA$83,Calculations!AA$91,Calculations!AA$99,Calculations!AA$106)</f>
        <v>5.3516363480209859E-8</v>
      </c>
      <c r="Z10" s="25">
        <f>SUM(Calculations!AB$75,Calculations!AB$83,Calculations!AB$91,Calculations!AB$99,Calculations!AB$106)</f>
        <v>5.3886950555986744E-8</v>
      </c>
      <c r="AA10" s="25">
        <f>SUM(Calculations!AC$75,Calculations!AC$83,Calculations!AC$91,Calculations!AC$99,Calculations!AC$106)</f>
        <v>5.4040498094888885E-8</v>
      </c>
      <c r="AB10" s="25">
        <f>SUM(Calculations!AD$75,Calculations!AD$83,Calculations!AD$91,Calculations!AD$99,Calculations!AD$106)</f>
        <v>5.4375386821461737E-8</v>
      </c>
      <c r="AC10" s="25">
        <f>SUM(Calculations!AE$75,Calculations!AE$83,Calculations!AE$91,Calculations!AE$99,Calculations!AE$106)</f>
        <v>5.3805850702207675E-8</v>
      </c>
      <c r="AD10" s="25">
        <f>SUM(Calculations!AF$75,Calculations!AF$83,Calculations!AF$91,Calculations!AF$99,Calculations!AF$106)</f>
        <v>5.3519962107958353E-8</v>
      </c>
      <c r="AE10" s="25">
        <f>SUM(Calculations!AG$75,Calculations!AG$83,Calculations!AG$91,Calculations!AG$99,Calculations!AG$106)</f>
        <v>5.3511075127690094E-8</v>
      </c>
      <c r="AF10" s="25">
        <f>SUM(Calculations!AH$75,Calculations!AH$83,Calculations!AH$91,Calculations!AH$99,Calculations!AH$106)</f>
        <v>5.3304201461189098E-8</v>
      </c>
      <c r="AG10" s="25"/>
      <c r="AH10" s="25"/>
    </row>
    <row r="11" spans="1:34" x14ac:dyDescent="0.2">
      <c r="A11" s="6" t="s">
        <v>190</v>
      </c>
      <c r="B11" s="25">
        <f>SUM(Calculations!D$75,Calculations!D$83,Calculations!D$91,Calculations!D$99,Calculations!D$106)</f>
        <v>5.7037784505748876E-8</v>
      </c>
      <c r="C11" s="25">
        <f>SUM(Calculations!E$75,Calculations!E$83,Calculations!E$91,Calculations!E$99,Calculations!E$106)</f>
        <v>5.1903963949238773E-8</v>
      </c>
      <c r="D11" s="25">
        <f>SUM(Calculations!F$75,Calculations!F$83,Calculations!F$91,Calculations!F$99,Calculations!F$106)</f>
        <v>5.2265047852387298E-8</v>
      </c>
      <c r="E11" s="25">
        <f>SUM(Calculations!G$75,Calculations!G$83,Calculations!G$91,Calculations!G$99,Calculations!G$106)</f>
        <v>5.2922568842245343E-8</v>
      </c>
      <c r="F11" s="25">
        <f>SUM(Calculations!H$75,Calculations!H$83,Calculations!H$91,Calculations!H$99,Calculations!H$106)</f>
        <v>5.3471360988038362E-8</v>
      </c>
      <c r="G11" s="25">
        <f>SUM(Calculations!I$75,Calculations!I$83,Calculations!I$91,Calculations!I$99,Calculations!I$106)</f>
        <v>5.495523385137091E-8</v>
      </c>
      <c r="H11" s="25">
        <f>SUM(Calculations!J$75,Calculations!J$83,Calculations!J$91,Calculations!J$99,Calculations!J$106)</f>
        <v>5.4674602781813968E-8</v>
      </c>
      <c r="I11" s="25">
        <f>SUM(Calculations!K$75,Calculations!K$83,Calculations!K$91,Calculations!K$99,Calculations!K$106)</f>
        <v>5.5006394897849931E-8</v>
      </c>
      <c r="J11" s="25">
        <f>SUM(Calculations!L$75,Calculations!L$83,Calculations!L$91,Calculations!L$99,Calculations!L$106)</f>
        <v>5.5262110791715248E-8</v>
      </c>
      <c r="K11" s="25">
        <f>SUM(Calculations!M$75,Calculations!M$83,Calculations!M$91,Calculations!M$99,Calculations!M$106)</f>
        <v>5.5057597311051392E-8</v>
      </c>
      <c r="L11" s="25">
        <f>SUM(Calculations!N$75,Calculations!N$83,Calculations!N$91,Calculations!N$99,Calculations!N$106)</f>
        <v>5.5024038519449145E-8</v>
      </c>
      <c r="M11" s="25">
        <f>SUM(Calculations!O$75,Calculations!O$83,Calculations!O$91,Calculations!O$99,Calculations!O$106)</f>
        <v>5.5437260391715077E-8</v>
      </c>
      <c r="N11" s="25">
        <f>SUM(Calculations!P$75,Calculations!P$83,Calculations!P$91,Calculations!P$99,Calculations!P$106)</f>
        <v>5.543318870775451E-8</v>
      </c>
      <c r="O11" s="25">
        <f>SUM(Calculations!Q$75,Calculations!Q$83,Calculations!Q$91,Calculations!Q$99,Calculations!Q$106)</f>
        <v>5.5476566967531207E-8</v>
      </c>
      <c r="P11" s="25">
        <f>SUM(Calculations!R$75,Calculations!R$83,Calculations!R$91,Calculations!R$99,Calculations!R$106)</f>
        <v>5.5367288150821007E-8</v>
      </c>
      <c r="Q11" s="25">
        <f>SUM(Calculations!S$75,Calculations!S$83,Calculations!S$91,Calculations!S$99,Calculations!S$106)</f>
        <v>5.5225089510916958E-8</v>
      </c>
      <c r="R11" s="25">
        <f>SUM(Calculations!T$75,Calculations!T$83,Calculations!T$91,Calculations!T$99,Calculations!T$106)</f>
        <v>5.4786183140034955E-8</v>
      </c>
      <c r="S11" s="25">
        <f>SUM(Calculations!U$75,Calculations!U$83,Calculations!U$91,Calculations!U$99,Calculations!U$106)</f>
        <v>5.4334796875318121E-8</v>
      </c>
      <c r="T11" s="25">
        <f>SUM(Calculations!V$75,Calculations!V$83,Calculations!V$91,Calculations!V$99,Calculations!V$106)</f>
        <v>5.4280068415214653E-8</v>
      </c>
      <c r="U11" s="25">
        <f>SUM(Calculations!W$75,Calculations!W$83,Calculations!W$91,Calculations!W$99,Calculations!W$106)</f>
        <v>5.3751908603321399E-8</v>
      </c>
      <c r="V11" s="25">
        <f>SUM(Calculations!X$75,Calculations!X$83,Calculations!X$91,Calculations!X$99,Calculations!X$106)</f>
        <v>5.4219396097740427E-8</v>
      </c>
      <c r="W11" s="25">
        <f>SUM(Calculations!Y$75,Calculations!Y$83,Calculations!Y$91,Calculations!Y$99,Calculations!Y$106)</f>
        <v>5.4070270874618462E-8</v>
      </c>
      <c r="X11" s="25">
        <f>SUM(Calculations!Z$75,Calculations!Z$83,Calculations!Z$91,Calculations!Z$99,Calculations!Z$106)</f>
        <v>5.3778979967451503E-8</v>
      </c>
      <c r="Y11" s="25">
        <f>SUM(Calculations!AA$75,Calculations!AA$83,Calculations!AA$91,Calculations!AA$99,Calculations!AA$106)</f>
        <v>5.3516363480209859E-8</v>
      </c>
      <c r="Z11" s="25">
        <f>SUM(Calculations!AB$75,Calculations!AB$83,Calculations!AB$91,Calculations!AB$99,Calculations!AB$106)</f>
        <v>5.3886950555986744E-8</v>
      </c>
      <c r="AA11" s="25">
        <f>SUM(Calculations!AC$75,Calculations!AC$83,Calculations!AC$91,Calculations!AC$99,Calculations!AC$106)</f>
        <v>5.4040498094888885E-8</v>
      </c>
      <c r="AB11" s="25">
        <f>SUM(Calculations!AD$75,Calculations!AD$83,Calculations!AD$91,Calculations!AD$99,Calculations!AD$106)</f>
        <v>5.4375386821461737E-8</v>
      </c>
      <c r="AC11" s="25">
        <f>SUM(Calculations!AE$75,Calculations!AE$83,Calculations!AE$91,Calculations!AE$99,Calculations!AE$106)</f>
        <v>5.3805850702207675E-8</v>
      </c>
      <c r="AD11" s="25">
        <f>SUM(Calculations!AF$75,Calculations!AF$83,Calculations!AF$91,Calculations!AF$99,Calculations!AF$106)</f>
        <v>5.3519962107958353E-8</v>
      </c>
      <c r="AE11" s="25">
        <f>SUM(Calculations!AG$75,Calculations!AG$83,Calculations!AG$91,Calculations!AG$99,Calculations!AG$106)</f>
        <v>5.3511075127690094E-8</v>
      </c>
      <c r="AF11" s="25">
        <f>SUM(Calculations!AH$75,Calculations!AH$83,Calculations!AH$91,Calculations!AH$99,Calculations!AH$106)</f>
        <v>5.3304201461189098E-8</v>
      </c>
      <c r="AG11" s="25"/>
      <c r="AH11" s="25"/>
    </row>
    <row r="12" spans="1:34" x14ac:dyDescent="0.2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">
      <c r="A14" s="6" t="s">
        <v>191</v>
      </c>
      <c r="B14" s="25">
        <f>SUM(Calculations!D$75,Calculations!D$83,Calculations!D$91,Calculations!D$99,Calculations!D$106)</f>
        <v>5.7037784505748876E-8</v>
      </c>
      <c r="C14" s="25">
        <f>SUM(Calculations!E$75,Calculations!E$83,Calculations!E$91,Calculations!E$99,Calculations!E$106)</f>
        <v>5.1903963949238773E-8</v>
      </c>
      <c r="D14" s="25">
        <f>SUM(Calculations!F$75,Calculations!F$83,Calculations!F$91,Calculations!F$99,Calculations!F$106)</f>
        <v>5.2265047852387298E-8</v>
      </c>
      <c r="E14" s="25">
        <f>SUM(Calculations!G$75,Calculations!G$83,Calculations!G$91,Calculations!G$99,Calculations!G$106)</f>
        <v>5.2922568842245343E-8</v>
      </c>
      <c r="F14" s="25">
        <f>SUM(Calculations!H$75,Calculations!H$83,Calculations!H$91,Calculations!H$99,Calculations!H$106)</f>
        <v>5.3471360988038362E-8</v>
      </c>
      <c r="G14" s="25">
        <f>SUM(Calculations!I$75,Calculations!I$83,Calculations!I$91,Calculations!I$99,Calculations!I$106)</f>
        <v>5.495523385137091E-8</v>
      </c>
      <c r="H14" s="25">
        <f>SUM(Calculations!J$75,Calculations!J$83,Calculations!J$91,Calculations!J$99,Calculations!J$106)</f>
        <v>5.4674602781813968E-8</v>
      </c>
      <c r="I14" s="25">
        <f>SUM(Calculations!K$75,Calculations!K$83,Calculations!K$91,Calculations!K$99,Calculations!K$106)</f>
        <v>5.5006394897849931E-8</v>
      </c>
      <c r="J14" s="25">
        <f>SUM(Calculations!L$75,Calculations!L$83,Calculations!L$91,Calculations!L$99,Calculations!L$106)</f>
        <v>5.5262110791715248E-8</v>
      </c>
      <c r="K14" s="25">
        <f>SUM(Calculations!M$75,Calculations!M$83,Calculations!M$91,Calculations!M$99,Calculations!M$106)</f>
        <v>5.5057597311051392E-8</v>
      </c>
      <c r="L14" s="25">
        <f>SUM(Calculations!N$75,Calculations!N$83,Calculations!N$91,Calculations!N$99,Calculations!N$106)</f>
        <v>5.5024038519449145E-8</v>
      </c>
      <c r="M14" s="25">
        <f>SUM(Calculations!O$75,Calculations!O$83,Calculations!O$91,Calculations!O$99,Calculations!O$106)</f>
        <v>5.5437260391715077E-8</v>
      </c>
      <c r="N14" s="25">
        <f>SUM(Calculations!P$75,Calculations!P$83,Calculations!P$91,Calculations!P$99,Calculations!P$106)</f>
        <v>5.543318870775451E-8</v>
      </c>
      <c r="O14" s="25">
        <f>SUM(Calculations!Q$75,Calculations!Q$83,Calculations!Q$91,Calculations!Q$99,Calculations!Q$106)</f>
        <v>5.5476566967531207E-8</v>
      </c>
      <c r="P14" s="25">
        <f>SUM(Calculations!R$75,Calculations!R$83,Calculations!R$91,Calculations!R$99,Calculations!R$106)</f>
        <v>5.5367288150821007E-8</v>
      </c>
      <c r="Q14" s="25">
        <f>SUM(Calculations!S$75,Calculations!S$83,Calculations!S$91,Calculations!S$99,Calculations!S$106)</f>
        <v>5.5225089510916958E-8</v>
      </c>
      <c r="R14" s="25">
        <f>SUM(Calculations!T$75,Calculations!T$83,Calculations!T$91,Calculations!T$99,Calculations!T$106)</f>
        <v>5.4786183140034955E-8</v>
      </c>
      <c r="S14" s="25">
        <f>SUM(Calculations!U$75,Calculations!U$83,Calculations!U$91,Calculations!U$99,Calculations!U$106)</f>
        <v>5.4334796875318121E-8</v>
      </c>
      <c r="T14" s="25">
        <f>SUM(Calculations!V$75,Calculations!V$83,Calculations!V$91,Calculations!V$99,Calculations!V$106)</f>
        <v>5.4280068415214653E-8</v>
      </c>
      <c r="U14" s="25">
        <f>SUM(Calculations!W$75,Calculations!W$83,Calculations!W$91,Calculations!W$99,Calculations!W$106)</f>
        <v>5.3751908603321399E-8</v>
      </c>
      <c r="V14" s="25">
        <f>SUM(Calculations!X$75,Calculations!X$83,Calculations!X$91,Calculations!X$99,Calculations!X$106)</f>
        <v>5.4219396097740427E-8</v>
      </c>
      <c r="W14" s="25">
        <f>SUM(Calculations!Y$75,Calculations!Y$83,Calculations!Y$91,Calculations!Y$99,Calculations!Y$106)</f>
        <v>5.4070270874618462E-8</v>
      </c>
      <c r="X14" s="25">
        <f>SUM(Calculations!Z$75,Calculations!Z$83,Calculations!Z$91,Calculations!Z$99,Calculations!Z$106)</f>
        <v>5.3778979967451503E-8</v>
      </c>
      <c r="Y14" s="25">
        <f>SUM(Calculations!AA$75,Calculations!AA$83,Calculations!AA$91,Calculations!AA$99,Calculations!AA$106)</f>
        <v>5.3516363480209859E-8</v>
      </c>
      <c r="Z14" s="25">
        <f>SUM(Calculations!AB$75,Calculations!AB$83,Calculations!AB$91,Calculations!AB$99,Calculations!AB$106)</f>
        <v>5.3886950555986744E-8</v>
      </c>
      <c r="AA14" s="25">
        <f>SUM(Calculations!AC$75,Calculations!AC$83,Calculations!AC$91,Calculations!AC$99,Calculations!AC$106)</f>
        <v>5.4040498094888885E-8</v>
      </c>
      <c r="AB14" s="25">
        <f>SUM(Calculations!AD$75,Calculations!AD$83,Calculations!AD$91,Calculations!AD$99,Calculations!AD$106)</f>
        <v>5.4375386821461737E-8</v>
      </c>
      <c r="AC14" s="25">
        <f>SUM(Calculations!AE$75,Calculations!AE$83,Calculations!AE$91,Calculations!AE$99,Calculations!AE$106)</f>
        <v>5.3805850702207675E-8</v>
      </c>
      <c r="AD14" s="25">
        <f>SUM(Calculations!AF$75,Calculations!AF$83,Calculations!AF$91,Calculations!AF$99,Calculations!AF$106)</f>
        <v>5.3519962107958353E-8</v>
      </c>
      <c r="AE14" s="25">
        <f>SUM(Calculations!AG$75,Calculations!AG$83,Calculations!AG$91,Calculations!AG$99,Calculations!AG$106)</f>
        <v>5.3511075127690094E-8</v>
      </c>
      <c r="AF14" s="25">
        <f>SUM(Calculations!AH$75,Calculations!AH$83,Calculations!AH$91,Calculations!AH$99,Calculations!AH$106)</f>
        <v>5.3304201461189098E-8</v>
      </c>
      <c r="AG14" s="25"/>
      <c r="AH14" s="25"/>
    </row>
    <row r="15" spans="1:34" x14ac:dyDescent="0.2">
      <c r="A15" s="6" t="s">
        <v>196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">
      <c r="A16" s="6" t="s">
        <v>320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">
      <c r="A17" s="6" t="s">
        <v>332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">
      <c r="A18" s="6" t="s">
        <v>543</v>
      </c>
      <c r="B18" s="25">
        <f>SUM(Calculations!D$75,Calculations!D$83,Calculations!D$91,Calculations!D$99,Calculations!D$106)</f>
        <v>5.7037784505748876E-8</v>
      </c>
      <c r="C18" s="25">
        <f>SUM(Calculations!E$75,Calculations!E$83,Calculations!E$91,Calculations!E$99,Calculations!E$106)</f>
        <v>5.1903963949238773E-8</v>
      </c>
      <c r="D18" s="25">
        <f>SUM(Calculations!F$75,Calculations!F$83,Calculations!F$91,Calculations!F$99,Calculations!F$106)</f>
        <v>5.2265047852387298E-8</v>
      </c>
      <c r="E18" s="25">
        <f>SUM(Calculations!G$75,Calculations!G$83,Calculations!G$91,Calculations!G$99,Calculations!G$106)</f>
        <v>5.2922568842245343E-8</v>
      </c>
      <c r="F18" s="25">
        <f>SUM(Calculations!H$75,Calculations!H$83,Calculations!H$91,Calculations!H$99,Calculations!H$106)</f>
        <v>5.3471360988038362E-8</v>
      </c>
      <c r="G18" s="25">
        <f>SUM(Calculations!I$75,Calculations!I$83,Calculations!I$91,Calculations!I$99,Calculations!I$106)</f>
        <v>5.495523385137091E-8</v>
      </c>
      <c r="H18" s="25">
        <f>SUM(Calculations!J$75,Calculations!J$83,Calculations!J$91,Calculations!J$99,Calculations!J$106)</f>
        <v>5.4674602781813968E-8</v>
      </c>
      <c r="I18" s="25">
        <f>SUM(Calculations!K$75,Calculations!K$83,Calculations!K$91,Calculations!K$99,Calculations!K$106)</f>
        <v>5.5006394897849931E-8</v>
      </c>
      <c r="J18" s="25">
        <f>SUM(Calculations!L$75,Calculations!L$83,Calculations!L$91,Calculations!L$99,Calculations!L$106)</f>
        <v>5.5262110791715248E-8</v>
      </c>
      <c r="K18" s="25">
        <f>SUM(Calculations!M$75,Calculations!M$83,Calculations!M$91,Calculations!M$99,Calculations!M$106)</f>
        <v>5.5057597311051392E-8</v>
      </c>
      <c r="L18" s="25">
        <f>SUM(Calculations!N$75,Calculations!N$83,Calculations!N$91,Calculations!N$99,Calculations!N$106)</f>
        <v>5.5024038519449145E-8</v>
      </c>
      <c r="M18" s="25">
        <f>SUM(Calculations!O$75,Calculations!O$83,Calculations!O$91,Calculations!O$99,Calculations!O$106)</f>
        <v>5.5437260391715077E-8</v>
      </c>
      <c r="N18" s="25">
        <f>SUM(Calculations!P$75,Calculations!P$83,Calculations!P$91,Calculations!P$99,Calculations!P$106)</f>
        <v>5.543318870775451E-8</v>
      </c>
      <c r="O18" s="25">
        <f>SUM(Calculations!Q$75,Calculations!Q$83,Calculations!Q$91,Calculations!Q$99,Calculations!Q$106)</f>
        <v>5.5476566967531207E-8</v>
      </c>
      <c r="P18" s="25">
        <f>SUM(Calculations!R$75,Calculations!R$83,Calculations!R$91,Calculations!R$99,Calculations!R$106)</f>
        <v>5.5367288150821007E-8</v>
      </c>
      <c r="Q18" s="25">
        <f>SUM(Calculations!S$75,Calculations!S$83,Calculations!S$91,Calculations!S$99,Calculations!S$106)</f>
        <v>5.5225089510916958E-8</v>
      </c>
      <c r="R18" s="25">
        <f>SUM(Calculations!T$75,Calculations!T$83,Calculations!T$91,Calculations!T$99,Calculations!T$106)</f>
        <v>5.4786183140034955E-8</v>
      </c>
      <c r="S18" s="25">
        <f>SUM(Calculations!U$75,Calculations!U$83,Calculations!U$91,Calculations!U$99,Calculations!U$106)</f>
        <v>5.4334796875318121E-8</v>
      </c>
      <c r="T18" s="25">
        <f>SUM(Calculations!V$75,Calculations!V$83,Calculations!V$91,Calculations!V$99,Calculations!V$106)</f>
        <v>5.4280068415214653E-8</v>
      </c>
      <c r="U18" s="25">
        <f>SUM(Calculations!W$75,Calculations!W$83,Calculations!W$91,Calculations!W$99,Calculations!W$106)</f>
        <v>5.3751908603321399E-8</v>
      </c>
      <c r="V18" s="25">
        <f>SUM(Calculations!X$75,Calculations!X$83,Calculations!X$91,Calculations!X$99,Calculations!X$106)</f>
        <v>5.4219396097740427E-8</v>
      </c>
      <c r="W18" s="25">
        <f>SUM(Calculations!Y$75,Calculations!Y$83,Calculations!Y$91,Calculations!Y$99,Calculations!Y$106)</f>
        <v>5.4070270874618462E-8</v>
      </c>
      <c r="X18" s="25">
        <f>SUM(Calculations!Z$75,Calculations!Z$83,Calculations!Z$91,Calculations!Z$99,Calculations!Z$106)</f>
        <v>5.3778979967451503E-8</v>
      </c>
      <c r="Y18" s="25">
        <f>SUM(Calculations!AA$75,Calculations!AA$83,Calculations!AA$91,Calculations!AA$99,Calculations!AA$106)</f>
        <v>5.3516363480209859E-8</v>
      </c>
      <c r="Z18" s="25">
        <f>SUM(Calculations!AB$75,Calculations!AB$83,Calculations!AB$91,Calculations!AB$99,Calculations!AB$106)</f>
        <v>5.3886950555986744E-8</v>
      </c>
      <c r="AA18" s="25">
        <f>SUM(Calculations!AC$75,Calculations!AC$83,Calculations!AC$91,Calculations!AC$99,Calculations!AC$106)</f>
        <v>5.4040498094888885E-8</v>
      </c>
      <c r="AB18" s="25">
        <f>SUM(Calculations!AD$75,Calculations!AD$83,Calculations!AD$91,Calculations!AD$99,Calculations!AD$106)</f>
        <v>5.4375386821461737E-8</v>
      </c>
      <c r="AC18" s="25">
        <f>SUM(Calculations!AE$75,Calculations!AE$83,Calculations!AE$91,Calculations!AE$99,Calculations!AE$106)</f>
        <v>5.3805850702207675E-8</v>
      </c>
      <c r="AD18" s="25">
        <f>SUM(Calculations!AF$75,Calculations!AF$83,Calculations!AF$91,Calculations!AF$99,Calculations!AF$106)</f>
        <v>5.3519962107958353E-8</v>
      </c>
      <c r="AE18" s="25">
        <f>SUM(Calculations!AG$75,Calculations!AG$83,Calculations!AG$91,Calculations!AG$99,Calculations!AG$106)</f>
        <v>5.3511075127690094E-8</v>
      </c>
      <c r="AF18" s="25">
        <f>SUM(Calculations!AH$75,Calculations!AH$83,Calculations!AH$91,Calculations!AH$99,Calculations!AH$106)</f>
        <v>5.3304201461189098E-8</v>
      </c>
      <c r="AG18" s="25"/>
      <c r="AH18" s="25"/>
    </row>
    <row r="19" spans="1:34" x14ac:dyDescent="0.2">
      <c r="A19" s="6" t="s">
        <v>544</v>
      </c>
      <c r="B19" s="25">
        <f>SUM(Calculations!D$75,Calculations!D$83,Calculations!D$91,Calculations!D$99,Calculations!D$106)</f>
        <v>5.7037784505748876E-8</v>
      </c>
      <c r="C19" s="25">
        <f>SUM(Calculations!E$75,Calculations!E$83,Calculations!E$91,Calculations!E$99,Calculations!E$106)</f>
        <v>5.1903963949238773E-8</v>
      </c>
      <c r="D19" s="25">
        <f>SUM(Calculations!F$75,Calculations!F$83,Calculations!F$91,Calculations!F$99,Calculations!F$106)</f>
        <v>5.2265047852387298E-8</v>
      </c>
      <c r="E19" s="25">
        <f>SUM(Calculations!G$75,Calculations!G$83,Calculations!G$91,Calculations!G$99,Calculations!G$106)</f>
        <v>5.2922568842245343E-8</v>
      </c>
      <c r="F19" s="25">
        <f>SUM(Calculations!H$75,Calculations!H$83,Calculations!H$91,Calculations!H$99,Calculations!H$106)</f>
        <v>5.3471360988038362E-8</v>
      </c>
      <c r="G19" s="25">
        <f>SUM(Calculations!I$75,Calculations!I$83,Calculations!I$91,Calculations!I$99,Calculations!I$106)</f>
        <v>5.495523385137091E-8</v>
      </c>
      <c r="H19" s="25">
        <f>SUM(Calculations!J$75,Calculations!J$83,Calculations!J$91,Calculations!J$99,Calculations!J$106)</f>
        <v>5.4674602781813968E-8</v>
      </c>
      <c r="I19" s="25">
        <f>SUM(Calculations!K$75,Calculations!K$83,Calculations!K$91,Calculations!K$99,Calculations!K$106)</f>
        <v>5.5006394897849931E-8</v>
      </c>
      <c r="J19" s="25">
        <f>SUM(Calculations!L$75,Calculations!L$83,Calculations!L$91,Calculations!L$99,Calculations!L$106)</f>
        <v>5.5262110791715248E-8</v>
      </c>
      <c r="K19" s="25">
        <f>SUM(Calculations!M$75,Calculations!M$83,Calculations!M$91,Calculations!M$99,Calculations!M$106)</f>
        <v>5.5057597311051392E-8</v>
      </c>
      <c r="L19" s="25">
        <f>SUM(Calculations!N$75,Calculations!N$83,Calculations!N$91,Calculations!N$99,Calculations!N$106)</f>
        <v>5.5024038519449145E-8</v>
      </c>
      <c r="M19" s="25">
        <f>SUM(Calculations!O$75,Calculations!O$83,Calculations!O$91,Calculations!O$99,Calculations!O$106)</f>
        <v>5.5437260391715077E-8</v>
      </c>
      <c r="N19" s="25">
        <f>SUM(Calculations!P$75,Calculations!P$83,Calculations!P$91,Calculations!P$99,Calculations!P$106)</f>
        <v>5.543318870775451E-8</v>
      </c>
      <c r="O19" s="25">
        <f>SUM(Calculations!Q$75,Calculations!Q$83,Calculations!Q$91,Calculations!Q$99,Calculations!Q$106)</f>
        <v>5.5476566967531207E-8</v>
      </c>
      <c r="P19" s="25">
        <f>SUM(Calculations!R$75,Calculations!R$83,Calculations!R$91,Calculations!R$99,Calculations!R$106)</f>
        <v>5.5367288150821007E-8</v>
      </c>
      <c r="Q19" s="25">
        <f>SUM(Calculations!S$75,Calculations!S$83,Calculations!S$91,Calculations!S$99,Calculations!S$106)</f>
        <v>5.5225089510916958E-8</v>
      </c>
      <c r="R19" s="25">
        <f>SUM(Calculations!T$75,Calculations!T$83,Calculations!T$91,Calculations!T$99,Calculations!T$106)</f>
        <v>5.4786183140034955E-8</v>
      </c>
      <c r="S19" s="25">
        <f>SUM(Calculations!U$75,Calculations!U$83,Calculations!U$91,Calculations!U$99,Calculations!U$106)</f>
        <v>5.4334796875318121E-8</v>
      </c>
      <c r="T19" s="25">
        <f>SUM(Calculations!V$75,Calculations!V$83,Calculations!V$91,Calculations!V$99,Calculations!V$106)</f>
        <v>5.4280068415214653E-8</v>
      </c>
      <c r="U19" s="25">
        <f>SUM(Calculations!W$75,Calculations!W$83,Calculations!W$91,Calculations!W$99,Calculations!W$106)</f>
        <v>5.3751908603321399E-8</v>
      </c>
      <c r="V19" s="25">
        <f>SUM(Calculations!X$75,Calculations!X$83,Calculations!X$91,Calculations!X$99,Calculations!X$106)</f>
        <v>5.4219396097740427E-8</v>
      </c>
      <c r="W19" s="25">
        <f>SUM(Calculations!Y$75,Calculations!Y$83,Calculations!Y$91,Calculations!Y$99,Calculations!Y$106)</f>
        <v>5.4070270874618462E-8</v>
      </c>
      <c r="X19" s="25">
        <f>SUM(Calculations!Z$75,Calculations!Z$83,Calculations!Z$91,Calculations!Z$99,Calculations!Z$106)</f>
        <v>5.3778979967451503E-8</v>
      </c>
      <c r="Y19" s="25">
        <f>SUM(Calculations!AA$75,Calculations!AA$83,Calculations!AA$91,Calculations!AA$99,Calculations!AA$106)</f>
        <v>5.3516363480209859E-8</v>
      </c>
      <c r="Z19" s="25">
        <f>SUM(Calculations!AB$75,Calculations!AB$83,Calculations!AB$91,Calculations!AB$99,Calculations!AB$106)</f>
        <v>5.3886950555986744E-8</v>
      </c>
      <c r="AA19" s="25">
        <f>SUM(Calculations!AC$75,Calculations!AC$83,Calculations!AC$91,Calculations!AC$99,Calculations!AC$106)</f>
        <v>5.4040498094888885E-8</v>
      </c>
      <c r="AB19" s="25">
        <f>SUM(Calculations!AD$75,Calculations!AD$83,Calculations!AD$91,Calculations!AD$99,Calculations!AD$106)</f>
        <v>5.4375386821461737E-8</v>
      </c>
      <c r="AC19" s="25">
        <f>SUM(Calculations!AE$75,Calculations!AE$83,Calculations!AE$91,Calculations!AE$99,Calculations!AE$106)</f>
        <v>5.3805850702207675E-8</v>
      </c>
      <c r="AD19" s="25">
        <f>SUM(Calculations!AF$75,Calculations!AF$83,Calculations!AF$91,Calculations!AF$99,Calculations!AF$106)</f>
        <v>5.3519962107958353E-8</v>
      </c>
      <c r="AE19" s="25">
        <f>SUM(Calculations!AG$75,Calculations!AG$83,Calculations!AG$91,Calculations!AG$99,Calculations!AG$106)</f>
        <v>5.3511075127690094E-8</v>
      </c>
      <c r="AF19" s="25">
        <f>SUM(Calculations!AH$75,Calculations!AH$83,Calculations!AH$91,Calculations!AH$99,Calculations!AH$106)</f>
        <v>5.3304201461189098E-8</v>
      </c>
      <c r="AG19" s="25"/>
      <c r="AH19" s="25"/>
    </row>
    <row r="20" spans="1:34" x14ac:dyDescent="0.2">
      <c r="A20" s="6" t="s">
        <v>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">
      <c r="A21" s="6" t="s">
        <v>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">
      <c r="A22" s="6" t="s">
        <v>542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32.5" customWidth="1"/>
  </cols>
  <sheetData>
    <row r="1" spans="1:36" x14ac:dyDescent="0.2">
      <c r="A1" t="s">
        <v>181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">
      <c r="A2" t="s">
        <v>336</v>
      </c>
      <c r="B2" s="24">
        <f>Calculations!D30</f>
        <v>0.39217710728623101</v>
      </c>
      <c r="C2" s="24">
        <f>Calculations!E30</f>
        <v>0.3211969604300805</v>
      </c>
      <c r="D2" s="24">
        <f>Calculations!F30</f>
        <v>0.32111860492873623</v>
      </c>
      <c r="E2" s="24">
        <f>Calculations!G30</f>
        <v>0.39321461571543892</v>
      </c>
      <c r="F2" s="24">
        <f>Calculations!H30</f>
        <v>0.47227294140628784</v>
      </c>
      <c r="G2" s="24">
        <f>Calculations!I30</f>
        <v>0.60948798354925293</v>
      </c>
      <c r="H2" s="24">
        <f>Calculations!J30</f>
        <v>0.60013560183950687</v>
      </c>
      <c r="I2" s="24">
        <f>Calculations!K30</f>
        <v>0.62212437394768827</v>
      </c>
      <c r="J2" s="24">
        <f>Calculations!L30</f>
        <v>0.61730030780527556</v>
      </c>
      <c r="K2" s="24">
        <f>Calculations!M30</f>
        <v>0.61484334009963648</v>
      </c>
      <c r="L2" s="24">
        <f>Calculations!N30</f>
        <v>0.60778483146290729</v>
      </c>
      <c r="M2" s="24">
        <f>Calculations!O30</f>
        <v>0.61692824959120485</v>
      </c>
      <c r="N2" s="24">
        <f>Calculations!P30</f>
        <v>0.63234162591902898</v>
      </c>
      <c r="O2" s="24">
        <f>Calculations!Q30</f>
        <v>0.63531229654785482</v>
      </c>
      <c r="P2" s="24">
        <f>Calculations!R30</f>
        <v>0.65017081309273927</v>
      </c>
      <c r="Q2" s="24">
        <f>Calculations!S30</f>
        <v>0.66801056140729842</v>
      </c>
      <c r="R2" s="24">
        <f>Calculations!T30</f>
        <v>0.67803605662854083</v>
      </c>
      <c r="S2" s="24">
        <f>Calculations!U30</f>
        <v>0.68846401097411636</v>
      </c>
      <c r="T2" s="24">
        <f>Calculations!V30</f>
        <v>0.70548534562782961</v>
      </c>
      <c r="U2" s="24">
        <f>Calculations!W30</f>
        <v>0.7085253826809359</v>
      </c>
      <c r="V2" s="24">
        <f>Calculations!X30</f>
        <v>0.71461730522268652</v>
      </c>
      <c r="W2" s="24">
        <f>Calculations!Y30</f>
        <v>0.71797791743559813</v>
      </c>
      <c r="X2" s="24">
        <f>Calculations!Z30</f>
        <v>0.72198051036715638</v>
      </c>
      <c r="Y2" s="24">
        <f>Calculations!AA30</f>
        <v>0.7209091979925063</v>
      </c>
      <c r="Z2" s="24">
        <f>Calculations!AB30</f>
        <v>0.72179512989523797</v>
      </c>
      <c r="AA2" s="24">
        <f>Calculations!AC30</f>
        <v>0.74420441324578579</v>
      </c>
      <c r="AB2" s="24">
        <f>Calculations!AD30</f>
        <v>0.75502495533649872</v>
      </c>
      <c r="AC2" s="24">
        <f>Calculations!AE30</f>
        <v>0.76224244837640609</v>
      </c>
      <c r="AD2" s="24">
        <f>Calculations!AF30</f>
        <v>0.77891521988422252</v>
      </c>
      <c r="AE2" s="24">
        <f>Calculations!AG30</f>
        <v>0.79305495971060069</v>
      </c>
      <c r="AF2" s="24">
        <f>Calculations!AH30</f>
        <v>0.79197761731865401</v>
      </c>
      <c r="AG2" s="24"/>
      <c r="AH2" s="24"/>
    </row>
    <row r="3" spans="1:36" x14ac:dyDescent="0.2">
      <c r="A3" t="s">
        <v>324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">
      <c r="A4" t="s">
        <v>192</v>
      </c>
      <c r="B4" s="24">
        <f>Calculations!D36</f>
        <v>0.3822667786942785</v>
      </c>
      <c r="C4" s="24">
        <f>Calculations!E36</f>
        <v>0.39443572157150553</v>
      </c>
      <c r="D4" s="24">
        <f>Calculations!F36</f>
        <v>0.40723086674334885</v>
      </c>
      <c r="E4" s="24">
        <f>Calculations!G36</f>
        <v>0.40010800462129015</v>
      </c>
      <c r="F4" s="24">
        <f>Calculations!H36</f>
        <v>0.39844513003746906</v>
      </c>
      <c r="G4" s="24">
        <f>Calculations!I36</f>
        <v>0.40271755686722605</v>
      </c>
      <c r="H4" s="24">
        <f>Calculations!J36</f>
        <v>0.46767805340247015</v>
      </c>
      <c r="I4" s="24">
        <f>Calculations!K36</f>
        <v>0.52040018059204618</v>
      </c>
      <c r="J4" s="24">
        <f>Calculations!L36</f>
        <v>0.53864874887274061</v>
      </c>
      <c r="K4" s="24">
        <f>Calculations!M36</f>
        <v>0.59290565028946041</v>
      </c>
      <c r="L4" s="24">
        <f>Calculations!N36</f>
        <v>0.59202932098623817</v>
      </c>
      <c r="M4" s="24">
        <f>Calculations!O36</f>
        <v>0.61185818859970653</v>
      </c>
      <c r="N4" s="24">
        <f>Calculations!P36</f>
        <v>0.62479995077076222</v>
      </c>
      <c r="O4" s="24">
        <f>Calculations!Q36</f>
        <v>0.63501000401110419</v>
      </c>
      <c r="P4" s="24">
        <f>Calculations!R36</f>
        <v>0.65833298737934842</v>
      </c>
      <c r="Q4" s="24">
        <f>Calculations!S36</f>
        <v>0.65630941712720936</v>
      </c>
      <c r="R4" s="24">
        <f>Calculations!T36</f>
        <v>0.66851940282525524</v>
      </c>
      <c r="S4" s="24">
        <f>Calculations!U36</f>
        <v>0.69392874455140163</v>
      </c>
      <c r="T4" s="24">
        <f>Calculations!V36</f>
        <v>0.70547952247389201</v>
      </c>
      <c r="U4" s="24">
        <f>Calculations!W36</f>
        <v>0.70547952247389201</v>
      </c>
      <c r="V4" s="24">
        <f>Calculations!X36</f>
        <v>0.70490788165115481</v>
      </c>
      <c r="W4" s="24">
        <f>Calculations!Y36</f>
        <v>0.70284013010976487</v>
      </c>
      <c r="X4" s="24">
        <f>Calculations!Z36</f>
        <v>0.70135214943323099</v>
      </c>
      <c r="Y4" s="24">
        <f>Calculations!AA36</f>
        <v>0.73228366539716583</v>
      </c>
      <c r="Z4" s="24">
        <f>Calculations!AB36</f>
        <v>0.82286931116638973</v>
      </c>
      <c r="AA4" s="24">
        <f>Calculations!AC36</f>
        <v>0.82102596258151184</v>
      </c>
      <c r="AB4" s="24">
        <f>Calculations!AD36</f>
        <v>0.82006975294633289</v>
      </c>
      <c r="AC4" s="24">
        <f>Calculations!AE36</f>
        <v>0.83692616669997488</v>
      </c>
      <c r="AD4" s="24">
        <f>Calculations!AF36</f>
        <v>0.8730118707876432</v>
      </c>
      <c r="AE4" s="24">
        <f>Calculations!AG36</f>
        <v>0.87219810030776468</v>
      </c>
      <c r="AF4" s="24">
        <f>Calculations!AH36</f>
        <v>0.87102458247095493</v>
      </c>
      <c r="AG4" s="24"/>
      <c r="AH4" s="24"/>
    </row>
    <row r="5" spans="1:36" x14ac:dyDescent="0.2">
      <c r="A5" t="s">
        <v>193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">
      <c r="A6" t="s">
        <v>337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">
      <c r="A7" t="s">
        <v>197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">
      <c r="A8" t="s">
        <v>198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">
      <c r="A9" t="s">
        <v>323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">
      <c r="A10" t="s">
        <v>326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">
      <c r="A11" t="s">
        <v>325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">
      <c r="A12" t="s">
        <v>327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">
      <c r="A13" s="8" t="s">
        <v>333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">
      <c r="A14" t="s">
        <v>334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">
      <c r="A15" t="s">
        <v>547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">
      <c r="A16" t="s">
        <v>548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">
      <c r="A17" t="s">
        <v>549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2014-08-21T02:04:37Z</dcterms:created>
  <dcterms:modified xsi:type="dcterms:W3CDTF">2021-04-22T00:05:22Z</dcterms:modified>
</cp:coreProperties>
</file>