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Transpo\"/>
    </mc:Choice>
  </mc:AlternateContent>
  <xr:revisionPtr revIDLastSave="0" documentId="8_{B824B555-84A5-4AAA-8BC1-3E8413AB041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6" l="1"/>
  <c r="C7" i="4"/>
  <c r="D7" i="4"/>
  <c r="E7" i="4"/>
  <c r="F7" i="4"/>
  <c r="G7" i="4"/>
  <c r="B7" i="4"/>
  <c r="B3" i="4"/>
  <c r="B25" i="16"/>
  <c r="C90" i="16"/>
  <c r="B79" i="16"/>
  <c r="B90" i="16" s="1"/>
  <c r="G6" i="2" l="1"/>
  <c r="F6" i="2"/>
  <c r="C6" i="2"/>
  <c r="D6" i="2"/>
  <c r="E6" i="2"/>
  <c r="B99" i="16"/>
  <c r="C99" i="16"/>
  <c r="B49" i="16"/>
  <c r="B50" i="16"/>
  <c r="C6" i="4" l="1"/>
  <c r="D6" i="4"/>
  <c r="E6" i="4"/>
  <c r="F6" i="4"/>
  <c r="G6" i="4"/>
  <c r="B51" i="16"/>
  <c r="B54" i="16" l="1"/>
  <c r="B56" i="16" s="1"/>
  <c r="B53" i="16"/>
  <c r="B55" i="16" s="1"/>
  <c r="C98" i="16" l="1"/>
  <c r="C89" i="16"/>
  <c r="B98" i="16"/>
  <c r="B89" i="16"/>
  <c r="B61" i="16"/>
  <c r="B91" i="16" s="1"/>
  <c r="B38" i="16"/>
  <c r="B41" i="16" s="1"/>
  <c r="E5" i="2" l="1"/>
  <c r="G5" i="2"/>
  <c r="F5" i="2"/>
  <c r="D5" i="2"/>
  <c r="C5" i="2"/>
  <c r="F5" i="4"/>
  <c r="E5" i="4"/>
  <c r="D5" i="4"/>
  <c r="G5" i="4"/>
  <c r="C5" i="4"/>
  <c r="B5" i="2"/>
  <c r="H5" i="2"/>
  <c r="B5" i="4"/>
  <c r="H5" i="4"/>
  <c r="G7" i="2"/>
  <c r="C7" i="2"/>
  <c r="E7" i="2"/>
  <c r="F7" i="2"/>
  <c r="D7" i="2"/>
  <c r="B88" i="16"/>
  <c r="B97" i="16" l="1"/>
  <c r="F4" i="2"/>
  <c r="D4" i="2"/>
  <c r="E4" i="2"/>
  <c r="G4" i="2"/>
  <c r="C4" i="2"/>
  <c r="C97" i="16"/>
  <c r="B32" i="16"/>
  <c r="B34" i="16" s="1"/>
  <c r="C87" i="16" s="1"/>
  <c r="B31" i="16"/>
  <c r="B33" i="16" s="1"/>
  <c r="B87" i="16" s="1"/>
  <c r="B3" i="2" l="1"/>
  <c r="H3" i="2"/>
  <c r="G3" i="2"/>
  <c r="C3" i="2"/>
  <c r="E3" i="2"/>
  <c r="F3" i="2"/>
  <c r="D3" i="2"/>
  <c r="E4" i="4"/>
  <c r="C4" i="4"/>
  <c r="F4" i="4"/>
  <c r="G4" i="4"/>
  <c r="D4" i="4"/>
  <c r="B96" i="16"/>
  <c r="B21" i="16"/>
  <c r="C86" i="16" s="1"/>
  <c r="B20" i="16"/>
  <c r="B86" i="16" s="1"/>
  <c r="F3" i="4" l="1"/>
  <c r="D3" i="4"/>
  <c r="C3" i="4"/>
  <c r="E3" i="4"/>
  <c r="G3" i="4"/>
  <c r="C96" i="16"/>
  <c r="B95" i="16"/>
  <c r="G2" i="2"/>
  <c r="C2" i="2"/>
  <c r="E2" i="2"/>
  <c r="F2" i="2"/>
  <c r="D2" i="2"/>
  <c r="H2" i="2"/>
  <c r="B2" i="2"/>
  <c r="C95" i="16"/>
  <c r="C91" i="16"/>
  <c r="C88" i="16"/>
  <c r="H3" i="4" l="1"/>
  <c r="H7" i="4" s="1"/>
  <c r="C100" i="16"/>
  <c r="H7" i="2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<sst xmlns="http://schemas.openxmlformats.org/spreadsheetml/2006/main" count="216" uniqueCount="143">
  <si>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</si>
  <si>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</si>
  <si>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</si>
  <si>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</si>
  <si>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</si>
  <si>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</si>
  <si>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</si>
  <si>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</si>
  <si>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</si>
  <si>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</si>
  <si>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</si>
  <si>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</si>
  <si>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</si>
  <si>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</si>
  <si>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</si>
  <si>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</si>
  <si>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</si>
  <si>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</si>
  <si>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</si>
  <si>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</si>
  <si>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</si>
  <si>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</si>
  <si>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</si>
  <si>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</si>
  <si>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</si>
  <si>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</si>
  <si>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</si>
  <si>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</si>
  <si>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</si>
  <si>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</si>
  <si>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</si>
  <si>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</si>
  <si>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</si>
  <si>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</si>
  <si>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</si>
  <si>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</si>
  <si>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</si>
  <si>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</si>
  <si>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</si>
  <si>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</si>
  <si>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</si>
  <si>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</si>
  <si>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</si>
  <si>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</si>
  <si>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</si>
  <si>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</si>
  <si>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</si>
  <si>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</si>
  <si>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</si>
  <si>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</si>
  <si>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</si>
  <si>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</si>
  <si>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</si>
  <si>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</si>
  <si>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</si>
  <si>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</si>
  <si>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</si>
  <si>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</si>
  <si>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</si>
  <si>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</si>
  <si>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</si>
  <si>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</si>
  <si>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</si>
  <si>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</si>
  <si>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</si>
  <si>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</si>
  <si>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</si>
  <si>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</si>
  <si>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</si>
  <si>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</si>
  <si>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</si>
  <si>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</si>
  <si>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</si>
  <si>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</si>
  <si>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</si>
  <si>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</si>
  <si>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</si>
  <si>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</si>
  <si>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</si>
  <si>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</si>
  <si>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</si>
  <si>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</si>
  <si>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</si>
  <si>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</si>
  <si>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</si>
  <si>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</si>
  <si>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</si>
  <si>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</si>
  <si>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</si>
  <si>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</si>
  <si>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</si>
  <si>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</si>
  <si>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</si>
  <si>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</si>
  <si>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</si>
  <si>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</si>
  <si>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</si>
  <si>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</si>
  <si>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</si>
  <si>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</si>
  <si>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</si>
  <si>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</si>
  <si>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</si>
  <si>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</si>
  <si>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</si>
  <si>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</si>
  <si>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</si>
  <si>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</si>
  <si>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</si>
  <si>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</si>
  <si>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</si>
  <si>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</si>
  <si>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</si>
  <si>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</si>
  <si>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</si>
  <si>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</si>
  <si>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</si>
  <si>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</si>
  <si>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</si>
  <si>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</si>
  <si>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</si>
  <si>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</si>
  <si>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</si>
  <si>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</si>
  <si>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</si>
  <si>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</si>
  <si>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</si>
  <si>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</si>
  <si>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</si>
  <si>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</si>
  <si>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</si>
  <si>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</si>
  <si>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</si>
  <si>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</si>
  <si>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</si>
  <si>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</si>
  <si>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</si>
  <si>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</si>
  <si>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</si>
  <si>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</si>
  <si>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California</t>
  </si>
  <si>
    <t xml:space="preserve">The California model uses the motorbike-freight category to represent long-haul class 8 trucks. </t>
  </si>
  <si>
    <t xml:space="preserve">Note: The California model uses the motorbike-freight category to represent long-haul class 8 trucks.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</si>
</sst>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  <xf numFmtId="0" fontId="0" fillId="0" borderId="0" xfId="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opLeftCell="A61" workbookViewId="0">
      <selection activeCell="A73" sqref="A73"/>
    </sheetView>
  </sheetViews>
  <sheetFormatPr defaultColWidth="8.81640625" defaultRowHeight="14.5"/>
  <cols>
    <col min="2" max="2" width="73.1796875" customWidth="1"/>
  </cols>
  <sheetData>
    <row r="1" spans="1:3">
      <c r="A1" s="1" t="s">
        <v>132</v>
      </c>
      <c r="B1" t="s">
        <v>140</v>
      </c>
      <c r="C1" s="28">
        <v>44624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134</v>
      </c>
    </row>
    <row r="18" spans="2:2">
      <c r="B18" t="s">
        <v>135</v>
      </c>
    </row>
    <row r="19" spans="2:2">
      <c r="B19" s="3">
        <v>2021</v>
      </c>
    </row>
    <row r="20" spans="2:2">
      <c r="B20" t="s">
        <v>136</v>
      </c>
    </row>
    <row r="21" spans="2:2">
      <c r="B21" s="9" t="s">
        <v>137</v>
      </c>
    </row>
    <row r="22" spans="2:2">
      <c r="B22" t="s">
        <v>138</v>
      </c>
    </row>
    <row r="24" spans="2:2">
      <c r="B24" s="2" t="s">
        <v>60</v>
      </c>
    </row>
    <row r="25" spans="2:2">
      <c r="B25" t="s">
        <v>61</v>
      </c>
    </row>
    <row r="26" spans="2:2">
      <c r="B26" s="3">
        <v>2016</v>
      </c>
    </row>
    <row r="27" spans="2:2">
      <c r="B27" t="s">
        <v>66</v>
      </c>
    </row>
    <row r="28" spans="2:2">
      <c r="B28" s="9" t="s">
        <v>67</v>
      </c>
    </row>
    <row r="29" spans="2:2">
      <c r="B29" t="s">
        <v>68</v>
      </c>
    </row>
    <row r="31" spans="2:2">
      <c r="B31" s="2" t="s">
        <v>62</v>
      </c>
    </row>
    <row r="32" spans="2:2">
      <c r="B32" t="s">
        <v>59</v>
      </c>
    </row>
    <row r="33" spans="2:2">
      <c r="B33" s="3">
        <v>2017</v>
      </c>
    </row>
    <row r="34" spans="2:2">
      <c r="B34" t="s">
        <v>63</v>
      </c>
    </row>
    <row r="35" spans="2:2">
      <c r="B35" s="9" t="s">
        <v>64</v>
      </c>
    </row>
    <row r="36" spans="2:2">
      <c r="B36" t="s">
        <v>65</v>
      </c>
    </row>
    <row r="38" spans="2:2">
      <c r="B38" s="2" t="s">
        <v>69</v>
      </c>
    </row>
    <row r="39" spans="2:2">
      <c r="B39" t="s">
        <v>81</v>
      </c>
    </row>
    <row r="40" spans="2:2">
      <c r="B40" s="3">
        <v>2018</v>
      </c>
    </row>
    <row r="41" spans="2:2">
      <c r="B41" t="s">
        <v>83</v>
      </c>
    </row>
    <row r="42" spans="2:2">
      <c r="B42" s="9" t="s">
        <v>82</v>
      </c>
    </row>
    <row r="44" spans="2:2">
      <c r="B44" s="2" t="s">
        <v>98</v>
      </c>
    </row>
    <row r="45" spans="2:2">
      <c r="B45" t="s">
        <v>97</v>
      </c>
    </row>
    <row r="46" spans="2:2">
      <c r="B46" s="3">
        <v>2010</v>
      </c>
    </row>
    <row r="47" spans="2:2">
      <c r="B47" t="s">
        <v>99</v>
      </c>
    </row>
    <row r="48" spans="2:2">
      <c r="B48" s="9" t="s">
        <v>100</v>
      </c>
    </row>
    <row r="49" spans="2:2">
      <c r="B49" t="s">
        <v>101</v>
      </c>
    </row>
    <row r="51" spans="2:2">
      <c r="B51" s="2" t="s">
        <v>102</v>
      </c>
    </row>
    <row r="52" spans="2:2">
      <c r="B52" t="s">
        <v>90</v>
      </c>
    </row>
    <row r="53" spans="2:2">
      <c r="B53" s="3">
        <v>2013</v>
      </c>
    </row>
    <row r="54" spans="2:2">
      <c r="B54" t="s">
        <v>103</v>
      </c>
    </row>
    <row r="55" spans="2:2">
      <c r="B55" s="9" t="s">
        <v>104</v>
      </c>
    </row>
    <row r="56" spans="2:2">
      <c r="B56" t="s">
        <v>105</v>
      </c>
    </row>
    <row r="58" spans="2:2">
      <c r="B58" s="2" t="s">
        <v>112</v>
      </c>
    </row>
    <row r="59" spans="2:2">
      <c r="B59" t="s">
        <v>113</v>
      </c>
    </row>
    <row r="60" spans="2:2">
      <c r="B60" s="3">
        <v>2012</v>
      </c>
    </row>
    <row r="61" spans="2:2">
      <c r="B61" t="s">
        <v>116</v>
      </c>
    </row>
    <row r="62" spans="2:2">
      <c r="B62" s="9" t="s">
        <v>114</v>
      </c>
    </row>
    <row r="63" spans="2:2">
      <c r="B63" t="s">
        <v>115</v>
      </c>
    </row>
    <row r="65" spans="1:2">
      <c r="B65" s="2" t="s">
        <v>125</v>
      </c>
    </row>
    <row r="66" spans="1:2">
      <c r="B66" t="s">
        <v>127</v>
      </c>
    </row>
    <row r="67" spans="1:2">
      <c r="B67" s="3">
        <v>2018</v>
      </c>
    </row>
    <row r="68" spans="1:2">
      <c r="B68" t="s">
        <v>126</v>
      </c>
    </row>
    <row r="69" spans="1:2">
      <c r="B69" s="9" t="s">
        <v>128</v>
      </c>
    </row>
    <row r="70" spans="1:2">
      <c r="B70" t="s">
        <v>129</v>
      </c>
    </row>
    <row r="72" spans="1:2">
      <c r="A72" s="1" t="s">
        <v>1</v>
      </c>
    </row>
    <row r="73" spans="1:2">
      <c r="A73" t="s">
        <v>141</v>
      </c>
    </row>
    <row r="75" spans="1:2">
      <c r="A75" s="1" t="s">
        <v>35</v>
      </c>
    </row>
    <row r="76" spans="1:2">
      <c r="A76">
        <v>1.2969999999999999</v>
      </c>
      <c r="B76" t="s">
        <v>36</v>
      </c>
    </row>
    <row r="77" spans="1:2">
      <c r="A77">
        <v>0.9143273584567535</v>
      </c>
      <c r="B77" t="s">
        <v>37</v>
      </c>
    </row>
    <row r="78" spans="1:2">
      <c r="A78">
        <v>0.95661376543184151</v>
      </c>
      <c r="B78" t="s">
        <v>53</v>
      </c>
    </row>
    <row r="79" spans="1:2">
      <c r="A79">
        <v>0.93665959530026111</v>
      </c>
      <c r="B79" t="s">
        <v>73</v>
      </c>
    </row>
    <row r="80" spans="1:2">
      <c r="A80">
        <v>1.0663762232760343</v>
      </c>
      <c r="B80" t="s">
        <v>106</v>
      </c>
    </row>
  </sheetData>
  <hyperlinks>
    <hyperlink ref="B7" r:id="rId1" xr:uid="{F7E7A3DE-93B2-4E97-8034-BE9FA2CBB032}"/>
    <hyperlink ref="B14" r:id="rId2" xr:uid="{0A5F8456-85E2-4B46-98CB-42301965587F}"/>
    <hyperlink ref="B35" r:id="rId3" display="https://www.icao.int/MID/Documents/2017/Aviation Data and Analysis Seminar/PPT3 - Airlines Operating costs and productivity.pdf" xr:uid="{32C07062-31D6-4D64-9941-54355C398A54}"/>
    <hyperlink ref="B28" r:id="rId4" xr:uid="{A1682FDD-C2BD-495E-8A6B-5F03193720A5}"/>
    <hyperlink ref="B42" r:id="rId5" xr:uid="{86CB5594-D53D-4996-A0D1-BB39C7D7D625}"/>
    <hyperlink ref="B48" r:id="rId6" xr:uid="{B0ED8C7C-30CE-4966-BD3F-14CBF2AB2A2B}"/>
    <hyperlink ref="B55" r:id="rId7" xr:uid="{B27ABC8E-899E-48AC-8608-F37B2EDFED93}"/>
    <hyperlink ref="B62" r:id="rId8" display="http://www.sparusa.com/Presentations/Presentation-Commercial Ship Life Cycle &amp; Required Freight Rate (RFR) Cost Model.pdf" xr:uid="{4BC70352-C238-4681-9474-B434C82A9EE6}"/>
    <hyperlink ref="B69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100"/>
  <sheetViews>
    <sheetView topLeftCell="A86" workbookViewId="0">
      <selection activeCell="D101" sqref="D101"/>
    </sheetView>
  </sheetViews>
  <sheetFormatPr defaultColWidth="8.81640625" defaultRowHeight="14.5"/>
  <cols>
    <col min="1" max="1" width="27.453125" customWidth="1"/>
    <col min="2" max="2" width="12.6328125" bestFit="1" customWidth="1"/>
    <col min="3" max="3" width="19.36328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B18/About!$A$76*About!$A$77</f>
        <v>656.31362430473212</v>
      </c>
      <c r="C20" t="s">
        <v>38</v>
      </c>
    </row>
    <row r="21" spans="1:4">
      <c r="A21" t="s">
        <v>22</v>
      </c>
      <c r="B21" s="12">
        <f>B19/About!$A$76*About!$A$77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5" spans="1:4">
      <c r="A25" t="s">
        <v>22</v>
      </c>
      <c r="B25" s="10">
        <f>6500+100*1062*3/28</f>
        <v>17878.571428571428</v>
      </c>
      <c r="C25" t="s">
        <v>133</v>
      </c>
      <c r="D25" t="s">
        <v>139</v>
      </c>
    </row>
    <row r="27" spans="1:4">
      <c r="A27" s="2" t="s">
        <v>45</v>
      </c>
      <c r="B27" s="11"/>
      <c r="C27" s="11"/>
    </row>
    <row r="28" spans="1:4">
      <c r="A28" t="s">
        <v>46</v>
      </c>
      <c r="B28" s="13">
        <v>0.28000000000000003</v>
      </c>
      <c r="C28" t="s">
        <v>47</v>
      </c>
      <c r="D28" t="s">
        <v>48</v>
      </c>
    </row>
    <row r="29" spans="1:4">
      <c r="A29" t="s">
        <v>22</v>
      </c>
      <c r="B29" s="13">
        <v>0.22</v>
      </c>
      <c r="C29" t="s">
        <v>47</v>
      </c>
      <c r="D29" t="s">
        <v>48</v>
      </c>
    </row>
    <row r="30" spans="1:4">
      <c r="A30" t="s">
        <v>49</v>
      </c>
      <c r="B30">
        <v>9270</v>
      </c>
      <c r="C30" t="s">
        <v>50</v>
      </c>
      <c r="D30" s="14" t="s">
        <v>51</v>
      </c>
    </row>
    <row r="31" spans="1:4">
      <c r="A31" t="s">
        <v>46</v>
      </c>
      <c r="B31" s="13">
        <f>$B$30*B28</f>
        <v>2595.6000000000004</v>
      </c>
      <c r="C31" t="s">
        <v>52</v>
      </c>
    </row>
    <row r="32" spans="1:4">
      <c r="A32" t="s">
        <v>22</v>
      </c>
      <c r="B32" s="13">
        <f>$B$30*B29</f>
        <v>2039.4</v>
      </c>
      <c r="C32" t="s">
        <v>52</v>
      </c>
    </row>
    <row r="33" spans="1:4">
      <c r="A33" t="s">
        <v>46</v>
      </c>
      <c r="B33" s="13">
        <f>B31*About!$A$78</f>
        <v>2482.986689554888</v>
      </c>
      <c r="C33" t="s">
        <v>38</v>
      </c>
    </row>
    <row r="34" spans="1:4">
      <c r="A34" t="s">
        <v>22</v>
      </c>
      <c r="B34" s="13">
        <f>B32*About!$A$78</f>
        <v>1950.9181132216977</v>
      </c>
      <c r="C34" t="s">
        <v>38</v>
      </c>
    </row>
    <row r="35" spans="1:4">
      <c r="B35" s="13"/>
    </row>
    <row r="36" spans="1:4">
      <c r="A36" s="2" t="s">
        <v>4</v>
      </c>
      <c r="B36" s="18"/>
      <c r="C36" s="11"/>
    </row>
    <row r="37" spans="1:4">
      <c r="A37" t="s">
        <v>56</v>
      </c>
      <c r="B37" s="17">
        <v>590</v>
      </c>
      <c r="C37" t="s">
        <v>71</v>
      </c>
      <c r="D37" t="s">
        <v>59</v>
      </c>
    </row>
    <row r="38" spans="1:4">
      <c r="B38" s="17">
        <f>B37*About!$A$79</f>
        <v>552.6291612271541</v>
      </c>
      <c r="C38" t="s">
        <v>72</v>
      </c>
    </row>
    <row r="39" spans="1:4">
      <c r="B39" s="19">
        <v>11.3</v>
      </c>
      <c r="C39" t="s">
        <v>57</v>
      </c>
      <c r="D39" t="s">
        <v>59</v>
      </c>
    </row>
    <row r="40" spans="1:4">
      <c r="B40" s="19">
        <v>365</v>
      </c>
      <c r="C40" t="s">
        <v>58</v>
      </c>
    </row>
    <row r="41" spans="1:4">
      <c r="B41" s="17">
        <f>B38*B39*B40</f>
        <v>2279318.9754813975</v>
      </c>
      <c r="C41" t="s">
        <v>38</v>
      </c>
    </row>
    <row r="42" spans="1:4">
      <c r="B42" s="17"/>
    </row>
    <row r="43" spans="1:4">
      <c r="A43" s="2" t="s">
        <v>5</v>
      </c>
      <c r="B43" s="22"/>
      <c r="C43" s="11"/>
    </row>
    <row r="44" spans="1:4">
      <c r="A44" t="s">
        <v>96</v>
      </c>
      <c r="B44" s="17"/>
    </row>
    <row r="45" spans="1:4">
      <c r="A45" s="23" t="s">
        <v>107</v>
      </c>
      <c r="B45" s="17"/>
    </row>
    <row r="46" spans="1:4">
      <c r="A46" t="s">
        <v>84</v>
      </c>
      <c r="B46" s="13">
        <v>14.36</v>
      </c>
      <c r="C46" t="s">
        <v>86</v>
      </c>
      <c r="D46" t="s">
        <v>97</v>
      </c>
    </row>
    <row r="47" spans="1:4">
      <c r="A47" t="s">
        <v>85</v>
      </c>
      <c r="B47" s="13">
        <v>10.49</v>
      </c>
      <c r="C47" t="s">
        <v>86</v>
      </c>
      <c r="D47" t="s">
        <v>97</v>
      </c>
    </row>
    <row r="48" spans="1:4">
      <c r="B48" s="17"/>
    </row>
    <row r="49" spans="1:4">
      <c r="A49" t="s">
        <v>108</v>
      </c>
      <c r="B49" s="24">
        <f>AVERAGE(21.4,22.7,23.1,25.8,31.2)</f>
        <v>24.839999999999996</v>
      </c>
      <c r="C49" t="s">
        <v>87</v>
      </c>
      <c r="D49" t="s">
        <v>90</v>
      </c>
    </row>
    <row r="50" spans="1:4">
      <c r="A50" t="s">
        <v>88</v>
      </c>
      <c r="B50" s="19">
        <f>24*365</f>
        <v>8760</v>
      </c>
      <c r="C50" t="s">
        <v>93</v>
      </c>
    </row>
    <row r="51" spans="1:4">
      <c r="A51" t="s">
        <v>89</v>
      </c>
      <c r="B51" s="5">
        <f>B49*B50</f>
        <v>217598.39999999997</v>
      </c>
      <c r="C51" t="s">
        <v>94</v>
      </c>
    </row>
    <row r="52" spans="1:4">
      <c r="B52" s="17"/>
    </row>
    <row r="53" spans="1:4">
      <c r="A53" t="s">
        <v>91</v>
      </c>
      <c r="B53" s="17">
        <f>B46*B51</f>
        <v>3124713.0239999993</v>
      </c>
      <c r="C53" t="s">
        <v>92</v>
      </c>
    </row>
    <row r="54" spans="1:4">
      <c r="A54" t="s">
        <v>95</v>
      </c>
      <c r="B54" s="17">
        <f>B47*B51</f>
        <v>2282607.2159999995</v>
      </c>
      <c r="C54" t="s">
        <v>92</v>
      </c>
    </row>
    <row r="55" spans="1:4">
      <c r="A55" t="s">
        <v>91</v>
      </c>
      <c r="B55" s="17">
        <f>B53*About!$A$80</f>
        <v>3332119.6733545554</v>
      </c>
      <c r="C55" t="s">
        <v>38</v>
      </c>
    </row>
    <row r="56" spans="1:4">
      <c r="A56" t="s">
        <v>95</v>
      </c>
      <c r="B56" s="17">
        <f>B54*About!$A$80</f>
        <v>2434118.0622207024</v>
      </c>
      <c r="C56" t="s">
        <v>38</v>
      </c>
    </row>
    <row r="57" spans="1:4">
      <c r="B57" s="17"/>
    </row>
    <row r="58" spans="1:4">
      <c r="B58" s="13"/>
    </row>
    <row r="59" spans="1:4">
      <c r="A59" s="2" t="s">
        <v>70</v>
      </c>
      <c r="B59" s="18"/>
      <c r="C59" s="11"/>
    </row>
    <row r="60" spans="1:4">
      <c r="A60" t="s">
        <v>56</v>
      </c>
      <c r="B60" s="17">
        <v>1000</v>
      </c>
      <c r="C60" t="s">
        <v>74</v>
      </c>
    </row>
    <row r="61" spans="1:4">
      <c r="B61" s="17">
        <f>B60*About!A77</f>
        <v>914.32735845675347</v>
      </c>
      <c r="C61" t="s">
        <v>38</v>
      </c>
    </row>
    <row r="62" spans="1:4">
      <c r="A62" t="s">
        <v>75</v>
      </c>
      <c r="B62" s="13"/>
    </row>
    <row r="63" spans="1:4">
      <c r="A63" t="s">
        <v>76</v>
      </c>
      <c r="B63" s="13"/>
    </row>
    <row r="64" spans="1:4">
      <c r="A64" t="s">
        <v>77</v>
      </c>
      <c r="B64" s="13"/>
    </row>
    <row r="65" spans="1:4">
      <c r="A65" t="s">
        <v>78</v>
      </c>
      <c r="B65" s="13"/>
    </row>
    <row r="66" spans="1:4">
      <c r="A66" s="9" t="s">
        <v>79</v>
      </c>
      <c r="B66" s="13"/>
    </row>
    <row r="67" spans="1:4">
      <c r="A67" t="s">
        <v>80</v>
      </c>
      <c r="B67" s="13"/>
    </row>
    <row r="69" spans="1:4">
      <c r="A69" s="2" t="s">
        <v>6</v>
      </c>
      <c r="B69" s="11"/>
      <c r="C69" s="11"/>
    </row>
    <row r="70" spans="1:4">
      <c r="A70" s="1" t="s">
        <v>110</v>
      </c>
    </row>
    <row r="71" spans="1:4">
      <c r="A71" t="s">
        <v>111</v>
      </c>
      <c r="B71" s="17">
        <v>1695890</v>
      </c>
      <c r="C71" t="s">
        <v>38</v>
      </c>
    </row>
    <row r="73" spans="1:4">
      <c r="A73" s="1" t="s">
        <v>117</v>
      </c>
    </row>
    <row r="74" spans="1:4">
      <c r="A74" s="14" t="s">
        <v>118</v>
      </c>
    </row>
    <row r="75" spans="1:4">
      <c r="A75" s="14" t="s">
        <v>119</v>
      </c>
    </row>
    <row r="76" spans="1:4">
      <c r="A76" s="14" t="s">
        <v>120</v>
      </c>
    </row>
    <row r="77" spans="1:4">
      <c r="A77" t="s">
        <v>111</v>
      </c>
      <c r="B77" s="25">
        <v>0.1</v>
      </c>
      <c r="C77" t="s">
        <v>121</v>
      </c>
    </row>
    <row r="78" spans="1:4">
      <c r="A78" s="14" t="s">
        <v>122</v>
      </c>
      <c r="B78" s="10">
        <v>30000</v>
      </c>
      <c r="C78" t="s">
        <v>123</v>
      </c>
      <c r="D78" s="14" t="s">
        <v>124</v>
      </c>
    </row>
    <row r="79" spans="1:4">
      <c r="A79" t="s">
        <v>111</v>
      </c>
      <c r="B79" s="10">
        <f>B77*B78</f>
        <v>3000</v>
      </c>
      <c r="C79" t="s">
        <v>38</v>
      </c>
    </row>
    <row r="84" spans="1:3">
      <c r="A84" s="15" t="s">
        <v>54</v>
      </c>
      <c r="B84" s="16"/>
      <c r="C84" s="16"/>
    </row>
    <row r="85" spans="1:3">
      <c r="B85" s="1" t="s">
        <v>20</v>
      </c>
      <c r="C85" s="1" t="s">
        <v>109</v>
      </c>
    </row>
    <row r="86" spans="1:3">
      <c r="A86" s="1" t="s">
        <v>2</v>
      </c>
      <c r="B86" s="20">
        <f>B20</f>
        <v>656.31362430473212</v>
      </c>
      <c r="C86" s="20">
        <f>B21</f>
        <v>344.72326776048766</v>
      </c>
    </row>
    <row r="87" spans="1:3">
      <c r="A87" s="1" t="s">
        <v>3</v>
      </c>
      <c r="B87" s="20">
        <f>B33</f>
        <v>2482.986689554888</v>
      </c>
      <c r="C87" s="20">
        <f>B34</f>
        <v>1950.9181132216977</v>
      </c>
    </row>
    <row r="88" spans="1:3">
      <c r="A88" s="1" t="s">
        <v>4</v>
      </c>
      <c r="B88" s="20">
        <f>B41</f>
        <v>2279318.9754813975</v>
      </c>
      <c r="C88" t="e">
        <f>NA()</f>
        <v>#N/A</v>
      </c>
    </row>
    <row r="89" spans="1:3">
      <c r="A89" s="1" t="s">
        <v>5</v>
      </c>
      <c r="B89" s="20">
        <f>B55</f>
        <v>3332119.6733545554</v>
      </c>
      <c r="C89" s="20">
        <f>B56</f>
        <v>2434118.0622207024</v>
      </c>
    </row>
    <row r="90" spans="1:3">
      <c r="A90" s="1" t="s">
        <v>6</v>
      </c>
      <c r="B90" s="20">
        <f>B79</f>
        <v>3000</v>
      </c>
      <c r="C90" t="e">
        <f>NA()</f>
        <v>#N/A</v>
      </c>
    </row>
    <row r="91" spans="1:3">
      <c r="A91" s="1" t="s">
        <v>7</v>
      </c>
      <c r="B91" s="20">
        <f>B61</f>
        <v>914.32735845675347</v>
      </c>
      <c r="C91" s="21">
        <f>B91*(C86/B86)</f>
        <v>480.24283381885334</v>
      </c>
    </row>
    <row r="93" spans="1:3">
      <c r="A93" s="15" t="s">
        <v>55</v>
      </c>
      <c r="B93" s="16"/>
      <c r="C93" s="16"/>
    </row>
    <row r="94" spans="1:3">
      <c r="B94" s="1" t="s">
        <v>20</v>
      </c>
      <c r="C94" s="1" t="s">
        <v>109</v>
      </c>
    </row>
    <row r="95" spans="1:3">
      <c r="A95" s="1" t="s">
        <v>2</v>
      </c>
      <c r="B95" s="20">
        <f>B86</f>
        <v>656.31362430473212</v>
      </c>
      <c r="C95" s="20">
        <f>C86</f>
        <v>344.72326776048766</v>
      </c>
    </row>
    <row r="96" spans="1:3">
      <c r="A96" s="1" t="s">
        <v>3</v>
      </c>
      <c r="B96" s="20">
        <f>B24</f>
        <v>15000</v>
      </c>
      <c r="C96" s="21">
        <f>B96*(C87/B87)</f>
        <v>11785.714285714286</v>
      </c>
    </row>
    <row r="97" spans="1:4">
      <c r="A97" s="1" t="s">
        <v>4</v>
      </c>
      <c r="B97" s="20">
        <f>B88</f>
        <v>2279318.9754813975</v>
      </c>
      <c r="C97" t="e">
        <f>NA()</f>
        <v>#N/A</v>
      </c>
    </row>
    <row r="98" spans="1:4">
      <c r="A98" s="1" t="s">
        <v>5</v>
      </c>
      <c r="B98" s="20">
        <f>B55</f>
        <v>3332119.6733545554</v>
      </c>
      <c r="C98" s="20">
        <f>B56</f>
        <v>2434118.0622207024</v>
      </c>
    </row>
    <row r="99" spans="1:4">
      <c r="A99" s="1" t="s">
        <v>6</v>
      </c>
      <c r="B99" s="20">
        <f>B71</f>
        <v>1695890</v>
      </c>
      <c r="C99" t="e">
        <f>NA()</f>
        <v>#N/A</v>
      </c>
    </row>
    <row r="100" spans="1:4">
      <c r="A100" s="1" t="s">
        <v>7</v>
      </c>
      <c r="B100" s="17">
        <f>B96</f>
        <v>15000</v>
      </c>
      <c r="C100" s="17">
        <f>C96</f>
        <v>11785.714285714286</v>
      </c>
      <c r="D100" s="29" t="s">
        <v>142</v>
      </c>
    </row>
  </sheetData>
  <hyperlinks>
    <hyperlink ref="B7" r:id="rId1" xr:uid="{DEA7D659-12AB-4A56-889B-D770D6477AD9}"/>
    <hyperlink ref="B13" r:id="rId2" xr:uid="{83856772-5164-484D-9C39-5E905DAB68CE}"/>
    <hyperlink ref="A66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B2" sqref="B2"/>
    </sheetView>
  </sheetViews>
  <sheetFormatPr defaultColWidth="8.81640625" defaultRowHeight="14.5"/>
  <cols>
    <col min="1" max="1" width="16.81640625" customWidth="1"/>
    <col min="2" max="2" width="24.453125" customWidth="1"/>
    <col min="3" max="3" width="20.81640625" customWidth="1"/>
    <col min="4" max="4" width="18.36328125" customWidth="1"/>
    <col min="5" max="5" width="17.1796875" customWidth="1"/>
    <col min="6" max="8" width="23.363281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Data'!$C86</f>
        <v>344.72326776048766</v>
      </c>
      <c r="C2" s="5">
        <f>'Cost Data'!$B86</f>
        <v>656.31362430473212</v>
      </c>
      <c r="D2" s="5">
        <f>'Cost Data'!$B86</f>
        <v>656.31362430473212</v>
      </c>
      <c r="E2" s="5">
        <f>'Cost Data'!$B86</f>
        <v>656.31362430473212</v>
      </c>
      <c r="F2" s="5">
        <f>'Cost Data'!$B86</f>
        <v>656.31362430473212</v>
      </c>
      <c r="G2" s="5">
        <f>'Cost Data'!$B86</f>
        <v>656.31362430473212</v>
      </c>
      <c r="H2" s="5">
        <f>'Cost Data'!$C86</f>
        <v>344.72326776048766</v>
      </c>
    </row>
    <row r="3" spans="1:8">
      <c r="A3" s="1" t="s">
        <v>3</v>
      </c>
      <c r="B3" s="5">
        <f>'Cost Data'!$C87</f>
        <v>1950.9181132216977</v>
      </c>
      <c r="C3" s="5">
        <f>'Cost Data'!$B87</f>
        <v>2482.986689554888</v>
      </c>
      <c r="D3" s="5">
        <f>'Cost Data'!$B87</f>
        <v>2482.986689554888</v>
      </c>
      <c r="E3" s="5">
        <f>'Cost Data'!$B87</f>
        <v>2482.986689554888</v>
      </c>
      <c r="F3" s="5">
        <f>'Cost Data'!$B87</f>
        <v>2482.986689554888</v>
      </c>
      <c r="G3" s="5">
        <f>'Cost Data'!$B87</f>
        <v>2482.986689554888</v>
      </c>
      <c r="H3" s="5">
        <f>'Cost Data'!$C87</f>
        <v>1950.9181132216977</v>
      </c>
    </row>
    <row r="4" spans="1:8">
      <c r="A4" s="1" t="s">
        <v>4</v>
      </c>
      <c r="B4" s="26">
        <v>0</v>
      </c>
      <c r="C4" s="5">
        <f>'Cost Data'!$B88</f>
        <v>2279318.9754813975</v>
      </c>
      <c r="D4" s="5">
        <f>'Cost Data'!$B88</f>
        <v>2279318.9754813975</v>
      </c>
      <c r="E4" s="5">
        <f>'Cost Data'!$B88</f>
        <v>2279318.9754813975</v>
      </c>
      <c r="F4" s="5">
        <f>'Cost Data'!$B88</f>
        <v>2279318.9754813975</v>
      </c>
      <c r="G4" s="5">
        <f>'Cost Data'!$B88</f>
        <v>2279318.9754813975</v>
      </c>
      <c r="H4" s="26">
        <v>0</v>
      </c>
    </row>
    <row r="5" spans="1:8">
      <c r="A5" s="1" t="s">
        <v>5</v>
      </c>
      <c r="B5" s="5">
        <f>'Cost Data'!$C89/10</f>
        <v>243411.80622207024</v>
      </c>
      <c r="C5" s="5">
        <f>'Cost Data'!$B89/10</f>
        <v>333211.96733545553</v>
      </c>
      <c r="D5" s="5">
        <f>'Cost Data'!$B89/10</f>
        <v>333211.96733545553</v>
      </c>
      <c r="E5" s="5">
        <f>'Cost Data'!$B89/10</f>
        <v>333211.96733545553</v>
      </c>
      <c r="F5" s="5">
        <f>'Cost Data'!$B89/10</f>
        <v>333211.96733545553</v>
      </c>
      <c r="G5" s="5">
        <f>'Cost Data'!$B89/10</f>
        <v>333211.96733545553</v>
      </c>
      <c r="H5" s="5">
        <f>'Cost Data'!$C89/10</f>
        <v>243411.80622207024</v>
      </c>
    </row>
    <row r="6" spans="1:8">
      <c r="A6" s="1" t="s">
        <v>6</v>
      </c>
      <c r="B6" s="26">
        <v>0</v>
      </c>
      <c r="C6" s="5">
        <f>'Cost Data'!$B90</f>
        <v>3000</v>
      </c>
      <c r="D6" s="5">
        <f>'Cost Data'!$B90</f>
        <v>3000</v>
      </c>
      <c r="E6" s="5">
        <f>'Cost Data'!$B90</f>
        <v>3000</v>
      </c>
      <c r="F6" s="5">
        <f>'Cost Data'!$B90</f>
        <v>3000</v>
      </c>
      <c r="G6" s="5">
        <f>'Cost Data'!$B90</f>
        <v>3000</v>
      </c>
      <c r="H6" s="26">
        <v>0</v>
      </c>
    </row>
    <row r="7" spans="1:8">
      <c r="A7" s="1" t="s">
        <v>7</v>
      </c>
      <c r="B7" s="5">
        <f>'Cost Data'!$C91</f>
        <v>480.24283381885334</v>
      </c>
      <c r="C7" s="5">
        <f>'Cost Data'!$B91</f>
        <v>914.32735845675347</v>
      </c>
      <c r="D7" s="5">
        <f>'Cost Data'!$B91</f>
        <v>914.32735845675347</v>
      </c>
      <c r="E7" s="5">
        <f>'Cost Data'!$B91</f>
        <v>914.32735845675347</v>
      </c>
      <c r="F7" s="5">
        <f>'Cost Data'!$B91</f>
        <v>914.32735845675347</v>
      </c>
      <c r="G7" s="5">
        <f>'Cost Data'!$B91</f>
        <v>914.32735845675347</v>
      </c>
      <c r="H7" s="5">
        <f>'Cost Data'!$C91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>
      <selection activeCell="B7" sqref="B7:H7"/>
    </sheetView>
  </sheetViews>
  <sheetFormatPr defaultColWidth="8.81640625" defaultRowHeight="14.5"/>
  <cols>
    <col min="1" max="1" width="16.81640625" customWidth="1"/>
    <col min="2" max="2" width="24.453125" customWidth="1"/>
    <col min="3" max="3" width="20.81640625" customWidth="1"/>
    <col min="4" max="4" width="18.36328125" customWidth="1"/>
    <col min="5" max="5" width="17.1796875" customWidth="1"/>
    <col min="6" max="8" width="23.363281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Data'!$C95</f>
        <v>344.72326776048766</v>
      </c>
      <c r="C2" s="6">
        <f>'Cost Data'!$B95</f>
        <v>656.31362430473212</v>
      </c>
      <c r="D2" s="6">
        <f>'Cost Data'!$B95</f>
        <v>656.31362430473212</v>
      </c>
      <c r="E2" s="6">
        <f>'Cost Data'!$B95</f>
        <v>656.31362430473212</v>
      </c>
      <c r="F2" s="6">
        <f>'Cost Data'!$B95</f>
        <v>656.31362430473212</v>
      </c>
      <c r="G2" s="6">
        <f>'Cost Data'!$B95</f>
        <v>656.31362430473212</v>
      </c>
      <c r="H2" s="6">
        <f>'Cost Data'!$C95</f>
        <v>344.72326776048766</v>
      </c>
    </row>
    <row r="3" spans="1:8">
      <c r="A3" s="1" t="s">
        <v>3</v>
      </c>
      <c r="B3" s="6">
        <f>'Cost Data'!B25</f>
        <v>17878.571428571428</v>
      </c>
      <c r="C3" s="6">
        <f>'Cost Data'!$B96</f>
        <v>15000</v>
      </c>
      <c r="D3" s="6">
        <f>'Cost Data'!$B96</f>
        <v>15000</v>
      </c>
      <c r="E3" s="6">
        <f>'Cost Data'!$B96</f>
        <v>15000</v>
      </c>
      <c r="F3" s="6">
        <f>'Cost Data'!$B96</f>
        <v>15000</v>
      </c>
      <c r="G3" s="6">
        <f>'Cost Data'!$B96</f>
        <v>15000</v>
      </c>
      <c r="H3" s="6">
        <f>'Cost Data'!$C96</f>
        <v>11785.714285714286</v>
      </c>
    </row>
    <row r="4" spans="1:8">
      <c r="A4" s="1" t="s">
        <v>4</v>
      </c>
      <c r="B4" s="26">
        <v>0</v>
      </c>
      <c r="C4" s="6">
        <f>'Cost Data'!$B97</f>
        <v>2279318.9754813975</v>
      </c>
      <c r="D4" s="6">
        <f>'Cost Data'!$B97</f>
        <v>2279318.9754813975</v>
      </c>
      <c r="E4" s="6">
        <f>'Cost Data'!$B97</f>
        <v>2279318.9754813975</v>
      </c>
      <c r="F4" s="6">
        <f>'Cost Data'!$B97</f>
        <v>2279318.9754813975</v>
      </c>
      <c r="G4" s="6">
        <f>'Cost Data'!$B97</f>
        <v>2279318.9754813975</v>
      </c>
      <c r="H4" s="26">
        <v>0</v>
      </c>
    </row>
    <row r="5" spans="1:8">
      <c r="A5" s="1" t="s">
        <v>5</v>
      </c>
      <c r="B5" s="6">
        <f>'Cost Data'!$C98/10</f>
        <v>243411.80622207024</v>
      </c>
      <c r="C5" s="6">
        <f>'Cost Data'!$B98/10</f>
        <v>333211.96733545553</v>
      </c>
      <c r="D5" s="6">
        <f>'Cost Data'!$B98/10</f>
        <v>333211.96733545553</v>
      </c>
      <c r="E5" s="6">
        <f>'Cost Data'!$B98/10</f>
        <v>333211.96733545553</v>
      </c>
      <c r="F5" s="6">
        <f>'Cost Data'!$B98/10</f>
        <v>333211.96733545553</v>
      </c>
      <c r="G5" s="6">
        <f>'Cost Data'!$B98/10</f>
        <v>333211.96733545553</v>
      </c>
      <c r="H5" s="6">
        <f>'Cost Data'!$C98/10</f>
        <v>243411.80622207024</v>
      </c>
    </row>
    <row r="6" spans="1:8">
      <c r="A6" s="1" t="s">
        <v>6</v>
      </c>
      <c r="B6" s="26">
        <v>0</v>
      </c>
      <c r="C6" s="6">
        <f>'Cost Data'!$B99</f>
        <v>1695890</v>
      </c>
      <c r="D6" s="6">
        <f>'Cost Data'!$B99</f>
        <v>1695890</v>
      </c>
      <c r="E6" s="6">
        <f>'Cost Data'!$B99</f>
        <v>1695890</v>
      </c>
      <c r="F6" s="6">
        <f>'Cost Data'!$B99</f>
        <v>1695890</v>
      </c>
      <c r="G6" s="6">
        <f>'Cost Data'!$B99</f>
        <v>1695890</v>
      </c>
      <c r="H6" s="26">
        <v>0</v>
      </c>
    </row>
    <row r="7" spans="1:8">
      <c r="A7" s="1" t="s">
        <v>7</v>
      </c>
      <c r="B7" s="26">
        <f>B3</f>
        <v>17878.571428571428</v>
      </c>
      <c r="C7" s="26">
        <f t="shared" ref="C7:H7" si="0">C3</f>
        <v>15000</v>
      </c>
      <c r="D7" s="26">
        <f t="shared" si="0"/>
        <v>15000</v>
      </c>
      <c r="E7" s="26">
        <f t="shared" si="0"/>
        <v>15000</v>
      </c>
      <c r="F7" s="26">
        <f t="shared" si="0"/>
        <v>15000</v>
      </c>
      <c r="G7" s="26">
        <f t="shared" si="0"/>
        <v>15000</v>
      </c>
      <c r="H7" s="26">
        <f t="shared" si="0"/>
        <v>11785.714285714286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2017-06-22T21:46:10Z</dcterms:created>
  <dcterms:modified xsi:type="dcterms:W3CDTF">2022-05-11T16:56:52Z</dcterms:modified>
</cp:coreProperties>
</file>