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8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9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0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1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2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3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4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25DA00A0-B2D2-480F-B1D2-86CBC441A94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ector" sheetId="4" r:id="rId1"/>
    <sheet name="abatement NPV 2050" sheetId="18" state="hidden" r:id="rId2"/>
    <sheet name="abatement graph" sheetId="19" r:id="rId3"/>
    <sheet name="CO2e Wedge_aggregated" sheetId="17" r:id="rId4"/>
    <sheet name="Financial - GDP" sheetId="16" r:id="rId5"/>
    <sheet name="Financial - Jobs" sheetId="3" r:id="rId6"/>
    <sheet name="Avoided premature death - 1.5" sheetId="13" r:id="rId7"/>
    <sheet name="Emissions - NOx" sheetId="12" state="hidden" r:id="rId8"/>
    <sheet name="Emissions - PM 2.5" sheetId="14" state="hidden" r:id="rId9"/>
    <sheet name="Emissions - SOX" sheetId="15" state="hidden" r:id="rId10"/>
    <sheet name="BAU Emissions" sheetId="2" r:id="rId11"/>
    <sheet name="CO2e Wedge " sheetId="1" state="hidden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9" l="1"/>
  <c r="D3" i="19"/>
  <c r="D4" i="19"/>
  <c r="E40" i="19" s="1"/>
  <c r="E41" i="19" s="1"/>
  <c r="E42" i="19" s="1"/>
  <c r="D5" i="19"/>
  <c r="D6" i="19"/>
  <c r="D7" i="19"/>
  <c r="D8" i="19"/>
  <c r="D9" i="19"/>
  <c r="D10" i="19"/>
  <c r="K58" i="19" s="1"/>
  <c r="K59" i="19" s="1"/>
  <c r="K60" i="19" s="1"/>
  <c r="D11" i="19"/>
  <c r="L61" i="19" s="1"/>
  <c r="L62" i="19" s="1"/>
  <c r="L63" i="19" s="1"/>
  <c r="D12" i="19"/>
  <c r="M64" i="19" s="1"/>
  <c r="M65" i="19" s="1"/>
  <c r="M66" i="19" s="1"/>
  <c r="D13" i="19"/>
  <c r="D14" i="19"/>
  <c r="D15" i="19"/>
  <c r="D16" i="19"/>
  <c r="D17" i="19"/>
  <c r="R79" i="19" s="1"/>
  <c r="R80" i="19" s="1"/>
  <c r="R81" i="19" s="1"/>
  <c r="D18" i="19"/>
  <c r="C3" i="19"/>
  <c r="B51" i="19" s="1"/>
  <c r="C4" i="19"/>
  <c r="B49" i="19" s="1"/>
  <c r="C5" i="19"/>
  <c r="C6" i="19"/>
  <c r="C7" i="19"/>
  <c r="C8" i="19"/>
  <c r="C9" i="19"/>
  <c r="C10" i="19"/>
  <c r="B81" i="19" s="1"/>
  <c r="B82" i="19" s="1"/>
  <c r="C11" i="19"/>
  <c r="C12" i="19"/>
  <c r="C13" i="19"/>
  <c r="C14" i="19"/>
  <c r="C15" i="19"/>
  <c r="C16" i="19"/>
  <c r="C17" i="19"/>
  <c r="C18" i="19"/>
  <c r="C2" i="19"/>
  <c r="S82" i="19"/>
  <c r="S83" i="19" s="1"/>
  <c r="S84" i="19" s="1"/>
  <c r="Q76" i="19"/>
  <c r="Q77" i="19" s="1"/>
  <c r="Q78" i="19" s="1"/>
  <c r="P73" i="19"/>
  <c r="P74" i="19" s="1"/>
  <c r="P75" i="19" s="1"/>
  <c r="O70" i="19"/>
  <c r="O71" i="19"/>
  <c r="O72" i="19" s="1"/>
  <c r="N67" i="19"/>
  <c r="N68" i="19" s="1"/>
  <c r="N69" i="19" s="1"/>
  <c r="J55" i="19"/>
  <c r="J56" i="19" s="1"/>
  <c r="J57" i="19" s="1"/>
  <c r="I52" i="19"/>
  <c r="I53" i="19"/>
  <c r="I54" i="19" s="1"/>
  <c r="H49" i="19"/>
  <c r="H50" i="19" s="1"/>
  <c r="H51" i="19" s="1"/>
  <c r="G46" i="19"/>
  <c r="G47" i="19"/>
  <c r="G48" i="19" s="1"/>
  <c r="F43" i="19"/>
  <c r="F44" i="19" s="1"/>
  <c r="F45" i="19" s="1"/>
  <c r="D37" i="19"/>
  <c r="D38" i="19" s="1"/>
  <c r="D39" i="19" s="1"/>
  <c r="C34" i="19"/>
  <c r="C35" i="19" s="1"/>
  <c r="C36" i="19" s="1"/>
  <c r="AK177" i="17"/>
  <c r="F156" i="17"/>
  <c r="G156" i="17"/>
  <c r="H156" i="17"/>
  <c r="I156" i="17"/>
  <c r="J156" i="17"/>
  <c r="K156" i="17"/>
  <c r="L156" i="17"/>
  <c r="M156" i="17"/>
  <c r="N156" i="17"/>
  <c r="O156" i="17"/>
  <c r="P156" i="17"/>
  <c r="Q156" i="17"/>
  <c r="R156" i="17"/>
  <c r="S156" i="17"/>
  <c r="T156" i="17"/>
  <c r="U156" i="17"/>
  <c r="V156" i="17"/>
  <c r="W156" i="17"/>
  <c r="X156" i="17"/>
  <c r="Y156" i="17"/>
  <c r="Z156" i="17"/>
  <c r="AA156" i="17"/>
  <c r="AB156" i="17"/>
  <c r="AC156" i="17"/>
  <c r="AD156" i="17"/>
  <c r="AE156" i="17"/>
  <c r="AF156" i="17"/>
  <c r="AG156" i="17"/>
  <c r="AH156" i="17"/>
  <c r="AI156" i="17"/>
  <c r="F157" i="17"/>
  <c r="G157" i="17"/>
  <c r="H157" i="17"/>
  <c r="I157" i="17"/>
  <c r="J157" i="17"/>
  <c r="K157" i="17"/>
  <c r="L157" i="17"/>
  <c r="M157" i="17"/>
  <c r="N157" i="17"/>
  <c r="O157" i="17"/>
  <c r="P157" i="17"/>
  <c r="Q157" i="17"/>
  <c r="R157" i="17"/>
  <c r="S157" i="17"/>
  <c r="T157" i="17"/>
  <c r="U157" i="17"/>
  <c r="V157" i="17"/>
  <c r="W157" i="17"/>
  <c r="X157" i="17"/>
  <c r="Y157" i="17"/>
  <c r="Z157" i="17"/>
  <c r="AA157" i="17"/>
  <c r="AB157" i="17"/>
  <c r="AC157" i="17"/>
  <c r="AD157" i="17"/>
  <c r="AE157" i="17"/>
  <c r="AF157" i="17"/>
  <c r="AG157" i="17"/>
  <c r="AH157" i="17"/>
  <c r="AI157" i="17"/>
  <c r="F158" i="17"/>
  <c r="G158" i="17"/>
  <c r="H158" i="17"/>
  <c r="I158" i="17"/>
  <c r="J158" i="17"/>
  <c r="K158" i="17"/>
  <c r="L158" i="17"/>
  <c r="M158" i="17"/>
  <c r="N158" i="17"/>
  <c r="O158" i="17"/>
  <c r="P158" i="17"/>
  <c r="Q158" i="17"/>
  <c r="R158" i="17"/>
  <c r="S158" i="17"/>
  <c r="T158" i="17"/>
  <c r="U158" i="17"/>
  <c r="V158" i="17"/>
  <c r="W158" i="17"/>
  <c r="X158" i="17"/>
  <c r="Y158" i="17"/>
  <c r="Z158" i="17"/>
  <c r="AA158" i="17"/>
  <c r="AB158" i="17"/>
  <c r="AC158" i="17"/>
  <c r="AD158" i="17"/>
  <c r="AE158" i="17"/>
  <c r="AF158" i="17"/>
  <c r="AG158" i="17"/>
  <c r="AH158" i="17"/>
  <c r="AI158" i="17"/>
  <c r="F159" i="17"/>
  <c r="G159" i="17"/>
  <c r="H159" i="17"/>
  <c r="I159" i="17"/>
  <c r="J159" i="17"/>
  <c r="K159" i="17"/>
  <c r="L159" i="17"/>
  <c r="M159" i="17"/>
  <c r="N159" i="17"/>
  <c r="O159" i="17"/>
  <c r="P159" i="17"/>
  <c r="Q159" i="17"/>
  <c r="R159" i="17"/>
  <c r="S159" i="17"/>
  <c r="T159" i="17"/>
  <c r="U159" i="17"/>
  <c r="V159" i="17"/>
  <c r="W159" i="17"/>
  <c r="X159" i="17"/>
  <c r="Y159" i="17"/>
  <c r="Z159" i="17"/>
  <c r="AA159" i="17"/>
  <c r="AB159" i="17"/>
  <c r="AC159" i="17"/>
  <c r="AD159" i="17"/>
  <c r="AE159" i="17"/>
  <c r="AF159" i="17"/>
  <c r="AG159" i="17"/>
  <c r="AH159" i="17"/>
  <c r="AI159" i="17"/>
  <c r="F160" i="17"/>
  <c r="G160" i="17"/>
  <c r="H160" i="17"/>
  <c r="I160" i="17"/>
  <c r="J160" i="17"/>
  <c r="K160" i="17"/>
  <c r="L160" i="17"/>
  <c r="M160" i="17"/>
  <c r="N160" i="17"/>
  <c r="O160" i="17"/>
  <c r="P160" i="17"/>
  <c r="Q160" i="17"/>
  <c r="R160" i="17"/>
  <c r="S160" i="17"/>
  <c r="T160" i="17"/>
  <c r="U160" i="17"/>
  <c r="V160" i="17"/>
  <c r="W160" i="17"/>
  <c r="X160" i="17"/>
  <c r="Y160" i="17"/>
  <c r="Z160" i="17"/>
  <c r="AA160" i="17"/>
  <c r="AB160" i="17"/>
  <c r="AC160" i="17"/>
  <c r="AD160" i="17"/>
  <c r="AE160" i="17"/>
  <c r="AF160" i="17"/>
  <c r="AG160" i="17"/>
  <c r="AH160" i="17"/>
  <c r="AI160" i="17"/>
  <c r="F161" i="17"/>
  <c r="G161" i="17"/>
  <c r="H161" i="17"/>
  <c r="I161" i="17"/>
  <c r="J161" i="17"/>
  <c r="K161" i="17"/>
  <c r="L161" i="17"/>
  <c r="M161" i="17"/>
  <c r="N161" i="17"/>
  <c r="O161" i="17"/>
  <c r="P161" i="17"/>
  <c r="Q161" i="17"/>
  <c r="R161" i="17"/>
  <c r="S161" i="17"/>
  <c r="T161" i="17"/>
  <c r="U161" i="17"/>
  <c r="V161" i="17"/>
  <c r="W161" i="17"/>
  <c r="X161" i="17"/>
  <c r="Y161" i="17"/>
  <c r="Z161" i="17"/>
  <c r="AA161" i="17"/>
  <c r="AB161" i="17"/>
  <c r="AC161" i="17"/>
  <c r="AD161" i="17"/>
  <c r="AE161" i="17"/>
  <c r="AF161" i="17"/>
  <c r="AG161" i="17"/>
  <c r="AH161" i="17"/>
  <c r="AI161" i="17"/>
  <c r="F162" i="17"/>
  <c r="G162" i="17"/>
  <c r="H162" i="17"/>
  <c r="I162" i="17"/>
  <c r="J162" i="17"/>
  <c r="K162" i="17"/>
  <c r="L162" i="17"/>
  <c r="M162" i="17"/>
  <c r="N162" i="17"/>
  <c r="O162" i="17"/>
  <c r="P162" i="17"/>
  <c r="Q162" i="17"/>
  <c r="R162" i="17"/>
  <c r="S162" i="17"/>
  <c r="T162" i="17"/>
  <c r="U162" i="17"/>
  <c r="V162" i="17"/>
  <c r="W162" i="17"/>
  <c r="X162" i="17"/>
  <c r="Y162" i="17"/>
  <c r="Z162" i="17"/>
  <c r="AA162" i="17"/>
  <c r="AB162" i="17"/>
  <c r="AC162" i="17"/>
  <c r="AD162" i="17"/>
  <c r="AE162" i="17"/>
  <c r="AF162" i="17"/>
  <c r="AG162" i="17"/>
  <c r="AH162" i="17"/>
  <c r="AI162" i="17"/>
  <c r="F163" i="17"/>
  <c r="G163" i="17"/>
  <c r="H163" i="17"/>
  <c r="I163" i="17"/>
  <c r="J163" i="17"/>
  <c r="K163" i="17"/>
  <c r="L163" i="17"/>
  <c r="M163" i="17"/>
  <c r="N163" i="17"/>
  <c r="O163" i="17"/>
  <c r="P163" i="17"/>
  <c r="Q163" i="17"/>
  <c r="R163" i="17"/>
  <c r="S163" i="17"/>
  <c r="T163" i="17"/>
  <c r="U163" i="17"/>
  <c r="V163" i="17"/>
  <c r="W163" i="17"/>
  <c r="X163" i="17"/>
  <c r="Y163" i="17"/>
  <c r="Z163" i="17"/>
  <c r="AA163" i="17"/>
  <c r="AB163" i="17"/>
  <c r="AC163" i="17"/>
  <c r="AD163" i="17"/>
  <c r="AE163" i="17"/>
  <c r="AF163" i="17"/>
  <c r="AG163" i="17"/>
  <c r="AH163" i="17"/>
  <c r="AI163" i="17"/>
  <c r="F164" i="17"/>
  <c r="G164" i="17"/>
  <c r="H164" i="17"/>
  <c r="I164" i="17"/>
  <c r="J164" i="17"/>
  <c r="K164" i="17"/>
  <c r="L164" i="17"/>
  <c r="M164" i="17"/>
  <c r="N164" i="17"/>
  <c r="O164" i="17"/>
  <c r="P164" i="17"/>
  <c r="Q164" i="17"/>
  <c r="R164" i="17"/>
  <c r="S164" i="17"/>
  <c r="T164" i="17"/>
  <c r="U164" i="17"/>
  <c r="V164" i="17"/>
  <c r="W164" i="17"/>
  <c r="X164" i="17"/>
  <c r="Y164" i="17"/>
  <c r="Z164" i="17"/>
  <c r="AA164" i="17"/>
  <c r="AB164" i="17"/>
  <c r="AC164" i="17"/>
  <c r="AD164" i="17"/>
  <c r="AE164" i="17"/>
  <c r="AF164" i="17"/>
  <c r="AG164" i="17"/>
  <c r="AH164" i="17"/>
  <c r="AI164" i="17"/>
  <c r="F165" i="17"/>
  <c r="G165" i="17"/>
  <c r="H165" i="17"/>
  <c r="I165" i="17"/>
  <c r="J165" i="17"/>
  <c r="K165" i="17"/>
  <c r="L165" i="17"/>
  <c r="M165" i="17"/>
  <c r="N165" i="17"/>
  <c r="O165" i="17"/>
  <c r="P165" i="17"/>
  <c r="Q165" i="17"/>
  <c r="R165" i="17"/>
  <c r="S165" i="17"/>
  <c r="T165" i="17"/>
  <c r="U165" i="17"/>
  <c r="V165" i="17"/>
  <c r="W165" i="17"/>
  <c r="X165" i="17"/>
  <c r="Y165" i="17"/>
  <c r="Z165" i="17"/>
  <c r="AA165" i="17"/>
  <c r="AB165" i="17"/>
  <c r="AC165" i="17"/>
  <c r="AD165" i="17"/>
  <c r="AE165" i="17"/>
  <c r="AF165" i="17"/>
  <c r="AG165" i="17"/>
  <c r="AH165" i="17"/>
  <c r="AI165" i="17"/>
  <c r="F166" i="17"/>
  <c r="G166" i="17"/>
  <c r="H166" i="17"/>
  <c r="I166" i="17"/>
  <c r="J166" i="17"/>
  <c r="K166" i="17"/>
  <c r="L166" i="17"/>
  <c r="M166" i="17"/>
  <c r="N166" i="17"/>
  <c r="O166" i="17"/>
  <c r="P166" i="17"/>
  <c r="Q166" i="17"/>
  <c r="R166" i="17"/>
  <c r="S166" i="17"/>
  <c r="T166" i="17"/>
  <c r="U166" i="17"/>
  <c r="V166" i="17"/>
  <c r="W166" i="17"/>
  <c r="X166" i="17"/>
  <c r="Y166" i="17"/>
  <c r="Z166" i="17"/>
  <c r="AA166" i="17"/>
  <c r="AB166" i="17"/>
  <c r="AC166" i="17"/>
  <c r="AD166" i="17"/>
  <c r="AE166" i="17"/>
  <c r="AF166" i="17"/>
  <c r="AG166" i="17"/>
  <c r="AH166" i="17"/>
  <c r="AI166" i="17"/>
  <c r="F167" i="17"/>
  <c r="G167" i="17"/>
  <c r="H167" i="17"/>
  <c r="I167" i="17"/>
  <c r="J167" i="17"/>
  <c r="K167" i="17"/>
  <c r="L167" i="17"/>
  <c r="M167" i="17"/>
  <c r="N167" i="17"/>
  <c r="O167" i="17"/>
  <c r="P167" i="17"/>
  <c r="Q167" i="17"/>
  <c r="R167" i="17"/>
  <c r="S167" i="17"/>
  <c r="T167" i="17"/>
  <c r="U167" i="17"/>
  <c r="V167" i="17"/>
  <c r="W167" i="17"/>
  <c r="X167" i="17"/>
  <c r="Y167" i="17"/>
  <c r="Z167" i="17"/>
  <c r="AA167" i="17"/>
  <c r="AB167" i="17"/>
  <c r="AC167" i="17"/>
  <c r="AD167" i="17"/>
  <c r="AE167" i="17"/>
  <c r="AF167" i="17"/>
  <c r="AG167" i="17"/>
  <c r="AH167" i="17"/>
  <c r="AI167" i="17"/>
  <c r="F168" i="17"/>
  <c r="G168" i="17"/>
  <c r="H168" i="17"/>
  <c r="I168" i="17"/>
  <c r="J168" i="17"/>
  <c r="K168" i="17"/>
  <c r="L168" i="17"/>
  <c r="M168" i="17"/>
  <c r="N168" i="17"/>
  <c r="O168" i="17"/>
  <c r="P168" i="17"/>
  <c r="Q168" i="17"/>
  <c r="R168" i="17"/>
  <c r="S168" i="17"/>
  <c r="T168" i="17"/>
  <c r="U168" i="17"/>
  <c r="V168" i="17"/>
  <c r="W168" i="17"/>
  <c r="X168" i="17"/>
  <c r="Y168" i="17"/>
  <c r="Z168" i="17"/>
  <c r="AA168" i="17"/>
  <c r="AB168" i="17"/>
  <c r="AC168" i="17"/>
  <c r="AD168" i="17"/>
  <c r="AE168" i="17"/>
  <c r="AF168" i="17"/>
  <c r="AG168" i="17"/>
  <c r="AH168" i="17"/>
  <c r="AI168" i="17"/>
  <c r="F169" i="17"/>
  <c r="G169" i="17"/>
  <c r="H169" i="17"/>
  <c r="I169" i="17"/>
  <c r="J169" i="17"/>
  <c r="K169" i="17"/>
  <c r="L169" i="17"/>
  <c r="M169" i="17"/>
  <c r="N169" i="17"/>
  <c r="O169" i="17"/>
  <c r="P169" i="17"/>
  <c r="Q169" i="17"/>
  <c r="R169" i="17"/>
  <c r="S169" i="17"/>
  <c r="T169" i="17"/>
  <c r="U169" i="17"/>
  <c r="V169" i="17"/>
  <c r="W169" i="17"/>
  <c r="X169" i="17"/>
  <c r="Y169" i="17"/>
  <c r="Z169" i="17"/>
  <c r="AA169" i="17"/>
  <c r="AB169" i="17"/>
  <c r="AC169" i="17"/>
  <c r="AD169" i="17"/>
  <c r="AE169" i="17"/>
  <c r="AF169" i="17"/>
  <c r="AG169" i="17"/>
  <c r="AH169" i="17"/>
  <c r="AI169" i="17"/>
  <c r="F170" i="17"/>
  <c r="G170" i="17"/>
  <c r="H170" i="17"/>
  <c r="I170" i="17"/>
  <c r="J170" i="17"/>
  <c r="K170" i="17"/>
  <c r="L170" i="17"/>
  <c r="M170" i="17"/>
  <c r="N170" i="17"/>
  <c r="O170" i="17"/>
  <c r="P170" i="17"/>
  <c r="Q170" i="17"/>
  <c r="R170" i="17"/>
  <c r="S170" i="17"/>
  <c r="T170" i="17"/>
  <c r="U170" i="17"/>
  <c r="V170" i="17"/>
  <c r="W170" i="17"/>
  <c r="X170" i="17"/>
  <c r="Y170" i="17"/>
  <c r="Z170" i="17"/>
  <c r="AA170" i="17"/>
  <c r="AB170" i="17"/>
  <c r="AC170" i="17"/>
  <c r="AD170" i="17"/>
  <c r="AE170" i="17"/>
  <c r="AF170" i="17"/>
  <c r="AG170" i="17"/>
  <c r="AH170" i="17"/>
  <c r="AI170" i="17"/>
  <c r="F171" i="17"/>
  <c r="G171" i="17"/>
  <c r="H171" i="17"/>
  <c r="I171" i="17"/>
  <c r="J171" i="17"/>
  <c r="K171" i="17"/>
  <c r="L171" i="17"/>
  <c r="M171" i="17"/>
  <c r="N171" i="17"/>
  <c r="O171" i="17"/>
  <c r="P171" i="17"/>
  <c r="Q171" i="17"/>
  <c r="R171" i="17"/>
  <c r="S171" i="17"/>
  <c r="T171" i="17"/>
  <c r="U171" i="17"/>
  <c r="V171" i="17"/>
  <c r="W171" i="17"/>
  <c r="X171" i="17"/>
  <c r="Y171" i="17"/>
  <c r="Z171" i="17"/>
  <c r="AA171" i="17"/>
  <c r="AB171" i="17"/>
  <c r="AC171" i="17"/>
  <c r="AD171" i="17"/>
  <c r="AE171" i="17"/>
  <c r="AF171" i="17"/>
  <c r="AG171" i="17"/>
  <c r="AH171" i="17"/>
  <c r="AI171" i="17"/>
  <c r="F172" i="17"/>
  <c r="G172" i="17"/>
  <c r="H172" i="17"/>
  <c r="I172" i="17"/>
  <c r="J172" i="17"/>
  <c r="K172" i="17"/>
  <c r="L172" i="17"/>
  <c r="M172" i="17"/>
  <c r="N172" i="17"/>
  <c r="O172" i="17"/>
  <c r="P172" i="17"/>
  <c r="Q172" i="17"/>
  <c r="R172" i="17"/>
  <c r="S172" i="17"/>
  <c r="T172" i="17"/>
  <c r="U172" i="17"/>
  <c r="V172" i="17"/>
  <c r="W172" i="17"/>
  <c r="X172" i="17"/>
  <c r="Y172" i="17"/>
  <c r="Z172" i="17"/>
  <c r="AA172" i="17"/>
  <c r="AB172" i="17"/>
  <c r="AC172" i="17"/>
  <c r="AD172" i="17"/>
  <c r="AE172" i="17"/>
  <c r="AF172" i="17"/>
  <c r="AG172" i="17"/>
  <c r="AH172" i="17"/>
  <c r="AI172" i="17"/>
  <c r="F173" i="17"/>
  <c r="G173" i="17"/>
  <c r="H173" i="17"/>
  <c r="I173" i="17"/>
  <c r="J173" i="17"/>
  <c r="K173" i="17"/>
  <c r="L173" i="17"/>
  <c r="M173" i="17"/>
  <c r="N173" i="17"/>
  <c r="O173" i="17"/>
  <c r="P173" i="17"/>
  <c r="Q173" i="17"/>
  <c r="R173" i="17"/>
  <c r="S173" i="17"/>
  <c r="T173" i="17"/>
  <c r="U173" i="17"/>
  <c r="V173" i="17"/>
  <c r="W173" i="17"/>
  <c r="X173" i="17"/>
  <c r="Y173" i="17"/>
  <c r="Z173" i="17"/>
  <c r="AA173" i="17"/>
  <c r="AB173" i="17"/>
  <c r="AC173" i="17"/>
  <c r="AD173" i="17"/>
  <c r="AE173" i="17"/>
  <c r="AF173" i="17"/>
  <c r="AG173" i="17"/>
  <c r="AH173" i="17"/>
  <c r="AI173" i="17"/>
  <c r="F174" i="17"/>
  <c r="G174" i="17"/>
  <c r="H174" i="17"/>
  <c r="I174" i="17"/>
  <c r="J174" i="17"/>
  <c r="K174" i="17"/>
  <c r="L174" i="17"/>
  <c r="M174" i="17"/>
  <c r="N174" i="17"/>
  <c r="O174" i="17"/>
  <c r="P174" i="17"/>
  <c r="Q174" i="17"/>
  <c r="R174" i="17"/>
  <c r="S174" i="17"/>
  <c r="T174" i="17"/>
  <c r="U174" i="17"/>
  <c r="V174" i="17"/>
  <c r="W174" i="17"/>
  <c r="X174" i="17"/>
  <c r="Y174" i="17"/>
  <c r="Z174" i="17"/>
  <c r="AA174" i="17"/>
  <c r="AB174" i="17"/>
  <c r="AC174" i="17"/>
  <c r="AD174" i="17"/>
  <c r="AE174" i="17"/>
  <c r="AF174" i="17"/>
  <c r="AG174" i="17"/>
  <c r="AH174" i="17"/>
  <c r="AI174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56" i="17"/>
  <c r="D157" i="17"/>
  <c r="D158" i="17"/>
  <c r="D159" i="17"/>
  <c r="D160" i="17"/>
  <c r="D161" i="17"/>
  <c r="D162" i="17"/>
  <c r="D163" i="17"/>
  <c r="D164" i="17"/>
  <c r="B164" i="17" s="1"/>
  <c r="D165" i="17"/>
  <c r="D166" i="17"/>
  <c r="D167" i="17"/>
  <c r="D168" i="17"/>
  <c r="D169" i="17"/>
  <c r="D170" i="17"/>
  <c r="D171" i="17"/>
  <c r="D172" i="17"/>
  <c r="B172" i="17" s="1"/>
  <c r="D173" i="17"/>
  <c r="B173" i="17" s="1"/>
  <c r="D174" i="17"/>
  <c r="D156" i="17"/>
  <c r="B156" i="17" s="1"/>
  <c r="B157" i="17"/>
  <c r="B158" i="17"/>
  <c r="B159" i="17"/>
  <c r="B160" i="17"/>
  <c r="B161" i="17"/>
  <c r="B162" i="17"/>
  <c r="B163" i="17"/>
  <c r="B165" i="17"/>
  <c r="B166" i="17"/>
  <c r="B167" i="17"/>
  <c r="B168" i="17"/>
  <c r="B169" i="17"/>
  <c r="B170" i="17"/>
  <c r="B171" i="17"/>
  <c r="B174" i="17"/>
  <c r="V119" i="17"/>
  <c r="E62" i="17"/>
  <c r="E63" i="17"/>
  <c r="E73" i="17"/>
  <c r="E74" i="17"/>
  <c r="B70" i="17"/>
  <c r="U37" i="17"/>
  <c r="U38" i="17" s="1"/>
  <c r="AC5" i="17"/>
  <c r="E36" i="17"/>
  <c r="E65" i="17" s="1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D41" i="13"/>
  <c r="D42" i="13"/>
  <c r="D43" i="13"/>
  <c r="D44" i="13"/>
  <c r="D40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4" i="13"/>
  <c r="C41" i="13"/>
  <c r="C42" i="13"/>
  <c r="C43" i="13"/>
  <c r="C40" i="13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48" i="19" l="1"/>
  <c r="B84" i="19"/>
  <c r="B85" i="19" s="1"/>
  <c r="C19" i="19"/>
  <c r="B66" i="19"/>
  <c r="B67" i="19" s="1"/>
  <c r="B36" i="19"/>
  <c r="B35" i="19" s="1"/>
  <c r="B54" i="19"/>
  <c r="B37" i="19"/>
  <c r="B60" i="19"/>
  <c r="B61" i="19" s="1"/>
  <c r="B39" i="19"/>
  <c r="B38" i="19" s="1"/>
  <c r="B75" i="19"/>
  <c r="B76" i="19" s="1"/>
  <c r="B42" i="19"/>
  <c r="B72" i="19"/>
  <c r="B73" i="19" s="1"/>
  <c r="B45" i="19"/>
  <c r="B40" i="19"/>
  <c r="B52" i="19"/>
  <c r="B53" i="19" s="1"/>
  <c r="B69" i="19"/>
  <c r="B70" i="19" s="1"/>
  <c r="B71" i="19" s="1"/>
  <c r="B43" i="19"/>
  <c r="B55" i="19"/>
  <c r="B56" i="19" s="1"/>
  <c r="B63" i="19"/>
  <c r="B64" i="19" s="1"/>
  <c r="B65" i="19" s="1"/>
  <c r="B57" i="19"/>
  <c r="B78" i="19"/>
  <c r="B79" i="19" s="1"/>
  <c r="B80" i="19" s="1"/>
  <c r="B46" i="19"/>
  <c r="B58" i="19"/>
  <c r="B50" i="19"/>
  <c r="B83" i="19"/>
  <c r="B44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0" i="17" s="1"/>
  <c r="K36" i="17"/>
  <c r="E64" i="17" s="1"/>
  <c r="L36" i="17"/>
  <c r="E57" i="17" s="1"/>
  <c r="M36" i="17"/>
  <c r="E61" i="17" s="1"/>
  <c r="N36" i="17"/>
  <c r="E58" i="17" s="1"/>
  <c r="O36" i="17"/>
  <c r="E59" i="17" s="1"/>
  <c r="P36" i="17"/>
  <c r="E75" i="17" s="1"/>
  <c r="Q36" i="17"/>
  <c r="E76" i="17" s="1"/>
  <c r="R36" i="17"/>
  <c r="E69" i="17" s="1"/>
  <c r="S36" i="17"/>
  <c r="E78" i="17" s="1"/>
  <c r="T36" i="17"/>
  <c r="E77" i="17" s="1"/>
  <c r="U36" i="17"/>
  <c r="E70" i="17" s="1"/>
  <c r="V36" i="17"/>
  <c r="E79" i="17" s="1"/>
  <c r="W36" i="17"/>
  <c r="E80" i="17" s="1"/>
  <c r="X36" i="17"/>
  <c r="E81" i="17" s="1"/>
  <c r="Y36" i="17"/>
  <c r="E82" i="17" s="1"/>
  <c r="Z36" i="17"/>
  <c r="E83" i="17" s="1"/>
  <c r="AA36" i="17"/>
  <c r="E68" i="17" s="1"/>
  <c r="E154" i="17" a="1"/>
  <c r="E154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O34" i="4" s="1"/>
  <c r="N4" i="4"/>
  <c r="B59" i="19" l="1"/>
  <c r="B62" i="19"/>
  <c r="B68" i="19"/>
  <c r="B47" i="19"/>
  <c r="B74" i="19"/>
  <c r="B41" i="19"/>
  <c r="B77" i="19"/>
  <c r="O179" i="17"/>
  <c r="D86" i="17" l="1"/>
  <c r="D124" i="17" s="1"/>
  <c r="J86" i="17"/>
  <c r="J125" i="17" s="1"/>
  <c r="P86" i="17"/>
  <c r="P125" i="17" s="1"/>
  <c r="C86" i="17"/>
  <c r="E37" i="17"/>
  <c r="H37" i="17"/>
  <c r="H38" i="17" s="1"/>
  <c r="I37" i="17"/>
  <c r="I38" i="17" s="1"/>
  <c r="K38" i="17"/>
  <c r="L37" i="17"/>
  <c r="L38" i="17" s="1"/>
  <c r="N37" i="17"/>
  <c r="N38" i="17" s="1"/>
  <c r="O37" i="17"/>
  <c r="M37" i="17"/>
  <c r="B75" i="17"/>
  <c r="R37" i="17" s="1"/>
  <c r="B78" i="17"/>
  <c r="S37" i="17" s="1"/>
  <c r="B79" i="17"/>
  <c r="B80" i="17"/>
  <c r="B81" i="17"/>
  <c r="B82" i="17"/>
  <c r="B83" i="17"/>
  <c r="AA37" i="17" s="1"/>
  <c r="B73" i="17"/>
  <c r="J37" i="17" s="1"/>
  <c r="B72" i="17"/>
  <c r="G37" i="17" s="1"/>
  <c r="B71" i="17"/>
  <c r="M86" i="17" s="1"/>
  <c r="M124" i="17" s="1"/>
  <c r="P37" i="17" l="1"/>
  <c r="P38" i="17" s="1"/>
  <c r="C125" i="17"/>
  <c r="C124" i="17"/>
  <c r="U86" i="17"/>
  <c r="T86" i="17"/>
  <c r="S86" i="17"/>
  <c r="G86" i="17"/>
  <c r="V37" i="17"/>
  <c r="V38" i="17" s="1"/>
  <c r="I86" i="17"/>
  <c r="I125" i="17" s="1"/>
  <c r="Z37" i="17"/>
  <c r="Z38" i="17" s="1"/>
  <c r="K86" i="17"/>
  <c r="K124" i="17" s="1"/>
  <c r="AA38" i="17"/>
  <c r="Y37" i="17"/>
  <c r="Y38" i="17" s="1"/>
  <c r="F37" i="17"/>
  <c r="F38" i="17" s="1"/>
  <c r="T37" i="17"/>
  <c r="T38" i="17" s="1"/>
  <c r="O38" i="17"/>
  <c r="G38" i="17"/>
  <c r="X37" i="17"/>
  <c r="X38" i="17" s="1"/>
  <c r="Q37" i="17"/>
  <c r="Q38" i="17" s="1"/>
  <c r="W37" i="17"/>
  <c r="J38" i="17"/>
  <c r="S38" i="17"/>
  <c r="R38" i="17"/>
  <c r="M38" i="17"/>
  <c r="Q86" i="17"/>
  <c r="Q125" i="17" s="1"/>
  <c r="P124" i="17"/>
  <c r="M125" i="17"/>
  <c r="J124" i="17"/>
  <c r="D125" i="17"/>
  <c r="O86" i="17"/>
  <c r="H86" i="17"/>
  <c r="N86" i="17"/>
  <c r="R86" i="17"/>
  <c r="F86" i="17"/>
  <c r="L86" i="17"/>
  <c r="E86" i="17"/>
  <c r="E38" i="17"/>
  <c r="T92" i="17" l="1"/>
  <c r="S118" i="17"/>
  <c r="S114" i="17"/>
  <c r="S111" i="17"/>
  <c r="U89" i="17"/>
  <c r="C92" i="17"/>
  <c r="S100" i="17"/>
  <c r="C94" i="17"/>
  <c r="U107" i="17"/>
  <c r="U119" i="17"/>
  <c r="T115" i="17"/>
  <c r="S94" i="17"/>
  <c r="C97" i="17"/>
  <c r="U101" i="17"/>
  <c r="T90" i="17"/>
  <c r="U114" i="17"/>
  <c r="T93" i="17"/>
  <c r="U95" i="17"/>
  <c r="S89" i="17"/>
  <c r="U103" i="17"/>
  <c r="I124" i="17"/>
  <c r="T103" i="17"/>
  <c r="T108" i="17"/>
  <c r="C95" i="17"/>
  <c r="U118" i="17"/>
  <c r="T97" i="17"/>
  <c r="C107" i="17"/>
  <c r="S105" i="17"/>
  <c r="T106" i="17"/>
  <c r="U112" i="17"/>
  <c r="T91" i="17"/>
  <c r="C89" i="17"/>
  <c r="S99" i="17"/>
  <c r="C102" i="17"/>
  <c r="S112" i="17"/>
  <c r="U90" i="17"/>
  <c r="S93" i="17"/>
  <c r="T117" i="17"/>
  <c r="S124" i="17"/>
  <c r="S125" i="17"/>
  <c r="S90" i="17"/>
  <c r="U105" i="17"/>
  <c r="S101" i="17"/>
  <c r="S116" i="17"/>
  <c r="U94" i="17"/>
  <c r="C99" i="17"/>
  <c r="T102" i="17"/>
  <c r="T111" i="17"/>
  <c r="S110" i="17"/>
  <c r="U88" i="17"/>
  <c r="U117" i="17"/>
  <c r="T96" i="17"/>
  <c r="U108" i="17"/>
  <c r="T109" i="17"/>
  <c r="S88" i="17"/>
  <c r="U113" i="17"/>
  <c r="C105" i="17"/>
  <c r="T124" i="17"/>
  <c r="T125" i="17"/>
  <c r="C101" i="17"/>
  <c r="S103" i="17"/>
  <c r="T119" i="17"/>
  <c r="T113" i="17"/>
  <c r="S92" i="17"/>
  <c r="C91" i="17"/>
  <c r="U99" i="17"/>
  <c r="S98" i="17"/>
  <c r="T107" i="17"/>
  <c r="U111" i="17"/>
  <c r="S115" i="17"/>
  <c r="U93" i="17"/>
  <c r="T95" i="17"/>
  <c r="U106" i="17"/>
  <c r="C100" i="17"/>
  <c r="S96" i="17"/>
  <c r="U125" i="17"/>
  <c r="U124" i="17"/>
  <c r="C93" i="17"/>
  <c r="T100" i="17"/>
  <c r="S106" i="17"/>
  <c r="U110" i="17"/>
  <c r="T89" i="17"/>
  <c r="T118" i="17"/>
  <c r="S97" i="17"/>
  <c r="C106" i="17"/>
  <c r="U104" i="17"/>
  <c r="T98" i="17"/>
  <c r="T112" i="17"/>
  <c r="S91" i="17"/>
  <c r="C104" i="17"/>
  <c r="S104" i="17"/>
  <c r="T110" i="17"/>
  <c r="T104" i="17"/>
  <c r="S119" i="17"/>
  <c r="U97" i="17"/>
  <c r="U92" i="17"/>
  <c r="S108" i="17"/>
  <c r="C103" i="17"/>
  <c r="U115" i="17"/>
  <c r="T94" i="17"/>
  <c r="C98" i="17"/>
  <c r="S102" i="17"/>
  <c r="U116" i="17"/>
  <c r="U109" i="17"/>
  <c r="T88" i="17"/>
  <c r="C96" i="17"/>
  <c r="T101" i="17"/>
  <c r="U102" i="17"/>
  <c r="U96" i="17"/>
  <c r="T114" i="17"/>
  <c r="T116" i="17"/>
  <c r="S95" i="17"/>
  <c r="C108" i="17"/>
  <c r="T105" i="17"/>
  <c r="S109" i="17"/>
  <c r="S113" i="17"/>
  <c r="U91" i="17"/>
  <c r="C90" i="17"/>
  <c r="T99" i="17"/>
  <c r="U100" i="17"/>
  <c r="S107" i="17"/>
  <c r="S117" i="17"/>
  <c r="C88" i="17"/>
  <c r="U98" i="17"/>
  <c r="K125" i="17"/>
  <c r="O113" i="17"/>
  <c r="F118" i="17"/>
  <c r="I100" i="17"/>
  <c r="C113" i="17"/>
  <c r="F110" i="17"/>
  <c r="F117" i="17"/>
  <c r="M105" i="17"/>
  <c r="I91" i="17"/>
  <c r="Q110" i="17"/>
  <c r="N96" i="17"/>
  <c r="P118" i="17"/>
  <c r="M104" i="17"/>
  <c r="I90" i="17"/>
  <c r="H110" i="17"/>
  <c r="D96" i="17"/>
  <c r="K116" i="17"/>
  <c r="G102" i="17"/>
  <c r="P104" i="17"/>
  <c r="J116" i="17"/>
  <c r="M98" i="17"/>
  <c r="H113" i="17"/>
  <c r="J108" i="17"/>
  <c r="L102" i="17"/>
  <c r="H88" i="17"/>
  <c r="E105" i="17"/>
  <c r="J110" i="17"/>
  <c r="F96" i="17"/>
  <c r="I118" i="17"/>
  <c r="E104" i="17"/>
  <c r="Q109" i="17"/>
  <c r="N95" i="17"/>
  <c r="R115" i="17"/>
  <c r="P101" i="17"/>
  <c r="M118" i="17"/>
  <c r="K99" i="17"/>
  <c r="E114" i="17"/>
  <c r="N113" i="17"/>
  <c r="J99" i="17"/>
  <c r="G116" i="17"/>
  <c r="R101" i="17"/>
  <c r="R119" i="17"/>
  <c r="H107" i="17"/>
  <c r="D93" i="17"/>
  <c r="G115" i="17"/>
  <c r="R100" i="17"/>
  <c r="C119" i="17"/>
  <c r="L92" i="17"/>
  <c r="O98" i="17"/>
  <c r="P116" i="17"/>
  <c r="F102" i="17"/>
  <c r="L111" i="17"/>
  <c r="I112" i="17"/>
  <c r="F94" i="17"/>
  <c r="F113" i="17"/>
  <c r="P115" i="17"/>
  <c r="M101" i="17"/>
  <c r="E119" i="17"/>
  <c r="Q106" i="17"/>
  <c r="N92" i="17"/>
  <c r="P114" i="17"/>
  <c r="M100" i="17"/>
  <c r="C115" i="17"/>
  <c r="H106" i="17"/>
  <c r="D92" i="17"/>
  <c r="K112" i="17"/>
  <c r="G98" i="17"/>
  <c r="I104" i="17"/>
  <c r="I108" i="17"/>
  <c r="J112" i="17"/>
  <c r="R90" i="17"/>
  <c r="D110" i="17"/>
  <c r="Q95" i="17"/>
  <c r="O112" i="17"/>
  <c r="K98" i="17"/>
  <c r="L89" i="17"/>
  <c r="O111" i="17"/>
  <c r="K97" i="17"/>
  <c r="J117" i="17"/>
  <c r="F103" i="17"/>
  <c r="I109" i="17"/>
  <c r="E95" i="17"/>
  <c r="M102" i="17"/>
  <c r="E94" i="17"/>
  <c r="N110" i="17"/>
  <c r="E98" i="17"/>
  <c r="M90" i="17"/>
  <c r="N109" i="17"/>
  <c r="J95" i="17"/>
  <c r="G112" i="17"/>
  <c r="R97" i="17"/>
  <c r="L117" i="17"/>
  <c r="H103" i="17"/>
  <c r="D89" i="17"/>
  <c r="G111" i="17"/>
  <c r="R96" i="17"/>
  <c r="L88" i="17"/>
  <c r="O94" i="17"/>
  <c r="M114" i="17"/>
  <c r="F98" i="17"/>
  <c r="Q88" i="17"/>
  <c r="L106" i="17"/>
  <c r="H92" i="17"/>
  <c r="E109" i="17"/>
  <c r="J114" i="17"/>
  <c r="F100" i="17"/>
  <c r="M119" i="17"/>
  <c r="E108" i="17"/>
  <c r="Q113" i="17"/>
  <c r="N99" i="17"/>
  <c r="P105" i="17"/>
  <c r="M91" i="17"/>
  <c r="G101" i="17"/>
  <c r="P112" i="17"/>
  <c r="J96" i="17"/>
  <c r="C111" i="17"/>
  <c r="D106" i="17"/>
  <c r="Q91" i="17"/>
  <c r="O108" i="17"/>
  <c r="K94" i="17"/>
  <c r="O107" i="17"/>
  <c r="K93" i="17"/>
  <c r="J113" i="17"/>
  <c r="F99" i="17"/>
  <c r="I105" i="17"/>
  <c r="E91" i="17"/>
  <c r="R114" i="17"/>
  <c r="P100" i="17"/>
  <c r="N114" i="17"/>
  <c r="J100" i="17"/>
  <c r="D115" i="17"/>
  <c r="R110" i="17"/>
  <c r="P96" i="17"/>
  <c r="Q108" i="17"/>
  <c r="N94" i="17"/>
  <c r="J104" i="17"/>
  <c r="M110" i="17"/>
  <c r="I96" i="17"/>
  <c r="H119" i="17"/>
  <c r="N106" i="17"/>
  <c r="I92" i="17"/>
  <c r="E90" i="17"/>
  <c r="H116" i="17"/>
  <c r="F109" i="17"/>
  <c r="N105" i="17"/>
  <c r="D102" i="17"/>
  <c r="L98" i="17"/>
  <c r="J91" i="17"/>
  <c r="C118" i="17"/>
  <c r="I115" i="17"/>
  <c r="P111" i="17"/>
  <c r="G108" i="17"/>
  <c r="O104" i="17"/>
  <c r="E101" i="17"/>
  <c r="M97" i="17"/>
  <c r="R93" i="17"/>
  <c r="K90" i="17"/>
  <c r="C117" i="17"/>
  <c r="D117" i="17"/>
  <c r="L113" i="17"/>
  <c r="J106" i="17"/>
  <c r="Q102" i="17"/>
  <c r="H99" i="17"/>
  <c r="F92" i="17"/>
  <c r="N88" i="17"/>
  <c r="L119" i="17"/>
  <c r="I114" i="17"/>
  <c r="P110" i="17"/>
  <c r="G107" i="17"/>
  <c r="O103" i="17"/>
  <c r="E100" i="17"/>
  <c r="M96" i="17"/>
  <c r="R92" i="17"/>
  <c r="K89" i="17"/>
  <c r="L116" i="17"/>
  <c r="J109" i="17"/>
  <c r="Q105" i="17"/>
  <c r="H102" i="17"/>
  <c r="F95" i="17"/>
  <c r="N91" i="17"/>
  <c r="D88" i="17"/>
  <c r="M115" i="17"/>
  <c r="R111" i="17"/>
  <c r="K108" i="17"/>
  <c r="I101" i="17"/>
  <c r="P97" i="17"/>
  <c r="G94" i="17"/>
  <c r="O90" i="17"/>
  <c r="N118" i="17"/>
  <c r="G113" i="17"/>
  <c r="R98" i="17"/>
  <c r="Q116" i="17"/>
  <c r="Q112" i="17"/>
  <c r="N98" i="17"/>
  <c r="D99" i="17"/>
  <c r="G109" i="17"/>
  <c r="R94" i="17"/>
  <c r="D107" i="17"/>
  <c r="Q92" i="17"/>
  <c r="H97" i="17"/>
  <c r="P108" i="17"/>
  <c r="M94" i="17"/>
  <c r="Q104" i="17"/>
  <c r="H89" i="17"/>
  <c r="O89" i="17"/>
  <c r="Q115" i="17"/>
  <c r="H112" i="17"/>
  <c r="F105" i="17"/>
  <c r="N101" i="17"/>
  <c r="D98" i="17"/>
  <c r="L94" i="17"/>
  <c r="I111" i="17"/>
  <c r="P107" i="17"/>
  <c r="G104" i="17"/>
  <c r="O100" i="17"/>
  <c r="E97" i="17"/>
  <c r="M93" i="17"/>
  <c r="R89" i="17"/>
  <c r="C109" i="17"/>
  <c r="N116" i="17"/>
  <c r="D113" i="17"/>
  <c r="L109" i="17"/>
  <c r="J102" i="17"/>
  <c r="Q98" i="17"/>
  <c r="H95" i="17"/>
  <c r="F88" i="17"/>
  <c r="D119" i="17"/>
  <c r="K117" i="17"/>
  <c r="I110" i="17"/>
  <c r="P106" i="17"/>
  <c r="G103" i="17"/>
  <c r="O99" i="17"/>
  <c r="E96" i="17"/>
  <c r="M92" i="17"/>
  <c r="R88" i="17"/>
  <c r="D116" i="17"/>
  <c r="L112" i="17"/>
  <c r="J105" i="17"/>
  <c r="Q101" i="17"/>
  <c r="H98" i="17"/>
  <c r="F91" i="17"/>
  <c r="N119" i="17"/>
  <c r="O118" i="17"/>
  <c r="E115" i="17"/>
  <c r="M111" i="17"/>
  <c r="R107" i="17"/>
  <c r="K104" i="17"/>
  <c r="I97" i="17"/>
  <c r="P93" i="17"/>
  <c r="G90" i="17"/>
  <c r="K111" i="17"/>
  <c r="G97" i="17"/>
  <c r="F106" i="17"/>
  <c r="D111" i="17"/>
  <c r="Q96" i="17"/>
  <c r="P119" i="17"/>
  <c r="K107" i="17"/>
  <c r="G93" i="17"/>
  <c r="H105" i="17"/>
  <c r="F90" i="17"/>
  <c r="I119" i="17"/>
  <c r="R106" i="17"/>
  <c r="J92" i="17"/>
  <c r="H117" i="17"/>
  <c r="D103" i="17"/>
  <c r="J88" i="17"/>
  <c r="G89" i="17"/>
  <c r="J115" i="17"/>
  <c r="Q111" i="17"/>
  <c r="H108" i="17"/>
  <c r="F101" i="17"/>
  <c r="N97" i="17"/>
  <c r="D94" i="17"/>
  <c r="L90" i="17"/>
  <c r="K118" i="17"/>
  <c r="K114" i="17"/>
  <c r="I107" i="17"/>
  <c r="P103" i="17"/>
  <c r="G100" i="17"/>
  <c r="O96" i="17"/>
  <c r="E93" i="17"/>
  <c r="M89" i="17"/>
  <c r="F116" i="17"/>
  <c r="N112" i="17"/>
  <c r="D109" i="17"/>
  <c r="L105" i="17"/>
  <c r="J98" i="17"/>
  <c r="Q94" i="17"/>
  <c r="H91" i="17"/>
  <c r="F119" i="17"/>
  <c r="C116" i="17"/>
  <c r="R116" i="17"/>
  <c r="K113" i="17"/>
  <c r="I106" i="17"/>
  <c r="P102" i="17"/>
  <c r="G99" i="17"/>
  <c r="O95" i="17"/>
  <c r="E92" i="17"/>
  <c r="M88" i="17"/>
  <c r="N115" i="17"/>
  <c r="D112" i="17"/>
  <c r="L108" i="17"/>
  <c r="J101" i="17"/>
  <c r="Q97" i="17"/>
  <c r="H94" i="17"/>
  <c r="C110" i="17"/>
  <c r="G118" i="17"/>
  <c r="O114" i="17"/>
  <c r="E111" i="17"/>
  <c r="M107" i="17"/>
  <c r="R103" i="17"/>
  <c r="K100" i="17"/>
  <c r="I93" i="17"/>
  <c r="P89" i="17"/>
  <c r="N102" i="17"/>
  <c r="O109" i="17"/>
  <c r="K95" i="17"/>
  <c r="Q100" i="17"/>
  <c r="H109" i="17"/>
  <c r="D95" i="17"/>
  <c r="O105" i="17"/>
  <c r="N90" i="17"/>
  <c r="L103" i="17"/>
  <c r="G117" i="17"/>
  <c r="G105" i="17"/>
  <c r="L115" i="17"/>
  <c r="H101" i="17"/>
  <c r="I88" i="17"/>
  <c r="P88" i="17"/>
  <c r="L118" i="17"/>
  <c r="J111" i="17"/>
  <c r="Q107" i="17"/>
  <c r="H104" i="17"/>
  <c r="F97" i="17"/>
  <c r="N93" i="17"/>
  <c r="D90" i="17"/>
  <c r="R117" i="17"/>
  <c r="R113" i="17"/>
  <c r="K110" i="17"/>
  <c r="I103" i="17"/>
  <c r="P99" i="17"/>
  <c r="G96" i="17"/>
  <c r="O92" i="17"/>
  <c r="E89" i="17"/>
  <c r="F112" i="17"/>
  <c r="N108" i="17"/>
  <c r="D105" i="17"/>
  <c r="L101" i="17"/>
  <c r="J94" i="17"/>
  <c r="Q90" i="17"/>
  <c r="M116" i="17"/>
  <c r="R112" i="17"/>
  <c r="K109" i="17"/>
  <c r="I102" i="17"/>
  <c r="P98" i="17"/>
  <c r="G95" i="17"/>
  <c r="O91" i="17"/>
  <c r="E88" i="17"/>
  <c r="F115" i="17"/>
  <c r="N111" i="17"/>
  <c r="D108" i="17"/>
  <c r="L104" i="17"/>
  <c r="J97" i="17"/>
  <c r="Q93" i="17"/>
  <c r="H90" i="17"/>
  <c r="Q119" i="17"/>
  <c r="P117" i="17"/>
  <c r="G114" i="17"/>
  <c r="O110" i="17"/>
  <c r="E107" i="17"/>
  <c r="M103" i="17"/>
  <c r="R99" i="17"/>
  <c r="K96" i="17"/>
  <c r="I89" i="17"/>
  <c r="L95" i="17"/>
  <c r="O93" i="17"/>
  <c r="L107" i="17"/>
  <c r="H93" i="17"/>
  <c r="E118" i="17"/>
  <c r="R118" i="17"/>
  <c r="M106" i="17"/>
  <c r="O117" i="17"/>
  <c r="K103" i="17"/>
  <c r="K115" i="17"/>
  <c r="L99" i="17"/>
  <c r="P92" i="17"/>
  <c r="O119" i="17"/>
  <c r="D118" i="17"/>
  <c r="L114" i="17"/>
  <c r="J107" i="17"/>
  <c r="Q103" i="17"/>
  <c r="H100" i="17"/>
  <c r="F93" i="17"/>
  <c r="N89" i="17"/>
  <c r="E117" i="17"/>
  <c r="M113" i="17"/>
  <c r="R109" i="17"/>
  <c r="K106" i="17"/>
  <c r="I99" i="17"/>
  <c r="P95" i="17"/>
  <c r="G92" i="17"/>
  <c r="O88" i="17"/>
  <c r="Q118" i="17"/>
  <c r="H115" i="17"/>
  <c r="F108" i="17"/>
  <c r="N104" i="17"/>
  <c r="D101" i="17"/>
  <c r="L97" i="17"/>
  <c r="J90" i="17"/>
  <c r="E116" i="17"/>
  <c r="M112" i="17"/>
  <c r="R108" i="17"/>
  <c r="K105" i="17"/>
  <c r="I98" i="17"/>
  <c r="P94" i="17"/>
  <c r="G91" i="17"/>
  <c r="H118" i="17"/>
  <c r="F111" i="17"/>
  <c r="N107" i="17"/>
  <c r="D104" i="17"/>
  <c r="L100" i="17"/>
  <c r="J93" i="17"/>
  <c r="Q89" i="17"/>
  <c r="J119" i="17"/>
  <c r="I117" i="17"/>
  <c r="P113" i="17"/>
  <c r="G110" i="17"/>
  <c r="O106" i="17"/>
  <c r="E103" i="17"/>
  <c r="M99" i="17"/>
  <c r="R95" i="17"/>
  <c r="K92" i="17"/>
  <c r="C112" i="17"/>
  <c r="E106" i="17"/>
  <c r="L91" i="17"/>
  <c r="D91" i="17"/>
  <c r="I116" i="17"/>
  <c r="E102" i="17"/>
  <c r="E110" i="17"/>
  <c r="F114" i="17"/>
  <c r="O97" i="17"/>
  <c r="O101" i="17"/>
  <c r="R102" i="17"/>
  <c r="K91" i="17"/>
  <c r="G119" i="17"/>
  <c r="N117" i="17"/>
  <c r="D114" i="17"/>
  <c r="L110" i="17"/>
  <c r="J103" i="17"/>
  <c r="Q99" i="17"/>
  <c r="H96" i="17"/>
  <c r="F89" i="17"/>
  <c r="O116" i="17"/>
  <c r="E113" i="17"/>
  <c r="M109" i="17"/>
  <c r="R105" i="17"/>
  <c r="K102" i="17"/>
  <c r="I95" i="17"/>
  <c r="P91" i="17"/>
  <c r="G88" i="17"/>
  <c r="J118" i="17"/>
  <c r="Q114" i="17"/>
  <c r="H111" i="17"/>
  <c r="F104" i="17"/>
  <c r="N100" i="17"/>
  <c r="D97" i="17"/>
  <c r="L93" i="17"/>
  <c r="M117" i="17"/>
  <c r="O115" i="17"/>
  <c r="E112" i="17"/>
  <c r="M108" i="17"/>
  <c r="R104" i="17"/>
  <c r="K101" i="17"/>
  <c r="I94" i="17"/>
  <c r="P90" i="17"/>
  <c r="K119" i="17"/>
  <c r="K121" i="17" s="1"/>
  <c r="Q117" i="17"/>
  <c r="H114" i="17"/>
  <c r="F107" i="17"/>
  <c r="N103" i="17"/>
  <c r="D100" i="17"/>
  <c r="L96" i="17"/>
  <c r="J89" i="17"/>
  <c r="C114" i="17"/>
  <c r="I113" i="17"/>
  <c r="P109" i="17"/>
  <c r="G106" i="17"/>
  <c r="O102" i="17"/>
  <c r="E99" i="17"/>
  <c r="M95" i="17"/>
  <c r="R91" i="17"/>
  <c r="K88" i="17"/>
  <c r="W38" i="17"/>
  <c r="Q124" i="17"/>
  <c r="F124" i="17"/>
  <c r="F125" i="17"/>
  <c r="R124" i="17"/>
  <c r="R125" i="17"/>
  <c r="G125" i="17"/>
  <c r="G124" i="17"/>
  <c r="E125" i="17"/>
  <c r="E124" i="17"/>
  <c r="N125" i="17"/>
  <c r="N124" i="17"/>
  <c r="L124" i="17"/>
  <c r="L125" i="17"/>
  <c r="H125" i="17"/>
  <c r="H124" i="17"/>
  <c r="O125" i="17"/>
  <c r="O124" i="17"/>
  <c r="E121" i="17" l="1"/>
  <c r="T123" i="17"/>
  <c r="T121" i="17"/>
  <c r="S123" i="17"/>
  <c r="Q121" i="17"/>
  <c r="P123" i="17"/>
  <c r="I121" i="17"/>
  <c r="R121" i="17"/>
  <c r="J121" i="17"/>
  <c r="O123" i="17"/>
  <c r="O121" i="17"/>
  <c r="E123" i="17"/>
  <c r="I123" i="17"/>
  <c r="M123" i="17"/>
  <c r="H121" i="17"/>
  <c r="H123" i="17"/>
  <c r="L123" i="17"/>
  <c r="G123" i="17"/>
  <c r="G121" i="17"/>
  <c r="F121" i="17"/>
  <c r="Q123" i="17"/>
  <c r="Q126" i="17" s="1"/>
  <c r="Q127" i="17" s="1"/>
  <c r="S121" i="17"/>
  <c r="J123" i="17"/>
  <c r="N121" i="17"/>
  <c r="R123" i="17"/>
  <c r="D121" i="17"/>
  <c r="C120" i="17"/>
  <c r="C121" i="17"/>
  <c r="F123" i="17"/>
  <c r="D123" i="17"/>
  <c r="L121" i="17"/>
  <c r="M121" i="17"/>
  <c r="U123" i="17"/>
  <c r="U121" i="17"/>
  <c r="K123" i="17"/>
  <c r="P121" i="17"/>
  <c r="N123" i="17"/>
  <c r="C123" i="17"/>
  <c r="G126" i="17" l="1"/>
  <c r="G127" i="17" s="1"/>
  <c r="G122" i="17"/>
  <c r="G128" i="17" s="1"/>
  <c r="J126" i="17"/>
  <c r="J127" i="17" s="1"/>
  <c r="E122" i="17"/>
  <c r="E128" i="17" s="1"/>
  <c r="E126" i="17"/>
  <c r="E127" i="17" s="1"/>
  <c r="J122" i="17"/>
  <c r="J128" i="17" s="1"/>
  <c r="C126" i="17"/>
  <c r="C127" i="17" s="1"/>
  <c r="C122" i="17"/>
  <c r="U122" i="17"/>
  <c r="U128" i="17" s="1"/>
  <c r="U126" i="17"/>
  <c r="U127" i="17" s="1"/>
  <c r="L126" i="17"/>
  <c r="L127" i="17" s="1"/>
  <c r="L122" i="17"/>
  <c r="L128" i="17" s="1"/>
  <c r="V121" i="17"/>
  <c r="O122" i="17"/>
  <c r="O128" i="17" s="1"/>
  <c r="O126" i="17"/>
  <c r="O127" i="17" s="1"/>
  <c r="S122" i="17"/>
  <c r="S128" i="17" s="1"/>
  <c r="S126" i="17"/>
  <c r="S127" i="17" s="1"/>
  <c r="I122" i="17"/>
  <c r="I126" i="17"/>
  <c r="I127" i="17" s="1"/>
  <c r="N122" i="17"/>
  <c r="N128" i="17" s="1"/>
  <c r="N126" i="17"/>
  <c r="N127" i="17" s="1"/>
  <c r="H126" i="17"/>
  <c r="H127" i="17" s="1"/>
  <c r="H122" i="17"/>
  <c r="H128" i="17" s="1"/>
  <c r="T122" i="17"/>
  <c r="T128" i="17" s="1"/>
  <c r="T126" i="17"/>
  <c r="T127" i="17" s="1"/>
  <c r="F126" i="17"/>
  <c r="F127" i="17" s="1"/>
  <c r="F122" i="17"/>
  <c r="F128" i="17" s="1"/>
  <c r="K122" i="17"/>
  <c r="K128" i="17" s="1"/>
  <c r="K126" i="17"/>
  <c r="K127" i="17" s="1"/>
  <c r="D126" i="17"/>
  <c r="D127" i="17" s="1"/>
  <c r="D122" i="17"/>
  <c r="D128" i="17" s="1"/>
  <c r="R126" i="17"/>
  <c r="R127" i="17" s="1"/>
  <c r="R122" i="17"/>
  <c r="R128" i="17" s="1"/>
  <c r="M126" i="17"/>
  <c r="M127" i="17" s="1"/>
  <c r="M122" i="17"/>
  <c r="M128" i="17" s="1"/>
  <c r="Q122" i="17"/>
  <c r="Q128" i="17" s="1"/>
  <c r="P126" i="17"/>
  <c r="P127" i="17" s="1"/>
  <c r="P122" i="17"/>
  <c r="P128" i="17" s="1"/>
  <c r="I128" i="17"/>
  <c r="C128" i="17" l="1"/>
  <c r="V122" i="17"/>
  <c r="V155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Y155" i="17" l="1"/>
  <c r="X155" i="17"/>
  <c r="AC155" i="17"/>
  <c r="G155" i="17"/>
  <c r="U155" i="17"/>
  <c r="K155" i="17"/>
  <c r="AH155" i="17"/>
  <c r="W155" i="17"/>
  <c r="F155" i="17"/>
  <c r="O155" i="17"/>
  <c r="O151" i="17" s="1"/>
  <c r="AI155" i="17"/>
  <c r="AI148" i="17" s="1"/>
  <c r="S155" i="17"/>
  <c r="I155" i="17"/>
  <c r="R155" i="17"/>
  <c r="M155" i="17"/>
  <c r="L155" i="17"/>
  <c r="AE155" i="17"/>
  <c r="P155" i="17"/>
  <c r="J155" i="17"/>
  <c r="AA155" i="17"/>
  <c r="AB155" i="17"/>
  <c r="AD155" i="17"/>
  <c r="AF155" i="17"/>
  <c r="T155" i="17"/>
  <c r="Z155" i="17"/>
  <c r="Q155" i="17"/>
  <c r="N155" i="17"/>
  <c r="AG155" i="17"/>
  <c r="H155" i="17"/>
  <c r="E155" i="17"/>
  <c r="E177" i="17" s="1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1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AI151" i="17" l="1"/>
  <c r="O148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E84" i="1" l="1"/>
  <c r="L177" i="17"/>
  <c r="Y177" i="17"/>
  <c r="N177" i="17"/>
  <c r="H177" i="17"/>
  <c r="T177" i="17"/>
  <c r="Z177" i="17"/>
  <c r="AC177" i="17"/>
  <c r="AD177" i="17"/>
  <c r="AG177" i="17"/>
  <c r="V177" i="17"/>
  <c r="AF177" i="17"/>
  <c r="G177" i="17"/>
  <c r="K177" i="17"/>
  <c r="P177" i="17"/>
  <c r="AH177" i="17"/>
  <c r="S177" i="17"/>
  <c r="AB177" i="17"/>
  <c r="I177" i="17"/>
  <c r="U177" i="17"/>
  <c r="M177" i="17"/>
  <c r="O177" i="17"/>
  <c r="Q177" i="17"/>
  <c r="F177" i="17"/>
  <c r="AA177" i="17"/>
  <c r="AI177" i="17"/>
  <c r="AE177" i="17"/>
  <c r="W177" i="17"/>
  <c r="X177" i="17"/>
  <c r="J177" i="17"/>
  <c r="R177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<sst xmlns="http://schemas.openxmlformats.org/spreadsheetml/2006/main" count="478" uniqueCount="141">
  <si>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</si>
  <si>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</si>
  <si>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</si>
  <si>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</si>
  <si>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</si>
  <si>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</si>
  <si>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</si>
  <si>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</si>
  <si>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</si>
  <si>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</si>
  <si>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</si>
  <si>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</si>
  <si>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</si>
  <si>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</si>
  <si>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</si>
  <si>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</si>
  <si>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</si>
  <si>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</si>
  <si>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</si>
  <si>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</si>
  <si>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</si>
  <si>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</si>
  <si>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CO2e Emissions [million metric tons / year]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</si>
  <si>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</si>
  <si>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</si>
  <si>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</si>
  <si>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</si>
  <si>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</si>
  <si>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</si>
  <si>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</si>
  <si>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</si>
  <si>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</si>
  <si>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</si>
  <si>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</si>
  <si>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</si>
  <si>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</si>
  <si>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</si>
  <si>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</si>
  <si>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</si>
  <si>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</si>
  <si>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</si>
  <si>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</si>
  <si>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</si>
  <si>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</si>
  <si>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</si>
  <si>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</si>
  <si>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</si>
  <si>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</si>
  <si>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</si>
  <si>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</si>
  <si>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</si>
  <si>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</si>
  <si>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</si>
  <si>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</si>
  <si>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</si>
  <si>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</si>
  <si>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</si>
  <si>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</si>
  <si>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</si>
  <si>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</si>
  <si>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</si>
  <si>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</si>
  <si>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</si>
  <si>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</si>
  <si>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</si>
  <si>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</si>
  <si>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</si>
  <si>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</si>
  <si>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</si>
  <si>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</si>
  <si>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</si>
  <si>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</si>
  <si>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</si>
  <si>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</si>
  <si>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</si>
  <si>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</si>
  <si>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</si>
  <si>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</si>
  <si>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</si>
  <si>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</si>
  <si>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</si>
  <si>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</si>
  <si>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</si>
  <si>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</si>
  <si>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</si>
  <si>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</si>
  <si>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</si>
  <si>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</si>
  <si>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</si>
  <si>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</si>
  <si>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</si>
  <si>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</si>
  <si>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</si>
  <si>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</si>
  <si>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</si>
  <si>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</si>
  <si>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</si>
  <si>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</si>
  <si>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</si>
  <si>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</si>
  <si>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</si>
  <si>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</si>
  <si>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</si>
  <si>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</si>
  <si>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</si>
  <si>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</si>
  <si>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</si>
  <si>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</si>
  <si>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</si>
  <si>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</si>
  <si>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</si>
  <si>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</si>
  <si>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</si>
  <si>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</si>
  <si>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</si>
  <si>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</si>
  <si>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Fossil Fuels and Utilities [billion 2020 dollars / year]</t>
  </si>
  <si>
    <t>Manufacturing and Construction [billion 2020 dollars / year]</t>
  </si>
  <si>
    <t>Other Contributors [billion 2020 dollars / year]</t>
  </si>
  <si>
    <t>Total [billion 2020 dollars / year]</t>
  </si>
  <si>
    <t>Other Race or Multiple Races [incidents / year]</t>
  </si>
  <si>
    <t>Asian [incidents / year]</t>
  </si>
  <si>
    <t>Black [incidents / year]</t>
  </si>
  <si>
    <t>White [incidents / year]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</si>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</sst>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43" fontId="0" fillId="0" borderId="0" xfId="42" applyFont="1" applyFill="1" applyBorder="1" applyAlignment="1">
      <alignment horizontal="left"/>
    </xf>
    <xf numFmtId="9" fontId="0" fillId="0" borderId="0" xfId="42" applyNumberFormat="1" applyFont="1" applyFill="1" applyBorder="1" applyAlignment="1">
      <alignment horizontal="left"/>
    </xf>
    <xf numFmtId="43" fontId="0" fillId="0" borderId="11" xfId="42" applyFont="1" applyFill="1" applyBorder="1" applyAlignment="1">
      <alignment horizontal="left"/>
    </xf>
    <xf numFmtId="43" fontId="0" fillId="0" borderId="16" xfId="42" applyFont="1" applyFill="1" applyBorder="1" applyAlignment="1">
      <alignment horizontal="left"/>
    </xf>
    <xf numFmtId="43" fontId="0" fillId="0" borderId="0" xfId="42" applyFont="1" applyBorder="1"/>
    <xf numFmtId="43" fontId="0" fillId="0" borderId="11" xfId="42" applyFont="1" applyBorder="1"/>
    <xf numFmtId="9" fontId="0" fillId="0" borderId="16" xfId="42" applyNumberFormat="1" applyFont="1" applyFill="1" applyBorder="1" applyAlignment="1">
      <alignment horizontal="left"/>
    </xf>
    <xf numFmtId="9" fontId="0" fillId="0" borderId="11" xfId="42" applyNumberFormat="1" applyFont="1" applyFill="1" applyBorder="1" applyAlignment="1">
      <alignment horizontal="left"/>
    </xf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 w="25400">
              <a:solidFill>
                <a:sysClr val="windowText" lastClr="000000"/>
              </a:solidFill>
            </a:ln>
            <a:effectLst/>
          </c:spPr>
          <c:val>
            <c:numRef>
              <c:f>Sector!$E$48:$AI$48</c:f>
              <c:numCache>
                <c:formatCode>General</c:formatCode>
                <c:ptCount val="31"/>
                <c:pt idx="0">
                  <c:v>109.997</c:v>
                </c:pt>
                <c:pt idx="1">
                  <c:v>65.4876</c:v>
                </c:pt>
                <c:pt idx="2">
                  <c:v>50.996499999999997</c:v>
                </c:pt>
                <c:pt idx="3">
                  <c:v>42.856299999999997</c:v>
                </c:pt>
                <c:pt idx="4">
                  <c:v>37.119700000000002</c:v>
                </c:pt>
                <c:pt idx="5">
                  <c:v>32.620699999999999</c:v>
                </c:pt>
                <c:pt idx="6">
                  <c:v>29.0442</c:v>
                </c:pt>
                <c:pt idx="7">
                  <c:v>25.982099999999999</c:v>
                </c:pt>
                <c:pt idx="8">
                  <c:v>23.3294</c:v>
                </c:pt>
                <c:pt idx="9">
                  <c:v>20.983599999999999</c:v>
                </c:pt>
                <c:pt idx="10">
                  <c:v>18.8432</c:v>
                </c:pt>
                <c:pt idx="11">
                  <c:v>18.8432</c:v>
                </c:pt>
                <c:pt idx="12">
                  <c:v>18.8432</c:v>
                </c:pt>
                <c:pt idx="13">
                  <c:v>18.8432</c:v>
                </c:pt>
                <c:pt idx="14">
                  <c:v>18.8432</c:v>
                </c:pt>
                <c:pt idx="15">
                  <c:v>18.8432</c:v>
                </c:pt>
                <c:pt idx="16">
                  <c:v>18.8432</c:v>
                </c:pt>
                <c:pt idx="17">
                  <c:v>18.8432</c:v>
                </c:pt>
                <c:pt idx="18">
                  <c:v>18.8432</c:v>
                </c:pt>
                <c:pt idx="19">
                  <c:v>18.8432</c:v>
                </c:pt>
                <c:pt idx="20">
                  <c:v>18.8432</c:v>
                </c:pt>
                <c:pt idx="21">
                  <c:v>18.8432</c:v>
                </c:pt>
                <c:pt idx="22">
                  <c:v>18.8432</c:v>
                </c:pt>
                <c:pt idx="23">
                  <c:v>18.8432</c:v>
                </c:pt>
                <c:pt idx="24">
                  <c:v>18.8432</c:v>
                </c:pt>
                <c:pt idx="25">
                  <c:v>18.8432</c:v>
                </c:pt>
                <c:pt idx="26">
                  <c:v>18.8432</c:v>
                </c:pt>
                <c:pt idx="27">
                  <c:v>18.8432</c:v>
                </c:pt>
                <c:pt idx="28">
                  <c:v>18.8432</c:v>
                </c:pt>
                <c:pt idx="29">
                  <c:v>18.8432</c:v>
                </c:pt>
                <c:pt idx="30">
                  <c:v>18.8432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1-4058-8FAF-A64303CE5B42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Sector!$E$41:$AI$41</c:f>
              <c:numCache>
                <c:formatCode>General</c:formatCode>
                <c:ptCount val="31"/>
                <c:pt idx="0">
                  <c:v>9.8991199999999999</c:v>
                </c:pt>
                <c:pt idx="1">
                  <c:v>9.8985900000000004</c:v>
                </c:pt>
                <c:pt idx="2">
                  <c:v>9.9001800000000006</c:v>
                </c:pt>
                <c:pt idx="3">
                  <c:v>9.8334100000000007</c:v>
                </c:pt>
                <c:pt idx="4">
                  <c:v>9.76647</c:v>
                </c:pt>
                <c:pt idx="5">
                  <c:v>9.7001299999999997</c:v>
                </c:pt>
                <c:pt idx="6">
                  <c:v>9.6026600000000002</c:v>
                </c:pt>
                <c:pt idx="7">
                  <c:v>9.5054999999999996</c:v>
                </c:pt>
                <c:pt idx="8">
                  <c:v>9.4086599999999994</c:v>
                </c:pt>
                <c:pt idx="9">
                  <c:v>9.3109300000000008</c:v>
                </c:pt>
                <c:pt idx="10">
                  <c:v>9.2132100000000001</c:v>
                </c:pt>
                <c:pt idx="11">
                  <c:v>9.1165699999999994</c:v>
                </c:pt>
                <c:pt idx="12">
                  <c:v>9.0193300000000001</c:v>
                </c:pt>
                <c:pt idx="13">
                  <c:v>8.9248799999999999</c:v>
                </c:pt>
                <c:pt idx="14">
                  <c:v>8.8282399999999992</c:v>
                </c:pt>
                <c:pt idx="15">
                  <c:v>8.7303999999999995</c:v>
                </c:pt>
                <c:pt idx="16">
                  <c:v>8.6529199999999999</c:v>
                </c:pt>
                <c:pt idx="17">
                  <c:v>8.5757499999999993</c:v>
                </c:pt>
                <c:pt idx="18">
                  <c:v>8.50047</c:v>
                </c:pt>
                <c:pt idx="19">
                  <c:v>8.4227000000000007</c:v>
                </c:pt>
                <c:pt idx="20">
                  <c:v>8.3455200000000005</c:v>
                </c:pt>
                <c:pt idx="21">
                  <c:v>8.2688199999999998</c:v>
                </c:pt>
                <c:pt idx="22">
                  <c:v>8.1915300000000002</c:v>
                </c:pt>
                <c:pt idx="23">
                  <c:v>8.1142299999999992</c:v>
                </c:pt>
                <c:pt idx="24">
                  <c:v>8.0366400000000002</c:v>
                </c:pt>
                <c:pt idx="25">
                  <c:v>7.9593400000000001</c:v>
                </c:pt>
                <c:pt idx="26">
                  <c:v>7.9907700000000004</c:v>
                </c:pt>
                <c:pt idx="27">
                  <c:v>8.0224899999999995</c:v>
                </c:pt>
                <c:pt idx="28">
                  <c:v>8.0533300000000008</c:v>
                </c:pt>
                <c:pt idx="29">
                  <c:v>8.0847499999999997</c:v>
                </c:pt>
                <c:pt idx="30">
                  <c:v>8.1189800000000005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Sector!$E$42:$AI$42</c:f>
              <c:numCache>
                <c:formatCode>General</c:formatCode>
                <c:ptCount val="31"/>
                <c:pt idx="0">
                  <c:v>32.958799999999997</c:v>
                </c:pt>
                <c:pt idx="1">
                  <c:v>32.805</c:v>
                </c:pt>
                <c:pt idx="2">
                  <c:v>32.871499999999997</c:v>
                </c:pt>
                <c:pt idx="3">
                  <c:v>30.584399999999999</c:v>
                </c:pt>
                <c:pt idx="4">
                  <c:v>28.346900000000002</c:v>
                </c:pt>
                <c:pt idx="5">
                  <c:v>26.0991</c:v>
                </c:pt>
                <c:pt idx="6">
                  <c:v>25.1736</c:v>
                </c:pt>
                <c:pt idx="7">
                  <c:v>24.242699999999999</c:v>
                </c:pt>
                <c:pt idx="8">
                  <c:v>23.309200000000001</c:v>
                </c:pt>
                <c:pt idx="9">
                  <c:v>22.382899999999999</c:v>
                </c:pt>
                <c:pt idx="10">
                  <c:v>21.453800000000001</c:v>
                </c:pt>
                <c:pt idx="11">
                  <c:v>21.215</c:v>
                </c:pt>
                <c:pt idx="12">
                  <c:v>20.9742</c:v>
                </c:pt>
                <c:pt idx="13">
                  <c:v>20.738499999999998</c:v>
                </c:pt>
                <c:pt idx="14">
                  <c:v>20.503799999999998</c:v>
                </c:pt>
                <c:pt idx="15">
                  <c:v>20.271000000000001</c:v>
                </c:pt>
                <c:pt idx="16">
                  <c:v>20.038399999999999</c:v>
                </c:pt>
                <c:pt idx="17">
                  <c:v>19.8019</c:v>
                </c:pt>
                <c:pt idx="18">
                  <c:v>19.566800000000001</c:v>
                </c:pt>
                <c:pt idx="19">
                  <c:v>19.332100000000001</c:v>
                </c:pt>
                <c:pt idx="20">
                  <c:v>19.096299999999999</c:v>
                </c:pt>
                <c:pt idx="21">
                  <c:v>18.867999999999999</c:v>
                </c:pt>
                <c:pt idx="22">
                  <c:v>18.634899999999998</c:v>
                </c:pt>
                <c:pt idx="23">
                  <c:v>18.408000000000001</c:v>
                </c:pt>
                <c:pt idx="24">
                  <c:v>18.174700000000001</c:v>
                </c:pt>
                <c:pt idx="25">
                  <c:v>17.949100000000001</c:v>
                </c:pt>
                <c:pt idx="26">
                  <c:v>17.9604</c:v>
                </c:pt>
                <c:pt idx="27">
                  <c:v>17.967600000000001</c:v>
                </c:pt>
                <c:pt idx="28">
                  <c:v>17.979800000000001</c:v>
                </c:pt>
                <c:pt idx="29">
                  <c:v>17.9941</c:v>
                </c:pt>
                <c:pt idx="30">
                  <c:v>18.0198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Sector!$E$43:$AI$43</c:f>
              <c:numCache>
                <c:formatCode>General</c:formatCode>
                <c:ptCount val="31"/>
                <c:pt idx="0">
                  <c:v>38.488100000000003</c:v>
                </c:pt>
                <c:pt idx="1">
                  <c:v>39.407200000000003</c:v>
                </c:pt>
                <c:pt idx="2">
                  <c:v>39.7849</c:v>
                </c:pt>
                <c:pt idx="3">
                  <c:v>40.035200000000003</c:v>
                </c:pt>
                <c:pt idx="4">
                  <c:v>40.055900000000001</c:v>
                </c:pt>
                <c:pt idx="5">
                  <c:v>40.065100000000001</c:v>
                </c:pt>
                <c:pt idx="6">
                  <c:v>39.964199999999998</c:v>
                </c:pt>
                <c:pt idx="7">
                  <c:v>39.807000000000002</c:v>
                </c:pt>
                <c:pt idx="8">
                  <c:v>39.6188</c:v>
                </c:pt>
                <c:pt idx="9">
                  <c:v>39.359299999999998</c:v>
                </c:pt>
                <c:pt idx="10">
                  <c:v>39.013399999999997</c:v>
                </c:pt>
                <c:pt idx="11">
                  <c:v>38.822400000000002</c:v>
                </c:pt>
                <c:pt idx="12">
                  <c:v>38.398899999999998</c:v>
                </c:pt>
                <c:pt idx="13">
                  <c:v>38.1111</c:v>
                </c:pt>
                <c:pt idx="14">
                  <c:v>37.740699999999997</c:v>
                </c:pt>
                <c:pt idx="15">
                  <c:v>37.390999999999998</c:v>
                </c:pt>
                <c:pt idx="16">
                  <c:v>37.094900000000003</c:v>
                </c:pt>
                <c:pt idx="17">
                  <c:v>36.858899999999998</c:v>
                </c:pt>
                <c:pt idx="18">
                  <c:v>36.567799999999998</c:v>
                </c:pt>
                <c:pt idx="19">
                  <c:v>36.452300000000001</c:v>
                </c:pt>
                <c:pt idx="20">
                  <c:v>36.143300000000004</c:v>
                </c:pt>
                <c:pt idx="21">
                  <c:v>35.989600000000003</c:v>
                </c:pt>
                <c:pt idx="22">
                  <c:v>35.948999999999998</c:v>
                </c:pt>
                <c:pt idx="23">
                  <c:v>35.869</c:v>
                </c:pt>
                <c:pt idx="24">
                  <c:v>35.909799999999997</c:v>
                </c:pt>
                <c:pt idx="25">
                  <c:v>35.910499999999999</c:v>
                </c:pt>
                <c:pt idx="26">
                  <c:v>35.895699999999998</c:v>
                </c:pt>
                <c:pt idx="27">
                  <c:v>35.8949</c:v>
                </c:pt>
                <c:pt idx="28">
                  <c:v>35.957999999999998</c:v>
                </c:pt>
                <c:pt idx="29">
                  <c:v>36.075499999999998</c:v>
                </c:pt>
                <c:pt idx="30">
                  <c:v>36.145299999999999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Sector!$E$44:$AI$44</c:f>
              <c:numCache>
                <c:formatCode>General</c:formatCode>
                <c:ptCount val="31"/>
                <c:pt idx="0">
                  <c:v>145.62200000000001</c:v>
                </c:pt>
                <c:pt idx="1">
                  <c:v>160.88399999999999</c:v>
                </c:pt>
                <c:pt idx="2">
                  <c:v>159.78700000000001</c:v>
                </c:pt>
                <c:pt idx="3">
                  <c:v>158.22200000000001</c:v>
                </c:pt>
                <c:pt idx="4">
                  <c:v>155.44800000000001</c:v>
                </c:pt>
                <c:pt idx="5">
                  <c:v>152.44800000000001</c:v>
                </c:pt>
                <c:pt idx="6">
                  <c:v>149.154</c:v>
                </c:pt>
                <c:pt idx="7">
                  <c:v>145.72200000000001</c:v>
                </c:pt>
                <c:pt idx="8">
                  <c:v>142.27000000000001</c:v>
                </c:pt>
                <c:pt idx="9">
                  <c:v>138.51499999999999</c:v>
                </c:pt>
                <c:pt idx="10">
                  <c:v>134.26900000000001</c:v>
                </c:pt>
                <c:pt idx="11">
                  <c:v>130.52500000000001</c:v>
                </c:pt>
                <c:pt idx="12">
                  <c:v>126.63200000000001</c:v>
                </c:pt>
                <c:pt idx="13">
                  <c:v>123.242</c:v>
                </c:pt>
                <c:pt idx="14">
                  <c:v>119.696</c:v>
                </c:pt>
                <c:pt idx="15">
                  <c:v>116.36499999999999</c:v>
                </c:pt>
                <c:pt idx="16">
                  <c:v>112.941</c:v>
                </c:pt>
                <c:pt idx="17">
                  <c:v>109.21299999999999</c:v>
                </c:pt>
                <c:pt idx="18">
                  <c:v>105.167</c:v>
                </c:pt>
                <c:pt idx="19">
                  <c:v>100.98699999999999</c:v>
                </c:pt>
                <c:pt idx="20">
                  <c:v>96.859899999999996</c:v>
                </c:pt>
                <c:pt idx="21">
                  <c:v>92.802599999999998</c:v>
                </c:pt>
                <c:pt idx="22">
                  <c:v>89.104299999999995</c:v>
                </c:pt>
                <c:pt idx="23">
                  <c:v>85.6614</c:v>
                </c:pt>
                <c:pt idx="24">
                  <c:v>82.4268</c:v>
                </c:pt>
                <c:pt idx="25">
                  <c:v>79.567300000000003</c:v>
                </c:pt>
                <c:pt idx="26">
                  <c:v>77.159400000000005</c:v>
                </c:pt>
                <c:pt idx="27">
                  <c:v>75.101600000000005</c:v>
                </c:pt>
                <c:pt idx="28">
                  <c:v>73.379400000000004</c:v>
                </c:pt>
                <c:pt idx="29">
                  <c:v>72.089399999999998</c:v>
                </c:pt>
                <c:pt idx="30">
                  <c:v>70.991200000000006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Sector!$E$45:$AI$45</c:f>
              <c:numCache>
                <c:formatCode>General</c:formatCode>
                <c:ptCount val="31"/>
                <c:pt idx="0">
                  <c:v>52.463200000000001</c:v>
                </c:pt>
                <c:pt idx="1">
                  <c:v>55.660299999999999</c:v>
                </c:pt>
                <c:pt idx="2">
                  <c:v>53.769399999999997</c:v>
                </c:pt>
                <c:pt idx="3">
                  <c:v>51.473999999999997</c:v>
                </c:pt>
                <c:pt idx="4">
                  <c:v>43.586199999999998</c:v>
                </c:pt>
                <c:pt idx="5">
                  <c:v>41.295499999999997</c:v>
                </c:pt>
                <c:pt idx="6">
                  <c:v>40.86</c:v>
                </c:pt>
                <c:pt idx="7">
                  <c:v>40.231000000000002</c:v>
                </c:pt>
                <c:pt idx="8">
                  <c:v>39.330800000000004</c:v>
                </c:pt>
                <c:pt idx="9">
                  <c:v>38.5642</c:v>
                </c:pt>
                <c:pt idx="10">
                  <c:v>37.6492</c:v>
                </c:pt>
                <c:pt idx="11">
                  <c:v>36.595700000000001</c:v>
                </c:pt>
                <c:pt idx="12">
                  <c:v>35.227600000000002</c:v>
                </c:pt>
                <c:pt idx="13">
                  <c:v>30.886900000000001</c:v>
                </c:pt>
                <c:pt idx="14">
                  <c:v>27.984200000000001</c:v>
                </c:pt>
                <c:pt idx="15">
                  <c:v>26.1843</c:v>
                </c:pt>
                <c:pt idx="16">
                  <c:v>23.228100000000001</c:v>
                </c:pt>
                <c:pt idx="17">
                  <c:v>21.763400000000001</c:v>
                </c:pt>
                <c:pt idx="18">
                  <c:v>20.025200000000002</c:v>
                </c:pt>
                <c:pt idx="19">
                  <c:v>18.404</c:v>
                </c:pt>
                <c:pt idx="20">
                  <c:v>18.434200000000001</c:v>
                </c:pt>
                <c:pt idx="21">
                  <c:v>16.5579</c:v>
                </c:pt>
                <c:pt idx="22">
                  <c:v>16.8352</c:v>
                </c:pt>
                <c:pt idx="23">
                  <c:v>16.6982</c:v>
                </c:pt>
                <c:pt idx="24">
                  <c:v>16.854800000000001</c:v>
                </c:pt>
                <c:pt idx="25">
                  <c:v>16.959700000000002</c:v>
                </c:pt>
                <c:pt idx="26">
                  <c:v>17.217500000000001</c:v>
                </c:pt>
                <c:pt idx="27">
                  <c:v>17.875299999999999</c:v>
                </c:pt>
                <c:pt idx="28">
                  <c:v>18.192799999999998</c:v>
                </c:pt>
                <c:pt idx="29">
                  <c:v>18.602699999999999</c:v>
                </c:pt>
                <c:pt idx="30">
                  <c:v>18.868600000000001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Sector!$E$46:$AI$46</c:f>
              <c:numCache>
                <c:formatCode>General</c:formatCode>
                <c:ptCount val="31"/>
                <c:pt idx="0">
                  <c:v>110.23399999999999</c:v>
                </c:pt>
                <c:pt idx="1">
                  <c:v>114.04300000000001</c:v>
                </c:pt>
                <c:pt idx="2">
                  <c:v>114.19199999999999</c:v>
                </c:pt>
                <c:pt idx="3">
                  <c:v>113.077</c:v>
                </c:pt>
                <c:pt idx="4">
                  <c:v>111.28700000000001</c:v>
                </c:pt>
                <c:pt idx="5">
                  <c:v>109.639</c:v>
                </c:pt>
                <c:pt idx="6">
                  <c:v>108.309</c:v>
                </c:pt>
                <c:pt idx="7">
                  <c:v>106.869</c:v>
                </c:pt>
                <c:pt idx="8">
                  <c:v>105.059</c:v>
                </c:pt>
                <c:pt idx="9">
                  <c:v>103.167</c:v>
                </c:pt>
                <c:pt idx="10">
                  <c:v>101.28700000000001</c:v>
                </c:pt>
                <c:pt idx="11">
                  <c:v>100.977</c:v>
                </c:pt>
                <c:pt idx="12">
                  <c:v>100.453</c:v>
                </c:pt>
                <c:pt idx="13">
                  <c:v>100.383</c:v>
                </c:pt>
                <c:pt idx="14">
                  <c:v>100.166</c:v>
                </c:pt>
                <c:pt idx="15">
                  <c:v>99.889700000000005</c:v>
                </c:pt>
                <c:pt idx="16">
                  <c:v>99.933199999999999</c:v>
                </c:pt>
                <c:pt idx="17">
                  <c:v>99.926000000000002</c:v>
                </c:pt>
                <c:pt idx="18">
                  <c:v>100.108</c:v>
                </c:pt>
                <c:pt idx="19">
                  <c:v>100.285</c:v>
                </c:pt>
                <c:pt idx="20">
                  <c:v>100.22799999999999</c:v>
                </c:pt>
                <c:pt idx="21">
                  <c:v>100.04900000000001</c:v>
                </c:pt>
                <c:pt idx="22">
                  <c:v>100.128</c:v>
                </c:pt>
                <c:pt idx="23">
                  <c:v>100.351</c:v>
                </c:pt>
                <c:pt idx="24">
                  <c:v>100.54300000000001</c:v>
                </c:pt>
                <c:pt idx="25">
                  <c:v>98.989599999999996</c:v>
                </c:pt>
                <c:pt idx="26">
                  <c:v>99.774600000000007</c:v>
                </c:pt>
                <c:pt idx="27">
                  <c:v>99.874099999999999</c:v>
                </c:pt>
                <c:pt idx="28">
                  <c:v>99.983000000000004</c:v>
                </c:pt>
                <c:pt idx="29">
                  <c:v>100.08499999999999</c:v>
                </c:pt>
                <c:pt idx="30">
                  <c:v>100.176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Sector!$D$40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1.29123E-2</c:v>
                      </c:pt>
                      <c:pt idx="1">
                        <c:v>1.37687E-2</c:v>
                      </c:pt>
                      <c:pt idx="2">
                        <c:v>1.2751699999999999E-2</c:v>
                      </c:pt>
                      <c:pt idx="3">
                        <c:v>1.16349E-2</c:v>
                      </c:pt>
                      <c:pt idx="4">
                        <c:v>1.04238E-2</c:v>
                      </c:pt>
                      <c:pt idx="5">
                        <c:v>9.1477699999999995E-3</c:v>
                      </c:pt>
                      <c:pt idx="6">
                        <c:v>7.8375800000000002E-3</c:v>
                      </c:pt>
                      <c:pt idx="7">
                        <c:v>6.5405200000000002E-3</c:v>
                      </c:pt>
                      <c:pt idx="8">
                        <c:v>5.2324800000000003E-3</c:v>
                      </c:pt>
                      <c:pt idx="9">
                        <c:v>3.9198200000000001E-3</c:v>
                      </c:pt>
                      <c:pt idx="10">
                        <c:v>2.6093900000000001E-3</c:v>
                      </c:pt>
                      <c:pt idx="11">
                        <c:v>1.3030100000000001E-3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2.1836400000000001E-3</c:v>
                      </c:pt>
                      <c:pt idx="30">
                        <c:v>4.37492E-3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Sector!$E$48</c:f>
              <c:numCache>
                <c:formatCode>General</c:formatCode>
                <c:ptCount val="1"/>
                <c:pt idx="0">
                  <c:v>109.997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04-47B8-AEE5-59D6208EC005}"/>
            </c:ext>
          </c:extLst>
        </c:ser>
        <c:ser>
          <c:idx val="0"/>
          <c:order val="1"/>
          <c:tx>
            <c:strRef>
              <c:f>Sector!$D$40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Sector!$E$40</c:f>
              <c:numCache>
                <c:formatCode>General</c:formatCode>
                <c:ptCount val="1"/>
                <c:pt idx="0">
                  <c:v>1.29123E-2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Sector!$E$41</c:f>
              <c:numCache>
                <c:formatCode>General</c:formatCode>
                <c:ptCount val="1"/>
                <c:pt idx="0">
                  <c:v>9.8991199999999999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Sector!$E$42</c:f>
              <c:numCache>
                <c:formatCode>General</c:formatCode>
                <c:ptCount val="1"/>
                <c:pt idx="0">
                  <c:v>32.958799999999997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Sector!$E$43</c:f>
              <c:numCache>
                <c:formatCode>General</c:formatCode>
                <c:ptCount val="1"/>
                <c:pt idx="0">
                  <c:v>38.488100000000003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Sector!$E$44</c:f>
              <c:numCache>
                <c:formatCode>General</c:formatCode>
                <c:ptCount val="1"/>
                <c:pt idx="0">
                  <c:v>145.62200000000001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Sector!$E$45</c:f>
              <c:numCache>
                <c:formatCode>General</c:formatCode>
                <c:ptCount val="1"/>
                <c:pt idx="0">
                  <c:v>52.463200000000001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Sector!$E$46</c:f>
              <c:numCache>
                <c:formatCode>General</c:formatCode>
                <c:ptCount val="1"/>
                <c:pt idx="0">
                  <c:v>110.23399999999999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200"/>
              <a:t>Annual Average Abatement</a:t>
            </a:r>
            <a:r>
              <a:rPr lang="en-US" sz="1200" baseline="0"/>
              <a:t> Potential and Cost Effectiveness (NPV 2050)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graph'!$C$32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graph'!$C$33:$C$85</c:f>
              <c:numCache>
                <c:formatCode>General</c:formatCode>
                <c:ptCount val="53"/>
                <c:pt idx="0">
                  <c:v>0</c:v>
                </c:pt>
                <c:pt idx="1">
                  <c:v>-1354.85</c:v>
                </c:pt>
                <c:pt idx="2">
                  <c:v>-1354.85</c:v>
                </c:pt>
                <c:pt idx="3">
                  <c:v>-1354.85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graph'!$D$32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graph'!$D$33:$D$85</c:f>
              <c:numCache>
                <c:formatCode>General</c:formatCode>
                <c:ptCount val="53"/>
                <c:pt idx="3">
                  <c:v>0</c:v>
                </c:pt>
                <c:pt idx="4">
                  <c:v>-997.57</c:v>
                </c:pt>
                <c:pt idx="5">
                  <c:v>-997.57</c:v>
                </c:pt>
                <c:pt idx="6">
                  <c:v>-997.57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graph'!$E$32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graph'!$E$33:$E$85</c:f>
              <c:numCache>
                <c:formatCode>General</c:formatCode>
                <c:ptCount val="53"/>
                <c:pt idx="6">
                  <c:v>0</c:v>
                </c:pt>
                <c:pt idx="7">
                  <c:v>-680.31</c:v>
                </c:pt>
                <c:pt idx="8">
                  <c:v>-680.31</c:v>
                </c:pt>
                <c:pt idx="9">
                  <c:v>-680.31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graph'!$F$32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graph'!$F$33:$F$85</c:f>
              <c:numCache>
                <c:formatCode>General</c:formatCode>
                <c:ptCount val="53"/>
                <c:pt idx="9">
                  <c:v>0</c:v>
                </c:pt>
                <c:pt idx="10">
                  <c:v>-583.22</c:v>
                </c:pt>
                <c:pt idx="11">
                  <c:v>-583.22</c:v>
                </c:pt>
                <c:pt idx="12">
                  <c:v>-583.22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graph'!$G$32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graph'!$G$33:$G$85</c:f>
              <c:numCache>
                <c:formatCode>General</c:formatCode>
                <c:ptCount val="53"/>
                <c:pt idx="12">
                  <c:v>0</c:v>
                </c:pt>
                <c:pt idx="13">
                  <c:v>-386.73</c:v>
                </c:pt>
                <c:pt idx="14">
                  <c:v>-386.73</c:v>
                </c:pt>
                <c:pt idx="15">
                  <c:v>-386.73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graph'!$H$32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graph'!$H$33:$H$85</c:f>
              <c:numCache>
                <c:formatCode>General</c:formatCode>
                <c:ptCount val="53"/>
                <c:pt idx="15">
                  <c:v>0</c:v>
                </c:pt>
                <c:pt idx="16">
                  <c:v>-79.31</c:v>
                </c:pt>
                <c:pt idx="17">
                  <c:v>-79.31</c:v>
                </c:pt>
                <c:pt idx="18">
                  <c:v>-79.31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graph'!$I$32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graph'!$I$33:$I$85</c:f>
              <c:numCache>
                <c:formatCode>General</c:formatCode>
                <c:ptCount val="53"/>
                <c:pt idx="18">
                  <c:v>0</c:v>
                </c:pt>
                <c:pt idx="19">
                  <c:v>-64.599999999999994</c:v>
                </c:pt>
                <c:pt idx="20">
                  <c:v>-64.599999999999994</c:v>
                </c:pt>
                <c:pt idx="21">
                  <c:v>-64.599999999999994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graph'!$J$32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graph'!$J$33:$J$85</c:f>
              <c:numCache>
                <c:formatCode>General</c:formatCode>
                <c:ptCount val="53"/>
                <c:pt idx="21">
                  <c:v>0</c:v>
                </c:pt>
                <c:pt idx="22">
                  <c:v>-49.45</c:v>
                </c:pt>
                <c:pt idx="23">
                  <c:v>-49.45</c:v>
                </c:pt>
                <c:pt idx="24">
                  <c:v>-49.45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graph'!$K$32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graph'!$K$33:$K$85</c:f>
              <c:numCache>
                <c:formatCode>General</c:formatCode>
                <c:ptCount val="53"/>
                <c:pt idx="24">
                  <c:v>0</c:v>
                </c:pt>
                <c:pt idx="25">
                  <c:v>-9.67</c:v>
                </c:pt>
                <c:pt idx="26">
                  <c:v>-9.67</c:v>
                </c:pt>
                <c:pt idx="27">
                  <c:v>-9.67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graph'!$L$32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graph'!$L$33:$L$85</c:f>
              <c:numCache>
                <c:formatCode>General</c:formatCode>
                <c:ptCount val="53"/>
                <c:pt idx="27">
                  <c:v>0</c:v>
                </c:pt>
                <c:pt idx="28">
                  <c:v>-2.11</c:v>
                </c:pt>
                <c:pt idx="29">
                  <c:v>-2.11</c:v>
                </c:pt>
                <c:pt idx="30">
                  <c:v>-2.11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FF66FF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graph'!$M$33:$M$85</c:f>
              <c:numCache>
                <c:formatCode>General</c:formatCode>
                <c:ptCount val="53"/>
                <c:pt idx="30">
                  <c:v>0</c:v>
                </c:pt>
                <c:pt idx="31">
                  <c:v>112.77</c:v>
                </c:pt>
                <c:pt idx="32">
                  <c:v>112.77</c:v>
                </c:pt>
                <c:pt idx="33">
                  <c:v>112.77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graph'!$N$32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graph'!$N$33:$N$85</c:f>
              <c:numCache>
                <c:formatCode>General</c:formatCode>
                <c:ptCount val="53"/>
                <c:pt idx="33">
                  <c:v>0</c:v>
                </c:pt>
                <c:pt idx="34">
                  <c:v>156.38</c:v>
                </c:pt>
                <c:pt idx="35">
                  <c:v>156.38</c:v>
                </c:pt>
                <c:pt idx="36">
                  <c:v>156.38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graph'!$O$33:$O$85</c:f>
              <c:numCache>
                <c:formatCode>General</c:formatCode>
                <c:ptCount val="53"/>
                <c:pt idx="36">
                  <c:v>0</c:v>
                </c:pt>
                <c:pt idx="37">
                  <c:v>174.83</c:v>
                </c:pt>
                <c:pt idx="38">
                  <c:v>174.83</c:v>
                </c:pt>
                <c:pt idx="39">
                  <c:v>174.83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graph'!$P$32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graph'!$P$33:$P$85</c:f>
              <c:numCache>
                <c:formatCode>General</c:formatCode>
                <c:ptCount val="53"/>
                <c:pt idx="39">
                  <c:v>0</c:v>
                </c:pt>
                <c:pt idx="40">
                  <c:v>185.42</c:v>
                </c:pt>
                <c:pt idx="41">
                  <c:v>185.42</c:v>
                </c:pt>
                <c:pt idx="42">
                  <c:v>185.42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graph'!$Q$32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graph'!$Q$33:$Q$85</c:f>
              <c:numCache>
                <c:formatCode>General</c:formatCode>
                <c:ptCount val="53"/>
                <c:pt idx="42">
                  <c:v>0</c:v>
                </c:pt>
                <c:pt idx="43">
                  <c:v>196.99</c:v>
                </c:pt>
                <c:pt idx="44">
                  <c:v>196.99</c:v>
                </c:pt>
                <c:pt idx="45">
                  <c:v>196.99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graph'!$R$32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graph'!$R$33:$R$85</c:f>
              <c:numCache>
                <c:formatCode>General</c:formatCode>
                <c:ptCount val="53"/>
                <c:pt idx="45">
                  <c:v>0</c:v>
                </c:pt>
                <c:pt idx="46">
                  <c:v>275.58</c:v>
                </c:pt>
                <c:pt idx="47">
                  <c:v>275.58</c:v>
                </c:pt>
                <c:pt idx="48">
                  <c:v>275.58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graph'!$S$32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graph'!$S$33:$S$85</c:f>
              <c:numCache>
                <c:formatCode>General</c:formatCode>
                <c:ptCount val="53"/>
                <c:pt idx="48">
                  <c:v>0</c:v>
                </c:pt>
                <c:pt idx="49">
                  <c:v>572.92999999999995</c:v>
                </c:pt>
                <c:pt idx="50">
                  <c:v>572.92999999999995</c:v>
                </c:pt>
                <c:pt idx="51">
                  <c:v>572.92999999999995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graph'!$T$32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graph'!$B$33:$B$85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graph'!$T$33:$T$85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(2020$/tCO2e)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Wedge_aggregated'!$D$155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438.32475460433983</c:v>
                </c:pt>
                <c:pt idx="4">
                  <c:v>408.25048822269622</c:v>
                </c:pt>
                <c:pt idx="5">
                  <c:v>389.08859042103006</c:v>
                </c:pt>
                <c:pt idx="6">
                  <c:v>370.92086096247408</c:v>
                </c:pt>
                <c:pt idx="7">
                  <c:v>350.98531001606176</c:v>
                </c:pt>
                <c:pt idx="8">
                  <c:v>325.66588934423163</c:v>
                </c:pt>
                <c:pt idx="9">
                  <c:v>298.19985167334892</c:v>
                </c:pt>
                <c:pt idx="10">
                  <c:v>269.58814014856779</c:v>
                </c:pt>
                <c:pt idx="11">
                  <c:v>248.53505842653692</c:v>
                </c:pt>
                <c:pt idx="12">
                  <c:v>226.44804098853396</c:v>
                </c:pt>
                <c:pt idx="13">
                  <c:v>204.39261614413931</c:v>
                </c:pt>
                <c:pt idx="14">
                  <c:v>187.37485027320793</c:v>
                </c:pt>
                <c:pt idx="15">
                  <c:v>171.40102831745901</c:v>
                </c:pt>
                <c:pt idx="16">
                  <c:v>156.82311543429489</c:v>
                </c:pt>
                <c:pt idx="17">
                  <c:v>143.07652902924175</c:v>
                </c:pt>
                <c:pt idx="18">
                  <c:v>130.52487929187143</c:v>
                </c:pt>
                <c:pt idx="19">
                  <c:v>119.2795512899346</c:v>
                </c:pt>
                <c:pt idx="20">
                  <c:v>108.91004990284466</c:v>
                </c:pt>
                <c:pt idx="21">
                  <c:v>99.183342097998008</c:v>
                </c:pt>
                <c:pt idx="22">
                  <c:v>90.745349497299344</c:v>
                </c:pt>
                <c:pt idx="23">
                  <c:v>83.271125537482988</c:v>
                </c:pt>
                <c:pt idx="24">
                  <c:v>76.802622929767097</c:v>
                </c:pt>
                <c:pt idx="25">
                  <c:v>70.993578292406625</c:v>
                </c:pt>
                <c:pt idx="26">
                  <c:v>67.128165188782447</c:v>
                </c:pt>
                <c:pt idx="27">
                  <c:v>63.907083973005371</c:v>
                </c:pt>
                <c:pt idx="28">
                  <c:v>60.920235744436155</c:v>
                </c:pt>
                <c:pt idx="29">
                  <c:v>58.123257033379446</c:v>
                </c:pt>
                <c:pt idx="30">
                  <c:v>55.294000698186437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Wedge_aggregated'!$D$156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2.3239815568428002</c:v>
                </c:pt>
                <c:pt idx="4">
                  <c:v>4.5901479344661196</c:v>
                </c:pt>
                <c:pt idx="5">
                  <c:v>6.4413767067168601</c:v>
                </c:pt>
                <c:pt idx="6">
                  <c:v>9.2663481788468403</c:v>
                </c:pt>
                <c:pt idx="7">
                  <c:v>11.8046558376177</c:v>
                </c:pt>
                <c:pt idx="8">
                  <c:v>14.5183591764184</c:v>
                </c:pt>
                <c:pt idx="9">
                  <c:v>17.246576600480498</c:v>
                </c:pt>
                <c:pt idx="10">
                  <c:v>19.785893973342301</c:v>
                </c:pt>
                <c:pt idx="11">
                  <c:v>22.332317369551799</c:v>
                </c:pt>
                <c:pt idx="12">
                  <c:v>24.717596416421099</c:v>
                </c:pt>
                <c:pt idx="13">
                  <c:v>26.017631405919399</c:v>
                </c:pt>
                <c:pt idx="14">
                  <c:v>28.172384717938801</c:v>
                </c:pt>
                <c:pt idx="15">
                  <c:v>30.412556886343602</c:v>
                </c:pt>
                <c:pt idx="16">
                  <c:v>32.480114348337999</c:v>
                </c:pt>
                <c:pt idx="17">
                  <c:v>34.716970231265499</c:v>
                </c:pt>
                <c:pt idx="18">
                  <c:v>37.0477566301183</c:v>
                </c:pt>
                <c:pt idx="19">
                  <c:v>39.434795559019001</c:v>
                </c:pt>
                <c:pt idx="20">
                  <c:v>42.075273189029701</c:v>
                </c:pt>
                <c:pt idx="21">
                  <c:v>44.738867629033201</c:v>
                </c:pt>
                <c:pt idx="22">
                  <c:v>47.376093716699899</c:v>
                </c:pt>
                <c:pt idx="23">
                  <c:v>50.105106328268498</c:v>
                </c:pt>
                <c:pt idx="24">
                  <c:v>52.778804165994501</c:v>
                </c:pt>
                <c:pt idx="25">
                  <c:v>54.379106359032399</c:v>
                </c:pt>
                <c:pt idx="26">
                  <c:v>57.541960264480998</c:v>
                </c:pt>
                <c:pt idx="27">
                  <c:v>60.168287397994099</c:v>
                </c:pt>
                <c:pt idx="28">
                  <c:v>62.897342875068396</c:v>
                </c:pt>
                <c:pt idx="29">
                  <c:v>65.596370419117306</c:v>
                </c:pt>
                <c:pt idx="30">
                  <c:v>68.313703029967101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Wedge_aggregated'!$D$157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4.6151143544824802E-2</c:v>
                </c:pt>
                <c:pt idx="4">
                  <c:v>0.18586144164771801</c:v>
                </c:pt>
                <c:pt idx="5">
                  <c:v>0.40348841702330301</c:v>
                </c:pt>
                <c:pt idx="6">
                  <c:v>0.76778241082563603</c:v>
                </c:pt>
                <c:pt idx="7">
                  <c:v>1.1852105860602999</c:v>
                </c:pt>
                <c:pt idx="8">
                  <c:v>1.73944275970162</c:v>
                </c:pt>
                <c:pt idx="9">
                  <c:v>2.2108232150655298</c:v>
                </c:pt>
                <c:pt idx="10">
                  <c:v>2.85618047122892</c:v>
                </c:pt>
                <c:pt idx="11">
                  <c:v>3.5373552471860101</c:v>
                </c:pt>
                <c:pt idx="12">
                  <c:v>4.2499738986149698</c:v>
                </c:pt>
                <c:pt idx="13">
                  <c:v>4.8038349437671002</c:v>
                </c:pt>
                <c:pt idx="14">
                  <c:v>5.6356277549813001</c:v>
                </c:pt>
                <c:pt idx="15">
                  <c:v>6.3639028084961398</c:v>
                </c:pt>
                <c:pt idx="16">
                  <c:v>7.0430003841294599</c:v>
                </c:pt>
                <c:pt idx="17">
                  <c:v>7.7606656225409303</c:v>
                </c:pt>
                <c:pt idx="18">
                  <c:v>8.4662044717125902</c:v>
                </c:pt>
                <c:pt idx="19">
                  <c:v>9.2057614350391699</c:v>
                </c:pt>
                <c:pt idx="20">
                  <c:v>10.0290761754492</c:v>
                </c:pt>
                <c:pt idx="21">
                  <c:v>10.846114005859199</c:v>
                </c:pt>
                <c:pt idx="22">
                  <c:v>11.6906785272951</c:v>
                </c:pt>
                <c:pt idx="23">
                  <c:v>12.56034683196</c:v>
                </c:pt>
                <c:pt idx="24">
                  <c:v>13.4334163573293</c:v>
                </c:pt>
                <c:pt idx="25">
                  <c:v>14.158466637866701</c:v>
                </c:pt>
                <c:pt idx="26">
                  <c:v>15.211321384922</c:v>
                </c:pt>
                <c:pt idx="27">
                  <c:v>16.241910711521601</c:v>
                </c:pt>
                <c:pt idx="28">
                  <c:v>17.387255428683101</c:v>
                </c:pt>
                <c:pt idx="29">
                  <c:v>18.548113951304</c:v>
                </c:pt>
                <c:pt idx="30">
                  <c:v>19.7365265876787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Wedge_aggregated'!$D$158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1.0363674484426799</c:v>
                </c:pt>
                <c:pt idx="4">
                  <c:v>1.67449532022051</c:v>
                </c:pt>
                <c:pt idx="5">
                  <c:v>2.3661112030617701</c:v>
                </c:pt>
                <c:pt idx="6">
                  <c:v>2.9404360943128198</c:v>
                </c:pt>
                <c:pt idx="7">
                  <c:v>3.2155702473727001</c:v>
                </c:pt>
                <c:pt idx="8">
                  <c:v>3.69439054358251</c:v>
                </c:pt>
                <c:pt idx="9">
                  <c:v>4.10210448207427</c:v>
                </c:pt>
                <c:pt idx="10">
                  <c:v>4.4182226811219296</c:v>
                </c:pt>
                <c:pt idx="11">
                  <c:v>4.7333360510140103</c:v>
                </c:pt>
                <c:pt idx="12">
                  <c:v>5.0190956366390003</c:v>
                </c:pt>
                <c:pt idx="13">
                  <c:v>5.0584835656951901</c:v>
                </c:pt>
                <c:pt idx="14">
                  <c:v>5.1343440586066897</c:v>
                </c:pt>
                <c:pt idx="15">
                  <c:v>5.3346461494295196</c:v>
                </c:pt>
                <c:pt idx="16">
                  <c:v>5.3256241487767602</c:v>
                </c:pt>
                <c:pt idx="17">
                  <c:v>5.3362323918323398</c:v>
                </c:pt>
                <c:pt idx="18">
                  <c:v>5.3741825412960402</c:v>
                </c:pt>
                <c:pt idx="19">
                  <c:v>5.4125688708709303</c:v>
                </c:pt>
                <c:pt idx="20">
                  <c:v>5.4969687516732799</c:v>
                </c:pt>
                <c:pt idx="21">
                  <c:v>5.7668384842036602</c:v>
                </c:pt>
                <c:pt idx="22">
                  <c:v>5.9981869854743204</c:v>
                </c:pt>
                <c:pt idx="23">
                  <c:v>6.2235551336462303</c:v>
                </c:pt>
                <c:pt idx="24">
                  <c:v>6.4419914520940802</c:v>
                </c:pt>
                <c:pt idx="25">
                  <c:v>6.6662773898776999</c:v>
                </c:pt>
                <c:pt idx="26">
                  <c:v>6.8318619398904801</c:v>
                </c:pt>
                <c:pt idx="27">
                  <c:v>6.9866022042614704</c:v>
                </c:pt>
                <c:pt idx="28">
                  <c:v>7.1457632358407297</c:v>
                </c:pt>
                <c:pt idx="29">
                  <c:v>7.3034618421361497</c:v>
                </c:pt>
                <c:pt idx="30">
                  <c:v>7.4530535123406301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Wedge_aggregated'!$D$159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0.42502449491600203</c:v>
                </c:pt>
                <c:pt idx="4">
                  <c:v>0.87589443899267505</c:v>
                </c:pt>
                <c:pt idx="5">
                  <c:v>1.09211485535666</c:v>
                </c:pt>
                <c:pt idx="6">
                  <c:v>1.40853412252238</c:v>
                </c:pt>
                <c:pt idx="7">
                  <c:v>1.6861336820216299</c:v>
                </c:pt>
                <c:pt idx="8">
                  <c:v>2.3666861623231998</c:v>
                </c:pt>
                <c:pt idx="9">
                  <c:v>2.8027675514389401</c:v>
                </c:pt>
                <c:pt idx="10">
                  <c:v>3.0859485589719502</c:v>
                </c:pt>
                <c:pt idx="11">
                  <c:v>3.2973656908585101</c:v>
                </c:pt>
                <c:pt idx="12">
                  <c:v>3.4317105775219798</c:v>
                </c:pt>
                <c:pt idx="13">
                  <c:v>2.9784621031350902</c:v>
                </c:pt>
                <c:pt idx="14">
                  <c:v>2.9025089685597498</c:v>
                </c:pt>
                <c:pt idx="15">
                  <c:v>2.9320751423573101</c:v>
                </c:pt>
                <c:pt idx="16">
                  <c:v>2.92577576386135</c:v>
                </c:pt>
                <c:pt idx="17">
                  <c:v>2.9087587778448398</c:v>
                </c:pt>
                <c:pt idx="18">
                  <c:v>2.8637131196610701</c:v>
                </c:pt>
                <c:pt idx="19">
                  <c:v>2.7941855468361001</c:v>
                </c:pt>
                <c:pt idx="20">
                  <c:v>2.7114772440451</c:v>
                </c:pt>
                <c:pt idx="21">
                  <c:v>2.5980464946237101</c:v>
                </c:pt>
                <c:pt idx="22">
                  <c:v>2.4534802055421201</c:v>
                </c:pt>
                <c:pt idx="23">
                  <c:v>2.2807375846448101</c:v>
                </c:pt>
                <c:pt idx="24">
                  <c:v>2.07302700466433</c:v>
                </c:pt>
                <c:pt idx="25">
                  <c:v>1.79189935336173</c:v>
                </c:pt>
                <c:pt idx="26">
                  <c:v>1.52661982353798</c:v>
                </c:pt>
                <c:pt idx="27">
                  <c:v>1.21108024310925</c:v>
                </c:pt>
                <c:pt idx="28">
                  <c:v>0.865643015636818</c:v>
                </c:pt>
                <c:pt idx="29">
                  <c:v>0.49191038593614</c:v>
                </c:pt>
                <c:pt idx="30">
                  <c:v>9.3295990104504206E-2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0.209876886878963</c:v>
                </c:pt>
                <c:pt idx="4">
                  <c:v>0.56569974138275603</c:v>
                </c:pt>
                <c:pt idx="5">
                  <c:v>1.0040767917205</c:v>
                </c:pt>
                <c:pt idx="6">
                  <c:v>1.4432833595341199</c:v>
                </c:pt>
                <c:pt idx="7">
                  <c:v>1.7652390826067601</c:v>
                </c:pt>
                <c:pt idx="8">
                  <c:v>2.2037978731294801</c:v>
                </c:pt>
                <c:pt idx="9">
                  <c:v>2.5463697410969601</c:v>
                </c:pt>
                <c:pt idx="10">
                  <c:v>2.7976937964950199</c:v>
                </c:pt>
                <c:pt idx="11">
                  <c:v>2.6738889296033599</c:v>
                </c:pt>
                <c:pt idx="12">
                  <c:v>2.5632923834903001</c:v>
                </c:pt>
                <c:pt idx="13">
                  <c:v>2.3241915855048698</c:v>
                </c:pt>
                <c:pt idx="14">
                  <c:v>2.1463209623014898</c:v>
                </c:pt>
                <c:pt idx="15">
                  <c:v>2.0978624234199299</c:v>
                </c:pt>
                <c:pt idx="16">
                  <c:v>2.0134564907730699</c:v>
                </c:pt>
                <c:pt idx="17">
                  <c:v>1.9490841899754801</c:v>
                </c:pt>
                <c:pt idx="18">
                  <c:v>1.87145425541778</c:v>
                </c:pt>
                <c:pt idx="19">
                  <c:v>1.79450275311862</c:v>
                </c:pt>
                <c:pt idx="20">
                  <c:v>1.73268748392876</c:v>
                </c:pt>
                <c:pt idx="21">
                  <c:v>1.66558312073139</c:v>
                </c:pt>
                <c:pt idx="22">
                  <c:v>1.60176841807175</c:v>
                </c:pt>
                <c:pt idx="23">
                  <c:v>1.52941086162323</c:v>
                </c:pt>
                <c:pt idx="24">
                  <c:v>1.4625117760644399</c:v>
                </c:pt>
                <c:pt idx="25">
                  <c:v>1.4021097004085701</c:v>
                </c:pt>
                <c:pt idx="26">
                  <c:v>1.35786130147007</c:v>
                </c:pt>
                <c:pt idx="27">
                  <c:v>1.31739434451729</c:v>
                </c:pt>
                <c:pt idx="28">
                  <c:v>1.2778223369113499</c:v>
                </c:pt>
                <c:pt idx="29">
                  <c:v>1.24050726455881</c:v>
                </c:pt>
                <c:pt idx="30">
                  <c:v>1.2031408706353099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Wedge_aggregated'!$D$161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B9DCFF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8.1151708219266996E-2</c:v>
                </c:pt>
                <c:pt idx="4">
                  <c:v>0.14002730380752801</c:v>
                </c:pt>
                <c:pt idx="5">
                  <c:v>0.188731724450107</c:v>
                </c:pt>
                <c:pt idx="6">
                  <c:v>0.24560085750230901</c:v>
                </c:pt>
                <c:pt idx="7">
                  <c:v>0.27570571201750999</c:v>
                </c:pt>
                <c:pt idx="8">
                  <c:v>0.32108151020550402</c:v>
                </c:pt>
                <c:pt idx="9">
                  <c:v>0.35689973699599198</c:v>
                </c:pt>
                <c:pt idx="10">
                  <c:v>0.38242676420576099</c:v>
                </c:pt>
                <c:pt idx="11">
                  <c:v>0.43900255651372699</c:v>
                </c:pt>
                <c:pt idx="12">
                  <c:v>0.49322788761932601</c:v>
                </c:pt>
                <c:pt idx="13">
                  <c:v>0.52469232149671796</c:v>
                </c:pt>
                <c:pt idx="14">
                  <c:v>0.56042380477870102</c:v>
                </c:pt>
                <c:pt idx="15">
                  <c:v>0.60799990869655396</c:v>
                </c:pt>
                <c:pt idx="16">
                  <c:v>0.65486482982906002</c:v>
                </c:pt>
                <c:pt idx="17">
                  <c:v>0.70483763758778795</c:v>
                </c:pt>
                <c:pt idx="18">
                  <c:v>0.75361018426400905</c:v>
                </c:pt>
                <c:pt idx="19">
                  <c:v>0.80192880687294199</c:v>
                </c:pt>
                <c:pt idx="20">
                  <c:v>0.85672004580733196</c:v>
                </c:pt>
                <c:pt idx="21">
                  <c:v>0.91582892087993195</c:v>
                </c:pt>
                <c:pt idx="22">
                  <c:v>0.96595840883346396</c:v>
                </c:pt>
                <c:pt idx="23">
                  <c:v>1.01359942990524</c:v>
                </c:pt>
                <c:pt idx="24">
                  <c:v>1.05793537217302</c:v>
                </c:pt>
                <c:pt idx="25">
                  <c:v>1.1029877096069201</c:v>
                </c:pt>
                <c:pt idx="26">
                  <c:v>1.1533499205045401</c:v>
                </c:pt>
                <c:pt idx="27">
                  <c:v>1.1997840553506101</c:v>
                </c:pt>
                <c:pt idx="28">
                  <c:v>1.2441418691689199</c:v>
                </c:pt>
                <c:pt idx="29">
                  <c:v>1.28492555552487</c:v>
                </c:pt>
                <c:pt idx="30">
                  <c:v>1.30583328753314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Wedge_aggregated'!$D$162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FFEBEB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0.18473647726888601</c:v>
                </c:pt>
                <c:pt idx="4">
                  <c:v>0.34519724770329102</c:v>
                </c:pt>
                <c:pt idx="5">
                  <c:v>0.46020349151409001</c:v>
                </c:pt>
                <c:pt idx="6">
                  <c:v>0.62590849622348699</c:v>
                </c:pt>
                <c:pt idx="7">
                  <c:v>0.72869194559152295</c:v>
                </c:pt>
                <c:pt idx="8">
                  <c:v>0.87651329384499199</c:v>
                </c:pt>
                <c:pt idx="9">
                  <c:v>1.0022182398672499</c:v>
                </c:pt>
                <c:pt idx="10">
                  <c:v>1.10770555301961</c:v>
                </c:pt>
                <c:pt idx="11">
                  <c:v>1.07683330879774</c:v>
                </c:pt>
                <c:pt idx="12">
                  <c:v>1.0442873258795</c:v>
                </c:pt>
                <c:pt idx="13">
                  <c:v>0.95025159524007896</c:v>
                </c:pt>
                <c:pt idx="14">
                  <c:v>0.87698667865973901</c:v>
                </c:pt>
                <c:pt idx="15">
                  <c:v>0.82922939726434797</c:v>
                </c:pt>
                <c:pt idx="16">
                  <c:v>0.80040349741002803</c:v>
                </c:pt>
                <c:pt idx="17">
                  <c:v>0.77265618547320103</c:v>
                </c:pt>
                <c:pt idx="18">
                  <c:v>0.74655525884468299</c:v>
                </c:pt>
                <c:pt idx="19">
                  <c:v>0.719458770218245</c:v>
                </c:pt>
                <c:pt idx="20">
                  <c:v>0.69796012712302602</c:v>
                </c:pt>
                <c:pt idx="21">
                  <c:v>0.68016807687315795</c:v>
                </c:pt>
                <c:pt idx="22">
                  <c:v>0.65550602078423903</c:v>
                </c:pt>
                <c:pt idx="23">
                  <c:v>0.62946875014062897</c:v>
                </c:pt>
                <c:pt idx="24">
                  <c:v>0.60242453607350399</c:v>
                </c:pt>
                <c:pt idx="25">
                  <c:v>0.57751784049717203</c:v>
                </c:pt>
                <c:pt idx="26">
                  <c:v>0.55496980384353001</c:v>
                </c:pt>
                <c:pt idx="27">
                  <c:v>0.53114980787274702</c:v>
                </c:pt>
                <c:pt idx="28">
                  <c:v>0.50678552552980805</c:v>
                </c:pt>
                <c:pt idx="29">
                  <c:v>0.48219497598384697</c:v>
                </c:pt>
                <c:pt idx="30">
                  <c:v>0.45558836808733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Wedge_aggregated'!$D$163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2.9360203316852299E-2</c:v>
                </c:pt>
                <c:pt idx="4">
                  <c:v>5.3250129480714802E-2</c:v>
                </c:pt>
                <c:pt idx="5">
                  <c:v>6.8799252229794605E-2</c:v>
                </c:pt>
                <c:pt idx="6">
                  <c:v>8.7968885366695601E-2</c:v>
                </c:pt>
                <c:pt idx="7">
                  <c:v>0.103087819241616</c:v>
                </c:pt>
                <c:pt idx="8">
                  <c:v>0.131700045990649</c:v>
                </c:pt>
                <c:pt idx="9">
                  <c:v>0.150045090888311</c:v>
                </c:pt>
                <c:pt idx="10">
                  <c:v>0.15929321835441401</c:v>
                </c:pt>
                <c:pt idx="11">
                  <c:v>0.16939759936946999</c:v>
                </c:pt>
                <c:pt idx="12">
                  <c:v>0.183047317392763</c:v>
                </c:pt>
                <c:pt idx="13">
                  <c:v>0.165488437170067</c:v>
                </c:pt>
                <c:pt idx="14">
                  <c:v>0.16077881246065401</c:v>
                </c:pt>
                <c:pt idx="15">
                  <c:v>0.16071860496204601</c:v>
                </c:pt>
                <c:pt idx="16">
                  <c:v>0.16484469048020201</c:v>
                </c:pt>
                <c:pt idx="17">
                  <c:v>0.16664161481322801</c:v>
                </c:pt>
                <c:pt idx="18">
                  <c:v>0.16956060303332501</c:v>
                </c:pt>
                <c:pt idx="19">
                  <c:v>0.16912176546268601</c:v>
                </c:pt>
                <c:pt idx="20">
                  <c:v>0.16830383832389001</c:v>
                </c:pt>
                <c:pt idx="21">
                  <c:v>0.16624673109485399</c:v>
                </c:pt>
                <c:pt idx="22">
                  <c:v>0.16113562611645799</c:v>
                </c:pt>
                <c:pt idx="23">
                  <c:v>0.15604139709348799</c:v>
                </c:pt>
                <c:pt idx="24">
                  <c:v>0.14758005534520899</c:v>
                </c:pt>
                <c:pt idx="25">
                  <c:v>0.136771885789399</c:v>
                </c:pt>
                <c:pt idx="26">
                  <c:v>0.12600275628641699</c:v>
                </c:pt>
                <c:pt idx="27">
                  <c:v>0.113524175692617</c:v>
                </c:pt>
                <c:pt idx="28">
                  <c:v>9.9328671589227605E-2</c:v>
                </c:pt>
                <c:pt idx="29">
                  <c:v>8.33874240855281E-2</c:v>
                </c:pt>
                <c:pt idx="30">
                  <c:v>6.6350797087045998E-2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Wedge_aggregated'!$D$164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4.0820220589015202E-2</c:v>
                </c:pt>
                <c:pt idx="4">
                  <c:v>0.65801690072200003</c:v>
                </c:pt>
                <c:pt idx="5">
                  <c:v>1.8541394578850201</c:v>
                </c:pt>
                <c:pt idx="6">
                  <c:v>3.5784284441804401</c:v>
                </c:pt>
                <c:pt idx="7">
                  <c:v>5.9429017978804204</c:v>
                </c:pt>
                <c:pt idx="8">
                  <c:v>9.2102378511492606</c:v>
                </c:pt>
                <c:pt idx="9">
                  <c:v>12.4900237655323</c:v>
                </c:pt>
                <c:pt idx="10">
                  <c:v>16.285072316162999</c:v>
                </c:pt>
                <c:pt idx="11">
                  <c:v>20.618291435242401</c:v>
                </c:pt>
                <c:pt idx="12">
                  <c:v>25.319707765926299</c:v>
                </c:pt>
                <c:pt idx="13">
                  <c:v>28.784762525149102</c:v>
                </c:pt>
                <c:pt idx="14">
                  <c:v>33.555408645103697</c:v>
                </c:pt>
                <c:pt idx="15">
                  <c:v>38.228656498947402</c:v>
                </c:pt>
                <c:pt idx="16">
                  <c:v>42.515292150997702</c:v>
                </c:pt>
                <c:pt idx="17">
                  <c:v>46.547313365316199</c:v>
                </c:pt>
                <c:pt idx="18">
                  <c:v>49.471879177356897</c:v>
                </c:pt>
                <c:pt idx="19">
                  <c:v>51.677138132720003</c:v>
                </c:pt>
                <c:pt idx="20">
                  <c:v>53.586936074888499</c:v>
                </c:pt>
                <c:pt idx="21">
                  <c:v>54.801715665153303</c:v>
                </c:pt>
                <c:pt idx="22">
                  <c:v>55.2394758752366</c:v>
                </c:pt>
                <c:pt idx="23">
                  <c:v>55.0070986566963</c:v>
                </c:pt>
                <c:pt idx="24">
                  <c:v>54.011095358475401</c:v>
                </c:pt>
                <c:pt idx="25">
                  <c:v>52.521099480975998</c:v>
                </c:pt>
                <c:pt idx="26">
                  <c:v>50.921604320645898</c:v>
                </c:pt>
                <c:pt idx="27">
                  <c:v>48.820535231589801</c:v>
                </c:pt>
                <c:pt idx="28">
                  <c:v>46.9423750626312</c:v>
                </c:pt>
                <c:pt idx="29">
                  <c:v>45.308521417016799</c:v>
                </c:pt>
                <c:pt idx="30">
                  <c:v>43.959817561909297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Wedge_aggregated'!$D$165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2.4158906062880299E-2</c:v>
                </c:pt>
                <c:pt idx="4">
                  <c:v>6.4825716762885302E-2</c:v>
                </c:pt>
                <c:pt idx="5">
                  <c:v>0.122649868617362</c:v>
                </c:pt>
                <c:pt idx="6">
                  <c:v>0.48696511631197698</c:v>
                </c:pt>
                <c:pt idx="7">
                  <c:v>1.15856662024924</c:v>
                </c:pt>
                <c:pt idx="8">
                  <c:v>2.1444533258508298</c:v>
                </c:pt>
                <c:pt idx="9">
                  <c:v>3.2435613663174601</c:v>
                </c:pt>
                <c:pt idx="10">
                  <c:v>4.3606999262440498</c:v>
                </c:pt>
                <c:pt idx="11">
                  <c:v>5.4297780247310898</c:v>
                </c:pt>
                <c:pt idx="12">
                  <c:v>6.3339039579037797</c:v>
                </c:pt>
                <c:pt idx="13">
                  <c:v>6.6031373593111704</c:v>
                </c:pt>
                <c:pt idx="14">
                  <c:v>6.8821724941779401</c:v>
                </c:pt>
                <c:pt idx="15">
                  <c:v>7.0618476263168297</c:v>
                </c:pt>
                <c:pt idx="16">
                  <c:v>7.0084044896337003</c:v>
                </c:pt>
                <c:pt idx="17">
                  <c:v>6.8835971987191096</c:v>
                </c:pt>
                <c:pt idx="18">
                  <c:v>6.6414488455766101</c:v>
                </c:pt>
                <c:pt idx="19">
                  <c:v>6.1126508325366498</c:v>
                </c:pt>
                <c:pt idx="20">
                  <c:v>5.6613638313605401</c:v>
                </c:pt>
                <c:pt idx="21">
                  <c:v>5.2828352726237604</c:v>
                </c:pt>
                <c:pt idx="22">
                  <c:v>4.9779534113954602</c:v>
                </c:pt>
                <c:pt idx="23">
                  <c:v>4.7564872585422204</c:v>
                </c:pt>
                <c:pt idx="24">
                  <c:v>4.6399418203852498</c:v>
                </c:pt>
                <c:pt idx="25">
                  <c:v>4.6248103662464004</c:v>
                </c:pt>
                <c:pt idx="26">
                  <c:v>4.7418705823176399</c:v>
                </c:pt>
                <c:pt idx="27">
                  <c:v>4.9449809255498103</c:v>
                </c:pt>
                <c:pt idx="28">
                  <c:v>5.1556531708635998</c:v>
                </c:pt>
                <c:pt idx="29">
                  <c:v>5.3633342923571501</c:v>
                </c:pt>
                <c:pt idx="30">
                  <c:v>5.5636022659380098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Wedge_aggregated'!$D$166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0.59153505317158706</c:v>
                </c:pt>
                <c:pt idx="4">
                  <c:v>1.2065159936268499</c:v>
                </c:pt>
                <c:pt idx="5">
                  <c:v>1.7390319082033501</c:v>
                </c:pt>
                <c:pt idx="6">
                  <c:v>2.2657124611187598</c:v>
                </c:pt>
                <c:pt idx="7">
                  <c:v>2.8120808073364398</c:v>
                </c:pt>
                <c:pt idx="8">
                  <c:v>3.4254260904627598</c:v>
                </c:pt>
                <c:pt idx="9">
                  <c:v>3.8321381587044701</c:v>
                </c:pt>
                <c:pt idx="10">
                  <c:v>4.0712705725689</c:v>
                </c:pt>
                <c:pt idx="11">
                  <c:v>4.1763307261482696</c:v>
                </c:pt>
                <c:pt idx="12">
                  <c:v>4.11990605609732</c:v>
                </c:pt>
                <c:pt idx="13">
                  <c:v>3.6494930148052398</c:v>
                </c:pt>
                <c:pt idx="14">
                  <c:v>3.32484843045793</c:v>
                </c:pt>
                <c:pt idx="15">
                  <c:v>2.9915915324517899</c:v>
                </c:pt>
                <c:pt idx="16">
                  <c:v>2.5670730306948202</c:v>
                </c:pt>
                <c:pt idx="17">
                  <c:v>2.1276333878134301</c:v>
                </c:pt>
                <c:pt idx="18">
                  <c:v>1.6699351087493901</c:v>
                </c:pt>
                <c:pt idx="19">
                  <c:v>1.26201379620579</c:v>
                </c:pt>
                <c:pt idx="20">
                  <c:v>0.85981865600326701</c:v>
                </c:pt>
                <c:pt idx="21">
                  <c:v>0.46258327111762598</c:v>
                </c:pt>
                <c:pt idx="22">
                  <c:v>9.1972580445933594E-2</c:v>
                </c:pt>
                <c:pt idx="23">
                  <c:v>9.9335816232605295E-4</c:v>
                </c:pt>
                <c:pt idx="24">
                  <c:v>1.0600600926688299E-3</c:v>
                </c:pt>
                <c:pt idx="25">
                  <c:v>1.12742188385956E-3</c:v>
                </c:pt>
                <c:pt idx="26">
                  <c:v>1.23441645292239E-3</c:v>
                </c:pt>
                <c:pt idx="27">
                  <c:v>1.31769974219943E-3</c:v>
                </c:pt>
                <c:pt idx="28">
                  <c:v>1.41895933114632E-3</c:v>
                </c:pt>
                <c:pt idx="29">
                  <c:v>1.50835788977349E-3</c:v>
                </c:pt>
                <c:pt idx="30">
                  <c:v>2.6253454273056499E-3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Wedge_aggregated'!$D$167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0.25188830787240102</c:v>
                </c:pt>
                <c:pt idx="4">
                  <c:v>0.77867810423363903</c:v>
                </c:pt>
                <c:pt idx="5">
                  <c:v>1.56277859193846</c:v>
                </c:pt>
                <c:pt idx="6">
                  <c:v>2.7839698891914502</c:v>
                </c:pt>
                <c:pt idx="7">
                  <c:v>4.2098128842098301</c:v>
                </c:pt>
                <c:pt idx="8">
                  <c:v>6.1311217823811397</c:v>
                </c:pt>
                <c:pt idx="9">
                  <c:v>8.1387018723702802</c:v>
                </c:pt>
                <c:pt idx="10">
                  <c:v>10.547811836976599</c:v>
                </c:pt>
                <c:pt idx="11">
                  <c:v>13.0082783744446</c:v>
                </c:pt>
                <c:pt idx="12">
                  <c:v>15.387189595531799</c:v>
                </c:pt>
                <c:pt idx="13">
                  <c:v>17.0449277060474</c:v>
                </c:pt>
                <c:pt idx="14">
                  <c:v>19.2568867739392</c:v>
                </c:pt>
                <c:pt idx="15">
                  <c:v>21.3645570588479</c:v>
                </c:pt>
                <c:pt idx="16">
                  <c:v>23.2503373970954</c:v>
                </c:pt>
                <c:pt idx="17">
                  <c:v>25.241712489835201</c:v>
                </c:pt>
                <c:pt idx="18">
                  <c:v>26.9159258202044</c:v>
                </c:pt>
                <c:pt idx="19">
                  <c:v>28.428845782975898</c:v>
                </c:pt>
                <c:pt idx="20">
                  <c:v>29.7907683278723</c:v>
                </c:pt>
                <c:pt idx="21">
                  <c:v>31.005894199359499</c:v>
                </c:pt>
                <c:pt idx="22">
                  <c:v>31.926457207059102</c:v>
                </c:pt>
                <c:pt idx="23">
                  <c:v>32.483945516539997</c:v>
                </c:pt>
                <c:pt idx="24">
                  <c:v>32.768538188269602</c:v>
                </c:pt>
                <c:pt idx="25">
                  <c:v>32.887853261172303</c:v>
                </c:pt>
                <c:pt idx="26">
                  <c:v>32.959049645554302</c:v>
                </c:pt>
                <c:pt idx="27">
                  <c:v>32.879189405454703</c:v>
                </c:pt>
                <c:pt idx="28">
                  <c:v>32.798247203054402</c:v>
                </c:pt>
                <c:pt idx="29">
                  <c:v>32.659507127921799</c:v>
                </c:pt>
                <c:pt idx="30">
                  <c:v>32.488160308368002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Wedge_aggregated'!$D$168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0.430031192100854</c:v>
                </c:pt>
                <c:pt idx="4">
                  <c:v>0.54871095810926995</c:v>
                </c:pt>
                <c:pt idx="5">
                  <c:v>0.51184742939218297</c:v>
                </c:pt>
                <c:pt idx="6">
                  <c:v>0.59035967913224796</c:v>
                </c:pt>
                <c:pt idx="7">
                  <c:v>0.68154189325137104</c:v>
                </c:pt>
                <c:pt idx="8">
                  <c:v>1.14598738473246</c:v>
                </c:pt>
                <c:pt idx="9">
                  <c:v>1.2958505124830899</c:v>
                </c:pt>
                <c:pt idx="10">
                  <c:v>1.36982220221909</c:v>
                </c:pt>
                <c:pt idx="11">
                  <c:v>1.38194873356648</c:v>
                </c:pt>
                <c:pt idx="12">
                  <c:v>1.3161045786058401</c:v>
                </c:pt>
                <c:pt idx="13">
                  <c:v>0.80463487841382098</c:v>
                </c:pt>
                <c:pt idx="14">
                  <c:v>0.71946899877934301</c:v>
                </c:pt>
                <c:pt idx="15">
                  <c:v>0.704382810539527</c:v>
                </c:pt>
                <c:pt idx="16">
                  <c:v>0.69465924791812705</c:v>
                </c:pt>
                <c:pt idx="17">
                  <c:v>0.59667400610386501</c:v>
                </c:pt>
                <c:pt idx="18">
                  <c:v>0.49110246364019899</c:v>
                </c:pt>
                <c:pt idx="19">
                  <c:v>0.41217884608628802</c:v>
                </c:pt>
                <c:pt idx="20">
                  <c:v>0.35603863411011299</c:v>
                </c:pt>
                <c:pt idx="21">
                  <c:v>0.31861086323785398</c:v>
                </c:pt>
                <c:pt idx="22">
                  <c:v>0.239319765304883</c:v>
                </c:pt>
                <c:pt idx="23">
                  <c:v>0.17171308452162201</c:v>
                </c:pt>
                <c:pt idx="24">
                  <c:v>0.120638457500037</c:v>
                </c:pt>
                <c:pt idx="25">
                  <c:v>7.9895017429987294E-2</c:v>
                </c:pt>
                <c:pt idx="26">
                  <c:v>4.8762892584104003E-2</c:v>
                </c:pt>
                <c:pt idx="27">
                  <c:v>2.8108955398867801E-2</c:v>
                </c:pt>
                <c:pt idx="28">
                  <c:v>1.6650533128613799E-2</c:v>
                </c:pt>
                <c:pt idx="29">
                  <c:v>1.49869644574723E-2</c:v>
                </c:pt>
                <c:pt idx="30">
                  <c:v>1.4225110785053599E-2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Wedge_aggregated'!$D$169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1.6888000000000001</c:v>
                </c:pt>
                <c:pt idx="2">
                  <c:v>3.12528939999999</c:v>
                </c:pt>
                <c:pt idx="3">
                  <c:v>1.5719620612219201</c:v>
                </c:pt>
                <c:pt idx="4">
                  <c:v>4.2933091957807479</c:v>
                </c:pt>
                <c:pt idx="5">
                  <c:v>1.9065652901999344</c:v>
                </c:pt>
                <c:pt idx="6">
                  <c:v>0.77100921214961771</c:v>
                </c:pt>
                <c:pt idx="7">
                  <c:v>0.4360577556046813</c:v>
                </c:pt>
                <c:pt idx="8">
                  <c:v>2.6575844906036581</c:v>
                </c:pt>
                <c:pt idx="9">
                  <c:v>7.1879729923417361</c:v>
                </c:pt>
                <c:pt idx="10">
                  <c:v>12.21115300355209</c:v>
                </c:pt>
                <c:pt idx="11">
                  <c:v>15.522041345206173</c:v>
                </c:pt>
                <c:pt idx="12">
                  <c:v>19.197087113184764</c:v>
                </c:pt>
                <c:pt idx="13">
                  <c:v>27.270988012588251</c:v>
                </c:pt>
                <c:pt idx="14">
                  <c:v>27.14456589253335</c:v>
                </c:pt>
                <c:pt idx="15">
                  <c:v>27.010104500533689</c:v>
                </c:pt>
                <c:pt idx="16">
                  <c:v>26.738156289161545</c:v>
                </c:pt>
                <c:pt idx="17">
                  <c:v>26.563332537096198</c:v>
                </c:pt>
                <c:pt idx="18">
                  <c:v>26.325486033474842</c:v>
                </c:pt>
                <c:pt idx="19">
                  <c:v>25.91676551527032</c:v>
                </c:pt>
                <c:pt idx="20">
                  <c:v>25.499231912734</c:v>
                </c:pt>
                <c:pt idx="21">
                  <c:v>23.383369795409973</c:v>
                </c:pt>
                <c:pt idx="22">
                  <c:v>23.912657463353362</c:v>
                </c:pt>
                <c:pt idx="23">
                  <c:v>24.008244253277955</c:v>
                </c:pt>
                <c:pt idx="24">
                  <c:v>24.638100565222469</c:v>
                </c:pt>
                <c:pt idx="25">
                  <c:v>24.940650591408989</c:v>
                </c:pt>
                <c:pt idx="26">
                  <c:v>24.599381943376851</c:v>
                </c:pt>
                <c:pt idx="27">
                  <c:v>24.8906339415433</c:v>
                </c:pt>
                <c:pt idx="28">
                  <c:v>24.56442971949922</c:v>
                </c:pt>
                <c:pt idx="29">
                  <c:v>24.505694073698365</c:v>
                </c:pt>
                <c:pt idx="30">
                  <c:v>24.23482050751047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Wedge_aggregated'!$D$170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0.54636597630224404</c:v>
                </c:pt>
                <c:pt idx="6">
                  <c:v>0.63937953505128098</c:v>
                </c:pt>
                <c:pt idx="7">
                  <c:v>1.3740806729235999</c:v>
                </c:pt>
                <c:pt idx="8">
                  <c:v>1.2554857342963699</c:v>
                </c:pt>
                <c:pt idx="9">
                  <c:v>1.87945748665333</c:v>
                </c:pt>
                <c:pt idx="10">
                  <c:v>2.3933221518875398</c:v>
                </c:pt>
                <c:pt idx="11">
                  <c:v>2.72542339342455</c:v>
                </c:pt>
                <c:pt idx="12">
                  <c:v>3.1521653886387</c:v>
                </c:pt>
                <c:pt idx="13">
                  <c:v>3.3637306904361099</c:v>
                </c:pt>
                <c:pt idx="14">
                  <c:v>3.4767857612858202</c:v>
                </c:pt>
                <c:pt idx="15">
                  <c:v>3.6640566748351602</c:v>
                </c:pt>
                <c:pt idx="16">
                  <c:v>3.20239440034144</c:v>
                </c:pt>
                <c:pt idx="17">
                  <c:v>3.03528399225209</c:v>
                </c:pt>
                <c:pt idx="18">
                  <c:v>2.7984711697483999</c:v>
                </c:pt>
                <c:pt idx="19">
                  <c:v>2.6024529011489501</c:v>
                </c:pt>
                <c:pt idx="20">
                  <c:v>2.7106801317265399</c:v>
                </c:pt>
                <c:pt idx="21">
                  <c:v>2.6524697389416301</c:v>
                </c:pt>
                <c:pt idx="22">
                  <c:v>2.6699891657135</c:v>
                </c:pt>
                <c:pt idx="23">
                  <c:v>2.6885720010118899</c:v>
                </c:pt>
                <c:pt idx="24">
                  <c:v>2.68794343355987</c:v>
                </c:pt>
                <c:pt idx="25">
                  <c:v>2.7196177346979198</c:v>
                </c:pt>
                <c:pt idx="26">
                  <c:v>2.7886076615503299</c:v>
                </c:pt>
                <c:pt idx="27">
                  <c:v>2.8463597501674802</c:v>
                </c:pt>
                <c:pt idx="28">
                  <c:v>2.9213889221637199</c:v>
                </c:pt>
                <c:pt idx="29">
                  <c:v>2.9763675541852299</c:v>
                </c:pt>
                <c:pt idx="30">
                  <c:v>3.03472247252413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Wedge_aggregated'!$D$171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0.37443796733006701</c:v>
                </c:pt>
                <c:pt idx="4">
                  <c:v>1.01312209283832</c:v>
                </c:pt>
                <c:pt idx="5">
                  <c:v>1.8573393713542401</c:v>
                </c:pt>
                <c:pt idx="6">
                  <c:v>2.3929941684536602</c:v>
                </c:pt>
                <c:pt idx="7">
                  <c:v>2.86437876088893</c:v>
                </c:pt>
                <c:pt idx="8">
                  <c:v>3.4094115131256801</c:v>
                </c:pt>
                <c:pt idx="9">
                  <c:v>3.8698649682775401</c:v>
                </c:pt>
                <c:pt idx="10">
                  <c:v>4.2738723015776996</c:v>
                </c:pt>
                <c:pt idx="11">
                  <c:v>4.2541781853284197</c:v>
                </c:pt>
                <c:pt idx="12">
                  <c:v>4.2331107843353299</c:v>
                </c:pt>
                <c:pt idx="13">
                  <c:v>4.0215863910544396</c:v>
                </c:pt>
                <c:pt idx="14">
                  <c:v>3.95599804013853</c:v>
                </c:pt>
                <c:pt idx="15">
                  <c:v>3.9094412635257099</c:v>
                </c:pt>
                <c:pt idx="16">
                  <c:v>3.8276677729961901</c:v>
                </c:pt>
                <c:pt idx="17">
                  <c:v>3.7791801940707601</c:v>
                </c:pt>
                <c:pt idx="18">
                  <c:v>3.7210260708738998</c:v>
                </c:pt>
                <c:pt idx="19">
                  <c:v>3.6659358846188401</c:v>
                </c:pt>
                <c:pt idx="20">
                  <c:v>3.63663967131719</c:v>
                </c:pt>
                <c:pt idx="21">
                  <c:v>3.6093199846836201</c:v>
                </c:pt>
                <c:pt idx="22">
                  <c:v>3.5635517413582098</c:v>
                </c:pt>
                <c:pt idx="23">
                  <c:v>3.5225273596772002</c:v>
                </c:pt>
                <c:pt idx="24">
                  <c:v>3.4734339359246</c:v>
                </c:pt>
                <c:pt idx="25">
                  <c:v>3.4298610528654798</c:v>
                </c:pt>
                <c:pt idx="26">
                  <c:v>3.4461370087628298</c:v>
                </c:pt>
                <c:pt idx="27">
                  <c:v>3.4566993931741501</c:v>
                </c:pt>
                <c:pt idx="28">
                  <c:v>3.4724224101987899</c:v>
                </c:pt>
                <c:pt idx="29">
                  <c:v>3.48559364073015</c:v>
                </c:pt>
                <c:pt idx="30">
                  <c:v>3.5013902048591801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Wedge_aggregated'!$D$172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1.54309805815888E-2</c:v>
                </c:pt>
                <c:pt idx="4">
                  <c:v>4.6972008242691599E-2</c:v>
                </c:pt>
                <c:pt idx="5">
                  <c:v>9.1883532946339302E-2</c:v>
                </c:pt>
                <c:pt idx="6">
                  <c:v>0.153981869418953</c:v>
                </c:pt>
                <c:pt idx="7">
                  <c:v>0.230435697885571</c:v>
                </c:pt>
                <c:pt idx="8">
                  <c:v>0.33428659673576999</c:v>
                </c:pt>
                <c:pt idx="9">
                  <c:v>0.45343350161620599</c:v>
                </c:pt>
                <c:pt idx="10">
                  <c:v>0.59020150125720505</c:v>
                </c:pt>
                <c:pt idx="11">
                  <c:v>0.72618302681843905</c:v>
                </c:pt>
                <c:pt idx="12">
                  <c:v>0.86326150549154701</c:v>
                </c:pt>
                <c:pt idx="13">
                  <c:v>0.95678403773780596</c:v>
                </c:pt>
                <c:pt idx="14">
                  <c:v>1.0788589652423799</c:v>
                </c:pt>
                <c:pt idx="15">
                  <c:v>1.2051796501545899</c:v>
                </c:pt>
                <c:pt idx="16">
                  <c:v>1.32103831673989</c:v>
                </c:pt>
                <c:pt idx="17">
                  <c:v>1.4474592602584599</c:v>
                </c:pt>
                <c:pt idx="18">
                  <c:v>1.5698444815703101</c:v>
                </c:pt>
                <c:pt idx="19">
                  <c:v>1.6930259446834699</c:v>
                </c:pt>
                <c:pt idx="20">
                  <c:v>1.8292527681344199</c:v>
                </c:pt>
                <c:pt idx="21">
                  <c:v>1.96518542458111</c:v>
                </c:pt>
                <c:pt idx="22">
                  <c:v>2.0919218638080501</c:v>
                </c:pt>
                <c:pt idx="23">
                  <c:v>2.2211319746077001</c:v>
                </c:pt>
                <c:pt idx="24">
                  <c:v>2.34562073354765</c:v>
                </c:pt>
                <c:pt idx="25">
                  <c:v>2.4735219823594101</c:v>
                </c:pt>
                <c:pt idx="26">
                  <c:v>2.6051586048044899</c:v>
                </c:pt>
                <c:pt idx="27">
                  <c:v>2.7323112915407402</c:v>
                </c:pt>
                <c:pt idx="28">
                  <c:v>2.8638111684050802</c:v>
                </c:pt>
                <c:pt idx="29">
                  <c:v>2.9936215688360202</c:v>
                </c:pt>
                <c:pt idx="30">
                  <c:v>3.1257980536621899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Wedge_aggregated'!$D$173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8.9040630965272996E-2</c:v>
                </c:pt>
                <c:pt idx="4">
                  <c:v>0.2408631111134</c:v>
                </c:pt>
                <c:pt idx="5">
                  <c:v>0.44190421249464101</c:v>
                </c:pt>
                <c:pt idx="6">
                  <c:v>0.57249662485415898</c:v>
                </c:pt>
                <c:pt idx="7">
                  <c:v>0.68981645101498901</c:v>
                </c:pt>
                <c:pt idx="8">
                  <c:v>0.82993983679116101</c:v>
                </c:pt>
                <c:pt idx="9">
                  <c:v>0.95998016606486403</c:v>
                </c:pt>
                <c:pt idx="10">
                  <c:v>1.0778810737764899</c:v>
                </c:pt>
                <c:pt idx="11">
                  <c:v>1.08818497143417</c:v>
                </c:pt>
                <c:pt idx="12">
                  <c:v>1.1033606704672301</c:v>
                </c:pt>
                <c:pt idx="13">
                  <c:v>1.0560511145724401</c:v>
                </c:pt>
                <c:pt idx="14">
                  <c:v>1.0462799729203001</c:v>
                </c:pt>
                <c:pt idx="15">
                  <c:v>1.0388353290946799</c:v>
                </c:pt>
                <c:pt idx="16">
                  <c:v>1.02247340229687</c:v>
                </c:pt>
                <c:pt idx="17">
                  <c:v>1.0139816029233</c:v>
                </c:pt>
                <c:pt idx="18">
                  <c:v>1.00222195390742</c:v>
                </c:pt>
                <c:pt idx="19">
                  <c:v>0.99087043657960605</c:v>
                </c:pt>
                <c:pt idx="20">
                  <c:v>0.98640780195800004</c:v>
                </c:pt>
                <c:pt idx="21">
                  <c:v>0.979940623042729</c:v>
                </c:pt>
                <c:pt idx="22">
                  <c:v>0.968513685986502</c:v>
                </c:pt>
                <c:pt idx="23">
                  <c:v>0.95840081082378004</c:v>
                </c:pt>
                <c:pt idx="24">
                  <c:v>0.946184254979481</c:v>
                </c:pt>
                <c:pt idx="25">
                  <c:v>0.93555566181521699</c:v>
                </c:pt>
                <c:pt idx="26">
                  <c:v>0.94121852863198796</c:v>
                </c:pt>
                <c:pt idx="27">
                  <c:v>0.94517641934191898</c:v>
                </c:pt>
                <c:pt idx="28">
                  <c:v>0.95078376669022702</c:v>
                </c:pt>
                <c:pt idx="29">
                  <c:v>0.95592876707518204</c:v>
                </c:pt>
                <c:pt idx="30">
                  <c:v>0.96198663256157002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Wedge_aggregated'!$D$174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18978A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4.3290156334290897E-2</c:v>
                </c:pt>
                <c:pt idx="4">
                  <c:v>8.7924138172690597E-2</c:v>
                </c:pt>
                <c:pt idx="5">
                  <c:v>0.12900149756307</c:v>
                </c:pt>
                <c:pt idx="6">
                  <c:v>0.17297963252908299</c:v>
                </c:pt>
                <c:pt idx="7">
                  <c:v>0.21572173016343901</c:v>
                </c:pt>
                <c:pt idx="8">
                  <c:v>0.26820468444289802</c:v>
                </c:pt>
                <c:pt idx="9">
                  <c:v>0.318358878381995</c:v>
                </c:pt>
                <c:pt idx="10">
                  <c:v>0.36838794846962097</c:v>
                </c:pt>
                <c:pt idx="11">
                  <c:v>0.370806604223895</c:v>
                </c:pt>
                <c:pt idx="12">
                  <c:v>0.37293015170445998</c:v>
                </c:pt>
                <c:pt idx="13">
                  <c:v>0.35825216781643199</c:v>
                </c:pt>
                <c:pt idx="14">
                  <c:v>0.35649999392649301</c:v>
                </c:pt>
                <c:pt idx="15">
                  <c:v>0.356327416324281</c:v>
                </c:pt>
                <c:pt idx="16">
                  <c:v>0.35330391423150997</c:v>
                </c:pt>
                <c:pt idx="17">
                  <c:v>0.35345628503634702</c:v>
                </c:pt>
                <c:pt idx="18">
                  <c:v>0.35274251867841599</c:v>
                </c:pt>
                <c:pt idx="19">
                  <c:v>0.35224712980185302</c:v>
                </c:pt>
                <c:pt idx="20">
                  <c:v>0.35434543167015597</c:v>
                </c:pt>
                <c:pt idx="21">
                  <c:v>0.356039600551811</c:v>
                </c:pt>
                <c:pt idx="22">
                  <c:v>0.35602983422169698</c:v>
                </c:pt>
                <c:pt idx="23">
                  <c:v>0.35649387137388899</c:v>
                </c:pt>
                <c:pt idx="24">
                  <c:v>0.35612954253750501</c:v>
                </c:pt>
                <c:pt idx="25">
                  <c:v>0.35629226029716798</c:v>
                </c:pt>
                <c:pt idx="26">
                  <c:v>0.35686201160018899</c:v>
                </c:pt>
                <c:pt idx="27">
                  <c:v>0.35687007317195302</c:v>
                </c:pt>
                <c:pt idx="28">
                  <c:v>0.35750038116951699</c:v>
                </c:pt>
                <c:pt idx="29">
                  <c:v>0.35780738380593402</c:v>
                </c:pt>
                <c:pt idx="30">
                  <c:v>0.35835839483455401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Wedge_aggregated'!$D$175</c:f>
              <c:strCache>
                <c:ptCount val="1"/>
              </c:strCache>
            </c:strRef>
          </c:tx>
          <c:spPr>
            <a:solidFill>
              <a:srgbClr val="FFD966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Wedge_aggregated'!$E$175:$AI$175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Wedge_aggregated'!$D$154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Wedge_aggregated'!$E$154:$AI$154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2"/>
          <c:tx>
            <c:strRef>
              <c:f>'CO2e Wedge_aggregated'!$D$177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Wedge_aggregated'!$E$177:$AI$177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438.32475460433983</c:v>
                </c:pt>
                <c:pt idx="4">
                  <c:v>408.25048822269622</c:v>
                </c:pt>
                <c:pt idx="5">
                  <c:v>389.08859042103006</c:v>
                </c:pt>
                <c:pt idx="6">
                  <c:v>370.92086096247408</c:v>
                </c:pt>
                <c:pt idx="7">
                  <c:v>350.98531001606176</c:v>
                </c:pt>
                <c:pt idx="8">
                  <c:v>325.66588934423163</c:v>
                </c:pt>
                <c:pt idx="9">
                  <c:v>298.19985167334892</c:v>
                </c:pt>
                <c:pt idx="10">
                  <c:v>269.58814014856779</c:v>
                </c:pt>
                <c:pt idx="11">
                  <c:v>248.53505842653692</c:v>
                </c:pt>
                <c:pt idx="12">
                  <c:v>226.44804098853396</c:v>
                </c:pt>
                <c:pt idx="13">
                  <c:v>204.39261614413931</c:v>
                </c:pt>
                <c:pt idx="14">
                  <c:v>187.37485027320793</c:v>
                </c:pt>
                <c:pt idx="15">
                  <c:v>171.40102831745901</c:v>
                </c:pt>
                <c:pt idx="16">
                  <c:v>156.82311543429489</c:v>
                </c:pt>
                <c:pt idx="17">
                  <c:v>143.07652902924175</c:v>
                </c:pt>
                <c:pt idx="18">
                  <c:v>130.52487929187143</c:v>
                </c:pt>
                <c:pt idx="19">
                  <c:v>119.2795512899346</c:v>
                </c:pt>
                <c:pt idx="20">
                  <c:v>108.91004990284466</c:v>
                </c:pt>
                <c:pt idx="21">
                  <c:v>99.183342097998008</c:v>
                </c:pt>
                <c:pt idx="22">
                  <c:v>90.745349497299344</c:v>
                </c:pt>
                <c:pt idx="23">
                  <c:v>83.271125537482988</c:v>
                </c:pt>
                <c:pt idx="24">
                  <c:v>76.802622929767097</c:v>
                </c:pt>
                <c:pt idx="25">
                  <c:v>70.993578292406625</c:v>
                </c:pt>
                <c:pt idx="26">
                  <c:v>67.128165188782447</c:v>
                </c:pt>
                <c:pt idx="27">
                  <c:v>63.907083973005371</c:v>
                </c:pt>
                <c:pt idx="28">
                  <c:v>60.920235744436155</c:v>
                </c:pt>
                <c:pt idx="29">
                  <c:v>58.123257033379446</c:v>
                </c:pt>
                <c:pt idx="30">
                  <c:v>55.294000698186437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3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ayout>
        <c:manualLayout>
          <c:xMode val="edge"/>
          <c:yMode val="edge"/>
          <c:x val="0.71314767335904405"/>
          <c:y val="8.1299066783318746E-2"/>
          <c:w val="0.28685232664095606"/>
          <c:h val="0.892944298629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GDP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4909722222222221"/>
          <c:w val="0.81092712675621426"/>
          <c:h val="0.51988901131385878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9.3348399999999998E-2</c:v>
                </c:pt>
                <c:pt idx="2">
                  <c:v>-0.10191699999999999</c:v>
                </c:pt>
                <c:pt idx="3">
                  <c:v>0.933033</c:v>
                </c:pt>
                <c:pt idx="4">
                  <c:v>7.7893999999999997</c:v>
                </c:pt>
                <c:pt idx="5">
                  <c:v>8.4608799999999995</c:v>
                </c:pt>
                <c:pt idx="6">
                  <c:v>6.0919999999999996</c:v>
                </c:pt>
                <c:pt idx="7">
                  <c:v>6.3278499999999998</c:v>
                </c:pt>
                <c:pt idx="8">
                  <c:v>8.4802700000000009</c:v>
                </c:pt>
                <c:pt idx="9">
                  <c:v>9.0232200000000002</c:v>
                </c:pt>
                <c:pt idx="10">
                  <c:v>9.1860199999999992</c:v>
                </c:pt>
                <c:pt idx="11">
                  <c:v>9.6401299999999992</c:v>
                </c:pt>
                <c:pt idx="12">
                  <c:v>10.193</c:v>
                </c:pt>
                <c:pt idx="13">
                  <c:v>10.414400000000001</c:v>
                </c:pt>
                <c:pt idx="14">
                  <c:v>11.218500000000001</c:v>
                </c:pt>
                <c:pt idx="15">
                  <c:v>11.8886</c:v>
                </c:pt>
                <c:pt idx="16">
                  <c:v>12.5723</c:v>
                </c:pt>
                <c:pt idx="17">
                  <c:v>13.3118</c:v>
                </c:pt>
                <c:pt idx="18">
                  <c:v>12.853199999999999</c:v>
                </c:pt>
                <c:pt idx="19">
                  <c:v>12.3477</c:v>
                </c:pt>
                <c:pt idx="20">
                  <c:v>11.7835</c:v>
                </c:pt>
                <c:pt idx="21">
                  <c:v>11.162100000000001</c:v>
                </c:pt>
                <c:pt idx="22">
                  <c:v>10.750400000000001</c:v>
                </c:pt>
                <c:pt idx="23">
                  <c:v>10.168200000000001</c:v>
                </c:pt>
                <c:pt idx="24">
                  <c:v>9.82864</c:v>
                </c:pt>
                <c:pt idx="25">
                  <c:v>9.2180400000000002</c:v>
                </c:pt>
                <c:pt idx="26">
                  <c:v>8.9736200000000004</c:v>
                </c:pt>
                <c:pt idx="27">
                  <c:v>8.6678700000000006</c:v>
                </c:pt>
                <c:pt idx="28">
                  <c:v>8.4699000000000009</c:v>
                </c:pt>
                <c:pt idx="29">
                  <c:v>8.2376500000000004</c:v>
                </c:pt>
                <c:pt idx="30">
                  <c:v>8.0581700000000005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1.3528699999999999E-2</c:v>
                </c:pt>
                <c:pt idx="2">
                  <c:v>0.11634700000000001</c:v>
                </c:pt>
                <c:pt idx="3">
                  <c:v>2.7724899999999999</c:v>
                </c:pt>
                <c:pt idx="4">
                  <c:v>4.1190499999999997</c:v>
                </c:pt>
                <c:pt idx="5">
                  <c:v>3.8484799999999999</c:v>
                </c:pt>
                <c:pt idx="6">
                  <c:v>3.7321300000000002</c:v>
                </c:pt>
                <c:pt idx="7">
                  <c:v>4.5113899999999996</c:v>
                </c:pt>
                <c:pt idx="8">
                  <c:v>5.3894000000000002</c:v>
                </c:pt>
                <c:pt idx="9">
                  <c:v>6.26065</c:v>
                </c:pt>
                <c:pt idx="10">
                  <c:v>7.1508500000000002</c:v>
                </c:pt>
                <c:pt idx="11">
                  <c:v>8.0139800000000001</c:v>
                </c:pt>
                <c:pt idx="12">
                  <c:v>8.7228899999999996</c:v>
                </c:pt>
                <c:pt idx="13">
                  <c:v>9.4223199999999991</c:v>
                </c:pt>
                <c:pt idx="14">
                  <c:v>10.014900000000001</c:v>
                </c:pt>
                <c:pt idx="15">
                  <c:v>10.683199999999999</c:v>
                </c:pt>
                <c:pt idx="16">
                  <c:v>11.4183</c:v>
                </c:pt>
                <c:pt idx="17">
                  <c:v>11.585100000000001</c:v>
                </c:pt>
                <c:pt idx="18">
                  <c:v>11.520200000000001</c:v>
                </c:pt>
                <c:pt idx="19">
                  <c:v>11.2591</c:v>
                </c:pt>
                <c:pt idx="20">
                  <c:v>10.8771</c:v>
                </c:pt>
                <c:pt idx="21">
                  <c:v>10.4762</c:v>
                </c:pt>
                <c:pt idx="22">
                  <c:v>10.1182</c:v>
                </c:pt>
                <c:pt idx="23">
                  <c:v>9.8277300000000007</c:v>
                </c:pt>
                <c:pt idx="24">
                  <c:v>9.5517500000000002</c:v>
                </c:pt>
                <c:pt idx="25">
                  <c:v>9.2491500000000002</c:v>
                </c:pt>
                <c:pt idx="26">
                  <c:v>8.9691100000000006</c:v>
                </c:pt>
                <c:pt idx="27">
                  <c:v>8.7513000000000005</c:v>
                </c:pt>
                <c:pt idx="28">
                  <c:v>8.5893999999999995</c:v>
                </c:pt>
                <c:pt idx="29">
                  <c:v>8.4252500000000001</c:v>
                </c:pt>
                <c:pt idx="30">
                  <c:v>8.2971800000000009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8.92897E-2</c:v>
                </c:pt>
                <c:pt idx="2">
                  <c:v>3.9684299999999999E-2</c:v>
                </c:pt>
                <c:pt idx="3">
                  <c:v>5.2356299999999996</c:v>
                </c:pt>
                <c:pt idx="4">
                  <c:v>16.3306</c:v>
                </c:pt>
                <c:pt idx="5">
                  <c:v>20.870799999999999</c:v>
                </c:pt>
                <c:pt idx="6">
                  <c:v>21.484999999999999</c:v>
                </c:pt>
                <c:pt idx="7">
                  <c:v>24.894300000000001</c:v>
                </c:pt>
                <c:pt idx="8">
                  <c:v>31.1599</c:v>
                </c:pt>
                <c:pt idx="9">
                  <c:v>36.915399999999998</c:v>
                </c:pt>
                <c:pt idx="10">
                  <c:v>41.927799999999998</c:v>
                </c:pt>
                <c:pt idx="11">
                  <c:v>46.551099999999998</c:v>
                </c:pt>
                <c:pt idx="12">
                  <c:v>51.027299999999997</c:v>
                </c:pt>
                <c:pt idx="13">
                  <c:v>55.191400000000002</c:v>
                </c:pt>
                <c:pt idx="14">
                  <c:v>59.693300000000001</c:v>
                </c:pt>
                <c:pt idx="15">
                  <c:v>63.653199999999998</c:v>
                </c:pt>
                <c:pt idx="16">
                  <c:v>67.569299999999998</c:v>
                </c:pt>
                <c:pt idx="17">
                  <c:v>70.594800000000006</c:v>
                </c:pt>
                <c:pt idx="18">
                  <c:v>71.731700000000004</c:v>
                </c:pt>
                <c:pt idx="19">
                  <c:v>71.668999999999997</c:v>
                </c:pt>
                <c:pt idx="20">
                  <c:v>70.803600000000003</c:v>
                </c:pt>
                <c:pt idx="21">
                  <c:v>69.568399999999997</c:v>
                </c:pt>
                <c:pt idx="22">
                  <c:v>68.400000000000006</c:v>
                </c:pt>
                <c:pt idx="23">
                  <c:v>67.2483</c:v>
                </c:pt>
                <c:pt idx="24">
                  <c:v>66.204700000000003</c:v>
                </c:pt>
                <c:pt idx="25">
                  <c:v>65.0124</c:v>
                </c:pt>
                <c:pt idx="26">
                  <c:v>64.043300000000002</c:v>
                </c:pt>
                <c:pt idx="27">
                  <c:v>63.209899999999998</c:v>
                </c:pt>
                <c:pt idx="28">
                  <c:v>62.676900000000003</c:v>
                </c:pt>
                <c:pt idx="29">
                  <c:v>62.29</c:v>
                </c:pt>
                <c:pt idx="30">
                  <c:v>62.048699999999997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0.19616700000000001</c:v>
                </c:pt>
                <c:pt idx="2">
                  <c:v>5.4115000000000003E-2</c:v>
                </c:pt>
                <c:pt idx="3">
                  <c:v>8.9411500000000004</c:v>
                </c:pt>
                <c:pt idx="4">
                  <c:v>28.239000000000001</c:v>
                </c:pt>
                <c:pt idx="5">
                  <c:v>33.180199999999999</c:v>
                </c:pt>
                <c:pt idx="6">
                  <c:v>31.309100000000001</c:v>
                </c:pt>
                <c:pt idx="7">
                  <c:v>35.733499999999999</c:v>
                </c:pt>
                <c:pt idx="8">
                  <c:v>45.029499999999999</c:v>
                </c:pt>
                <c:pt idx="9">
                  <c:v>52.199300000000001</c:v>
                </c:pt>
                <c:pt idx="10">
                  <c:v>58.264699999999998</c:v>
                </c:pt>
                <c:pt idx="11">
                  <c:v>64.205200000000005</c:v>
                </c:pt>
                <c:pt idx="12">
                  <c:v>69.943200000000004</c:v>
                </c:pt>
                <c:pt idx="13">
                  <c:v>75.028199999999998</c:v>
                </c:pt>
                <c:pt idx="14">
                  <c:v>80.926699999999997</c:v>
                </c:pt>
                <c:pt idx="15">
                  <c:v>86.224999999999994</c:v>
                </c:pt>
                <c:pt idx="16">
                  <c:v>91.559899999999999</c:v>
                </c:pt>
                <c:pt idx="17">
                  <c:v>95.491799999999998</c:v>
                </c:pt>
                <c:pt idx="18">
                  <c:v>96.105099999999993</c:v>
                </c:pt>
                <c:pt idx="19">
                  <c:v>95.275800000000004</c:v>
                </c:pt>
                <c:pt idx="20">
                  <c:v>93.464299999999994</c:v>
                </c:pt>
                <c:pt idx="21">
                  <c:v>91.206800000000001</c:v>
                </c:pt>
                <c:pt idx="22">
                  <c:v>89.268500000000003</c:v>
                </c:pt>
                <c:pt idx="23">
                  <c:v>87.244200000000006</c:v>
                </c:pt>
                <c:pt idx="24">
                  <c:v>85.585099999999997</c:v>
                </c:pt>
                <c:pt idx="25">
                  <c:v>83.479600000000005</c:v>
                </c:pt>
                <c:pt idx="26">
                  <c:v>81.986000000000004</c:v>
                </c:pt>
                <c:pt idx="27">
                  <c:v>80.629099999999994</c:v>
                </c:pt>
                <c:pt idx="28">
                  <c:v>79.736199999999997</c:v>
                </c:pt>
                <c:pt idx="29">
                  <c:v>78.9529</c:v>
                </c:pt>
                <c:pt idx="30">
                  <c:v>78.4041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2019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75237913520195643"/>
          <c:w val="0.96348212907210129"/>
          <c:h val="0.2339689876649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Job Creation in 1.5 C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46470795628159"/>
          <c:y val="0.1490799978127734"/>
          <c:w val="0.76440963685509455"/>
          <c:h val="0.52925634295713031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125</c:v>
                </c:pt>
                <c:pt idx="2">
                  <c:v>-148</c:v>
                </c:pt>
                <c:pt idx="3">
                  <c:v>1325</c:v>
                </c:pt>
                <c:pt idx="4">
                  <c:v>10585</c:v>
                </c:pt>
                <c:pt idx="5">
                  <c:v>11315</c:v>
                </c:pt>
                <c:pt idx="6">
                  <c:v>7952</c:v>
                </c:pt>
                <c:pt idx="7">
                  <c:v>8229</c:v>
                </c:pt>
                <c:pt idx="8">
                  <c:v>11105</c:v>
                </c:pt>
                <c:pt idx="9">
                  <c:v>11829</c:v>
                </c:pt>
                <c:pt idx="10">
                  <c:v>12144</c:v>
                </c:pt>
                <c:pt idx="11">
                  <c:v>12890</c:v>
                </c:pt>
                <c:pt idx="12">
                  <c:v>13844</c:v>
                </c:pt>
                <c:pt idx="13">
                  <c:v>14337</c:v>
                </c:pt>
                <c:pt idx="14">
                  <c:v>15604</c:v>
                </c:pt>
                <c:pt idx="15">
                  <c:v>16692</c:v>
                </c:pt>
                <c:pt idx="16">
                  <c:v>17673</c:v>
                </c:pt>
                <c:pt idx="17">
                  <c:v>18871</c:v>
                </c:pt>
                <c:pt idx="18">
                  <c:v>18466</c:v>
                </c:pt>
                <c:pt idx="19">
                  <c:v>18039</c:v>
                </c:pt>
                <c:pt idx="20">
                  <c:v>17545</c:v>
                </c:pt>
                <c:pt idx="21">
                  <c:v>16903</c:v>
                </c:pt>
                <c:pt idx="22">
                  <c:v>16548</c:v>
                </c:pt>
                <c:pt idx="23">
                  <c:v>15998</c:v>
                </c:pt>
                <c:pt idx="24">
                  <c:v>15685</c:v>
                </c:pt>
                <c:pt idx="25">
                  <c:v>15116</c:v>
                </c:pt>
                <c:pt idx="26">
                  <c:v>14872</c:v>
                </c:pt>
                <c:pt idx="27">
                  <c:v>14518</c:v>
                </c:pt>
                <c:pt idx="28">
                  <c:v>14309</c:v>
                </c:pt>
                <c:pt idx="29">
                  <c:v>14072</c:v>
                </c:pt>
                <c:pt idx="30">
                  <c:v>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74</c:v>
                </c:pt>
                <c:pt idx="2">
                  <c:v>622</c:v>
                </c:pt>
                <c:pt idx="3">
                  <c:v>15378</c:v>
                </c:pt>
                <c:pt idx="4">
                  <c:v>18682</c:v>
                </c:pt>
                <c:pt idx="5">
                  <c:v>16949</c:v>
                </c:pt>
                <c:pt idx="6">
                  <c:v>16937</c:v>
                </c:pt>
                <c:pt idx="7">
                  <c:v>20123</c:v>
                </c:pt>
                <c:pt idx="8">
                  <c:v>22945</c:v>
                </c:pt>
                <c:pt idx="9">
                  <c:v>26135</c:v>
                </c:pt>
                <c:pt idx="10">
                  <c:v>29302</c:v>
                </c:pt>
                <c:pt idx="11">
                  <c:v>32044</c:v>
                </c:pt>
                <c:pt idx="12">
                  <c:v>33999</c:v>
                </c:pt>
                <c:pt idx="13">
                  <c:v>35968</c:v>
                </c:pt>
                <c:pt idx="14">
                  <c:v>37272</c:v>
                </c:pt>
                <c:pt idx="15">
                  <c:v>39251</c:v>
                </c:pt>
                <c:pt idx="16">
                  <c:v>41357</c:v>
                </c:pt>
                <c:pt idx="17">
                  <c:v>41024</c:v>
                </c:pt>
                <c:pt idx="18">
                  <c:v>40020</c:v>
                </c:pt>
                <c:pt idx="19">
                  <c:v>38345</c:v>
                </c:pt>
                <c:pt idx="20">
                  <c:v>36281</c:v>
                </c:pt>
                <c:pt idx="21">
                  <c:v>34236</c:v>
                </c:pt>
                <c:pt idx="22">
                  <c:v>32358</c:v>
                </c:pt>
                <c:pt idx="23">
                  <c:v>30943</c:v>
                </c:pt>
                <c:pt idx="24">
                  <c:v>29619</c:v>
                </c:pt>
                <c:pt idx="25">
                  <c:v>28265</c:v>
                </c:pt>
                <c:pt idx="26">
                  <c:v>27146</c:v>
                </c:pt>
                <c:pt idx="27">
                  <c:v>26259</c:v>
                </c:pt>
                <c:pt idx="28">
                  <c:v>25663</c:v>
                </c:pt>
                <c:pt idx="29">
                  <c:v>25110</c:v>
                </c:pt>
                <c:pt idx="30">
                  <c:v>24732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642</c:v>
                </c:pt>
                <c:pt idx="2">
                  <c:v>512</c:v>
                </c:pt>
                <c:pt idx="3">
                  <c:v>40401</c:v>
                </c:pt>
                <c:pt idx="4">
                  <c:v>107398</c:v>
                </c:pt>
                <c:pt idx="5">
                  <c:v>145964</c:v>
                </c:pt>
                <c:pt idx="6">
                  <c:v>159834</c:v>
                </c:pt>
                <c:pt idx="7">
                  <c:v>183944</c:v>
                </c:pt>
                <c:pt idx="8">
                  <c:v>222747</c:v>
                </c:pt>
                <c:pt idx="9">
                  <c:v>260764</c:v>
                </c:pt>
                <c:pt idx="10">
                  <c:v>293737</c:v>
                </c:pt>
                <c:pt idx="11">
                  <c:v>326133</c:v>
                </c:pt>
                <c:pt idx="12">
                  <c:v>356758</c:v>
                </c:pt>
                <c:pt idx="13">
                  <c:v>385578</c:v>
                </c:pt>
                <c:pt idx="14">
                  <c:v>415495</c:v>
                </c:pt>
                <c:pt idx="15">
                  <c:v>441373</c:v>
                </c:pt>
                <c:pt idx="16">
                  <c:v>466240</c:v>
                </c:pt>
                <c:pt idx="17">
                  <c:v>484428</c:v>
                </c:pt>
                <c:pt idx="18">
                  <c:v>492115</c:v>
                </c:pt>
                <c:pt idx="19">
                  <c:v>491519</c:v>
                </c:pt>
                <c:pt idx="20">
                  <c:v>485667</c:v>
                </c:pt>
                <c:pt idx="21">
                  <c:v>477588</c:v>
                </c:pt>
                <c:pt idx="22">
                  <c:v>469406</c:v>
                </c:pt>
                <c:pt idx="23">
                  <c:v>461686</c:v>
                </c:pt>
                <c:pt idx="24">
                  <c:v>454307</c:v>
                </c:pt>
                <c:pt idx="25">
                  <c:v>445918</c:v>
                </c:pt>
                <c:pt idx="26">
                  <c:v>438968</c:v>
                </c:pt>
                <c:pt idx="27">
                  <c:v>432861</c:v>
                </c:pt>
                <c:pt idx="28">
                  <c:v>428567</c:v>
                </c:pt>
                <c:pt idx="29">
                  <c:v>425189</c:v>
                </c:pt>
                <c:pt idx="30">
                  <c:v>422695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841</c:v>
                </c:pt>
                <c:pt idx="2">
                  <c:v>986</c:v>
                </c:pt>
                <c:pt idx="3">
                  <c:v>57104</c:v>
                </c:pt>
                <c:pt idx="4">
                  <c:v>136665</c:v>
                </c:pt>
                <c:pt idx="5">
                  <c:v>174228</c:v>
                </c:pt>
                <c:pt idx="6">
                  <c:v>184723</c:v>
                </c:pt>
                <c:pt idx="7">
                  <c:v>212296</c:v>
                </c:pt>
                <c:pt idx="8">
                  <c:v>256797</c:v>
                </c:pt>
                <c:pt idx="9">
                  <c:v>298728</c:v>
                </c:pt>
                <c:pt idx="10">
                  <c:v>335183</c:v>
                </c:pt>
                <c:pt idx="11">
                  <c:v>371067</c:v>
                </c:pt>
                <c:pt idx="12">
                  <c:v>404601</c:v>
                </c:pt>
                <c:pt idx="13">
                  <c:v>435883</c:v>
                </c:pt>
                <c:pt idx="14">
                  <c:v>468371</c:v>
                </c:pt>
                <c:pt idx="15">
                  <c:v>497316</c:v>
                </c:pt>
                <c:pt idx="16">
                  <c:v>525270</c:v>
                </c:pt>
                <c:pt idx="17">
                  <c:v>544323</c:v>
                </c:pt>
                <c:pt idx="18">
                  <c:v>550601</c:v>
                </c:pt>
                <c:pt idx="19">
                  <c:v>547903</c:v>
                </c:pt>
                <c:pt idx="20">
                  <c:v>539493</c:v>
                </c:pt>
                <c:pt idx="21">
                  <c:v>528727</c:v>
                </c:pt>
                <c:pt idx="22">
                  <c:v>518312</c:v>
                </c:pt>
                <c:pt idx="23">
                  <c:v>508627</c:v>
                </c:pt>
                <c:pt idx="24">
                  <c:v>499611</c:v>
                </c:pt>
                <c:pt idx="25">
                  <c:v>489299</c:v>
                </c:pt>
                <c:pt idx="26">
                  <c:v>480986</c:v>
                </c:pt>
                <c:pt idx="27">
                  <c:v>473638</c:v>
                </c:pt>
                <c:pt idx="28">
                  <c:v>468539</c:v>
                </c:pt>
                <c:pt idx="29">
                  <c:v>464371</c:v>
                </c:pt>
                <c:pt idx="30">
                  <c:v>461329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798758748906387"/>
          <c:w val="0.97715441819772531"/>
          <c:h val="0.19929079177602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Avoided Premature Death in 1.5 C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'Avoided premature death - 1.5'!$C$40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'Avoided premature death - 1.5'!$D$39:$AH$39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- 1.5'!$D$40:$AH$40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11</c:v>
                </c:pt>
                <c:pt idx="5">
                  <c:v>17</c:v>
                </c:pt>
                <c:pt idx="6">
                  <c:v>23</c:v>
                </c:pt>
                <c:pt idx="7">
                  <c:v>32</c:v>
                </c:pt>
                <c:pt idx="8">
                  <c:v>42</c:v>
                </c:pt>
                <c:pt idx="9">
                  <c:v>54</c:v>
                </c:pt>
                <c:pt idx="10">
                  <c:v>68</c:v>
                </c:pt>
                <c:pt idx="11">
                  <c:v>83</c:v>
                </c:pt>
                <c:pt idx="12">
                  <c:v>96</c:v>
                </c:pt>
                <c:pt idx="13">
                  <c:v>110</c:v>
                </c:pt>
                <c:pt idx="14">
                  <c:v>125</c:v>
                </c:pt>
                <c:pt idx="15">
                  <c:v>138</c:v>
                </c:pt>
                <c:pt idx="16">
                  <c:v>150</c:v>
                </c:pt>
                <c:pt idx="17">
                  <c:v>164</c:v>
                </c:pt>
                <c:pt idx="18">
                  <c:v>177</c:v>
                </c:pt>
                <c:pt idx="19">
                  <c:v>190</c:v>
                </c:pt>
                <c:pt idx="20">
                  <c:v>203</c:v>
                </c:pt>
                <c:pt idx="21">
                  <c:v>217</c:v>
                </c:pt>
                <c:pt idx="22">
                  <c:v>229</c:v>
                </c:pt>
                <c:pt idx="23">
                  <c:v>242</c:v>
                </c:pt>
                <c:pt idx="24">
                  <c:v>254</c:v>
                </c:pt>
                <c:pt idx="25">
                  <c:v>251</c:v>
                </c:pt>
                <c:pt idx="26">
                  <c:v>265</c:v>
                </c:pt>
                <c:pt idx="27">
                  <c:v>272</c:v>
                </c:pt>
                <c:pt idx="28">
                  <c:v>280</c:v>
                </c:pt>
                <c:pt idx="29">
                  <c:v>288</c:v>
                </c:pt>
                <c:pt idx="3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- 1.5'!$C$41</c:f>
              <c:strCache>
                <c:ptCount val="1"/>
                <c:pt idx="0">
                  <c:v> Asian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'Avoided premature death - 1.5'!$D$39:$AH$39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- 1.5'!$D$41:$AH$41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17</c:v>
                </c:pt>
                <c:pt idx="4">
                  <c:v>33</c:v>
                </c:pt>
                <c:pt idx="5">
                  <c:v>49</c:v>
                </c:pt>
                <c:pt idx="6">
                  <c:v>64</c:v>
                </c:pt>
                <c:pt idx="7">
                  <c:v>90</c:v>
                </c:pt>
                <c:pt idx="8">
                  <c:v>116</c:v>
                </c:pt>
                <c:pt idx="9">
                  <c:v>149</c:v>
                </c:pt>
                <c:pt idx="10">
                  <c:v>187</c:v>
                </c:pt>
                <c:pt idx="11">
                  <c:v>224</c:v>
                </c:pt>
                <c:pt idx="12">
                  <c:v>258</c:v>
                </c:pt>
                <c:pt idx="13">
                  <c:v>295</c:v>
                </c:pt>
                <c:pt idx="14">
                  <c:v>332</c:v>
                </c:pt>
                <c:pt idx="15">
                  <c:v>365</c:v>
                </c:pt>
                <c:pt idx="16">
                  <c:v>395</c:v>
                </c:pt>
                <c:pt idx="17">
                  <c:v>427</c:v>
                </c:pt>
                <c:pt idx="18">
                  <c:v>458</c:v>
                </c:pt>
                <c:pt idx="19">
                  <c:v>490</c:v>
                </c:pt>
                <c:pt idx="20">
                  <c:v>519</c:v>
                </c:pt>
                <c:pt idx="21">
                  <c:v>550</c:v>
                </c:pt>
                <c:pt idx="22">
                  <c:v>578</c:v>
                </c:pt>
                <c:pt idx="23">
                  <c:v>606</c:v>
                </c:pt>
                <c:pt idx="24">
                  <c:v>631</c:v>
                </c:pt>
                <c:pt idx="25">
                  <c:v>622</c:v>
                </c:pt>
                <c:pt idx="26">
                  <c:v>651</c:v>
                </c:pt>
                <c:pt idx="27">
                  <c:v>664</c:v>
                </c:pt>
                <c:pt idx="28">
                  <c:v>678</c:v>
                </c:pt>
                <c:pt idx="29">
                  <c:v>692</c:v>
                </c:pt>
                <c:pt idx="30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- 1.5'!$C$42</c:f>
              <c:strCache>
                <c:ptCount val="1"/>
                <c:pt idx="0">
                  <c:v> Black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'Avoided premature death - 1.5'!$D$39:$AH$39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- 1.5'!$D$42:$AH$42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14</c:v>
                </c:pt>
                <c:pt idx="5">
                  <c:v>20</c:v>
                </c:pt>
                <c:pt idx="6">
                  <c:v>27</c:v>
                </c:pt>
                <c:pt idx="7">
                  <c:v>38</c:v>
                </c:pt>
                <c:pt idx="8">
                  <c:v>48</c:v>
                </c:pt>
                <c:pt idx="9">
                  <c:v>62</c:v>
                </c:pt>
                <c:pt idx="10">
                  <c:v>78</c:v>
                </c:pt>
                <c:pt idx="11">
                  <c:v>94</c:v>
                </c:pt>
                <c:pt idx="12">
                  <c:v>109</c:v>
                </c:pt>
                <c:pt idx="13">
                  <c:v>124</c:v>
                </c:pt>
                <c:pt idx="14">
                  <c:v>140</c:v>
                </c:pt>
                <c:pt idx="15">
                  <c:v>154</c:v>
                </c:pt>
                <c:pt idx="16">
                  <c:v>166</c:v>
                </c:pt>
                <c:pt idx="17">
                  <c:v>180</c:v>
                </c:pt>
                <c:pt idx="18">
                  <c:v>193</c:v>
                </c:pt>
                <c:pt idx="19">
                  <c:v>207</c:v>
                </c:pt>
                <c:pt idx="20">
                  <c:v>219</c:v>
                </c:pt>
                <c:pt idx="21">
                  <c:v>233</c:v>
                </c:pt>
                <c:pt idx="22">
                  <c:v>245</c:v>
                </c:pt>
                <c:pt idx="23">
                  <c:v>258</c:v>
                </c:pt>
                <c:pt idx="24">
                  <c:v>268</c:v>
                </c:pt>
                <c:pt idx="25">
                  <c:v>264</c:v>
                </c:pt>
                <c:pt idx="26">
                  <c:v>277</c:v>
                </c:pt>
                <c:pt idx="27">
                  <c:v>283</c:v>
                </c:pt>
                <c:pt idx="28">
                  <c:v>290</c:v>
                </c:pt>
                <c:pt idx="29">
                  <c:v>297</c:v>
                </c:pt>
                <c:pt idx="30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- 1.5'!$C$43</c:f>
              <c:strCache>
                <c:ptCount val="1"/>
                <c:pt idx="0">
                  <c:v> White 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'Avoided premature death - 1.5'!$D$39:$AH$39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- 1.5'!$D$43:$AH$43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72</c:v>
                </c:pt>
                <c:pt idx="4">
                  <c:v>134</c:v>
                </c:pt>
                <c:pt idx="5">
                  <c:v>198</c:v>
                </c:pt>
                <c:pt idx="6">
                  <c:v>256</c:v>
                </c:pt>
                <c:pt idx="7">
                  <c:v>359</c:v>
                </c:pt>
                <c:pt idx="8">
                  <c:v>455</c:v>
                </c:pt>
                <c:pt idx="9">
                  <c:v>579</c:v>
                </c:pt>
                <c:pt idx="10">
                  <c:v>722</c:v>
                </c:pt>
                <c:pt idx="11">
                  <c:v>858</c:v>
                </c:pt>
                <c:pt idx="12">
                  <c:v>985</c:v>
                </c:pt>
                <c:pt idx="13">
                  <c:v>1116</c:v>
                </c:pt>
                <c:pt idx="14">
                  <c:v>1246</c:v>
                </c:pt>
                <c:pt idx="15">
                  <c:v>1360</c:v>
                </c:pt>
                <c:pt idx="16">
                  <c:v>1461</c:v>
                </c:pt>
                <c:pt idx="17">
                  <c:v>1570</c:v>
                </c:pt>
                <c:pt idx="18">
                  <c:v>1672</c:v>
                </c:pt>
                <c:pt idx="19">
                  <c:v>1774</c:v>
                </c:pt>
                <c:pt idx="20">
                  <c:v>1867</c:v>
                </c:pt>
                <c:pt idx="21">
                  <c:v>1965</c:v>
                </c:pt>
                <c:pt idx="22">
                  <c:v>2049</c:v>
                </c:pt>
                <c:pt idx="23">
                  <c:v>2135</c:v>
                </c:pt>
                <c:pt idx="24">
                  <c:v>2207</c:v>
                </c:pt>
                <c:pt idx="25">
                  <c:v>2157</c:v>
                </c:pt>
                <c:pt idx="26">
                  <c:v>2244</c:v>
                </c:pt>
                <c:pt idx="27">
                  <c:v>2273</c:v>
                </c:pt>
                <c:pt idx="28">
                  <c:v>2307</c:v>
                </c:pt>
                <c:pt idx="29">
                  <c:v>2339</c:v>
                </c:pt>
                <c:pt idx="30">
                  <c:v>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12879"/>
        <c:axId val="1513794575"/>
      </c:area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417511</xdr:colOff>
      <xdr:row>50</xdr:row>
      <xdr:rowOff>131763</xdr:rowOff>
    </xdr:from>
    <xdr:to>
      <xdr:col>13</xdr:col>
      <xdr:colOff>402167</xdr:colOff>
      <xdr:row>71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231774</xdr:colOff>
      <xdr:row>0</xdr:row>
      <xdr:rowOff>50800</xdr:rowOff>
    </xdr:from>
    <xdr:to>
      <xdr:col>17</xdr:col>
      <xdr:colOff>368299</xdr:colOff>
      <xdr:row>29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1409698</xdr:colOff>
      <xdr:row>180</xdr:row>
      <xdr:rowOff>43656</xdr:rowOff>
    </xdr:from>
    <xdr:to>
      <xdr:col>3</xdr:col>
      <xdr:colOff>1624011</xdr:colOff>
      <xdr:row>220</xdr:row>
      <xdr:rowOff>56356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2514600</xdr:colOff>
      <xdr:row>43</xdr:row>
      <xdr:rowOff>28575</xdr:rowOff>
    </xdr:from>
    <xdr:to>
      <xdr:col>11</xdr:col>
      <xdr:colOff>542925</xdr:colOff>
      <xdr:row>62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2200275</xdr:colOff>
      <xdr:row>45</xdr:row>
      <xdr:rowOff>61912</xdr:rowOff>
    </xdr:from>
    <xdr:to>
      <xdr:col>8</xdr:col>
      <xdr:colOff>561975</xdr:colOff>
      <xdr:row>61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abSelected="1" topLeftCell="A41" zoomScale="90" zoomScaleNormal="90" workbookViewId="0">
      <selection activeCell="D53" sqref="D53"/>
    </sheetView>
  </sheetViews>
  <sheetFormatPr defaultRowHeight="15" x14ac:dyDescent="0.25"/>
  <cols>
    <col min="3" max="3" width="14.42578125" customWidth="1"/>
    <col min="4" max="4" width="23.42578125" customWidth="1"/>
  </cols>
  <sheetData>
    <row r="1" spans="1:27" x14ac:dyDescent="0.25">
      <c r="A1" t="s">
        <v>44</v>
      </c>
      <c r="F1">
        <f>K4/SUM(F4:K4)</f>
        <v>0.2828941212664553</v>
      </c>
    </row>
    <row r="2" spans="1:27" x14ac:dyDescent="0.25">
      <c r="O2">
        <f>K4/SUM(E4:L4)</f>
        <v>0.28288474734100444</v>
      </c>
    </row>
    <row r="3" spans="1:27" x14ac:dyDescent="0.25">
      <c r="D3" s="1" t="s">
        <v>0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Q3" t="s">
        <v>35</v>
      </c>
      <c r="R3" t="s">
        <v>34</v>
      </c>
      <c r="S3" t="s">
        <v>33</v>
      </c>
      <c r="T3" t="s">
        <v>32</v>
      </c>
      <c r="U3" t="s">
        <v>31</v>
      </c>
      <c r="V3" t="s">
        <v>30</v>
      </c>
      <c r="W3" t="s">
        <v>29</v>
      </c>
      <c r="X3" t="s">
        <v>28</v>
      </c>
      <c r="Y3" t="s">
        <v>27</v>
      </c>
    </row>
    <row r="4" spans="1:27" x14ac:dyDescent="0.25">
      <c r="D4" s="1">
        <v>2020</v>
      </c>
      <c r="E4" s="1">
        <v>1.29123E-2</v>
      </c>
      <c r="F4" s="1">
        <v>9.8991199999999999</v>
      </c>
      <c r="G4" s="1">
        <v>32.958799999999997</v>
      </c>
      <c r="H4" s="1">
        <v>38.488100000000003</v>
      </c>
      <c r="I4" s="1">
        <v>145.62200000000001</v>
      </c>
      <c r="J4" s="1">
        <v>52.463200000000001</v>
      </c>
      <c r="K4" s="1">
        <v>110.23399999999999</v>
      </c>
      <c r="L4" s="1">
        <v>0</v>
      </c>
      <c r="M4" s="1">
        <v>109.997</v>
      </c>
      <c r="N4">
        <f>SUM(E4:M4)</f>
        <v>499.67513229999997</v>
      </c>
      <c r="Q4" s="79">
        <f>E4/SUM($E$4:$M$4)</f>
        <v>2.5841390065911031E-5</v>
      </c>
      <c r="R4" s="79">
        <f t="shared" ref="R4:Y4" si="0">F4/SUM($E$4:$M$4)</f>
        <v>1.9811111980767269E-2</v>
      </c>
      <c r="S4" s="79">
        <f t="shared" si="0"/>
        <v>6.5960456843811591E-2</v>
      </c>
      <c r="T4" s="79">
        <f t="shared" si="0"/>
        <v>7.7026246679196622E-2</v>
      </c>
      <c r="U4" s="79">
        <f t="shared" si="0"/>
        <v>0.2914333545672031</v>
      </c>
      <c r="V4" s="79">
        <f t="shared" si="0"/>
        <v>0.10499461872059228</v>
      </c>
      <c r="W4" s="79">
        <f t="shared" si="0"/>
        <v>0.2206113389965875</v>
      </c>
      <c r="X4" s="79">
        <f t="shared" si="0"/>
        <v>0</v>
      </c>
      <c r="Y4" s="79">
        <f t="shared" si="0"/>
        <v>0.2201370308217758</v>
      </c>
      <c r="AA4" s="81">
        <f>SUM(Q4:Y4)</f>
        <v>1</v>
      </c>
    </row>
    <row r="5" spans="1:27" x14ac:dyDescent="0.25">
      <c r="D5" s="1">
        <v>2021</v>
      </c>
      <c r="E5" s="1">
        <v>1.37687E-2</v>
      </c>
      <c r="F5" s="1">
        <v>9.8985900000000004</v>
      </c>
      <c r="G5" s="1">
        <v>32.805</v>
      </c>
      <c r="H5" s="1">
        <v>39.407200000000003</v>
      </c>
      <c r="I5" s="1">
        <v>160.88399999999999</v>
      </c>
      <c r="J5" s="1">
        <v>55.660299999999999</v>
      </c>
      <c r="K5" s="1">
        <v>114.04300000000001</v>
      </c>
      <c r="L5" s="1">
        <v>0</v>
      </c>
      <c r="M5" s="1">
        <v>65.4876</v>
      </c>
      <c r="N5">
        <f t="shared" ref="N5:N34" si="1">SUM(E5:M5)</f>
        <v>478.19945869999998</v>
      </c>
    </row>
    <row r="6" spans="1:27" x14ac:dyDescent="0.25">
      <c r="D6" s="1">
        <v>2022</v>
      </c>
      <c r="E6" s="1">
        <v>1.2751699999999999E-2</v>
      </c>
      <c r="F6" s="1">
        <v>9.9001800000000006</v>
      </c>
      <c r="G6" s="1">
        <v>32.871499999999997</v>
      </c>
      <c r="H6" s="1">
        <v>39.7849</v>
      </c>
      <c r="I6" s="1">
        <v>159.78700000000001</v>
      </c>
      <c r="J6" s="1">
        <v>53.769399999999997</v>
      </c>
      <c r="K6" s="1">
        <v>114.19199999999999</v>
      </c>
      <c r="L6" s="1">
        <v>0</v>
      </c>
      <c r="M6" s="1">
        <v>50.996499999999997</v>
      </c>
      <c r="N6">
        <f t="shared" si="1"/>
        <v>461.31423170000005</v>
      </c>
    </row>
    <row r="7" spans="1:27" x14ac:dyDescent="0.25">
      <c r="D7" s="1">
        <v>2023</v>
      </c>
      <c r="E7" s="1">
        <v>1.16349E-2</v>
      </c>
      <c r="F7" s="1">
        <v>9.8334100000000007</v>
      </c>
      <c r="G7" s="1">
        <v>30.584399999999999</v>
      </c>
      <c r="H7" s="1">
        <v>40.035200000000003</v>
      </c>
      <c r="I7" s="1">
        <v>158.22200000000001</v>
      </c>
      <c r="J7" s="1">
        <v>51.473999999999997</v>
      </c>
      <c r="K7" s="1">
        <v>113.077</v>
      </c>
      <c r="L7" s="1">
        <v>0</v>
      </c>
      <c r="M7" s="1">
        <v>42.856299999999997</v>
      </c>
      <c r="N7">
        <f t="shared" si="1"/>
        <v>446.0939449</v>
      </c>
    </row>
    <row r="8" spans="1:27" x14ac:dyDescent="0.25">
      <c r="D8" s="1">
        <v>2024</v>
      </c>
      <c r="E8" s="1">
        <v>1.04238E-2</v>
      </c>
      <c r="F8" s="1">
        <v>9.76647</v>
      </c>
      <c r="G8" s="1">
        <v>28.346900000000002</v>
      </c>
      <c r="H8" s="1">
        <v>40.055900000000001</v>
      </c>
      <c r="I8" s="1">
        <v>155.44800000000001</v>
      </c>
      <c r="J8" s="1">
        <v>43.586199999999998</v>
      </c>
      <c r="K8" s="1">
        <v>111.28700000000001</v>
      </c>
      <c r="L8" s="1">
        <v>0</v>
      </c>
      <c r="M8" s="1">
        <v>37.119700000000002</v>
      </c>
      <c r="N8">
        <f t="shared" si="1"/>
        <v>425.62059379999999</v>
      </c>
    </row>
    <row r="9" spans="1:27" x14ac:dyDescent="0.25">
      <c r="D9" s="1">
        <v>2025</v>
      </c>
      <c r="E9" s="1">
        <v>9.1477699999999995E-3</v>
      </c>
      <c r="F9" s="1">
        <v>9.7001299999999997</v>
      </c>
      <c r="G9" s="1">
        <v>26.0991</v>
      </c>
      <c r="H9" s="1">
        <v>40.065100000000001</v>
      </c>
      <c r="I9" s="1">
        <v>152.44800000000001</v>
      </c>
      <c r="J9" s="1">
        <v>41.295499999999997</v>
      </c>
      <c r="K9" s="1">
        <v>109.639</v>
      </c>
      <c r="L9" s="1">
        <v>0</v>
      </c>
      <c r="M9" s="1">
        <v>32.620699999999999</v>
      </c>
      <c r="N9">
        <f t="shared" si="1"/>
        <v>411.87667777000001</v>
      </c>
    </row>
    <row r="10" spans="1:27" x14ac:dyDescent="0.25">
      <c r="D10" s="1">
        <v>2026</v>
      </c>
      <c r="E10" s="1">
        <v>7.8375800000000002E-3</v>
      </c>
      <c r="F10" s="1">
        <v>9.6026600000000002</v>
      </c>
      <c r="G10" s="1">
        <v>25.1736</v>
      </c>
      <c r="H10" s="1">
        <v>39.964199999999998</v>
      </c>
      <c r="I10" s="1">
        <v>149.154</v>
      </c>
      <c r="J10" s="1">
        <v>40.86</v>
      </c>
      <c r="K10" s="1">
        <v>108.309</v>
      </c>
      <c r="L10" s="1">
        <v>0</v>
      </c>
      <c r="M10" s="1">
        <v>29.0442</v>
      </c>
      <c r="N10">
        <f t="shared" si="1"/>
        <v>402.11549757999995</v>
      </c>
    </row>
    <row r="11" spans="1:27" x14ac:dyDescent="0.25">
      <c r="D11" s="1">
        <v>2027</v>
      </c>
      <c r="E11" s="1">
        <v>6.5405200000000002E-3</v>
      </c>
      <c r="F11" s="1">
        <v>9.5054999999999996</v>
      </c>
      <c r="G11" s="1">
        <v>24.242699999999999</v>
      </c>
      <c r="H11" s="1">
        <v>39.807000000000002</v>
      </c>
      <c r="I11" s="1">
        <v>145.72200000000001</v>
      </c>
      <c r="J11" s="1">
        <v>40.231000000000002</v>
      </c>
      <c r="K11" s="1">
        <v>106.869</v>
      </c>
      <c r="L11" s="1">
        <v>0</v>
      </c>
      <c r="M11" s="1">
        <v>25.982099999999999</v>
      </c>
      <c r="N11">
        <f t="shared" si="1"/>
        <v>392.36584052000006</v>
      </c>
    </row>
    <row r="12" spans="1:27" x14ac:dyDescent="0.25">
      <c r="D12" s="1">
        <v>2028</v>
      </c>
      <c r="E12" s="1">
        <v>5.2324800000000003E-3</v>
      </c>
      <c r="F12" s="1">
        <v>9.4086599999999994</v>
      </c>
      <c r="G12" s="1">
        <v>23.309200000000001</v>
      </c>
      <c r="H12" s="1">
        <v>39.6188</v>
      </c>
      <c r="I12" s="1">
        <v>142.27000000000001</v>
      </c>
      <c r="J12" s="1">
        <v>39.330800000000004</v>
      </c>
      <c r="K12" s="1">
        <v>105.059</v>
      </c>
      <c r="L12" s="1">
        <v>0</v>
      </c>
      <c r="M12" s="1">
        <v>23.3294</v>
      </c>
      <c r="N12">
        <f t="shared" si="1"/>
        <v>382.33109248</v>
      </c>
    </row>
    <row r="13" spans="1:27" x14ac:dyDescent="0.25">
      <c r="D13" s="1">
        <v>2029</v>
      </c>
      <c r="E13" s="1">
        <v>3.9198200000000001E-3</v>
      </c>
      <c r="F13" s="1">
        <v>9.3109300000000008</v>
      </c>
      <c r="G13" s="1">
        <v>22.382899999999999</v>
      </c>
      <c r="H13" s="1">
        <v>39.359299999999998</v>
      </c>
      <c r="I13" s="1">
        <v>138.51499999999999</v>
      </c>
      <c r="J13" s="1">
        <v>38.5642</v>
      </c>
      <c r="K13" s="1">
        <v>103.167</v>
      </c>
      <c r="L13" s="1">
        <v>0</v>
      </c>
      <c r="M13" s="1">
        <v>20.983599999999999</v>
      </c>
      <c r="N13">
        <f t="shared" si="1"/>
        <v>372.28684982000004</v>
      </c>
    </row>
    <row r="14" spans="1:27" x14ac:dyDescent="0.25">
      <c r="D14" s="1">
        <v>2030</v>
      </c>
      <c r="E14" s="1">
        <v>2.6093900000000001E-3</v>
      </c>
      <c r="F14" s="1">
        <v>9.2132100000000001</v>
      </c>
      <c r="G14" s="1">
        <v>21.453800000000001</v>
      </c>
      <c r="H14" s="1">
        <v>39.013399999999997</v>
      </c>
      <c r="I14" s="1">
        <v>134.26900000000001</v>
      </c>
      <c r="J14" s="1">
        <v>37.6492</v>
      </c>
      <c r="K14" s="1">
        <v>101.28700000000001</v>
      </c>
      <c r="L14" s="1">
        <v>0</v>
      </c>
      <c r="M14" s="1">
        <v>18.8432</v>
      </c>
      <c r="N14">
        <f t="shared" si="1"/>
        <v>361.73141939000004</v>
      </c>
    </row>
    <row r="15" spans="1:27" x14ac:dyDescent="0.25">
      <c r="D15" s="1">
        <v>2031</v>
      </c>
      <c r="E15" s="1">
        <v>1.3030100000000001E-3</v>
      </c>
      <c r="F15" s="1">
        <v>9.1165699999999994</v>
      </c>
      <c r="G15" s="1">
        <v>21.215</v>
      </c>
      <c r="H15" s="1">
        <v>38.822400000000002</v>
      </c>
      <c r="I15" s="1">
        <v>130.52500000000001</v>
      </c>
      <c r="J15" s="1">
        <v>36.595700000000001</v>
      </c>
      <c r="K15" s="1">
        <v>100.977</v>
      </c>
      <c r="L15" s="1">
        <v>0</v>
      </c>
      <c r="M15" s="1">
        <v>18.8432</v>
      </c>
      <c r="N15">
        <f t="shared" si="1"/>
        <v>356.09617301000003</v>
      </c>
    </row>
    <row r="16" spans="1:27" x14ac:dyDescent="0.25">
      <c r="D16" s="1">
        <v>2032</v>
      </c>
      <c r="E16" s="1">
        <v>0</v>
      </c>
      <c r="F16" s="1">
        <v>9.0193300000000001</v>
      </c>
      <c r="G16" s="1">
        <v>20.9742</v>
      </c>
      <c r="H16" s="1">
        <v>38.398899999999998</v>
      </c>
      <c r="I16" s="1">
        <v>126.63200000000001</v>
      </c>
      <c r="J16" s="1">
        <v>35.227600000000002</v>
      </c>
      <c r="K16" s="1">
        <v>100.453</v>
      </c>
      <c r="L16" s="1">
        <v>0</v>
      </c>
      <c r="M16" s="1">
        <v>18.8432</v>
      </c>
      <c r="N16">
        <f t="shared" si="1"/>
        <v>349.54822999999999</v>
      </c>
    </row>
    <row r="17" spans="4:14" x14ac:dyDescent="0.25">
      <c r="D17" s="1">
        <v>2033</v>
      </c>
      <c r="E17" s="1">
        <v>0</v>
      </c>
      <c r="F17" s="1">
        <v>8.9248799999999999</v>
      </c>
      <c r="G17" s="1">
        <v>20.738499999999998</v>
      </c>
      <c r="H17" s="1">
        <v>38.1111</v>
      </c>
      <c r="I17" s="1">
        <v>123.242</v>
      </c>
      <c r="J17" s="1">
        <v>30.886900000000001</v>
      </c>
      <c r="K17" s="1">
        <v>100.383</v>
      </c>
      <c r="L17" s="1">
        <v>0</v>
      </c>
      <c r="M17" s="1">
        <v>18.8432</v>
      </c>
      <c r="N17">
        <f t="shared" si="1"/>
        <v>341.12958000000003</v>
      </c>
    </row>
    <row r="18" spans="4:14" x14ac:dyDescent="0.25">
      <c r="D18" s="1">
        <v>2034</v>
      </c>
      <c r="E18" s="1">
        <v>0</v>
      </c>
      <c r="F18" s="1">
        <v>8.8282399999999992</v>
      </c>
      <c r="G18" s="1">
        <v>20.503799999999998</v>
      </c>
      <c r="H18" s="1">
        <v>37.740699999999997</v>
      </c>
      <c r="I18" s="1">
        <v>119.696</v>
      </c>
      <c r="J18" s="1">
        <v>27.984200000000001</v>
      </c>
      <c r="K18" s="1">
        <v>100.166</v>
      </c>
      <c r="L18" s="1">
        <v>0</v>
      </c>
      <c r="M18" s="1">
        <v>18.8432</v>
      </c>
      <c r="N18">
        <f t="shared" si="1"/>
        <v>333.76213999999999</v>
      </c>
    </row>
    <row r="19" spans="4:14" x14ac:dyDescent="0.25">
      <c r="D19" s="1">
        <v>2035</v>
      </c>
      <c r="E19" s="1">
        <v>0</v>
      </c>
      <c r="F19" s="1">
        <v>8.7303999999999995</v>
      </c>
      <c r="G19" s="1">
        <v>20.271000000000001</v>
      </c>
      <c r="H19" s="1">
        <v>37.390999999999998</v>
      </c>
      <c r="I19" s="1">
        <v>116.36499999999999</v>
      </c>
      <c r="J19" s="1">
        <v>26.1843</v>
      </c>
      <c r="K19" s="1">
        <v>99.889700000000005</v>
      </c>
      <c r="L19" s="1">
        <v>0</v>
      </c>
      <c r="M19" s="1">
        <v>18.8432</v>
      </c>
      <c r="N19">
        <f t="shared" si="1"/>
        <v>327.67460000000005</v>
      </c>
    </row>
    <row r="20" spans="4:14" x14ac:dyDescent="0.25">
      <c r="D20" s="1">
        <v>2036</v>
      </c>
      <c r="E20" s="1">
        <v>0</v>
      </c>
      <c r="F20" s="1">
        <v>8.6529199999999999</v>
      </c>
      <c r="G20" s="1">
        <v>20.038399999999999</v>
      </c>
      <c r="H20" s="1">
        <v>37.094900000000003</v>
      </c>
      <c r="I20" s="1">
        <v>112.941</v>
      </c>
      <c r="J20" s="1">
        <v>23.228100000000001</v>
      </c>
      <c r="K20" s="1">
        <v>99.933199999999999</v>
      </c>
      <c r="L20" s="1">
        <v>0</v>
      </c>
      <c r="M20" s="1">
        <v>18.8432</v>
      </c>
      <c r="N20">
        <f t="shared" si="1"/>
        <v>320.73172</v>
      </c>
    </row>
    <row r="21" spans="4:14" x14ac:dyDescent="0.25">
      <c r="D21" s="1">
        <v>2037</v>
      </c>
      <c r="E21" s="1">
        <v>0</v>
      </c>
      <c r="F21" s="1">
        <v>8.5757499999999993</v>
      </c>
      <c r="G21" s="1">
        <v>19.8019</v>
      </c>
      <c r="H21" s="1">
        <v>36.858899999999998</v>
      </c>
      <c r="I21" s="1">
        <v>109.21299999999999</v>
      </c>
      <c r="J21" s="1">
        <v>21.763400000000001</v>
      </c>
      <c r="K21" s="1">
        <v>99.926000000000002</v>
      </c>
      <c r="L21" s="1">
        <v>0</v>
      </c>
      <c r="M21" s="1">
        <v>18.8432</v>
      </c>
      <c r="N21">
        <f t="shared" si="1"/>
        <v>314.98214999999999</v>
      </c>
    </row>
    <row r="22" spans="4:14" x14ac:dyDescent="0.25">
      <c r="D22" s="1">
        <v>2038</v>
      </c>
      <c r="E22" s="1">
        <v>0</v>
      </c>
      <c r="F22" s="1">
        <v>8.50047</v>
      </c>
      <c r="G22" s="1">
        <v>19.566800000000001</v>
      </c>
      <c r="H22" s="1">
        <v>36.567799999999998</v>
      </c>
      <c r="I22" s="1">
        <v>105.167</v>
      </c>
      <c r="J22" s="1">
        <v>20.025200000000002</v>
      </c>
      <c r="K22" s="1">
        <v>100.108</v>
      </c>
      <c r="L22" s="1">
        <v>0</v>
      </c>
      <c r="M22" s="1">
        <v>18.8432</v>
      </c>
      <c r="N22">
        <f t="shared" si="1"/>
        <v>308.77847000000008</v>
      </c>
    </row>
    <row r="23" spans="4:14" x14ac:dyDescent="0.25">
      <c r="D23" s="1">
        <v>2039</v>
      </c>
      <c r="E23" s="1">
        <v>0</v>
      </c>
      <c r="F23" s="1">
        <v>8.4227000000000007</v>
      </c>
      <c r="G23" s="1">
        <v>19.332100000000001</v>
      </c>
      <c r="H23" s="1">
        <v>36.452300000000001</v>
      </c>
      <c r="I23" s="1">
        <v>100.98699999999999</v>
      </c>
      <c r="J23" s="1">
        <v>18.404</v>
      </c>
      <c r="K23" s="1">
        <v>100.285</v>
      </c>
      <c r="L23" s="1">
        <v>0</v>
      </c>
      <c r="M23" s="1">
        <v>18.8432</v>
      </c>
      <c r="N23">
        <f t="shared" si="1"/>
        <v>302.72630000000004</v>
      </c>
    </row>
    <row r="24" spans="4:14" x14ac:dyDescent="0.25">
      <c r="D24" s="1">
        <v>2040</v>
      </c>
      <c r="E24" s="1">
        <v>0</v>
      </c>
      <c r="F24" s="1">
        <v>8.3455200000000005</v>
      </c>
      <c r="G24" s="1">
        <v>19.096299999999999</v>
      </c>
      <c r="H24" s="1">
        <v>36.143300000000004</v>
      </c>
      <c r="I24" s="1">
        <v>96.859899999999996</v>
      </c>
      <c r="J24" s="1">
        <v>18.434200000000001</v>
      </c>
      <c r="K24" s="1">
        <v>100.22799999999999</v>
      </c>
      <c r="L24" s="1">
        <v>0</v>
      </c>
      <c r="M24" s="1">
        <v>18.8432</v>
      </c>
      <c r="N24">
        <f t="shared" si="1"/>
        <v>297.95042000000001</v>
      </c>
    </row>
    <row r="25" spans="4:14" x14ac:dyDescent="0.25">
      <c r="D25" s="1">
        <v>2041</v>
      </c>
      <c r="E25" s="1">
        <v>0</v>
      </c>
      <c r="F25" s="1">
        <v>8.2688199999999998</v>
      </c>
      <c r="G25" s="1">
        <v>18.867999999999999</v>
      </c>
      <c r="H25" s="1">
        <v>35.989600000000003</v>
      </c>
      <c r="I25" s="1">
        <v>92.802599999999998</v>
      </c>
      <c r="J25" s="1">
        <v>16.5579</v>
      </c>
      <c r="K25" s="1">
        <v>100.04900000000001</v>
      </c>
      <c r="L25" s="1">
        <v>0</v>
      </c>
      <c r="M25" s="1">
        <v>18.8432</v>
      </c>
      <c r="N25">
        <f t="shared" si="1"/>
        <v>291.37912000000006</v>
      </c>
    </row>
    <row r="26" spans="4:14" x14ac:dyDescent="0.25">
      <c r="D26" s="1">
        <v>2042</v>
      </c>
      <c r="E26" s="1">
        <v>0</v>
      </c>
      <c r="F26" s="1">
        <v>8.1915300000000002</v>
      </c>
      <c r="G26" s="1">
        <v>18.634899999999998</v>
      </c>
      <c r="H26" s="1">
        <v>35.948999999999998</v>
      </c>
      <c r="I26" s="1">
        <v>89.104299999999995</v>
      </c>
      <c r="J26" s="1">
        <v>16.8352</v>
      </c>
      <c r="K26" s="1">
        <v>100.128</v>
      </c>
      <c r="L26" s="1">
        <v>0</v>
      </c>
      <c r="M26" s="1">
        <v>18.8432</v>
      </c>
      <c r="N26">
        <f t="shared" si="1"/>
        <v>287.68612999999999</v>
      </c>
    </row>
    <row r="27" spans="4:14" x14ac:dyDescent="0.25">
      <c r="D27" s="1">
        <v>2043</v>
      </c>
      <c r="E27" s="1">
        <v>0</v>
      </c>
      <c r="F27" s="1">
        <v>8.1142299999999992</v>
      </c>
      <c r="G27" s="1">
        <v>18.408000000000001</v>
      </c>
      <c r="H27" s="1">
        <v>35.869</v>
      </c>
      <c r="I27" s="1">
        <v>85.6614</v>
      </c>
      <c r="J27" s="1">
        <v>16.6982</v>
      </c>
      <c r="K27" s="1">
        <v>100.351</v>
      </c>
      <c r="L27" s="1">
        <v>0</v>
      </c>
      <c r="M27" s="1">
        <v>18.8432</v>
      </c>
      <c r="N27">
        <f t="shared" si="1"/>
        <v>283.94503000000003</v>
      </c>
    </row>
    <row r="28" spans="4:14" x14ac:dyDescent="0.25">
      <c r="D28" s="1">
        <v>2044</v>
      </c>
      <c r="E28" s="1">
        <v>0</v>
      </c>
      <c r="F28" s="1">
        <v>8.0366400000000002</v>
      </c>
      <c r="G28" s="1">
        <v>18.174700000000001</v>
      </c>
      <c r="H28" s="1">
        <v>35.909799999999997</v>
      </c>
      <c r="I28" s="1">
        <v>82.4268</v>
      </c>
      <c r="J28" s="1">
        <v>16.854800000000001</v>
      </c>
      <c r="K28" s="1">
        <v>100.54300000000001</v>
      </c>
      <c r="L28" s="1">
        <v>0</v>
      </c>
      <c r="M28" s="1">
        <v>18.8432</v>
      </c>
      <c r="N28">
        <f t="shared" si="1"/>
        <v>280.78894000000003</v>
      </c>
    </row>
    <row r="29" spans="4:14" x14ac:dyDescent="0.25">
      <c r="D29" s="1">
        <v>2045</v>
      </c>
      <c r="E29" s="1">
        <v>0</v>
      </c>
      <c r="F29" s="1">
        <v>7.9593400000000001</v>
      </c>
      <c r="G29" s="1">
        <v>17.949100000000001</v>
      </c>
      <c r="H29" s="1">
        <v>35.910499999999999</v>
      </c>
      <c r="I29" s="1">
        <v>79.567300000000003</v>
      </c>
      <c r="J29" s="1">
        <v>16.959700000000002</v>
      </c>
      <c r="K29" s="1">
        <v>98.989599999999996</v>
      </c>
      <c r="L29" s="1">
        <v>0</v>
      </c>
      <c r="M29" s="1">
        <v>18.8432</v>
      </c>
      <c r="N29">
        <f t="shared" si="1"/>
        <v>276.17874</v>
      </c>
    </row>
    <row r="30" spans="4:14" x14ac:dyDescent="0.25">
      <c r="D30" s="1">
        <v>2046</v>
      </c>
      <c r="E30" s="1">
        <v>0</v>
      </c>
      <c r="F30" s="1">
        <v>7.9907700000000004</v>
      </c>
      <c r="G30" s="1">
        <v>17.9604</v>
      </c>
      <c r="H30" s="1">
        <v>35.895699999999998</v>
      </c>
      <c r="I30" s="1">
        <v>77.159400000000005</v>
      </c>
      <c r="J30" s="1">
        <v>17.217500000000001</v>
      </c>
      <c r="K30" s="1">
        <v>99.774600000000007</v>
      </c>
      <c r="L30" s="1">
        <v>0</v>
      </c>
      <c r="M30" s="1">
        <v>18.8432</v>
      </c>
      <c r="N30">
        <f t="shared" si="1"/>
        <v>274.84157000000005</v>
      </c>
    </row>
    <row r="31" spans="4:14" x14ac:dyDescent="0.25">
      <c r="D31" s="1">
        <v>2047</v>
      </c>
      <c r="E31" s="1">
        <v>0</v>
      </c>
      <c r="F31" s="1">
        <v>8.0224899999999995</v>
      </c>
      <c r="G31" s="1">
        <v>17.967600000000001</v>
      </c>
      <c r="H31" s="1">
        <v>35.8949</v>
      </c>
      <c r="I31" s="1">
        <v>75.101600000000005</v>
      </c>
      <c r="J31" s="1">
        <v>17.875299999999999</v>
      </c>
      <c r="K31" s="1">
        <v>99.874099999999999</v>
      </c>
      <c r="L31" s="1">
        <v>0</v>
      </c>
      <c r="M31" s="1">
        <v>18.8432</v>
      </c>
      <c r="N31">
        <f t="shared" si="1"/>
        <v>273.57919000000004</v>
      </c>
    </row>
    <row r="32" spans="4:14" x14ac:dyDescent="0.25">
      <c r="D32" s="1">
        <v>2048</v>
      </c>
      <c r="E32" s="1">
        <v>0</v>
      </c>
      <c r="F32" s="1">
        <v>8.0533300000000008</v>
      </c>
      <c r="G32" s="1">
        <v>17.979800000000001</v>
      </c>
      <c r="H32" s="1">
        <v>35.957999999999998</v>
      </c>
      <c r="I32" s="1">
        <v>73.379400000000004</v>
      </c>
      <c r="J32" s="1">
        <v>18.192799999999998</v>
      </c>
      <c r="K32" s="1">
        <v>99.983000000000004</v>
      </c>
      <c r="L32" s="1">
        <v>0</v>
      </c>
      <c r="M32" s="1">
        <v>18.8432</v>
      </c>
      <c r="N32">
        <f t="shared" si="1"/>
        <v>272.38953000000004</v>
      </c>
    </row>
    <row r="33" spans="1:35" x14ac:dyDescent="0.25">
      <c r="D33" s="1">
        <v>2049</v>
      </c>
      <c r="E33" s="1">
        <v>2.1836400000000001E-3</v>
      </c>
      <c r="F33" s="1">
        <v>8.0847499999999997</v>
      </c>
      <c r="G33" s="1">
        <v>17.9941</v>
      </c>
      <c r="H33" s="1">
        <v>36.075499999999998</v>
      </c>
      <c r="I33" s="1">
        <v>72.089399999999998</v>
      </c>
      <c r="J33" s="1">
        <v>18.602699999999999</v>
      </c>
      <c r="K33" s="1">
        <v>100.08499999999999</v>
      </c>
      <c r="L33" s="1">
        <v>0</v>
      </c>
      <c r="M33" s="1">
        <v>18.8432</v>
      </c>
      <c r="N33">
        <f t="shared" si="1"/>
        <v>271.77683364000001</v>
      </c>
    </row>
    <row r="34" spans="1:35" x14ac:dyDescent="0.25">
      <c r="D34" s="1">
        <v>2050</v>
      </c>
      <c r="E34" s="1">
        <v>4.37492E-3</v>
      </c>
      <c r="F34" s="1">
        <v>8.1189800000000005</v>
      </c>
      <c r="G34" s="1">
        <v>18.0198</v>
      </c>
      <c r="H34" s="1">
        <v>36.145299999999999</v>
      </c>
      <c r="I34" s="1">
        <v>70.991200000000006</v>
      </c>
      <c r="J34" s="1">
        <v>18.868600000000001</v>
      </c>
      <c r="K34" s="1">
        <v>100.176</v>
      </c>
      <c r="L34" s="1">
        <v>0</v>
      </c>
      <c r="M34" s="1">
        <v>18.8432</v>
      </c>
      <c r="N34">
        <f t="shared" si="1"/>
        <v>271.16745492000001</v>
      </c>
      <c r="O34" s="79">
        <f>(N34-N4)/N4</f>
        <v>-0.45731248687158244</v>
      </c>
    </row>
    <row r="35" spans="1:35" x14ac:dyDescent="0.25">
      <c r="D35" s="1"/>
      <c r="E35" s="1"/>
      <c r="F35" s="82">
        <f>(F34-F4)/F4</f>
        <v>-0.1798281059326485</v>
      </c>
      <c r="G35" s="82">
        <f t="shared" ref="G35:K35" si="2">(G34-G4)/G4</f>
        <v>-0.45326286151194817</v>
      </c>
      <c r="H35" s="82">
        <f t="shared" si="2"/>
        <v>-6.0870762651313103E-2</v>
      </c>
      <c r="I35" s="82">
        <f t="shared" si="2"/>
        <v>-0.51249673813022756</v>
      </c>
      <c r="J35" s="82">
        <f t="shared" si="2"/>
        <v>-0.64034599490690614</v>
      </c>
      <c r="K35" s="82">
        <f t="shared" si="2"/>
        <v>-9.124226645136703E-2</v>
      </c>
      <c r="L35" s="1"/>
      <c r="M35" s="1"/>
    </row>
    <row r="38" spans="1:35" s="2" customFormat="1" x14ac:dyDescent="0.25">
      <c r="A38" s="2" t="s">
        <v>45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2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25">
      <c r="C40" s="2" t="s">
        <v>35</v>
      </c>
      <c r="D40" s="2" t="str">
        <f>LEFT(C40,LEN(C40)-29)</f>
        <v>District Heat &amp; Hydrogen</v>
      </c>
      <c r="E40" s="2">
        <f t="shared" ref="E40:AI48" si="3">INDEX($E$4:$M$35,MATCH(E$38,$D$4:$D$35,0),MATCH($C40,$E$3:$M$3,0))</f>
        <v>1.29123E-2</v>
      </c>
      <c r="F40" s="2">
        <f t="shared" si="3"/>
        <v>1.37687E-2</v>
      </c>
      <c r="G40" s="2">
        <f t="shared" si="3"/>
        <v>1.2751699999999999E-2</v>
      </c>
      <c r="H40" s="2">
        <f t="shared" si="3"/>
        <v>1.16349E-2</v>
      </c>
      <c r="I40" s="2">
        <f t="shared" si="3"/>
        <v>1.04238E-2</v>
      </c>
      <c r="J40" s="2">
        <f t="shared" si="3"/>
        <v>9.1477699999999995E-3</v>
      </c>
      <c r="K40" s="2">
        <f t="shared" si="3"/>
        <v>7.8375800000000002E-3</v>
      </c>
      <c r="L40" s="2">
        <f t="shared" si="3"/>
        <v>6.5405200000000002E-3</v>
      </c>
      <c r="M40" s="2">
        <f t="shared" si="3"/>
        <v>5.2324800000000003E-3</v>
      </c>
      <c r="N40" s="2">
        <f t="shared" si="3"/>
        <v>3.9198200000000001E-3</v>
      </c>
      <c r="O40" s="2">
        <f t="shared" si="3"/>
        <v>2.6093900000000001E-3</v>
      </c>
      <c r="P40" s="2">
        <f t="shared" si="3"/>
        <v>1.3030100000000001E-3</v>
      </c>
      <c r="Q40" s="2">
        <f t="shared" si="3"/>
        <v>0</v>
      </c>
      <c r="R40" s="2">
        <f t="shared" si="3"/>
        <v>0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  <c r="W40" s="2">
        <f t="shared" si="3"/>
        <v>0</v>
      </c>
      <c r="X40" s="2">
        <f t="shared" si="3"/>
        <v>0</v>
      </c>
      <c r="Y40" s="2">
        <f t="shared" si="3"/>
        <v>0</v>
      </c>
      <c r="Z40" s="2">
        <f t="shared" si="3"/>
        <v>0</v>
      </c>
      <c r="AA40" s="2">
        <f t="shared" si="3"/>
        <v>0</v>
      </c>
      <c r="AB40" s="2">
        <f t="shared" si="3"/>
        <v>0</v>
      </c>
      <c r="AC40" s="2">
        <f t="shared" si="3"/>
        <v>0</v>
      </c>
      <c r="AD40" s="2">
        <f t="shared" si="3"/>
        <v>0</v>
      </c>
      <c r="AE40" s="2">
        <f t="shared" si="3"/>
        <v>0</v>
      </c>
      <c r="AF40" s="2">
        <f t="shared" si="3"/>
        <v>0</v>
      </c>
      <c r="AG40" s="2">
        <f t="shared" si="3"/>
        <v>0</v>
      </c>
      <c r="AH40" s="2">
        <f t="shared" si="3"/>
        <v>2.1836400000000001E-3</v>
      </c>
      <c r="AI40" s="2">
        <f t="shared" si="3"/>
        <v>4.37492E-3</v>
      </c>
    </row>
    <row r="41" spans="1:35" s="2" customFormat="1" x14ac:dyDescent="0.25">
      <c r="C41" s="2" t="s">
        <v>34</v>
      </c>
      <c r="D41" s="2" t="str">
        <f t="shared" ref="D41:D48" si="4">LEFT(C41,LEN(C41)-29)</f>
        <v>Water &amp; Waste</v>
      </c>
      <c r="E41" s="2">
        <f t="shared" ref="E41:S41" si="5">INDEX($E$4:$M$35,MATCH(E$38,$D$4:$D$35,0),MATCH($C41,$E$3:$M$3,0))</f>
        <v>9.8991199999999999</v>
      </c>
      <c r="F41" s="2">
        <f t="shared" si="5"/>
        <v>9.8985900000000004</v>
      </c>
      <c r="G41" s="2">
        <f t="shared" si="5"/>
        <v>9.9001800000000006</v>
      </c>
      <c r="H41" s="2">
        <f t="shared" si="5"/>
        <v>9.8334100000000007</v>
      </c>
      <c r="I41" s="2">
        <f t="shared" si="5"/>
        <v>9.76647</v>
      </c>
      <c r="J41" s="2">
        <f t="shared" si="5"/>
        <v>9.7001299999999997</v>
      </c>
      <c r="K41" s="2">
        <f t="shared" si="5"/>
        <v>9.6026600000000002</v>
      </c>
      <c r="L41" s="2">
        <f t="shared" si="5"/>
        <v>9.5054999999999996</v>
      </c>
      <c r="M41" s="2">
        <f t="shared" si="5"/>
        <v>9.4086599999999994</v>
      </c>
      <c r="N41" s="2">
        <f t="shared" si="5"/>
        <v>9.3109300000000008</v>
      </c>
      <c r="O41" s="2">
        <f t="shared" si="5"/>
        <v>9.2132100000000001</v>
      </c>
      <c r="P41" s="2">
        <f t="shared" si="5"/>
        <v>9.1165699999999994</v>
      </c>
      <c r="Q41" s="2">
        <f t="shared" si="5"/>
        <v>9.0193300000000001</v>
      </c>
      <c r="R41" s="2">
        <f t="shared" si="5"/>
        <v>8.9248799999999999</v>
      </c>
      <c r="S41" s="2">
        <f t="shared" si="5"/>
        <v>8.8282399999999992</v>
      </c>
      <c r="T41" s="2">
        <f t="shared" si="3"/>
        <v>8.7303999999999995</v>
      </c>
      <c r="U41" s="2">
        <f t="shared" si="3"/>
        <v>8.6529199999999999</v>
      </c>
      <c r="V41" s="2">
        <f t="shared" si="3"/>
        <v>8.5757499999999993</v>
      </c>
      <c r="W41" s="2">
        <f t="shared" si="3"/>
        <v>8.50047</v>
      </c>
      <c r="X41" s="2">
        <f t="shared" si="3"/>
        <v>8.4227000000000007</v>
      </c>
      <c r="Y41" s="2">
        <f t="shared" si="3"/>
        <v>8.3455200000000005</v>
      </c>
      <c r="Z41" s="2">
        <f t="shared" si="3"/>
        <v>8.2688199999999998</v>
      </c>
      <c r="AA41" s="2">
        <f t="shared" si="3"/>
        <v>8.1915300000000002</v>
      </c>
      <c r="AB41" s="2">
        <f t="shared" si="3"/>
        <v>8.1142299999999992</v>
      </c>
      <c r="AC41" s="2">
        <f t="shared" si="3"/>
        <v>8.0366400000000002</v>
      </c>
      <c r="AD41" s="2">
        <f t="shared" si="3"/>
        <v>7.9593400000000001</v>
      </c>
      <c r="AE41" s="2">
        <f t="shared" si="3"/>
        <v>7.9907700000000004</v>
      </c>
      <c r="AF41" s="2">
        <f t="shared" si="3"/>
        <v>8.0224899999999995</v>
      </c>
      <c r="AG41" s="2">
        <f t="shared" si="3"/>
        <v>8.0533300000000008</v>
      </c>
      <c r="AH41" s="2">
        <f t="shared" si="3"/>
        <v>8.0847499999999997</v>
      </c>
      <c r="AI41" s="2">
        <f t="shared" si="3"/>
        <v>8.1189800000000005</v>
      </c>
    </row>
    <row r="42" spans="1:35" s="2" customFormat="1" x14ac:dyDescent="0.25">
      <c r="C42" s="2" t="s">
        <v>33</v>
      </c>
      <c r="D42" s="2" t="str">
        <f t="shared" si="4"/>
        <v>Agriculture</v>
      </c>
      <c r="E42" s="2">
        <f t="shared" si="3"/>
        <v>32.958799999999997</v>
      </c>
      <c r="F42" s="2">
        <f t="shared" si="3"/>
        <v>32.805</v>
      </c>
      <c r="G42" s="2">
        <f t="shared" si="3"/>
        <v>32.871499999999997</v>
      </c>
      <c r="H42" s="2">
        <f t="shared" si="3"/>
        <v>30.584399999999999</v>
      </c>
      <c r="I42" s="2">
        <f t="shared" si="3"/>
        <v>28.346900000000002</v>
      </c>
      <c r="J42" s="2">
        <f t="shared" si="3"/>
        <v>26.0991</v>
      </c>
      <c r="K42" s="2">
        <f t="shared" si="3"/>
        <v>25.1736</v>
      </c>
      <c r="L42" s="2">
        <f t="shared" si="3"/>
        <v>24.242699999999999</v>
      </c>
      <c r="M42" s="2">
        <f t="shared" si="3"/>
        <v>23.309200000000001</v>
      </c>
      <c r="N42" s="2">
        <f t="shared" si="3"/>
        <v>22.382899999999999</v>
      </c>
      <c r="O42" s="2">
        <f t="shared" si="3"/>
        <v>21.453800000000001</v>
      </c>
      <c r="P42" s="2">
        <f t="shared" si="3"/>
        <v>21.215</v>
      </c>
      <c r="Q42" s="2">
        <f t="shared" si="3"/>
        <v>20.9742</v>
      </c>
      <c r="R42" s="2">
        <f t="shared" si="3"/>
        <v>20.738499999999998</v>
      </c>
      <c r="S42" s="2">
        <f t="shared" si="3"/>
        <v>20.503799999999998</v>
      </c>
      <c r="T42" s="2">
        <f t="shared" si="3"/>
        <v>20.271000000000001</v>
      </c>
      <c r="U42" s="2">
        <f t="shared" si="3"/>
        <v>20.038399999999999</v>
      </c>
      <c r="V42" s="2">
        <f t="shared" si="3"/>
        <v>19.8019</v>
      </c>
      <c r="W42" s="2">
        <f t="shared" si="3"/>
        <v>19.566800000000001</v>
      </c>
      <c r="X42" s="2">
        <f t="shared" si="3"/>
        <v>19.332100000000001</v>
      </c>
      <c r="Y42" s="2">
        <f t="shared" si="3"/>
        <v>19.096299999999999</v>
      </c>
      <c r="Z42" s="2">
        <f t="shared" si="3"/>
        <v>18.867999999999999</v>
      </c>
      <c r="AA42" s="2">
        <f t="shared" si="3"/>
        <v>18.634899999999998</v>
      </c>
      <c r="AB42" s="2">
        <f t="shared" si="3"/>
        <v>18.408000000000001</v>
      </c>
      <c r="AC42" s="2">
        <f t="shared" si="3"/>
        <v>18.174700000000001</v>
      </c>
      <c r="AD42" s="2">
        <f t="shared" si="3"/>
        <v>17.949100000000001</v>
      </c>
      <c r="AE42" s="2">
        <f t="shared" si="3"/>
        <v>17.9604</v>
      </c>
      <c r="AF42" s="2">
        <f t="shared" si="3"/>
        <v>17.967600000000001</v>
      </c>
      <c r="AG42" s="2">
        <f t="shared" si="3"/>
        <v>17.979800000000001</v>
      </c>
      <c r="AH42" s="2">
        <f t="shared" si="3"/>
        <v>17.9941</v>
      </c>
      <c r="AI42" s="2">
        <f t="shared" si="3"/>
        <v>18.0198</v>
      </c>
    </row>
    <row r="43" spans="1:35" s="2" customFormat="1" x14ac:dyDescent="0.25">
      <c r="C43" s="2" t="s">
        <v>32</v>
      </c>
      <c r="D43" s="2" t="str">
        <f t="shared" si="4"/>
        <v>Buildings</v>
      </c>
      <c r="E43" s="2">
        <f t="shared" si="3"/>
        <v>38.488100000000003</v>
      </c>
      <c r="F43" s="2">
        <f t="shared" si="3"/>
        <v>39.407200000000003</v>
      </c>
      <c r="G43" s="2">
        <f t="shared" si="3"/>
        <v>39.7849</v>
      </c>
      <c r="H43" s="2">
        <f t="shared" si="3"/>
        <v>40.035200000000003</v>
      </c>
      <c r="I43" s="2">
        <f t="shared" si="3"/>
        <v>40.055900000000001</v>
      </c>
      <c r="J43" s="2">
        <f t="shared" si="3"/>
        <v>40.065100000000001</v>
      </c>
      <c r="K43" s="2">
        <f t="shared" si="3"/>
        <v>39.964199999999998</v>
      </c>
      <c r="L43" s="2">
        <f t="shared" si="3"/>
        <v>39.807000000000002</v>
      </c>
      <c r="M43" s="2">
        <f t="shared" si="3"/>
        <v>39.6188</v>
      </c>
      <c r="N43" s="2">
        <f t="shared" si="3"/>
        <v>39.359299999999998</v>
      </c>
      <c r="O43" s="2">
        <f t="shared" si="3"/>
        <v>39.013399999999997</v>
      </c>
      <c r="P43" s="2">
        <f t="shared" si="3"/>
        <v>38.822400000000002</v>
      </c>
      <c r="Q43" s="2">
        <f t="shared" si="3"/>
        <v>38.398899999999998</v>
      </c>
      <c r="R43" s="2">
        <f t="shared" si="3"/>
        <v>38.1111</v>
      </c>
      <c r="S43" s="2">
        <f t="shared" si="3"/>
        <v>37.740699999999997</v>
      </c>
      <c r="T43" s="2">
        <f t="shared" si="3"/>
        <v>37.390999999999998</v>
      </c>
      <c r="U43" s="2">
        <f t="shared" si="3"/>
        <v>37.094900000000003</v>
      </c>
      <c r="V43" s="2">
        <f t="shared" si="3"/>
        <v>36.858899999999998</v>
      </c>
      <c r="W43" s="2">
        <f t="shared" si="3"/>
        <v>36.567799999999998</v>
      </c>
      <c r="X43" s="2">
        <f t="shared" si="3"/>
        <v>36.452300000000001</v>
      </c>
      <c r="Y43" s="2">
        <f t="shared" si="3"/>
        <v>36.143300000000004</v>
      </c>
      <c r="Z43" s="2">
        <f t="shared" si="3"/>
        <v>35.989600000000003</v>
      </c>
      <c r="AA43" s="2">
        <f t="shared" si="3"/>
        <v>35.948999999999998</v>
      </c>
      <c r="AB43" s="2">
        <f t="shared" si="3"/>
        <v>35.869</v>
      </c>
      <c r="AC43" s="2">
        <f t="shared" si="3"/>
        <v>35.909799999999997</v>
      </c>
      <c r="AD43" s="2">
        <f t="shared" si="3"/>
        <v>35.910499999999999</v>
      </c>
      <c r="AE43" s="2">
        <f t="shared" si="3"/>
        <v>35.895699999999998</v>
      </c>
      <c r="AF43" s="2">
        <f t="shared" si="3"/>
        <v>35.8949</v>
      </c>
      <c r="AG43" s="2">
        <f t="shared" si="3"/>
        <v>35.957999999999998</v>
      </c>
      <c r="AH43" s="2">
        <f t="shared" si="3"/>
        <v>36.075499999999998</v>
      </c>
      <c r="AI43" s="2">
        <f t="shared" si="3"/>
        <v>36.145299999999999</v>
      </c>
    </row>
    <row r="44" spans="1:35" s="2" customFormat="1" x14ac:dyDescent="0.25">
      <c r="C44" s="2" t="s">
        <v>31</v>
      </c>
      <c r="D44" s="2" t="str">
        <f t="shared" si="4"/>
        <v>Transportation</v>
      </c>
      <c r="E44" s="2">
        <f t="shared" si="3"/>
        <v>145.62200000000001</v>
      </c>
      <c r="F44" s="2">
        <f t="shared" si="3"/>
        <v>160.88399999999999</v>
      </c>
      <c r="G44" s="2">
        <f t="shared" si="3"/>
        <v>159.78700000000001</v>
      </c>
      <c r="H44" s="2">
        <f t="shared" si="3"/>
        <v>158.22200000000001</v>
      </c>
      <c r="I44" s="2">
        <f t="shared" si="3"/>
        <v>155.44800000000001</v>
      </c>
      <c r="J44" s="2">
        <f t="shared" si="3"/>
        <v>152.44800000000001</v>
      </c>
      <c r="K44" s="2">
        <f t="shared" si="3"/>
        <v>149.154</v>
      </c>
      <c r="L44" s="2">
        <f t="shared" si="3"/>
        <v>145.72200000000001</v>
      </c>
      <c r="M44" s="2">
        <f t="shared" si="3"/>
        <v>142.27000000000001</v>
      </c>
      <c r="N44" s="2">
        <f t="shared" si="3"/>
        <v>138.51499999999999</v>
      </c>
      <c r="O44" s="2">
        <f t="shared" si="3"/>
        <v>134.26900000000001</v>
      </c>
      <c r="P44" s="2">
        <f t="shared" si="3"/>
        <v>130.52500000000001</v>
      </c>
      <c r="Q44" s="2">
        <f t="shared" si="3"/>
        <v>126.63200000000001</v>
      </c>
      <c r="R44" s="2">
        <f t="shared" si="3"/>
        <v>123.242</v>
      </c>
      <c r="S44" s="2">
        <f t="shared" si="3"/>
        <v>119.696</v>
      </c>
      <c r="T44" s="2">
        <f t="shared" si="3"/>
        <v>116.36499999999999</v>
      </c>
      <c r="U44" s="2">
        <f t="shared" si="3"/>
        <v>112.941</v>
      </c>
      <c r="V44" s="2">
        <f t="shared" si="3"/>
        <v>109.21299999999999</v>
      </c>
      <c r="W44" s="2">
        <f t="shared" si="3"/>
        <v>105.167</v>
      </c>
      <c r="X44" s="2">
        <f t="shared" si="3"/>
        <v>100.98699999999999</v>
      </c>
      <c r="Y44" s="2">
        <f t="shared" si="3"/>
        <v>96.859899999999996</v>
      </c>
      <c r="Z44" s="2">
        <f t="shared" si="3"/>
        <v>92.802599999999998</v>
      </c>
      <c r="AA44" s="2">
        <f t="shared" si="3"/>
        <v>89.104299999999995</v>
      </c>
      <c r="AB44" s="2">
        <f t="shared" si="3"/>
        <v>85.6614</v>
      </c>
      <c r="AC44" s="2">
        <f t="shared" si="3"/>
        <v>82.4268</v>
      </c>
      <c r="AD44" s="2">
        <f t="shared" si="3"/>
        <v>79.567300000000003</v>
      </c>
      <c r="AE44" s="2">
        <f t="shared" si="3"/>
        <v>77.159400000000005</v>
      </c>
      <c r="AF44" s="2">
        <f t="shared" si="3"/>
        <v>75.101600000000005</v>
      </c>
      <c r="AG44" s="2">
        <f t="shared" si="3"/>
        <v>73.379400000000004</v>
      </c>
      <c r="AH44" s="2">
        <f t="shared" si="3"/>
        <v>72.089399999999998</v>
      </c>
      <c r="AI44" s="2">
        <f t="shared" si="3"/>
        <v>70.991200000000006</v>
      </c>
    </row>
    <row r="45" spans="1:35" s="2" customFormat="1" x14ac:dyDescent="0.25">
      <c r="C45" s="2" t="s">
        <v>30</v>
      </c>
      <c r="D45" s="2" t="str">
        <f t="shared" si="4"/>
        <v>Electricity</v>
      </c>
      <c r="E45" s="2">
        <f t="shared" si="3"/>
        <v>52.463200000000001</v>
      </c>
      <c r="F45" s="2">
        <f t="shared" si="3"/>
        <v>55.660299999999999</v>
      </c>
      <c r="G45" s="2">
        <f t="shared" si="3"/>
        <v>53.769399999999997</v>
      </c>
      <c r="H45" s="2">
        <f t="shared" si="3"/>
        <v>51.473999999999997</v>
      </c>
      <c r="I45" s="2">
        <f t="shared" si="3"/>
        <v>43.586199999999998</v>
      </c>
      <c r="J45" s="2">
        <f t="shared" si="3"/>
        <v>41.295499999999997</v>
      </c>
      <c r="K45" s="2">
        <f t="shared" si="3"/>
        <v>40.86</v>
      </c>
      <c r="L45" s="2">
        <f t="shared" si="3"/>
        <v>40.231000000000002</v>
      </c>
      <c r="M45" s="2">
        <f t="shared" si="3"/>
        <v>39.330800000000004</v>
      </c>
      <c r="N45" s="2">
        <f t="shared" si="3"/>
        <v>38.5642</v>
      </c>
      <c r="O45" s="2">
        <f t="shared" si="3"/>
        <v>37.6492</v>
      </c>
      <c r="P45" s="2">
        <f t="shared" si="3"/>
        <v>36.595700000000001</v>
      </c>
      <c r="Q45" s="2">
        <f t="shared" si="3"/>
        <v>35.227600000000002</v>
      </c>
      <c r="R45" s="2">
        <f t="shared" si="3"/>
        <v>30.886900000000001</v>
      </c>
      <c r="S45" s="2">
        <f t="shared" si="3"/>
        <v>27.984200000000001</v>
      </c>
      <c r="T45" s="2">
        <f t="shared" si="3"/>
        <v>26.1843</v>
      </c>
      <c r="U45" s="2">
        <f t="shared" si="3"/>
        <v>23.228100000000001</v>
      </c>
      <c r="V45" s="2">
        <f t="shared" si="3"/>
        <v>21.763400000000001</v>
      </c>
      <c r="W45" s="2">
        <f t="shared" si="3"/>
        <v>20.025200000000002</v>
      </c>
      <c r="X45" s="2">
        <f t="shared" si="3"/>
        <v>18.404</v>
      </c>
      <c r="Y45" s="2">
        <f t="shared" si="3"/>
        <v>18.434200000000001</v>
      </c>
      <c r="Z45" s="2">
        <f t="shared" si="3"/>
        <v>16.5579</v>
      </c>
      <c r="AA45" s="2">
        <f t="shared" si="3"/>
        <v>16.8352</v>
      </c>
      <c r="AB45" s="2">
        <f t="shared" si="3"/>
        <v>16.6982</v>
      </c>
      <c r="AC45" s="2">
        <f t="shared" si="3"/>
        <v>16.854800000000001</v>
      </c>
      <c r="AD45" s="2">
        <f t="shared" si="3"/>
        <v>16.959700000000002</v>
      </c>
      <c r="AE45" s="2">
        <f t="shared" si="3"/>
        <v>17.217500000000001</v>
      </c>
      <c r="AF45" s="2">
        <f t="shared" si="3"/>
        <v>17.875299999999999</v>
      </c>
      <c r="AG45" s="2">
        <f t="shared" si="3"/>
        <v>18.192799999999998</v>
      </c>
      <c r="AH45" s="2">
        <f t="shared" si="3"/>
        <v>18.602699999999999</v>
      </c>
      <c r="AI45" s="2">
        <f t="shared" si="3"/>
        <v>18.868600000000001</v>
      </c>
    </row>
    <row r="46" spans="1:35" s="2" customFormat="1" x14ac:dyDescent="0.25">
      <c r="C46" s="2" t="s">
        <v>29</v>
      </c>
      <c r="D46" s="2" t="str">
        <f t="shared" si="4"/>
        <v>Industry</v>
      </c>
      <c r="E46" s="2">
        <f t="shared" si="3"/>
        <v>110.23399999999999</v>
      </c>
      <c r="F46" s="2">
        <f t="shared" si="3"/>
        <v>114.04300000000001</v>
      </c>
      <c r="G46" s="2">
        <f t="shared" si="3"/>
        <v>114.19199999999999</v>
      </c>
      <c r="H46" s="2">
        <f t="shared" si="3"/>
        <v>113.077</v>
      </c>
      <c r="I46" s="2">
        <f t="shared" si="3"/>
        <v>111.28700000000001</v>
      </c>
      <c r="J46" s="2">
        <f t="shared" si="3"/>
        <v>109.639</v>
      </c>
      <c r="K46" s="2">
        <f t="shared" si="3"/>
        <v>108.309</v>
      </c>
      <c r="L46" s="2">
        <f t="shared" si="3"/>
        <v>106.869</v>
      </c>
      <c r="M46" s="2">
        <f t="shared" si="3"/>
        <v>105.059</v>
      </c>
      <c r="N46" s="2">
        <f t="shared" si="3"/>
        <v>103.167</v>
      </c>
      <c r="O46" s="2">
        <f t="shared" si="3"/>
        <v>101.28700000000001</v>
      </c>
      <c r="P46" s="2">
        <f t="shared" si="3"/>
        <v>100.977</v>
      </c>
      <c r="Q46" s="2">
        <f t="shared" si="3"/>
        <v>100.453</v>
      </c>
      <c r="R46" s="2">
        <f t="shared" si="3"/>
        <v>100.383</v>
      </c>
      <c r="S46" s="2">
        <f t="shared" si="3"/>
        <v>100.166</v>
      </c>
      <c r="T46" s="2">
        <f t="shared" si="3"/>
        <v>99.889700000000005</v>
      </c>
      <c r="U46" s="2">
        <f t="shared" si="3"/>
        <v>99.933199999999999</v>
      </c>
      <c r="V46" s="2">
        <f t="shared" si="3"/>
        <v>99.926000000000002</v>
      </c>
      <c r="W46" s="2">
        <f t="shared" si="3"/>
        <v>100.108</v>
      </c>
      <c r="X46" s="2">
        <f t="shared" si="3"/>
        <v>100.285</v>
      </c>
      <c r="Y46" s="2">
        <f t="shared" si="3"/>
        <v>100.22799999999999</v>
      </c>
      <c r="Z46" s="2">
        <f t="shared" si="3"/>
        <v>100.04900000000001</v>
      </c>
      <c r="AA46" s="2">
        <f t="shared" si="3"/>
        <v>100.128</v>
      </c>
      <c r="AB46" s="2">
        <f t="shared" si="3"/>
        <v>100.351</v>
      </c>
      <c r="AC46" s="2">
        <f t="shared" si="3"/>
        <v>100.54300000000001</v>
      </c>
      <c r="AD46" s="2">
        <f t="shared" si="3"/>
        <v>98.989599999999996</v>
      </c>
      <c r="AE46" s="2">
        <f t="shared" si="3"/>
        <v>99.774600000000007</v>
      </c>
      <c r="AF46" s="2">
        <f t="shared" si="3"/>
        <v>99.874099999999999</v>
      </c>
      <c r="AG46" s="2">
        <f t="shared" si="3"/>
        <v>99.983000000000004</v>
      </c>
      <c r="AH46" s="2">
        <f t="shared" si="3"/>
        <v>100.08499999999999</v>
      </c>
      <c r="AI46" s="2">
        <f t="shared" si="3"/>
        <v>100.176</v>
      </c>
    </row>
    <row r="47" spans="1:35" s="2" customFormat="1" x14ac:dyDescent="0.25">
      <c r="C47" s="2" t="s">
        <v>28</v>
      </c>
      <c r="D47" s="2" t="str">
        <f t="shared" si="4"/>
        <v>Geoengineering</v>
      </c>
      <c r="E47" s="2">
        <f t="shared" si="3"/>
        <v>0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  <c r="T47" s="2">
        <f t="shared" si="3"/>
        <v>0</v>
      </c>
      <c r="U47" s="2">
        <f t="shared" si="3"/>
        <v>0</v>
      </c>
      <c r="V47" s="2">
        <f t="shared" si="3"/>
        <v>0</v>
      </c>
      <c r="W47" s="2">
        <f t="shared" si="3"/>
        <v>0</v>
      </c>
      <c r="X47" s="2">
        <f t="shared" si="3"/>
        <v>0</v>
      </c>
      <c r="Y47" s="2">
        <f t="shared" si="3"/>
        <v>0</v>
      </c>
      <c r="Z47" s="2">
        <f t="shared" si="3"/>
        <v>0</v>
      </c>
      <c r="AA47" s="2">
        <f t="shared" si="3"/>
        <v>0</v>
      </c>
      <c r="AB47" s="2">
        <f t="shared" si="3"/>
        <v>0</v>
      </c>
      <c r="AC47" s="2">
        <f t="shared" si="3"/>
        <v>0</v>
      </c>
      <c r="AD47" s="2">
        <f t="shared" si="3"/>
        <v>0</v>
      </c>
      <c r="AE47" s="2">
        <f t="shared" si="3"/>
        <v>0</v>
      </c>
      <c r="AF47" s="2">
        <f t="shared" si="3"/>
        <v>0</v>
      </c>
      <c r="AG47" s="2">
        <f t="shared" si="3"/>
        <v>0</v>
      </c>
      <c r="AH47" s="2">
        <f t="shared" si="3"/>
        <v>0</v>
      </c>
      <c r="AI47" s="2">
        <f t="shared" si="3"/>
        <v>0</v>
      </c>
    </row>
    <row r="48" spans="1:35" s="2" customFormat="1" x14ac:dyDescent="0.25">
      <c r="C48" s="2" t="s">
        <v>27</v>
      </c>
      <c r="D48" s="2" t="str">
        <f t="shared" si="4"/>
        <v>Land Use</v>
      </c>
      <c r="E48" s="2">
        <f t="shared" si="3"/>
        <v>109.997</v>
      </c>
      <c r="F48" s="2">
        <f t="shared" si="3"/>
        <v>65.4876</v>
      </c>
      <c r="G48" s="2">
        <f t="shared" si="3"/>
        <v>50.996499999999997</v>
      </c>
      <c r="H48" s="2">
        <f t="shared" si="3"/>
        <v>42.856299999999997</v>
      </c>
      <c r="I48" s="2">
        <f t="shared" si="3"/>
        <v>37.119700000000002</v>
      </c>
      <c r="J48" s="2">
        <f t="shared" si="3"/>
        <v>32.620699999999999</v>
      </c>
      <c r="K48" s="2">
        <f t="shared" si="3"/>
        <v>29.0442</v>
      </c>
      <c r="L48" s="2">
        <f t="shared" si="3"/>
        <v>25.982099999999999</v>
      </c>
      <c r="M48" s="2">
        <f t="shared" si="3"/>
        <v>23.3294</v>
      </c>
      <c r="N48" s="2">
        <f t="shared" si="3"/>
        <v>20.983599999999999</v>
      </c>
      <c r="O48" s="2">
        <f t="shared" si="3"/>
        <v>18.8432</v>
      </c>
      <c r="P48" s="2">
        <f t="shared" si="3"/>
        <v>18.8432</v>
      </c>
      <c r="Q48" s="2">
        <f t="shared" si="3"/>
        <v>18.8432</v>
      </c>
      <c r="R48" s="2">
        <f t="shared" si="3"/>
        <v>18.8432</v>
      </c>
      <c r="S48" s="2">
        <f t="shared" si="3"/>
        <v>18.8432</v>
      </c>
      <c r="T48" s="2">
        <f t="shared" si="3"/>
        <v>18.8432</v>
      </c>
      <c r="U48" s="2">
        <f t="shared" si="3"/>
        <v>18.8432</v>
      </c>
      <c r="V48" s="2">
        <f t="shared" si="3"/>
        <v>18.8432</v>
      </c>
      <c r="W48" s="2">
        <f t="shared" si="3"/>
        <v>18.8432</v>
      </c>
      <c r="X48" s="2">
        <f t="shared" si="3"/>
        <v>18.8432</v>
      </c>
      <c r="Y48" s="2">
        <f t="shared" si="3"/>
        <v>18.8432</v>
      </c>
      <c r="Z48" s="2">
        <f t="shared" si="3"/>
        <v>18.8432</v>
      </c>
      <c r="AA48" s="2">
        <f t="shared" ref="AA48:AI48" si="6">INDEX($E$4:$M$35,MATCH(AA$38,$D$4:$D$35,0),MATCH($C48,$E$3:$M$3,0))</f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25">
      <c r="E49" s="2">
        <f t="shared" ref="E49:AI49" si="7">SUM(E40:E48)</f>
        <v>499.67513229999997</v>
      </c>
      <c r="F49" s="2">
        <f t="shared" si="7"/>
        <v>478.19945869999998</v>
      </c>
      <c r="G49" s="2">
        <f t="shared" si="7"/>
        <v>461.31423170000005</v>
      </c>
      <c r="H49" s="2">
        <f t="shared" si="7"/>
        <v>446.0939449</v>
      </c>
      <c r="I49" s="2">
        <f t="shared" si="7"/>
        <v>425.62059379999999</v>
      </c>
      <c r="J49" s="2">
        <f t="shared" si="7"/>
        <v>411.87667777000001</v>
      </c>
      <c r="K49" s="2">
        <f t="shared" si="7"/>
        <v>402.11549757999995</v>
      </c>
      <c r="L49" s="2">
        <f t="shared" si="7"/>
        <v>392.36584052000006</v>
      </c>
      <c r="M49" s="2">
        <f t="shared" si="7"/>
        <v>382.33109248</v>
      </c>
      <c r="N49" s="2">
        <f t="shared" si="7"/>
        <v>372.28684982000004</v>
      </c>
      <c r="O49" s="2">
        <f t="shared" si="7"/>
        <v>361.73141939000004</v>
      </c>
      <c r="P49" s="2">
        <f t="shared" si="7"/>
        <v>356.09617301000003</v>
      </c>
      <c r="Q49" s="2">
        <f t="shared" si="7"/>
        <v>349.54822999999999</v>
      </c>
      <c r="R49" s="2">
        <f t="shared" si="7"/>
        <v>341.12958000000003</v>
      </c>
      <c r="S49" s="2">
        <f t="shared" si="7"/>
        <v>333.76213999999999</v>
      </c>
      <c r="T49" s="2">
        <f t="shared" si="7"/>
        <v>327.67460000000005</v>
      </c>
      <c r="U49" s="2">
        <f t="shared" si="7"/>
        <v>320.73172</v>
      </c>
      <c r="V49" s="2">
        <f t="shared" si="7"/>
        <v>314.98214999999999</v>
      </c>
      <c r="W49" s="2">
        <f t="shared" si="7"/>
        <v>308.77847000000008</v>
      </c>
      <c r="X49" s="2">
        <f t="shared" si="7"/>
        <v>302.72630000000004</v>
      </c>
      <c r="Y49" s="2">
        <f t="shared" si="7"/>
        <v>297.95042000000001</v>
      </c>
      <c r="Z49" s="2">
        <f t="shared" si="7"/>
        <v>291.37912000000006</v>
      </c>
      <c r="AA49" s="2">
        <f t="shared" si="7"/>
        <v>287.68612999999999</v>
      </c>
      <c r="AB49" s="2">
        <f t="shared" si="7"/>
        <v>283.94503000000003</v>
      </c>
      <c r="AC49" s="2">
        <f t="shared" si="7"/>
        <v>280.78894000000003</v>
      </c>
      <c r="AD49" s="2">
        <f t="shared" si="7"/>
        <v>276.17874</v>
      </c>
      <c r="AE49" s="2">
        <f t="shared" si="7"/>
        <v>274.84157000000005</v>
      </c>
      <c r="AF49" s="2">
        <f t="shared" si="7"/>
        <v>273.57919000000004</v>
      </c>
      <c r="AG49" s="2">
        <f t="shared" si="7"/>
        <v>272.38953000000004</v>
      </c>
      <c r="AH49" s="2">
        <f t="shared" si="7"/>
        <v>271.77683364000001</v>
      </c>
      <c r="AI49" s="2">
        <f t="shared" si="7"/>
        <v>271.16745492000001</v>
      </c>
    </row>
    <row r="50" spans="4:35" s="2" customFormat="1" x14ac:dyDescent="0.25"/>
    <row r="53" spans="4:35" x14ac:dyDescent="0.25">
      <c r="D53" s="6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2:C19"/>
  <sheetViews>
    <sheetView topLeftCell="A2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34" customWidth="1"/>
  </cols>
  <sheetData>
    <row r="2" spans="1:3" x14ac:dyDescent="0.25">
      <c r="A2" t="s">
        <v>129</v>
      </c>
      <c r="B2" t="s">
        <v>130</v>
      </c>
      <c r="C2" t="s">
        <v>131</v>
      </c>
    </row>
    <row r="3" spans="1:3" x14ac:dyDescent="0.25">
      <c r="A3" t="s">
        <v>5</v>
      </c>
      <c r="B3">
        <v>0.5</v>
      </c>
      <c r="C3">
        <v>-1354.85</v>
      </c>
    </row>
    <row r="4" spans="1:3" x14ac:dyDescent="0.25">
      <c r="A4" t="s">
        <v>13</v>
      </c>
      <c r="B4">
        <v>1.9</v>
      </c>
      <c r="C4">
        <v>-997.57</v>
      </c>
    </row>
    <row r="5" spans="1:3" x14ac:dyDescent="0.25">
      <c r="A5" t="s">
        <v>3</v>
      </c>
      <c r="B5">
        <v>1.5</v>
      </c>
      <c r="C5">
        <v>-680.31</v>
      </c>
    </row>
    <row r="6" spans="1:3" x14ac:dyDescent="0.25">
      <c r="A6" t="s">
        <v>1</v>
      </c>
      <c r="B6">
        <v>30.8</v>
      </c>
      <c r="C6">
        <v>-583.22</v>
      </c>
    </row>
    <row r="7" spans="1:3" x14ac:dyDescent="0.25">
      <c r="A7" t="s">
        <v>2</v>
      </c>
      <c r="B7">
        <v>4.0999999999999996</v>
      </c>
      <c r="C7">
        <v>-386.73</v>
      </c>
    </row>
    <row r="8" spans="1:3" x14ac:dyDescent="0.25">
      <c r="A8" t="s">
        <v>113</v>
      </c>
      <c r="B8">
        <v>16.7</v>
      </c>
      <c r="C8">
        <v>-79.31</v>
      </c>
    </row>
    <row r="9" spans="1:3" x14ac:dyDescent="0.25">
      <c r="A9" t="s">
        <v>12</v>
      </c>
      <c r="B9">
        <v>0.6</v>
      </c>
      <c r="C9">
        <v>-64.599999999999994</v>
      </c>
    </row>
    <row r="10" spans="1:3" x14ac:dyDescent="0.25">
      <c r="A10" t="s">
        <v>4</v>
      </c>
      <c r="B10">
        <v>18.8</v>
      </c>
      <c r="C10">
        <v>-49.45</v>
      </c>
    </row>
    <row r="11" spans="1:3" x14ac:dyDescent="0.25">
      <c r="A11" t="s">
        <v>20</v>
      </c>
      <c r="B11">
        <v>3.1</v>
      </c>
      <c r="C11">
        <v>-9.67</v>
      </c>
    </row>
    <row r="12" spans="1:3" x14ac:dyDescent="0.25">
      <c r="A12" t="s">
        <v>15</v>
      </c>
      <c r="B12">
        <v>4.5999999999999996</v>
      </c>
      <c r="C12">
        <v>-2.11</v>
      </c>
    </row>
    <row r="13" spans="1:3" x14ac:dyDescent="0.25">
      <c r="A13" t="s">
        <v>11</v>
      </c>
      <c r="B13">
        <v>0.6</v>
      </c>
      <c r="C13">
        <v>112.77</v>
      </c>
    </row>
    <row r="14" spans="1:3" x14ac:dyDescent="0.25">
      <c r="A14" t="s">
        <v>16</v>
      </c>
      <c r="B14">
        <v>1.6</v>
      </c>
      <c r="C14">
        <v>156.38</v>
      </c>
    </row>
    <row r="15" spans="1:3" x14ac:dyDescent="0.25">
      <c r="A15" t="s">
        <v>17</v>
      </c>
      <c r="B15">
        <v>1.3</v>
      </c>
      <c r="C15">
        <v>174.83</v>
      </c>
    </row>
    <row r="16" spans="1:3" x14ac:dyDescent="0.25">
      <c r="A16" t="s">
        <v>7</v>
      </c>
      <c r="B16">
        <v>2.2000000000000002</v>
      </c>
      <c r="C16">
        <v>185.42</v>
      </c>
    </row>
    <row r="17" spans="1:3" x14ac:dyDescent="0.25">
      <c r="A17" t="s">
        <v>21</v>
      </c>
      <c r="B17">
        <v>7.3</v>
      </c>
      <c r="C17">
        <v>196.99</v>
      </c>
    </row>
    <row r="18" spans="1:3" x14ac:dyDescent="0.25">
      <c r="A18" t="s">
        <v>14</v>
      </c>
      <c r="B18">
        <v>31.4</v>
      </c>
      <c r="C18">
        <v>275.58</v>
      </c>
    </row>
    <row r="19" spans="1:3" x14ac:dyDescent="0.25">
      <c r="A19" t="s">
        <v>18</v>
      </c>
      <c r="B19">
        <v>0.8</v>
      </c>
      <c r="C19">
        <v>572.92999999999995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85"/>
  <sheetViews>
    <sheetView zoomScale="90" zoomScaleNormal="90" workbookViewId="0">
      <selection activeCell="S26" sqref="S26"/>
    </sheetView>
  </sheetViews>
  <sheetFormatPr defaultRowHeight="15" x14ac:dyDescent="0.25"/>
  <cols>
    <col min="1" max="1" width="24.5703125" customWidth="1"/>
    <col min="2" max="2" width="33.5703125" bestFit="1" customWidth="1"/>
  </cols>
  <sheetData>
    <row r="1" spans="2:4" x14ac:dyDescent="0.25">
      <c r="B1" t="s">
        <v>129</v>
      </c>
      <c r="C1" t="s">
        <v>132</v>
      </c>
      <c r="D1" t="s">
        <v>133</v>
      </c>
    </row>
    <row r="2" spans="2:4" x14ac:dyDescent="0.25">
      <c r="B2" t="s">
        <v>5</v>
      </c>
      <c r="C2">
        <f>'abatement NPV 2050'!B3</f>
        <v>0.5</v>
      </c>
      <c r="D2">
        <f>'abatement NPV 2050'!C3</f>
        <v>-1354.85</v>
      </c>
    </row>
    <row r="3" spans="2:4" x14ac:dyDescent="0.25">
      <c r="B3" t="s">
        <v>13</v>
      </c>
      <c r="C3">
        <f>'abatement NPV 2050'!B4</f>
        <v>1.9</v>
      </c>
      <c r="D3">
        <f>'abatement NPV 2050'!C4</f>
        <v>-997.57</v>
      </c>
    </row>
    <row r="4" spans="2:4" x14ac:dyDescent="0.25">
      <c r="B4" t="s">
        <v>3</v>
      </c>
      <c r="C4">
        <f>'abatement NPV 2050'!B5</f>
        <v>1.5</v>
      </c>
      <c r="D4">
        <f>'abatement NPV 2050'!C5</f>
        <v>-680.31</v>
      </c>
    </row>
    <row r="5" spans="2:4" x14ac:dyDescent="0.25">
      <c r="B5" t="s">
        <v>1</v>
      </c>
      <c r="C5">
        <f>'abatement NPV 2050'!B6</f>
        <v>30.8</v>
      </c>
      <c r="D5">
        <f>'abatement NPV 2050'!C6</f>
        <v>-583.22</v>
      </c>
    </row>
    <row r="6" spans="2:4" x14ac:dyDescent="0.25">
      <c r="B6" t="s">
        <v>2</v>
      </c>
      <c r="C6">
        <f>'abatement NPV 2050'!B7</f>
        <v>4.0999999999999996</v>
      </c>
      <c r="D6">
        <f>'abatement NPV 2050'!C7</f>
        <v>-386.73</v>
      </c>
    </row>
    <row r="7" spans="2:4" x14ac:dyDescent="0.25">
      <c r="B7" t="s">
        <v>113</v>
      </c>
      <c r="C7">
        <f>'abatement NPV 2050'!B8</f>
        <v>16.7</v>
      </c>
      <c r="D7">
        <f>'abatement NPV 2050'!C8</f>
        <v>-79.31</v>
      </c>
    </row>
    <row r="8" spans="2:4" x14ac:dyDescent="0.25">
      <c r="B8" t="s">
        <v>12</v>
      </c>
      <c r="C8">
        <f>'abatement NPV 2050'!B9</f>
        <v>0.6</v>
      </c>
      <c r="D8">
        <f>'abatement NPV 2050'!C9</f>
        <v>-64.599999999999994</v>
      </c>
    </row>
    <row r="9" spans="2:4" x14ac:dyDescent="0.25">
      <c r="B9" t="s">
        <v>4</v>
      </c>
      <c r="C9">
        <f>'abatement NPV 2050'!B10</f>
        <v>18.8</v>
      </c>
      <c r="D9">
        <f>'abatement NPV 2050'!C10</f>
        <v>-49.45</v>
      </c>
    </row>
    <row r="10" spans="2:4" x14ac:dyDescent="0.25">
      <c r="B10" t="s">
        <v>20</v>
      </c>
      <c r="C10">
        <f>'abatement NPV 2050'!B11</f>
        <v>3.1</v>
      </c>
      <c r="D10">
        <f>'abatement NPV 2050'!C11</f>
        <v>-9.67</v>
      </c>
    </row>
    <row r="11" spans="2:4" x14ac:dyDescent="0.25">
      <c r="B11" t="s">
        <v>15</v>
      </c>
      <c r="C11">
        <f>'abatement NPV 2050'!B12</f>
        <v>4.5999999999999996</v>
      </c>
      <c r="D11">
        <f>'abatement NPV 2050'!C12</f>
        <v>-2.11</v>
      </c>
    </row>
    <row r="12" spans="2:4" x14ac:dyDescent="0.25">
      <c r="B12" t="s">
        <v>11</v>
      </c>
      <c r="C12">
        <f>'abatement NPV 2050'!B13</f>
        <v>0.6</v>
      </c>
      <c r="D12">
        <f>'abatement NPV 2050'!C13</f>
        <v>112.77</v>
      </c>
    </row>
    <row r="13" spans="2:4" x14ac:dyDescent="0.25">
      <c r="B13" t="s">
        <v>16</v>
      </c>
      <c r="C13">
        <f>'abatement NPV 2050'!B14</f>
        <v>1.6</v>
      </c>
      <c r="D13">
        <f>'abatement NPV 2050'!C14</f>
        <v>156.38</v>
      </c>
    </row>
    <row r="14" spans="2:4" x14ac:dyDescent="0.25">
      <c r="B14" t="s">
        <v>17</v>
      </c>
      <c r="C14">
        <f>'abatement NPV 2050'!B15</f>
        <v>1.3</v>
      </c>
      <c r="D14">
        <f>'abatement NPV 2050'!C15</f>
        <v>174.83</v>
      </c>
    </row>
    <row r="15" spans="2:4" x14ac:dyDescent="0.25">
      <c r="B15" t="s">
        <v>7</v>
      </c>
      <c r="C15">
        <f>'abatement NPV 2050'!B16</f>
        <v>2.2000000000000002</v>
      </c>
      <c r="D15">
        <f>'abatement NPV 2050'!C16</f>
        <v>185.42</v>
      </c>
    </row>
    <row r="16" spans="2:4" x14ac:dyDescent="0.25">
      <c r="B16" t="s">
        <v>21</v>
      </c>
      <c r="C16">
        <f>'abatement NPV 2050'!B17</f>
        <v>7.3</v>
      </c>
      <c r="D16">
        <f>'abatement NPV 2050'!C17</f>
        <v>196.99</v>
      </c>
    </row>
    <row r="17" spans="1:21" x14ac:dyDescent="0.25">
      <c r="B17" t="s">
        <v>14</v>
      </c>
      <c r="C17">
        <f>'abatement NPV 2050'!B18</f>
        <v>31.4</v>
      </c>
      <c r="D17">
        <f>'abatement NPV 2050'!C18</f>
        <v>275.58</v>
      </c>
    </row>
    <row r="18" spans="1:21" x14ac:dyDescent="0.25">
      <c r="B18" t="s">
        <v>18</v>
      </c>
      <c r="C18">
        <f>'abatement NPV 2050'!B19</f>
        <v>0.8</v>
      </c>
      <c r="D18">
        <f>'abatement NPV 2050'!C19</f>
        <v>572.92999999999995</v>
      </c>
    </row>
    <row r="19" spans="1:21" x14ac:dyDescent="0.25">
      <c r="C19">
        <f>SUM(C2:C18)</f>
        <v>127.79999999999997</v>
      </c>
    </row>
    <row r="21" spans="1:21" x14ac:dyDescent="0.25">
      <c r="C21" t="s">
        <v>140</v>
      </c>
      <c r="D21" t="s">
        <v>139</v>
      </c>
    </row>
    <row r="30" spans="1:21" x14ac:dyDescent="0.25">
      <c r="A30" t="s">
        <v>136</v>
      </c>
    </row>
    <row r="31" spans="1:21" x14ac:dyDescent="0.25">
      <c r="A31" s="131" t="s">
        <v>134</v>
      </c>
    </row>
    <row r="32" spans="1:21" x14ac:dyDescent="0.25">
      <c r="C32" t="s">
        <v>5</v>
      </c>
      <c r="D32" t="s">
        <v>13</v>
      </c>
      <c r="E32" t="s">
        <v>3</v>
      </c>
      <c r="F32" t="s">
        <v>1</v>
      </c>
      <c r="G32" t="s">
        <v>2</v>
      </c>
      <c r="H32" t="s">
        <v>113</v>
      </c>
      <c r="I32" t="s">
        <v>12</v>
      </c>
      <c r="J32" t="s">
        <v>4</v>
      </c>
      <c r="K32" t="s">
        <v>20</v>
      </c>
      <c r="L32" t="s">
        <v>15</v>
      </c>
      <c r="M32" t="s">
        <v>11</v>
      </c>
      <c r="N32" t="s">
        <v>16</v>
      </c>
      <c r="O32" t="s">
        <v>17</v>
      </c>
      <c r="P32" t="s">
        <v>7</v>
      </c>
      <c r="Q32" t="s">
        <v>21</v>
      </c>
      <c r="R32" t="s">
        <v>14</v>
      </c>
      <c r="S32" t="s">
        <v>18</v>
      </c>
      <c r="T32" t="s">
        <v>137</v>
      </c>
      <c r="U32" t="s">
        <v>138</v>
      </c>
    </row>
    <row r="33" spans="1:21" x14ac:dyDescent="0.25">
      <c r="B33" s="11">
        <v>0</v>
      </c>
      <c r="C33" s="11">
        <v>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>
        <v>0</v>
      </c>
      <c r="U33" s="11"/>
    </row>
    <row r="34" spans="1:21" x14ac:dyDescent="0.25">
      <c r="B34" s="11">
        <v>0</v>
      </c>
      <c r="C34" s="11">
        <f>D2</f>
        <v>-1354.85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>
        <v>0</v>
      </c>
      <c r="U34" s="11"/>
    </row>
    <row r="35" spans="1:21" x14ac:dyDescent="0.25">
      <c r="A35" s="132" t="s">
        <v>135</v>
      </c>
      <c r="B35" s="133">
        <f>AVERAGE(B34,B36)</f>
        <v>0.25</v>
      </c>
      <c r="C35" s="11">
        <f>C34</f>
        <v>-1354.85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0</v>
      </c>
      <c r="U35" s="11"/>
    </row>
    <row r="36" spans="1:21" x14ac:dyDescent="0.25">
      <c r="A36" t="s">
        <v>5</v>
      </c>
      <c r="B36" s="11">
        <f>SUM($C$2:C2)</f>
        <v>0.5</v>
      </c>
      <c r="C36" s="11">
        <f>C35</f>
        <v>-1354.85</v>
      </c>
      <c r="D36" s="11"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>
        <v>0</v>
      </c>
      <c r="U36" s="11"/>
    </row>
    <row r="37" spans="1:21" x14ac:dyDescent="0.25">
      <c r="B37" s="11">
        <f>SUM($C$2:C2)</f>
        <v>0.5</v>
      </c>
      <c r="C37" s="11">
        <v>0</v>
      </c>
      <c r="D37" s="11">
        <f>D3</f>
        <v>-997.57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>
        <v>0</v>
      </c>
      <c r="U37" s="11"/>
    </row>
    <row r="38" spans="1:21" x14ac:dyDescent="0.25">
      <c r="A38" s="132" t="s">
        <v>135</v>
      </c>
      <c r="B38" s="133">
        <f>AVERAGE(B37,B39)</f>
        <v>1.45</v>
      </c>
      <c r="C38" s="11"/>
      <c r="D38" s="11">
        <f>D37</f>
        <v>-997.57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>
        <v>0</v>
      </c>
      <c r="U38" s="11"/>
    </row>
    <row r="39" spans="1:21" x14ac:dyDescent="0.25">
      <c r="A39" t="s">
        <v>13</v>
      </c>
      <c r="B39" s="11">
        <f>SUM($C$2:C3)</f>
        <v>2.4</v>
      </c>
      <c r="C39" s="11"/>
      <c r="D39" s="11">
        <f>D38</f>
        <v>-997.57</v>
      </c>
      <c r="E39" s="11">
        <v>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>
        <v>0</v>
      </c>
      <c r="U39" s="11"/>
    </row>
    <row r="40" spans="1:21" x14ac:dyDescent="0.25">
      <c r="B40" s="11">
        <f>SUM($C$2:C3)</f>
        <v>2.4</v>
      </c>
      <c r="C40" s="11"/>
      <c r="D40" s="11">
        <v>0</v>
      </c>
      <c r="E40" s="11">
        <f>D4</f>
        <v>-680.31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25">
      <c r="A41" s="132" t="s">
        <v>135</v>
      </c>
      <c r="B41" s="133">
        <f>AVERAGE(B40,B42)</f>
        <v>3.15</v>
      </c>
      <c r="C41" s="11"/>
      <c r="D41" s="11"/>
      <c r="E41" s="11">
        <f>E40</f>
        <v>-680.31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25">
      <c r="A42" t="s">
        <v>3</v>
      </c>
      <c r="B42" s="11">
        <f>SUM($C$2:C4)</f>
        <v>3.9</v>
      </c>
      <c r="C42" s="11"/>
      <c r="D42" s="11"/>
      <c r="E42" s="11">
        <f>E41</f>
        <v>-680.31</v>
      </c>
      <c r="F42" s="11">
        <v>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25">
      <c r="B43" s="11">
        <f>SUM($C$2:C4)</f>
        <v>3.9</v>
      </c>
      <c r="C43" s="11"/>
      <c r="D43" s="11"/>
      <c r="E43" s="11">
        <v>0</v>
      </c>
      <c r="F43" s="11">
        <f>D5</f>
        <v>-583.22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25">
      <c r="A44" s="132" t="s">
        <v>135</v>
      </c>
      <c r="B44" s="133">
        <f>AVERAGE(B43,B45)</f>
        <v>19.3</v>
      </c>
      <c r="C44" s="11"/>
      <c r="D44" s="11"/>
      <c r="E44" s="11"/>
      <c r="F44" s="11">
        <f>F43</f>
        <v>-583.22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25">
      <c r="A45" t="s">
        <v>1</v>
      </c>
      <c r="B45" s="11">
        <f>SUM($C$2:C5)</f>
        <v>34.700000000000003</v>
      </c>
      <c r="C45" s="11"/>
      <c r="D45" s="11"/>
      <c r="E45" s="11"/>
      <c r="F45" s="11">
        <f>F44</f>
        <v>-583.22</v>
      </c>
      <c r="G45" s="11">
        <v>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25">
      <c r="B46" s="11">
        <f>SUM($C$2:C5)</f>
        <v>34.700000000000003</v>
      </c>
      <c r="C46" s="11"/>
      <c r="D46" s="11"/>
      <c r="E46" s="11"/>
      <c r="F46" s="11">
        <v>0</v>
      </c>
      <c r="G46" s="11">
        <f>D6</f>
        <v>-386.73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25">
      <c r="A47" s="132" t="s">
        <v>135</v>
      </c>
      <c r="B47" s="133">
        <f>AVERAGE(B46,B48)</f>
        <v>36.75</v>
      </c>
      <c r="C47" s="11"/>
      <c r="D47" s="11"/>
      <c r="E47" s="11"/>
      <c r="F47" s="11"/>
      <c r="G47" s="11">
        <f>G46</f>
        <v>-386.73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25">
      <c r="A48" t="s">
        <v>2</v>
      </c>
      <c r="B48" s="11">
        <f>SUM($C$2:C6)</f>
        <v>38.800000000000004</v>
      </c>
      <c r="C48" s="11"/>
      <c r="D48" s="11"/>
      <c r="E48" s="11"/>
      <c r="F48" s="11"/>
      <c r="G48" s="11">
        <f>G47</f>
        <v>-386.73</v>
      </c>
      <c r="H48" s="11">
        <v>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25">
      <c r="B49" s="11">
        <f>SUM($C$2:C6)</f>
        <v>38.800000000000004</v>
      </c>
      <c r="C49" s="11"/>
      <c r="D49" s="11"/>
      <c r="E49" s="11"/>
      <c r="F49" s="11"/>
      <c r="G49" s="11">
        <v>0</v>
      </c>
      <c r="H49" s="11">
        <f>D7</f>
        <v>-79.31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25">
      <c r="A50" s="132" t="s">
        <v>135</v>
      </c>
      <c r="B50" s="133">
        <f>AVERAGE(B49,B51)</f>
        <v>47.150000000000006</v>
      </c>
      <c r="C50" s="11"/>
      <c r="D50" s="11"/>
      <c r="E50" s="11"/>
      <c r="F50" s="11"/>
      <c r="G50" s="11"/>
      <c r="H50" s="11">
        <f>H49</f>
        <v>-79.31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25">
      <c r="A51" t="s">
        <v>113</v>
      </c>
      <c r="B51" s="11">
        <f>SUM($C$2:C7)</f>
        <v>55.5</v>
      </c>
      <c r="C51" s="11"/>
      <c r="D51" s="11"/>
      <c r="E51" s="11"/>
      <c r="F51" s="11"/>
      <c r="G51" s="11"/>
      <c r="H51" s="11">
        <f>H50</f>
        <v>-79.31</v>
      </c>
      <c r="I51" s="11">
        <v>0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25">
      <c r="B52" s="11">
        <f>SUM($C$2:C7)</f>
        <v>55.5</v>
      </c>
      <c r="C52" s="11"/>
      <c r="D52" s="11"/>
      <c r="E52" s="11"/>
      <c r="F52" s="11"/>
      <c r="G52" s="11"/>
      <c r="H52" s="11">
        <v>0</v>
      </c>
      <c r="I52" s="11">
        <f>D8</f>
        <v>-64.599999999999994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25">
      <c r="A53" s="132" t="s">
        <v>135</v>
      </c>
      <c r="B53" s="133">
        <f>AVERAGE(B52,B54)</f>
        <v>55.8</v>
      </c>
      <c r="C53" s="11"/>
      <c r="D53" s="11"/>
      <c r="E53" s="11"/>
      <c r="F53" s="11"/>
      <c r="G53" s="11"/>
      <c r="H53" s="11"/>
      <c r="I53" s="11">
        <f>I52</f>
        <v>-64.599999999999994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25">
      <c r="A54" t="s">
        <v>12</v>
      </c>
      <c r="B54" s="11">
        <f>SUM($C$2:C8)</f>
        <v>56.1</v>
      </c>
      <c r="C54" s="11"/>
      <c r="D54" s="11"/>
      <c r="E54" s="11"/>
      <c r="F54" s="11"/>
      <c r="G54" s="11"/>
      <c r="H54" s="11"/>
      <c r="I54" s="11">
        <f>I53</f>
        <v>-64.599999999999994</v>
      </c>
      <c r="J54" s="11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25">
      <c r="B55" s="11">
        <f>SUM($C$2:C8)</f>
        <v>56.1</v>
      </c>
      <c r="C55" s="11"/>
      <c r="D55" s="11"/>
      <c r="E55" s="11"/>
      <c r="F55" s="11"/>
      <c r="G55" s="11"/>
      <c r="H55" s="11"/>
      <c r="I55" s="11">
        <v>0</v>
      </c>
      <c r="J55" s="11">
        <f>D9</f>
        <v>-49.45</v>
      </c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25">
      <c r="A56" s="132" t="s">
        <v>135</v>
      </c>
      <c r="B56" s="133">
        <f>AVERAGE(B55,B57)</f>
        <v>65.5</v>
      </c>
      <c r="C56" s="11"/>
      <c r="D56" s="11"/>
      <c r="E56" s="11"/>
      <c r="F56" s="11"/>
      <c r="G56" s="11"/>
      <c r="H56" s="11"/>
      <c r="I56" s="11"/>
      <c r="J56" s="11">
        <f>J55</f>
        <v>-49.45</v>
      </c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25">
      <c r="A57" t="s">
        <v>4</v>
      </c>
      <c r="B57" s="11">
        <f>SUM($C$2:C9)</f>
        <v>74.900000000000006</v>
      </c>
      <c r="C57" s="11"/>
      <c r="D57" s="11"/>
      <c r="E57" s="11"/>
      <c r="F57" s="11"/>
      <c r="G57" s="11"/>
      <c r="H57" s="11"/>
      <c r="I57" s="11"/>
      <c r="J57" s="11">
        <f>J56</f>
        <v>-49.45</v>
      </c>
      <c r="K57" s="11">
        <v>0</v>
      </c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25">
      <c r="B58" s="11">
        <f>SUM($C$2:C9)</f>
        <v>74.900000000000006</v>
      </c>
      <c r="C58" s="11"/>
      <c r="D58" s="11"/>
      <c r="E58" s="11"/>
      <c r="F58" s="11"/>
      <c r="G58" s="11"/>
      <c r="H58" s="11"/>
      <c r="I58" s="11"/>
      <c r="J58" s="11">
        <v>0</v>
      </c>
      <c r="K58" s="11">
        <f>D10</f>
        <v>-9.67</v>
      </c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25">
      <c r="A59" s="132" t="s">
        <v>135</v>
      </c>
      <c r="B59" s="133">
        <f>AVERAGE(B58,B60)</f>
        <v>76.45</v>
      </c>
      <c r="C59" s="11"/>
      <c r="D59" s="11"/>
      <c r="E59" s="11"/>
      <c r="F59" s="11"/>
      <c r="G59" s="11"/>
      <c r="H59" s="11"/>
      <c r="I59" s="11"/>
      <c r="J59" s="11"/>
      <c r="K59" s="11">
        <f>K58</f>
        <v>-9.67</v>
      </c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25">
      <c r="A60" t="s">
        <v>20</v>
      </c>
      <c r="B60" s="11">
        <f>SUM($C$2:C10)</f>
        <v>78</v>
      </c>
      <c r="C60" s="11"/>
      <c r="D60" s="11"/>
      <c r="E60" s="11"/>
      <c r="F60" s="11"/>
      <c r="G60" s="11"/>
      <c r="H60" s="11"/>
      <c r="I60" s="11"/>
      <c r="J60" s="11"/>
      <c r="K60" s="11">
        <f>K59</f>
        <v>-9.67</v>
      </c>
      <c r="L60" s="11">
        <v>0</v>
      </c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25">
      <c r="B61" s="11">
        <f>B60</f>
        <v>78</v>
      </c>
      <c r="C61" s="11"/>
      <c r="D61" s="11"/>
      <c r="E61" s="11"/>
      <c r="F61" s="11"/>
      <c r="G61" s="11"/>
      <c r="H61" s="11"/>
      <c r="I61" s="11"/>
      <c r="J61" s="11"/>
      <c r="K61" s="11">
        <v>0</v>
      </c>
      <c r="L61" s="11">
        <f>D11</f>
        <v>-2.11</v>
      </c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25">
      <c r="A62" s="132" t="s">
        <v>135</v>
      </c>
      <c r="B62" s="133">
        <f>AVERAGE(B61,B63)</f>
        <v>80.3</v>
      </c>
      <c r="C62" s="11"/>
      <c r="D62" s="11"/>
      <c r="E62" s="11"/>
      <c r="F62" s="11"/>
      <c r="G62" s="11"/>
      <c r="H62" s="11"/>
      <c r="I62" s="11"/>
      <c r="J62" s="11"/>
      <c r="K62" s="11"/>
      <c r="L62" s="11">
        <f>L61</f>
        <v>-2.11</v>
      </c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25">
      <c r="A63" t="s">
        <v>15</v>
      </c>
      <c r="B63" s="11">
        <f>SUM($C$2:C11)</f>
        <v>82.6</v>
      </c>
      <c r="C63" s="11"/>
      <c r="D63" s="11"/>
      <c r="E63" s="11"/>
      <c r="F63" s="11"/>
      <c r="G63" s="11"/>
      <c r="H63" s="11"/>
      <c r="I63" s="11"/>
      <c r="J63" s="11"/>
      <c r="K63" s="11"/>
      <c r="L63" s="11">
        <f>L62</f>
        <v>-2.11</v>
      </c>
      <c r="M63" s="11">
        <v>0</v>
      </c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25">
      <c r="B64" s="11">
        <f>B63</f>
        <v>82.6</v>
      </c>
      <c r="C64" s="11"/>
      <c r="D64" s="11"/>
      <c r="E64" s="11"/>
      <c r="F64" s="11"/>
      <c r="G64" s="11"/>
      <c r="H64" s="11"/>
      <c r="I64" s="11"/>
      <c r="J64" s="11"/>
      <c r="K64" s="11"/>
      <c r="L64" s="11">
        <v>0</v>
      </c>
      <c r="M64" s="11">
        <f>D12</f>
        <v>112.77</v>
      </c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25">
      <c r="A65" s="132" t="s">
        <v>135</v>
      </c>
      <c r="B65" s="133">
        <f>AVERAGE(B64,B66)</f>
        <v>82.899999999999991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>
        <f>M64</f>
        <v>112.77</v>
      </c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25">
      <c r="A66" t="s">
        <v>11</v>
      </c>
      <c r="B66" s="11">
        <f>SUM($C$2:C12)</f>
        <v>83.199999999999989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>
        <f>M65</f>
        <v>112.77</v>
      </c>
      <c r="N66" s="11">
        <v>0</v>
      </c>
      <c r="O66" s="11"/>
      <c r="P66" s="11"/>
      <c r="Q66" s="11"/>
      <c r="R66" s="11"/>
      <c r="S66" s="11"/>
      <c r="T66" s="11">
        <v>0</v>
      </c>
      <c r="U66" s="11"/>
    </row>
    <row r="67" spans="1:21" x14ac:dyDescent="0.25">
      <c r="B67" s="11">
        <f>B66</f>
        <v>83.199999999999989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>
        <v>0</v>
      </c>
      <c r="N67" s="11">
        <f>D13</f>
        <v>156.38</v>
      </c>
      <c r="O67" s="11"/>
      <c r="P67" s="11"/>
      <c r="Q67" s="11"/>
      <c r="R67" s="11"/>
      <c r="S67" s="11"/>
      <c r="T67" s="11">
        <v>0</v>
      </c>
      <c r="U67" s="11"/>
    </row>
    <row r="68" spans="1:21" x14ac:dyDescent="0.25">
      <c r="A68" s="132" t="s">
        <v>135</v>
      </c>
      <c r="B68" s="133">
        <f>AVERAGE(B67,B69)</f>
        <v>83.999999999999986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>
        <f>N67</f>
        <v>156.38</v>
      </c>
      <c r="O68" s="11"/>
      <c r="P68" s="11"/>
      <c r="Q68" s="11"/>
      <c r="R68" s="11"/>
      <c r="S68" s="11"/>
      <c r="T68" s="11">
        <v>0</v>
      </c>
      <c r="U68" s="11"/>
    </row>
    <row r="69" spans="1:21" x14ac:dyDescent="0.25">
      <c r="A69" t="s">
        <v>16</v>
      </c>
      <c r="B69" s="11">
        <f>SUM($C$2:C13)</f>
        <v>84.799999999999983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>
        <f>N68</f>
        <v>156.38</v>
      </c>
      <c r="O69" s="11">
        <v>0</v>
      </c>
      <c r="P69" s="11"/>
      <c r="Q69" s="11"/>
      <c r="R69" s="11"/>
      <c r="S69" s="11"/>
      <c r="T69" s="11">
        <v>0</v>
      </c>
      <c r="U69" s="11"/>
    </row>
    <row r="70" spans="1:21" x14ac:dyDescent="0.25">
      <c r="B70" s="11">
        <f>B69</f>
        <v>84.799999999999983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>
        <v>0</v>
      </c>
      <c r="O70" s="11">
        <f>D14</f>
        <v>174.83</v>
      </c>
      <c r="P70" s="11"/>
      <c r="Q70" s="11"/>
      <c r="R70" s="11"/>
      <c r="S70" s="11"/>
      <c r="T70" s="11">
        <v>0</v>
      </c>
      <c r="U70" s="11"/>
    </row>
    <row r="71" spans="1:21" x14ac:dyDescent="0.25">
      <c r="A71" s="132" t="s">
        <v>135</v>
      </c>
      <c r="B71" s="133">
        <f>AVERAGE(B70,B72)</f>
        <v>85.449999999999989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>
        <f>O70</f>
        <v>174.83</v>
      </c>
      <c r="P71" s="11"/>
      <c r="Q71" s="11"/>
      <c r="R71" s="11"/>
      <c r="S71" s="11"/>
      <c r="T71" s="11">
        <v>0</v>
      </c>
      <c r="U71" s="11"/>
    </row>
    <row r="72" spans="1:21" x14ac:dyDescent="0.25">
      <c r="A72" t="s">
        <v>17</v>
      </c>
      <c r="B72" s="11">
        <f>SUM($C$2:C14)</f>
        <v>86.09999999999998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f>O71</f>
        <v>174.83</v>
      </c>
      <c r="P72" s="11">
        <v>0</v>
      </c>
      <c r="Q72" s="11"/>
      <c r="R72" s="11"/>
      <c r="S72" s="11"/>
      <c r="T72" s="11">
        <v>0</v>
      </c>
      <c r="U72" s="11"/>
    </row>
    <row r="73" spans="1:21" x14ac:dyDescent="0.25">
      <c r="B73" s="11">
        <f>B72</f>
        <v>86.09999999999998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0</v>
      </c>
      <c r="P73" s="11">
        <f>D15</f>
        <v>185.42</v>
      </c>
      <c r="Q73" s="11"/>
      <c r="R73" s="11"/>
      <c r="S73" s="11"/>
      <c r="T73" s="11">
        <v>0</v>
      </c>
      <c r="U73" s="11"/>
    </row>
    <row r="74" spans="1:21" x14ac:dyDescent="0.25">
      <c r="A74" s="132" t="s">
        <v>135</v>
      </c>
      <c r="B74" s="133">
        <f>AVERAGE(B73,B75)</f>
        <v>87.199999999999989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>
        <f>P73</f>
        <v>185.42</v>
      </c>
      <c r="Q74" s="11"/>
      <c r="R74" s="11"/>
      <c r="S74" s="11"/>
      <c r="T74" s="11">
        <v>0</v>
      </c>
      <c r="U74" s="11"/>
    </row>
    <row r="75" spans="1:21" x14ac:dyDescent="0.25">
      <c r="A75" t="s">
        <v>7</v>
      </c>
      <c r="B75" s="11">
        <f>SUM($C$2:C15)</f>
        <v>88.299999999999983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>
        <f>P74</f>
        <v>185.42</v>
      </c>
      <c r="Q75" s="11">
        <v>0</v>
      </c>
      <c r="R75" s="11"/>
      <c r="S75" s="11"/>
      <c r="T75" s="11">
        <v>0</v>
      </c>
      <c r="U75" s="11"/>
    </row>
    <row r="76" spans="1:21" x14ac:dyDescent="0.25">
      <c r="B76" s="11">
        <f>B75</f>
        <v>88.299999999999983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v>0</v>
      </c>
      <c r="Q76" s="11">
        <f>D16</f>
        <v>196.99</v>
      </c>
      <c r="R76" s="11"/>
      <c r="S76" s="11"/>
      <c r="T76" s="11">
        <v>0</v>
      </c>
      <c r="U76" s="11"/>
    </row>
    <row r="77" spans="1:21" x14ac:dyDescent="0.25">
      <c r="A77" s="132" t="s">
        <v>135</v>
      </c>
      <c r="B77" s="133">
        <f>AVERAGE(B76,B78)</f>
        <v>91.949999999999989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>
        <f>Q76</f>
        <v>196.99</v>
      </c>
      <c r="R77" s="11"/>
      <c r="S77" s="11"/>
      <c r="T77" s="11">
        <v>0</v>
      </c>
      <c r="U77" s="11"/>
    </row>
    <row r="78" spans="1:21" x14ac:dyDescent="0.25">
      <c r="A78" t="s">
        <v>21</v>
      </c>
      <c r="B78" s="11">
        <f>SUM($C$2:C16)</f>
        <v>95.59999999999998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>
        <f>Q77</f>
        <v>196.99</v>
      </c>
      <c r="R78" s="11">
        <v>0</v>
      </c>
      <c r="S78" s="11"/>
      <c r="T78" s="11">
        <v>0</v>
      </c>
      <c r="U78" s="11"/>
    </row>
    <row r="79" spans="1:21" x14ac:dyDescent="0.25">
      <c r="B79" s="11">
        <f>B78</f>
        <v>95.59999999999998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0</v>
      </c>
      <c r="R79" s="11">
        <f>D17</f>
        <v>275.58</v>
      </c>
      <c r="S79" s="11"/>
      <c r="T79" s="11">
        <v>0</v>
      </c>
      <c r="U79" s="11"/>
    </row>
    <row r="80" spans="1:21" x14ac:dyDescent="0.25">
      <c r="A80" s="132" t="s">
        <v>135</v>
      </c>
      <c r="B80" s="133">
        <f>AVERAGE(B79,B81)</f>
        <v>111.29999999999998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>
        <f>R79</f>
        <v>275.58</v>
      </c>
      <c r="S80" s="11"/>
      <c r="T80" s="11">
        <v>0</v>
      </c>
      <c r="U80" s="11"/>
    </row>
    <row r="81" spans="1:21" x14ac:dyDescent="0.25">
      <c r="A81" t="s">
        <v>14</v>
      </c>
      <c r="B81" s="11">
        <f>SUM($C$2:C17)</f>
        <v>126.99999999999997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f>R80</f>
        <v>275.58</v>
      </c>
      <c r="S81" s="11">
        <v>0</v>
      </c>
      <c r="T81" s="11">
        <v>0</v>
      </c>
      <c r="U81" s="11"/>
    </row>
    <row r="82" spans="1:21" x14ac:dyDescent="0.25">
      <c r="B82" s="11">
        <f>B81</f>
        <v>126.99999999999997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>
        <v>0</v>
      </c>
      <c r="S82" s="11">
        <f>D18</f>
        <v>572.92999999999995</v>
      </c>
      <c r="T82" s="11">
        <v>0</v>
      </c>
      <c r="U82" s="11"/>
    </row>
    <row r="83" spans="1:21" x14ac:dyDescent="0.25">
      <c r="A83" s="132" t="s">
        <v>135</v>
      </c>
      <c r="B83" s="133">
        <f>AVERAGE(B82,B84)</f>
        <v>127.39999999999998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>
        <f>S82</f>
        <v>572.92999999999995</v>
      </c>
      <c r="T83" s="11">
        <v>0</v>
      </c>
      <c r="U83" s="11"/>
    </row>
    <row r="84" spans="1:21" x14ac:dyDescent="0.25">
      <c r="A84" t="s">
        <v>18</v>
      </c>
      <c r="B84" s="11">
        <f>SUM($C$2:C18)</f>
        <v>127.79999999999997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>
        <f>S83</f>
        <v>572.92999999999995</v>
      </c>
      <c r="T84" s="11">
        <v>0</v>
      </c>
      <c r="U84" s="11"/>
    </row>
    <row r="85" spans="1:21" x14ac:dyDescent="0.25">
      <c r="B85" s="11">
        <f>B84</f>
        <v>127.79999999999997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>
        <v>0</v>
      </c>
      <c r="T85" s="11">
        <v>0</v>
      </c>
      <c r="U85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88"/>
  <sheetViews>
    <sheetView showGridLines="0" topLeftCell="A165" zoomScale="70" zoomScaleNormal="70" workbookViewId="0">
      <selection activeCell="E213" sqref="E213"/>
    </sheetView>
  </sheetViews>
  <sheetFormatPr defaultRowHeight="15" x14ac:dyDescent="0.25"/>
  <cols>
    <col min="1" max="1" width="40.140625" customWidth="1"/>
    <col min="2" max="2" width="44.85546875" customWidth="1"/>
    <col min="3" max="3" width="41.5703125" customWidth="1"/>
    <col min="4" max="4" width="26.85546875" customWidth="1"/>
    <col min="5" max="5" width="15.85546875" customWidth="1"/>
    <col min="6" max="6" width="12" customWidth="1"/>
    <col min="7" max="7" width="16.85546875" customWidth="1"/>
    <col min="8" max="8" width="9.42578125" bestFit="1" customWidth="1"/>
    <col min="9" max="9" width="12.28515625" customWidth="1"/>
    <col min="10" max="10" width="15.7109375" customWidth="1"/>
    <col min="11" max="11" width="13.7109375" customWidth="1"/>
    <col min="12" max="12" width="13.85546875" customWidth="1"/>
    <col min="13" max="13" width="14.140625" customWidth="1"/>
    <col min="14" max="14" width="17.5703125" customWidth="1"/>
    <col min="15" max="15" width="9.140625" bestFit="1" customWidth="1"/>
    <col min="16" max="16" width="13.42578125" customWidth="1"/>
    <col min="17" max="17" width="12.85546875" customWidth="1"/>
    <col min="18" max="18" width="14.85546875" customWidth="1"/>
    <col min="19" max="19" width="13.42578125" customWidth="1"/>
    <col min="20" max="20" width="17" customWidth="1"/>
    <col min="21" max="21" width="10.42578125" bestFit="1" customWidth="1"/>
    <col min="22" max="22" width="21.140625" customWidth="1"/>
    <col min="23" max="23" width="17.28515625" customWidth="1"/>
    <col min="24" max="24" width="27.5703125" customWidth="1"/>
    <col min="25" max="25" width="9.140625" bestFit="1" customWidth="1"/>
    <col min="26" max="27" width="9.42578125" bestFit="1" customWidth="1"/>
    <col min="28" max="28" width="14.7109375" customWidth="1"/>
    <col min="29" max="29" width="10" bestFit="1" customWidth="1"/>
  </cols>
  <sheetData>
    <row r="1" spans="2:29" x14ac:dyDescent="0.25">
      <c r="B1" t="s">
        <v>39</v>
      </c>
    </row>
    <row r="3" spans="2:29" s="2" customFormat="1" x14ac:dyDescent="0.25"/>
    <row r="4" spans="2:29" s="7" customFormat="1" ht="75" x14ac:dyDescent="0.25">
      <c r="D4" s="83" t="s">
        <v>0</v>
      </c>
      <c r="E4" s="83" t="s">
        <v>1</v>
      </c>
      <c r="F4" s="83" t="s">
        <v>2</v>
      </c>
      <c r="G4" s="83" t="s">
        <v>3</v>
      </c>
      <c r="H4" s="83" t="s">
        <v>4</v>
      </c>
      <c r="I4" s="83" t="s">
        <v>5</v>
      </c>
      <c r="J4" s="83" t="s">
        <v>112</v>
      </c>
      <c r="K4" s="83" t="s">
        <v>7</v>
      </c>
      <c r="L4" s="83" t="s">
        <v>113</v>
      </c>
      <c r="M4" s="83" t="s">
        <v>114</v>
      </c>
      <c r="N4" s="83" t="s">
        <v>9</v>
      </c>
      <c r="O4" s="83" t="s">
        <v>10</v>
      </c>
      <c r="P4" s="83" t="s">
        <v>11</v>
      </c>
      <c r="Q4" s="83" t="s">
        <v>12</v>
      </c>
      <c r="R4" s="83" t="s">
        <v>14</v>
      </c>
      <c r="S4" s="83" t="s">
        <v>15</v>
      </c>
      <c r="T4" s="83" t="s">
        <v>13</v>
      </c>
      <c r="U4" s="83" t="s">
        <v>125</v>
      </c>
      <c r="V4" s="83" t="s">
        <v>16</v>
      </c>
      <c r="W4" s="83" t="s">
        <v>17</v>
      </c>
      <c r="X4" s="83" t="s">
        <v>18</v>
      </c>
      <c r="Y4" s="83" t="s">
        <v>19</v>
      </c>
      <c r="Z4" s="83" t="s">
        <v>20</v>
      </c>
      <c r="AA4" s="83" t="s">
        <v>21</v>
      </c>
      <c r="AB4" s="10"/>
    </row>
    <row r="5" spans="2:29" x14ac:dyDescent="0.25">
      <c r="D5" s="84">
        <v>2020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21"/>
      <c r="AC5" s="69">
        <f>SUM(E5:AB5)</f>
        <v>0</v>
      </c>
    </row>
    <row r="6" spans="2:29" x14ac:dyDescent="0.25">
      <c r="D6" s="84">
        <v>2021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1.6888000000000001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21"/>
      <c r="AC6" s="69">
        <f t="shared" ref="AC6:AC35" si="0">SUM(E6:AB6)</f>
        <v>1.6888000000000001</v>
      </c>
    </row>
    <row r="7" spans="2:29" x14ac:dyDescent="0.25">
      <c r="D7" s="84">
        <v>2022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3.12528939999999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21"/>
      <c r="AC7" s="69">
        <f t="shared" si="0"/>
        <v>3.12528939999999</v>
      </c>
    </row>
    <row r="8" spans="2:29" x14ac:dyDescent="0.25">
      <c r="D8" s="84">
        <v>2023</v>
      </c>
      <c r="E8" s="85">
        <v>4.0820220589015202E-2</v>
      </c>
      <c r="F8" s="85">
        <v>2.4158906062880299E-2</v>
      </c>
      <c r="G8" s="85">
        <v>0.59153505317158706</v>
      </c>
      <c r="H8" s="85">
        <v>0.25188830787240102</v>
      </c>
      <c r="I8" s="85">
        <v>0.430031192100854</v>
      </c>
      <c r="J8" s="85">
        <v>0</v>
      </c>
      <c r="K8" s="85">
        <v>0</v>
      </c>
      <c r="L8" s="85">
        <v>1.43303643531619</v>
      </c>
      <c r="M8" s="85">
        <v>2.60852627852785E-2</v>
      </c>
      <c r="N8" s="85">
        <v>0.10496980969386099</v>
      </c>
      <c r="O8" s="85">
        <v>7.8705534265905604E-3</v>
      </c>
      <c r="P8" s="85">
        <v>8.1151708219266996E-2</v>
      </c>
      <c r="Q8" s="85">
        <v>0.18473647726888601</v>
      </c>
      <c r="R8" s="85">
        <v>2.3239815568428002</v>
      </c>
      <c r="S8" s="85">
        <v>1.0363674484426799</v>
      </c>
      <c r="T8" s="85">
        <v>0.42502449491600203</v>
      </c>
      <c r="U8" s="85">
        <v>2.9360203316852299E-2</v>
      </c>
      <c r="V8" s="85">
        <v>0.209876886878963</v>
      </c>
      <c r="W8" s="85">
        <v>1.54309805815888E-2</v>
      </c>
      <c r="X8" s="85">
        <v>8.9040630965272996E-2</v>
      </c>
      <c r="Y8" s="85">
        <v>4.3290156334290897E-2</v>
      </c>
      <c r="Z8" s="85">
        <v>0.37443796733006701</v>
      </c>
      <c r="AA8" s="85">
        <v>4.6151143544824802E-2</v>
      </c>
      <c r="AB8" s="21"/>
      <c r="AC8" s="69">
        <f t="shared" si="0"/>
        <v>7.7692453956601524</v>
      </c>
    </row>
    <row r="9" spans="2:29" x14ac:dyDescent="0.25">
      <c r="D9" s="84">
        <v>2024</v>
      </c>
      <c r="E9" s="85">
        <v>0.65801690072200003</v>
      </c>
      <c r="F9" s="85">
        <v>6.4825716762885302E-2</v>
      </c>
      <c r="G9" s="85">
        <v>1.2065159936268499</v>
      </c>
      <c r="H9" s="85">
        <v>0.77867810423363903</v>
      </c>
      <c r="I9" s="85">
        <v>0.54871095810926995</v>
      </c>
      <c r="J9" s="85">
        <v>0</v>
      </c>
      <c r="K9" s="85">
        <v>0</v>
      </c>
      <c r="L9" s="85">
        <v>1.89571501935755</v>
      </c>
      <c r="M9" s="85">
        <v>3.3815767003012497E-2</v>
      </c>
      <c r="N9" s="85">
        <v>1.8769996220517999</v>
      </c>
      <c r="O9" s="85">
        <v>0.48677878736838498</v>
      </c>
      <c r="P9" s="85">
        <v>0.14002730380752801</v>
      </c>
      <c r="Q9" s="85">
        <v>0.34519724770329102</v>
      </c>
      <c r="R9" s="85">
        <v>4.5901479344661196</v>
      </c>
      <c r="S9" s="85">
        <v>1.67449532022051</v>
      </c>
      <c r="T9" s="85">
        <v>0.87589443899267505</v>
      </c>
      <c r="U9" s="85">
        <v>5.3250129480714802E-2</v>
      </c>
      <c r="V9" s="85">
        <v>0.56569974138275603</v>
      </c>
      <c r="W9" s="85">
        <v>4.6972008242691599E-2</v>
      </c>
      <c r="X9" s="85">
        <v>0.2408631111134</v>
      </c>
      <c r="Y9" s="85">
        <v>8.7924138172690597E-2</v>
      </c>
      <c r="Z9" s="85">
        <v>1.01312209283832</v>
      </c>
      <c r="AA9" s="85">
        <v>0.18586144164771801</v>
      </c>
      <c r="AB9" s="21"/>
      <c r="AC9" s="69">
        <f t="shared" si="0"/>
        <v>17.369511777303806</v>
      </c>
    </row>
    <row r="10" spans="2:29" x14ac:dyDescent="0.25">
      <c r="D10" s="84">
        <v>2025</v>
      </c>
      <c r="E10" s="85">
        <v>1.8541394578850201</v>
      </c>
      <c r="F10" s="85">
        <v>0.122649868617362</v>
      </c>
      <c r="G10" s="85">
        <v>1.7390319082033501</v>
      </c>
      <c r="H10" s="85">
        <v>1.56277859193846</v>
      </c>
      <c r="I10" s="85">
        <v>0.51184742939218297</v>
      </c>
      <c r="J10" s="85">
        <v>7.8408504712750404E-2</v>
      </c>
      <c r="K10" s="85">
        <v>0.54636597630224404</v>
      </c>
      <c r="L10" s="85">
        <v>0.60653269047728298</v>
      </c>
      <c r="M10" s="85">
        <v>9.8957394082531402E-3</v>
      </c>
      <c r="N10" s="85">
        <v>1.0281492623758299</v>
      </c>
      <c r="O10" s="85">
        <v>0.183579093225818</v>
      </c>
      <c r="P10" s="85">
        <v>0.188731724450107</v>
      </c>
      <c r="Q10" s="85">
        <v>0.46020349151409001</v>
      </c>
      <c r="R10" s="85">
        <v>6.4413767067168601</v>
      </c>
      <c r="S10" s="85">
        <v>2.3661112030617701</v>
      </c>
      <c r="T10" s="85">
        <v>1.09211485535666</v>
      </c>
      <c r="U10" s="85">
        <v>6.8799252229794605E-2</v>
      </c>
      <c r="V10" s="85">
        <v>1.0040767917205</v>
      </c>
      <c r="W10" s="85">
        <v>9.1883532946339302E-2</v>
      </c>
      <c r="X10" s="85">
        <v>0.44190421249464101</v>
      </c>
      <c r="Y10" s="85">
        <v>0.12900149756307</v>
      </c>
      <c r="Z10" s="85">
        <v>1.8573393713542401</v>
      </c>
      <c r="AA10" s="85">
        <v>0.40348841702330301</v>
      </c>
      <c r="AB10" s="21"/>
      <c r="AC10" s="69">
        <f t="shared" si="0"/>
        <v>22.788409578969929</v>
      </c>
    </row>
    <row r="11" spans="2:29" x14ac:dyDescent="0.25">
      <c r="D11" s="84">
        <v>2026</v>
      </c>
      <c r="E11" s="85">
        <v>3.5784284441804401</v>
      </c>
      <c r="F11" s="85">
        <v>0.48696511631197698</v>
      </c>
      <c r="G11" s="85">
        <v>2.2657124611187598</v>
      </c>
      <c r="H11" s="85">
        <v>2.7839698891914502</v>
      </c>
      <c r="I11" s="85">
        <v>0.59035967913224796</v>
      </c>
      <c r="J11" s="85">
        <v>6.7737172151040997E-2</v>
      </c>
      <c r="K11" s="85">
        <v>0.63937953505128098</v>
      </c>
      <c r="L11" s="85">
        <v>0.212172986190657</v>
      </c>
      <c r="M11" s="85">
        <v>3.03619186752364E-2</v>
      </c>
      <c r="N11" s="85">
        <v>0.36577425017326298</v>
      </c>
      <c r="O11" s="85">
        <v>9.4962884959420402E-2</v>
      </c>
      <c r="P11" s="85">
        <v>0.24560085750230901</v>
      </c>
      <c r="Q11" s="85">
        <v>0.62590849622348699</v>
      </c>
      <c r="R11" s="85">
        <v>9.2663481788468403</v>
      </c>
      <c r="S11" s="85">
        <v>2.9404360943128198</v>
      </c>
      <c r="T11" s="85">
        <v>1.40853412252238</v>
      </c>
      <c r="U11" s="85">
        <v>8.7968885366695601E-2</v>
      </c>
      <c r="V11" s="85">
        <v>1.4432833595341199</v>
      </c>
      <c r="W11" s="85">
        <v>0.153981869418953</v>
      </c>
      <c r="X11" s="85">
        <v>0.57249662485415898</v>
      </c>
      <c r="Y11" s="85">
        <v>0.17297963252908299</v>
      </c>
      <c r="Z11" s="85">
        <v>2.3929941684536602</v>
      </c>
      <c r="AA11" s="85">
        <v>0.76778241082563603</v>
      </c>
      <c r="AB11" s="21"/>
      <c r="AC11" s="69">
        <f t="shared" si="0"/>
        <v>31.194139037525915</v>
      </c>
    </row>
    <row r="12" spans="2:29" x14ac:dyDescent="0.25">
      <c r="D12" s="84">
        <v>2027</v>
      </c>
      <c r="E12" s="85">
        <v>5.9429017978804204</v>
      </c>
      <c r="F12" s="85">
        <v>1.15856662024924</v>
      </c>
      <c r="G12" s="85">
        <v>2.8120808073364398</v>
      </c>
      <c r="H12" s="85">
        <v>4.2098128842098301</v>
      </c>
      <c r="I12" s="85">
        <v>0.68154189325137104</v>
      </c>
      <c r="J12" s="85">
        <v>2.7085649967817101E-2</v>
      </c>
      <c r="K12" s="85">
        <v>1.3740806729235999</v>
      </c>
      <c r="L12" s="85">
        <v>0.129674095691275</v>
      </c>
      <c r="M12" s="85">
        <v>4.7097427540930298E-2</v>
      </c>
      <c r="N12" s="85">
        <v>0.14576220645683899</v>
      </c>
      <c r="O12" s="85">
        <v>8.6438375947819904E-2</v>
      </c>
      <c r="P12" s="85">
        <v>0.27570571201750999</v>
      </c>
      <c r="Q12" s="85">
        <v>0.72869194559152295</v>
      </c>
      <c r="R12" s="85">
        <v>11.8046558376177</v>
      </c>
      <c r="S12" s="85">
        <v>3.2155702473727001</v>
      </c>
      <c r="T12" s="85">
        <v>1.6861336820216299</v>
      </c>
      <c r="U12" s="85">
        <v>0.103087819241616</v>
      </c>
      <c r="V12" s="85">
        <v>1.7652390826067601</v>
      </c>
      <c r="W12" s="85">
        <v>0.230435697885571</v>
      </c>
      <c r="X12" s="85">
        <v>0.68981645101498901</v>
      </c>
      <c r="Y12" s="85">
        <v>0.21572173016343901</v>
      </c>
      <c r="Z12" s="85">
        <v>2.86437876088893</v>
      </c>
      <c r="AA12" s="85">
        <v>1.1852105860602999</v>
      </c>
      <c r="AB12" s="21"/>
      <c r="AC12" s="69">
        <f t="shared" si="0"/>
        <v>41.379689983938256</v>
      </c>
    </row>
    <row r="13" spans="2:29" x14ac:dyDescent="0.25">
      <c r="D13" s="84">
        <v>2028</v>
      </c>
      <c r="E13" s="85">
        <v>9.2102378511492606</v>
      </c>
      <c r="F13" s="85">
        <v>2.1444533258508298</v>
      </c>
      <c r="G13" s="85">
        <v>3.4254260904627598</v>
      </c>
      <c r="H13" s="85">
        <v>6.1311217823811397</v>
      </c>
      <c r="I13" s="85">
        <v>1.14598738473246</v>
      </c>
      <c r="J13" s="85">
        <v>1.14880597741922E-2</v>
      </c>
      <c r="K13" s="85">
        <v>1.2554857342963699</v>
      </c>
      <c r="L13" s="85">
        <v>2.13561309551796</v>
      </c>
      <c r="M13" s="85">
        <v>3.9389332397908802E-2</v>
      </c>
      <c r="N13" s="85">
        <v>0.23391652326561799</v>
      </c>
      <c r="O13" s="85">
        <v>0.237177479647979</v>
      </c>
      <c r="P13" s="85">
        <v>0.32108151020550402</v>
      </c>
      <c r="Q13" s="85">
        <v>0.87651329384499199</v>
      </c>
      <c r="R13" s="85">
        <v>14.5183591764184</v>
      </c>
      <c r="S13" s="85">
        <v>3.69439054358251</v>
      </c>
      <c r="T13" s="85">
        <v>2.3666861623231998</v>
      </c>
      <c r="U13" s="85">
        <v>0.131700045990649</v>
      </c>
      <c r="V13" s="85">
        <v>2.2037978731294801</v>
      </c>
      <c r="W13" s="85">
        <v>0.33428659673576999</v>
      </c>
      <c r="X13" s="85">
        <v>0.82993983679116101</v>
      </c>
      <c r="Y13" s="85">
        <v>0.26820468444289802</v>
      </c>
      <c r="Z13" s="85">
        <v>3.4094115131256801</v>
      </c>
      <c r="AA13" s="85">
        <v>1.73944275970162</v>
      </c>
      <c r="AB13" s="21"/>
      <c r="AC13" s="69">
        <f t="shared" si="0"/>
        <v>56.664110655768347</v>
      </c>
    </row>
    <row r="14" spans="2:29" x14ac:dyDescent="0.25">
      <c r="D14" s="84">
        <v>2029</v>
      </c>
      <c r="E14" s="85">
        <v>12.4900237655323</v>
      </c>
      <c r="F14" s="85">
        <v>3.2435613663174601</v>
      </c>
      <c r="G14" s="85">
        <v>3.8321381587044701</v>
      </c>
      <c r="H14" s="85">
        <v>8.1387018723702802</v>
      </c>
      <c r="I14" s="85">
        <v>1.2958505124830899</v>
      </c>
      <c r="J14" s="85">
        <v>3.9080098387017396E-3</v>
      </c>
      <c r="K14" s="85">
        <v>1.87945748665333</v>
      </c>
      <c r="L14" s="85">
        <v>6.2991742435182001</v>
      </c>
      <c r="M14" s="85">
        <v>7.4118185896980104E-2</v>
      </c>
      <c r="N14" s="85">
        <v>0.48262418907145499</v>
      </c>
      <c r="O14" s="85">
        <v>0.32814836401640002</v>
      </c>
      <c r="P14" s="85">
        <v>0.35689973699599198</v>
      </c>
      <c r="Q14" s="85">
        <v>1.0022182398672499</v>
      </c>
      <c r="R14" s="85">
        <v>17.246576600480498</v>
      </c>
      <c r="S14" s="85">
        <v>4.10210448207427</v>
      </c>
      <c r="T14" s="85">
        <v>2.8027675514389401</v>
      </c>
      <c r="U14" s="85">
        <v>0.150045090888311</v>
      </c>
      <c r="V14" s="85">
        <v>2.5463697410969601</v>
      </c>
      <c r="W14" s="85">
        <v>0.45343350161620599</v>
      </c>
      <c r="X14" s="85">
        <v>0.95998016606486403</v>
      </c>
      <c r="Y14" s="85">
        <v>0.318358878381995</v>
      </c>
      <c r="Z14" s="85">
        <v>3.8698649682775401</v>
      </c>
      <c r="AA14" s="85">
        <v>2.2108232150655298</v>
      </c>
      <c r="AB14" s="21"/>
      <c r="AC14" s="69">
        <f t="shared" si="0"/>
        <v>74.087148326651018</v>
      </c>
    </row>
    <row r="15" spans="2:29" x14ac:dyDescent="0.25">
      <c r="D15" s="84">
        <v>2030</v>
      </c>
      <c r="E15" s="85">
        <v>16.285072316162999</v>
      </c>
      <c r="F15" s="85">
        <v>4.3606999262440498</v>
      </c>
      <c r="G15" s="85">
        <v>4.0712705725689</v>
      </c>
      <c r="H15" s="85">
        <v>10.547811836976599</v>
      </c>
      <c r="I15" s="85">
        <v>1.36982220221909</v>
      </c>
      <c r="J15" s="85">
        <v>8.4508378614956596E-4</v>
      </c>
      <c r="K15" s="85">
        <v>2.3933221518875398</v>
      </c>
      <c r="L15" s="85">
        <v>11.3783821934126</v>
      </c>
      <c r="M15" s="85">
        <v>9.2920049802374699E-2</v>
      </c>
      <c r="N15" s="85">
        <v>0.323210027880735</v>
      </c>
      <c r="O15" s="85">
        <v>0.415795648670229</v>
      </c>
      <c r="P15" s="85">
        <v>0.38242676420576099</v>
      </c>
      <c r="Q15" s="85">
        <v>1.10770555301961</v>
      </c>
      <c r="R15" s="85">
        <v>19.785893973342301</v>
      </c>
      <c r="S15" s="85">
        <v>4.4182226811219296</v>
      </c>
      <c r="T15" s="85">
        <v>3.0859485589719502</v>
      </c>
      <c r="U15" s="85">
        <v>0.15929321835441401</v>
      </c>
      <c r="V15" s="85">
        <v>2.7976937964950199</v>
      </c>
      <c r="W15" s="85">
        <v>0.59020150125720505</v>
      </c>
      <c r="X15" s="85">
        <v>1.0778810737764899</v>
      </c>
      <c r="Y15" s="85">
        <v>0.36838794846962097</v>
      </c>
      <c r="Z15" s="85">
        <v>4.2738723015776996</v>
      </c>
      <c r="AA15" s="85">
        <v>2.85618047122892</v>
      </c>
      <c r="AB15" s="21"/>
      <c r="AC15" s="69">
        <f t="shared" si="0"/>
        <v>92.142859851432206</v>
      </c>
    </row>
    <row r="16" spans="2:29" x14ac:dyDescent="0.25">
      <c r="D16" s="84">
        <v>2031</v>
      </c>
      <c r="E16" s="85">
        <v>20.618291435242401</v>
      </c>
      <c r="F16" s="85">
        <v>5.4297780247310898</v>
      </c>
      <c r="G16" s="85">
        <v>4.1763307261482696</v>
      </c>
      <c r="H16" s="85">
        <v>13.0082783744446</v>
      </c>
      <c r="I16" s="85">
        <v>1.38194873356648</v>
      </c>
      <c r="J16" s="85">
        <v>4.4560037428522498E-4</v>
      </c>
      <c r="K16" s="85">
        <v>2.72542339342455</v>
      </c>
      <c r="L16" s="85">
        <v>14.3540373966465</v>
      </c>
      <c r="M16" s="85">
        <v>0.131995987999107</v>
      </c>
      <c r="N16" s="85">
        <v>0.48848519235022198</v>
      </c>
      <c r="O16" s="85">
        <v>0.54707716783605997</v>
      </c>
      <c r="P16" s="85">
        <v>0.43900255651372699</v>
      </c>
      <c r="Q16" s="85">
        <v>1.07683330879774</v>
      </c>
      <c r="R16" s="85">
        <v>22.332317369551799</v>
      </c>
      <c r="S16" s="85">
        <v>4.7333360510140103</v>
      </c>
      <c r="T16" s="85">
        <v>3.2973656908585101</v>
      </c>
      <c r="U16" s="85">
        <v>0.16939759936946999</v>
      </c>
      <c r="V16" s="85">
        <v>2.6738889296033599</v>
      </c>
      <c r="W16" s="85">
        <v>0.72618302681843905</v>
      </c>
      <c r="X16" s="85">
        <v>1.08818497143417</v>
      </c>
      <c r="Y16" s="85">
        <v>0.370806604223895</v>
      </c>
      <c r="Z16" s="85">
        <v>4.2541781853284197</v>
      </c>
      <c r="AA16" s="85">
        <v>3.5373552471860101</v>
      </c>
      <c r="AB16" s="21"/>
      <c r="AC16" s="69">
        <f t="shared" si="0"/>
        <v>107.56094157346313</v>
      </c>
    </row>
    <row r="17" spans="4:29" x14ac:dyDescent="0.25">
      <c r="D17" s="84">
        <v>2032</v>
      </c>
      <c r="E17" s="85">
        <v>25.319707765926299</v>
      </c>
      <c r="F17" s="85">
        <v>6.3339039579037797</v>
      </c>
      <c r="G17" s="85">
        <v>4.11990605609732</v>
      </c>
      <c r="H17" s="85">
        <v>15.387189595531799</v>
      </c>
      <c r="I17" s="85">
        <v>1.3161045786058401</v>
      </c>
      <c r="J17" s="85">
        <v>5.3830059688644502E-3</v>
      </c>
      <c r="K17" s="85">
        <v>3.1521653886387</v>
      </c>
      <c r="L17" s="85">
        <v>17.860422416942001</v>
      </c>
      <c r="M17" s="85">
        <v>0.14265870882169701</v>
      </c>
      <c r="N17" s="85">
        <v>0.55045581339112004</v>
      </c>
      <c r="O17" s="85">
        <v>0.63816716806108398</v>
      </c>
      <c r="P17" s="85">
        <v>0.49322788761932601</v>
      </c>
      <c r="Q17" s="85">
        <v>1.0442873258795</v>
      </c>
      <c r="R17" s="85">
        <v>24.717596416421099</v>
      </c>
      <c r="S17" s="85">
        <v>5.0190956366390003</v>
      </c>
      <c r="T17" s="85">
        <v>3.4317105775219798</v>
      </c>
      <c r="U17" s="85">
        <v>0.183047317392763</v>
      </c>
      <c r="V17" s="85">
        <v>2.5632923834903001</v>
      </c>
      <c r="W17" s="85">
        <v>0.86326150549154701</v>
      </c>
      <c r="X17" s="85">
        <v>1.1033606704672301</v>
      </c>
      <c r="Y17" s="85">
        <v>0.37293015170445998</v>
      </c>
      <c r="Z17" s="85">
        <v>4.2331107843353299</v>
      </c>
      <c r="AA17" s="85">
        <v>4.2499738986149698</v>
      </c>
      <c r="AB17" s="21"/>
      <c r="AC17" s="69">
        <f t="shared" si="0"/>
        <v>123.10095901146602</v>
      </c>
    </row>
    <row r="18" spans="4:29" x14ac:dyDescent="0.25">
      <c r="D18" s="84">
        <v>2033</v>
      </c>
      <c r="E18" s="85">
        <v>28.784762525149102</v>
      </c>
      <c r="F18" s="85">
        <v>6.6031373593111704</v>
      </c>
      <c r="G18" s="85">
        <v>3.6494930148052398</v>
      </c>
      <c r="H18" s="85">
        <v>17.0449277060474</v>
      </c>
      <c r="I18" s="85">
        <v>0.80463487841382098</v>
      </c>
      <c r="J18" s="85">
        <v>1.44745268809712E-3</v>
      </c>
      <c r="K18" s="85">
        <v>3.3637306904361099</v>
      </c>
      <c r="L18" s="85">
        <v>26.596356030576501</v>
      </c>
      <c r="M18" s="85">
        <v>2.5895180489009999E-2</v>
      </c>
      <c r="N18" s="85">
        <v>0.32757952029717402</v>
      </c>
      <c r="O18" s="85">
        <v>0.31970982853746799</v>
      </c>
      <c r="P18" s="85">
        <v>0.52469232149671796</v>
      </c>
      <c r="Q18" s="85">
        <v>0.95025159524007896</v>
      </c>
      <c r="R18" s="85">
        <v>26.017631405919399</v>
      </c>
      <c r="S18" s="85">
        <v>5.0584835656951901</v>
      </c>
      <c r="T18" s="85">
        <v>2.9784621031350902</v>
      </c>
      <c r="U18" s="85">
        <v>0.165488437170067</v>
      </c>
      <c r="V18" s="85">
        <v>2.3241915855048698</v>
      </c>
      <c r="W18" s="85">
        <v>0.95678403773780596</v>
      </c>
      <c r="X18" s="85">
        <v>1.0560511145724401</v>
      </c>
      <c r="Y18" s="85">
        <v>0.35825216781643199</v>
      </c>
      <c r="Z18" s="85">
        <v>4.0215863910544396</v>
      </c>
      <c r="AA18" s="85">
        <v>4.8038349437671002</v>
      </c>
      <c r="AB18" s="21"/>
      <c r="AC18" s="69">
        <f t="shared" si="0"/>
        <v>136.73738385586071</v>
      </c>
    </row>
    <row r="19" spans="4:29" x14ac:dyDescent="0.25">
      <c r="D19" s="84">
        <v>2034</v>
      </c>
      <c r="E19" s="85">
        <v>33.555408645103697</v>
      </c>
      <c r="F19" s="85">
        <v>6.8821724941779401</v>
      </c>
      <c r="G19" s="85">
        <v>3.32484843045793</v>
      </c>
      <c r="H19" s="85">
        <v>19.2568867739392</v>
      </c>
      <c r="I19" s="85">
        <v>0.71946899877934301</v>
      </c>
      <c r="J19" s="85">
        <v>3.49762669226126E-4</v>
      </c>
      <c r="K19" s="85">
        <v>3.4767857612858202</v>
      </c>
      <c r="L19" s="85">
        <v>26.979408322197798</v>
      </c>
      <c r="M19" s="85">
        <v>5.9450993412956399E-3</v>
      </c>
      <c r="N19" s="85">
        <v>8.62752667850223E-2</v>
      </c>
      <c r="O19" s="85">
        <v>7.2587441540005002E-2</v>
      </c>
      <c r="P19" s="85">
        <v>0.56042380477870102</v>
      </c>
      <c r="Q19" s="85">
        <v>0.87698667865973901</v>
      </c>
      <c r="R19" s="85">
        <v>28.172384717938801</v>
      </c>
      <c r="S19" s="85">
        <v>5.1343440586066897</v>
      </c>
      <c r="T19" s="85">
        <v>2.9025089685597498</v>
      </c>
      <c r="U19" s="85">
        <v>0.16077881246065401</v>
      </c>
      <c r="V19" s="85">
        <v>2.1463209623014898</v>
      </c>
      <c r="W19" s="85">
        <v>1.0788589652423799</v>
      </c>
      <c r="X19" s="85">
        <v>1.0462799729203001</v>
      </c>
      <c r="Y19" s="85">
        <v>0.35649999392649301</v>
      </c>
      <c r="Z19" s="85">
        <v>3.95599804013853</v>
      </c>
      <c r="AA19" s="85">
        <v>5.6356277549813001</v>
      </c>
      <c r="AB19" s="21"/>
      <c r="AC19" s="69">
        <f t="shared" si="0"/>
        <v>146.3871497267921</v>
      </c>
    </row>
    <row r="20" spans="4:29" x14ac:dyDescent="0.25">
      <c r="D20" s="84">
        <v>2035</v>
      </c>
      <c r="E20" s="85">
        <v>38.228656498947402</v>
      </c>
      <c r="F20" s="85">
        <v>7.0618476263168297</v>
      </c>
      <c r="G20" s="85">
        <v>2.9915915324517899</v>
      </c>
      <c r="H20" s="85">
        <v>21.3645570588479</v>
      </c>
      <c r="I20" s="85">
        <v>0.704382810539527</v>
      </c>
      <c r="J20" s="85">
        <v>9.7612563984702296E-5</v>
      </c>
      <c r="K20" s="85">
        <v>3.6640566748351602</v>
      </c>
      <c r="L20" s="85">
        <v>26.941736486219501</v>
      </c>
      <c r="M20" s="85">
        <v>4.7405461023649698E-3</v>
      </c>
      <c r="N20" s="85">
        <v>3.7297705090142401E-2</v>
      </c>
      <c r="O20" s="85">
        <v>2.6232150557695001E-2</v>
      </c>
      <c r="P20" s="85">
        <v>0.60799990869655396</v>
      </c>
      <c r="Q20" s="85">
        <v>0.82922939726434797</v>
      </c>
      <c r="R20" s="85">
        <v>30.412556886343602</v>
      </c>
      <c r="S20" s="85">
        <v>5.3346461494295196</v>
      </c>
      <c r="T20" s="85">
        <v>2.9320751423573101</v>
      </c>
      <c r="U20" s="85">
        <v>0.16071860496204601</v>
      </c>
      <c r="V20" s="85">
        <v>2.0978624234199299</v>
      </c>
      <c r="W20" s="85">
        <v>1.2051796501545899</v>
      </c>
      <c r="X20" s="85">
        <v>1.0388353290946799</v>
      </c>
      <c r="Y20" s="85">
        <v>0.356327416324281</v>
      </c>
      <c r="Z20" s="85">
        <v>3.9094412635257099</v>
      </c>
      <c r="AA20" s="85">
        <v>6.3639028084961398</v>
      </c>
      <c r="AB20" s="21"/>
      <c r="AC20" s="69">
        <f t="shared" si="0"/>
        <v>156.273971682541</v>
      </c>
    </row>
    <row r="21" spans="4:29" x14ac:dyDescent="0.25">
      <c r="D21" s="84">
        <v>2036</v>
      </c>
      <c r="E21" s="85">
        <v>42.515292150997702</v>
      </c>
      <c r="F21" s="85">
        <v>7.0084044896337003</v>
      </c>
      <c r="G21" s="85">
        <v>2.5670730306948202</v>
      </c>
      <c r="H21" s="85">
        <v>23.2503373970954</v>
      </c>
      <c r="I21" s="85">
        <v>0.69465924791812705</v>
      </c>
      <c r="J21" s="85">
        <v>8.0483500928712093E-5</v>
      </c>
      <c r="K21" s="85">
        <v>3.20239440034144</v>
      </c>
      <c r="L21" s="85">
        <v>26.678118695210198</v>
      </c>
      <c r="M21" s="85">
        <v>4.8366071009998696E-3</v>
      </c>
      <c r="N21" s="85">
        <v>3.5662374210195198E-2</v>
      </c>
      <c r="O21" s="85">
        <v>1.9458129139221E-2</v>
      </c>
      <c r="P21" s="85">
        <v>0.65486482982906002</v>
      </c>
      <c r="Q21" s="85">
        <v>0.80040349741002803</v>
      </c>
      <c r="R21" s="85">
        <v>32.480114348337999</v>
      </c>
      <c r="S21" s="85">
        <v>5.3256241487767602</v>
      </c>
      <c r="T21" s="85">
        <v>2.92577576386135</v>
      </c>
      <c r="U21" s="85">
        <v>0.16484469048020201</v>
      </c>
      <c r="V21" s="85">
        <v>2.0134564907730699</v>
      </c>
      <c r="W21" s="85">
        <v>1.32103831673989</v>
      </c>
      <c r="X21" s="85">
        <v>1.02247340229687</v>
      </c>
      <c r="Y21" s="85">
        <v>0.35330391423150997</v>
      </c>
      <c r="Z21" s="85">
        <v>3.8276677729961901</v>
      </c>
      <c r="AA21" s="85">
        <v>7.0430003841294599</v>
      </c>
      <c r="AB21" s="21"/>
      <c r="AC21" s="69">
        <f t="shared" si="0"/>
        <v>163.90888456570514</v>
      </c>
    </row>
    <row r="22" spans="4:29" x14ac:dyDescent="0.25">
      <c r="D22" s="84">
        <v>2037</v>
      </c>
      <c r="E22" s="85">
        <v>46.547313365316199</v>
      </c>
      <c r="F22" s="85">
        <v>6.8835971987191096</v>
      </c>
      <c r="G22" s="85">
        <v>2.1276333878134301</v>
      </c>
      <c r="H22" s="85">
        <v>25.241712489835201</v>
      </c>
      <c r="I22" s="85">
        <v>0.59667400610386501</v>
      </c>
      <c r="J22" s="85">
        <v>7.6490554532866194E-5</v>
      </c>
      <c r="K22" s="85">
        <v>3.03528399225209</v>
      </c>
      <c r="L22" s="85">
        <v>26.510043027432101</v>
      </c>
      <c r="M22" s="85">
        <v>3.5400471584908898E-3</v>
      </c>
      <c r="N22" s="85">
        <v>3.0389398876764898E-2</v>
      </c>
      <c r="O22" s="85">
        <v>1.9283573074309099E-2</v>
      </c>
      <c r="P22" s="85">
        <v>0.70483763758778795</v>
      </c>
      <c r="Q22" s="85">
        <v>0.77265618547320103</v>
      </c>
      <c r="R22" s="85">
        <v>34.716970231265499</v>
      </c>
      <c r="S22" s="85">
        <v>5.3362323918323398</v>
      </c>
      <c r="T22" s="85">
        <v>2.9087587778448398</v>
      </c>
      <c r="U22" s="85">
        <v>0.16664161481322801</v>
      </c>
      <c r="V22" s="85">
        <v>1.9490841899754801</v>
      </c>
      <c r="W22" s="85">
        <v>1.4474592602584599</v>
      </c>
      <c r="X22" s="85">
        <v>1.0139816029233</v>
      </c>
      <c r="Y22" s="85">
        <v>0.35345628503634702</v>
      </c>
      <c r="Z22" s="85">
        <v>3.7791801940707601</v>
      </c>
      <c r="AA22" s="85">
        <v>7.7606656225409303</v>
      </c>
      <c r="AB22" s="21"/>
      <c r="AC22" s="69">
        <f t="shared" si="0"/>
        <v>171.90547097075824</v>
      </c>
    </row>
    <row r="23" spans="4:29" x14ac:dyDescent="0.25">
      <c r="D23" s="84">
        <v>2038</v>
      </c>
      <c r="E23" s="85">
        <v>49.471879177356897</v>
      </c>
      <c r="F23" s="85">
        <v>6.6414488455766101</v>
      </c>
      <c r="G23" s="85">
        <v>1.6699351087493901</v>
      </c>
      <c r="H23" s="85">
        <v>26.9159258202044</v>
      </c>
      <c r="I23" s="85">
        <v>0.49110246364019899</v>
      </c>
      <c r="J23" s="85">
        <v>6.0785829049446303E-5</v>
      </c>
      <c r="K23" s="85">
        <v>2.7984711697483999</v>
      </c>
      <c r="L23" s="85">
        <v>26.266011650585</v>
      </c>
      <c r="M23" s="85">
        <v>3.6420143922464001E-3</v>
      </c>
      <c r="N23" s="85">
        <v>3.6634235290376502E-2</v>
      </c>
      <c r="O23" s="85">
        <v>1.91373473781743E-2</v>
      </c>
      <c r="P23" s="85">
        <v>0.75361018426400905</v>
      </c>
      <c r="Q23" s="85">
        <v>0.74655525884468299</v>
      </c>
      <c r="R23" s="85">
        <v>37.0477566301183</v>
      </c>
      <c r="S23" s="85">
        <v>5.3741825412960402</v>
      </c>
      <c r="T23" s="85">
        <v>2.8637131196610701</v>
      </c>
      <c r="U23" s="85">
        <v>0.16956060303332501</v>
      </c>
      <c r="V23" s="85">
        <v>1.87145425541778</v>
      </c>
      <c r="W23" s="85">
        <v>1.5698444815703101</v>
      </c>
      <c r="X23" s="85">
        <v>1.00222195390742</v>
      </c>
      <c r="Y23" s="85">
        <v>0.35274251867841599</v>
      </c>
      <c r="Z23" s="85">
        <v>3.7210260708738998</v>
      </c>
      <c r="AA23" s="85">
        <v>8.4662044717125902</v>
      </c>
      <c r="AB23" s="21"/>
      <c r="AC23" s="69">
        <f t="shared" si="0"/>
        <v>178.25312070812856</v>
      </c>
    </row>
    <row r="24" spans="4:29" x14ac:dyDescent="0.25">
      <c r="D24" s="84">
        <v>2039</v>
      </c>
      <c r="E24" s="85">
        <v>51.677138132720003</v>
      </c>
      <c r="F24" s="85">
        <v>6.1126508325366498</v>
      </c>
      <c r="G24" s="85">
        <v>1.26201379620579</v>
      </c>
      <c r="H24" s="85">
        <v>28.428845782975898</v>
      </c>
      <c r="I24" s="85">
        <v>0.41217884608628802</v>
      </c>
      <c r="J24" s="85">
        <v>6.6472614209954093E-5</v>
      </c>
      <c r="K24" s="85">
        <v>2.6024529011489501</v>
      </c>
      <c r="L24" s="85">
        <v>25.855502059867199</v>
      </c>
      <c r="M24" s="85">
        <v>3.1335291429989802E-3</v>
      </c>
      <c r="N24" s="85">
        <v>3.8912160006366402E-2</v>
      </c>
      <c r="O24" s="85">
        <v>1.91512936395467E-2</v>
      </c>
      <c r="P24" s="85">
        <v>0.80192880687294199</v>
      </c>
      <c r="Q24" s="85">
        <v>0.719458770218245</v>
      </c>
      <c r="R24" s="85">
        <v>39.434795559019001</v>
      </c>
      <c r="S24" s="85">
        <v>5.4125688708709303</v>
      </c>
      <c r="T24" s="85">
        <v>2.7941855468361001</v>
      </c>
      <c r="U24" s="85">
        <v>0.16912176546268601</v>
      </c>
      <c r="V24" s="85">
        <v>1.79450275311862</v>
      </c>
      <c r="W24" s="85">
        <v>1.6930259446834699</v>
      </c>
      <c r="X24" s="85">
        <v>0.99087043657960605</v>
      </c>
      <c r="Y24" s="85">
        <v>0.35224712980185302</v>
      </c>
      <c r="Z24" s="85">
        <v>3.6659358846188401</v>
      </c>
      <c r="AA24" s="85">
        <v>9.2057614350391699</v>
      </c>
      <c r="AB24" s="21"/>
      <c r="AC24" s="69">
        <f t="shared" si="0"/>
        <v>183.44644871006537</v>
      </c>
    </row>
    <row r="25" spans="4:29" x14ac:dyDescent="0.25">
      <c r="D25" s="84">
        <v>2040</v>
      </c>
      <c r="E25" s="85">
        <v>53.586936074888499</v>
      </c>
      <c r="F25" s="85">
        <v>5.6613638313605401</v>
      </c>
      <c r="G25" s="85">
        <v>0.85981865600326701</v>
      </c>
      <c r="H25" s="85">
        <v>29.7907683278723</v>
      </c>
      <c r="I25" s="85">
        <v>0.35603863411011299</v>
      </c>
      <c r="J25" s="85">
        <v>6.7479290867108701E-5</v>
      </c>
      <c r="K25" s="85">
        <v>2.7106801317265399</v>
      </c>
      <c r="L25" s="85">
        <v>25.433754556941501</v>
      </c>
      <c r="M25" s="85">
        <v>3.70909350231244E-3</v>
      </c>
      <c r="N25" s="85">
        <v>4.1178410515259001E-2</v>
      </c>
      <c r="O25" s="85">
        <v>2.0522372484064098E-2</v>
      </c>
      <c r="P25" s="85">
        <v>0.85672004580733196</v>
      </c>
      <c r="Q25" s="85">
        <v>0.69796012712302602</v>
      </c>
      <c r="R25" s="85">
        <v>42.075273189029701</v>
      </c>
      <c r="S25" s="85">
        <v>5.4969687516732799</v>
      </c>
      <c r="T25" s="85">
        <v>2.7114772440451</v>
      </c>
      <c r="U25" s="85">
        <v>0.16830383832389001</v>
      </c>
      <c r="V25" s="85">
        <v>1.73268748392876</v>
      </c>
      <c r="W25" s="85">
        <v>1.8292527681344199</v>
      </c>
      <c r="X25" s="85">
        <v>0.98640780195800004</v>
      </c>
      <c r="Y25" s="85">
        <v>0.35434543167015597</v>
      </c>
      <c r="Z25" s="85">
        <v>3.63663967131719</v>
      </c>
      <c r="AA25" s="85">
        <v>10.0290761754492</v>
      </c>
      <c r="AB25" s="21"/>
      <c r="AC25" s="69">
        <f t="shared" si="0"/>
        <v>189.0399500971553</v>
      </c>
    </row>
    <row r="26" spans="4:29" x14ac:dyDescent="0.25">
      <c r="D26" s="84">
        <v>2041</v>
      </c>
      <c r="E26" s="85">
        <v>54.801715665153303</v>
      </c>
      <c r="F26" s="85">
        <v>5.2828352726237604</v>
      </c>
      <c r="G26" s="85">
        <v>0.46258327111762598</v>
      </c>
      <c r="H26" s="85">
        <v>31.005894199359499</v>
      </c>
      <c r="I26" s="85">
        <v>0.31861086323785398</v>
      </c>
      <c r="J26" s="85">
        <v>6.6082686403648596E-5</v>
      </c>
      <c r="K26" s="85">
        <v>2.6524697389416301</v>
      </c>
      <c r="L26" s="85">
        <v>23.317106304439701</v>
      </c>
      <c r="M26" s="85">
        <v>3.26713816276482E-3</v>
      </c>
      <c r="N26" s="85">
        <v>4.1815639924746899E-2</v>
      </c>
      <c r="O26" s="85">
        <v>2.11146301963594E-2</v>
      </c>
      <c r="P26" s="85">
        <v>0.91582892087993195</v>
      </c>
      <c r="Q26" s="85">
        <v>0.68016807687315795</v>
      </c>
      <c r="R26" s="85">
        <v>44.738867629033201</v>
      </c>
      <c r="S26" s="85">
        <v>5.7668384842036602</v>
      </c>
      <c r="T26" s="85">
        <v>2.5980464946237101</v>
      </c>
      <c r="U26" s="85">
        <v>0.16624673109485399</v>
      </c>
      <c r="V26" s="85">
        <v>1.66558312073139</v>
      </c>
      <c r="W26" s="85">
        <v>1.96518542458111</v>
      </c>
      <c r="X26" s="85">
        <v>0.979940623042729</v>
      </c>
      <c r="Y26" s="85">
        <v>0.356039600551811</v>
      </c>
      <c r="Z26" s="85">
        <v>3.6093199846836201</v>
      </c>
      <c r="AA26" s="85">
        <v>10.846114005859199</v>
      </c>
      <c r="AB26" s="21"/>
      <c r="AC26" s="69">
        <f t="shared" si="0"/>
        <v>192.19565790200198</v>
      </c>
    </row>
    <row r="27" spans="4:29" x14ac:dyDescent="0.25">
      <c r="D27" s="84">
        <v>2042</v>
      </c>
      <c r="E27" s="85">
        <v>55.2394758752366</v>
      </c>
      <c r="F27" s="85">
        <v>4.9779534113954602</v>
      </c>
      <c r="G27" s="85">
        <v>9.1972580445933594E-2</v>
      </c>
      <c r="H27" s="85">
        <v>31.926457207059102</v>
      </c>
      <c r="I27" s="85">
        <v>0.239319765304883</v>
      </c>
      <c r="J27" s="85">
        <v>7.2450968031232402E-5</v>
      </c>
      <c r="K27" s="85">
        <v>2.6699891657135</v>
      </c>
      <c r="L27" s="85">
        <v>23.848835018061301</v>
      </c>
      <c r="M27" s="85">
        <v>2.93948762748907E-3</v>
      </c>
      <c r="N27" s="85">
        <v>3.9724872747717702E-2</v>
      </c>
      <c r="O27" s="85">
        <v>2.1085633948823401E-2</v>
      </c>
      <c r="P27" s="85">
        <v>0.96595840883346396</v>
      </c>
      <c r="Q27" s="85">
        <v>0.65550602078423903</v>
      </c>
      <c r="R27" s="85">
        <v>47.376093716699899</v>
      </c>
      <c r="S27" s="85">
        <v>5.9981869854743204</v>
      </c>
      <c r="T27" s="85">
        <v>2.4534802055421201</v>
      </c>
      <c r="U27" s="85">
        <v>0.16113562611645799</v>
      </c>
      <c r="V27" s="85">
        <v>1.60176841807175</v>
      </c>
      <c r="W27" s="85">
        <v>2.0919218638080501</v>
      </c>
      <c r="X27" s="85">
        <v>0.968513685986502</v>
      </c>
      <c r="Y27" s="85">
        <v>0.35602983422169698</v>
      </c>
      <c r="Z27" s="85">
        <v>3.5635517413582098</v>
      </c>
      <c r="AA27" s="85">
        <v>11.6906785272951</v>
      </c>
      <c r="AB27" s="21"/>
      <c r="AC27" s="69">
        <f t="shared" si="0"/>
        <v>196.94065050270058</v>
      </c>
    </row>
    <row r="28" spans="4:29" x14ac:dyDescent="0.25">
      <c r="D28" s="84">
        <v>2043</v>
      </c>
      <c r="E28" s="85">
        <v>55.0070986566963</v>
      </c>
      <c r="F28" s="85">
        <v>4.7564872585422204</v>
      </c>
      <c r="G28" s="85">
        <v>9.9335816232605295E-4</v>
      </c>
      <c r="H28" s="85">
        <v>32.483945516539997</v>
      </c>
      <c r="I28" s="85">
        <v>0.17171308452162201</v>
      </c>
      <c r="J28" s="85">
        <v>7.2995480710535195E-5</v>
      </c>
      <c r="K28" s="85">
        <v>2.6885720010118899</v>
      </c>
      <c r="L28" s="85">
        <v>23.9469991168143</v>
      </c>
      <c r="M28" s="85">
        <v>2.58648703608676E-3</v>
      </c>
      <c r="N28" s="85">
        <v>3.6873875935339598E-2</v>
      </c>
      <c r="O28" s="85">
        <v>2.1711778011517999E-2</v>
      </c>
      <c r="P28" s="85">
        <v>1.01359942990524</v>
      </c>
      <c r="Q28" s="85">
        <v>0.62946875014062897</v>
      </c>
      <c r="R28" s="85">
        <v>50.105106328268498</v>
      </c>
      <c r="S28" s="85">
        <v>6.2235551336462303</v>
      </c>
      <c r="T28" s="85">
        <v>2.2807375846448101</v>
      </c>
      <c r="U28" s="85">
        <v>0.15604139709348799</v>
      </c>
      <c r="V28" s="85">
        <v>1.52941086162323</v>
      </c>
      <c r="W28" s="85">
        <v>2.2211319746077001</v>
      </c>
      <c r="X28" s="85">
        <v>0.95840081082378004</v>
      </c>
      <c r="Y28" s="85">
        <v>0.35649387137388899</v>
      </c>
      <c r="Z28" s="85">
        <v>3.5225273596772002</v>
      </c>
      <c r="AA28" s="85">
        <v>12.56034683196</v>
      </c>
      <c r="AB28" s="21"/>
      <c r="AC28" s="69">
        <f t="shared" si="0"/>
        <v>200.67387446251701</v>
      </c>
    </row>
    <row r="29" spans="4:29" x14ac:dyDescent="0.25">
      <c r="D29" s="84">
        <v>2044</v>
      </c>
      <c r="E29" s="85">
        <v>54.011095358475401</v>
      </c>
      <c r="F29" s="85">
        <v>4.6399418203852498</v>
      </c>
      <c r="G29" s="85">
        <v>1.0600600926688299E-3</v>
      </c>
      <c r="H29" s="85">
        <v>32.768538188269602</v>
      </c>
      <c r="I29" s="85">
        <v>0.120638457500037</v>
      </c>
      <c r="J29" s="85">
        <v>7.1257499309491999E-5</v>
      </c>
      <c r="K29" s="85">
        <v>2.68794343355987</v>
      </c>
      <c r="L29" s="85">
        <v>24.579576135056499</v>
      </c>
      <c r="M29" s="85">
        <v>2.4529521054811902E-3</v>
      </c>
      <c r="N29" s="85">
        <v>3.4166787867681903E-2</v>
      </c>
      <c r="O29" s="85">
        <v>2.1833432693493301E-2</v>
      </c>
      <c r="P29" s="85">
        <v>1.05793537217302</v>
      </c>
      <c r="Q29" s="85">
        <v>0.60242453607350399</v>
      </c>
      <c r="R29" s="85">
        <v>52.778804165994501</v>
      </c>
      <c r="S29" s="85">
        <v>6.4419914520940802</v>
      </c>
      <c r="T29" s="85">
        <v>2.07302700466433</v>
      </c>
      <c r="U29" s="85">
        <v>0.14758005534520899</v>
      </c>
      <c r="V29" s="85">
        <v>1.4625117760644399</v>
      </c>
      <c r="W29" s="85">
        <v>2.34562073354765</v>
      </c>
      <c r="X29" s="85">
        <v>0.946184254979481</v>
      </c>
      <c r="Y29" s="85">
        <v>0.35612954253750501</v>
      </c>
      <c r="Z29" s="85">
        <v>3.4734339359246</v>
      </c>
      <c r="AA29" s="85">
        <v>13.4334163573293</v>
      </c>
      <c r="AB29" s="21"/>
      <c r="AC29" s="69">
        <f t="shared" si="0"/>
        <v>203.98637707023289</v>
      </c>
    </row>
    <row r="30" spans="4:29" x14ac:dyDescent="0.25">
      <c r="D30" s="84">
        <v>2045</v>
      </c>
      <c r="E30" s="85">
        <v>52.521099480975998</v>
      </c>
      <c r="F30" s="85">
        <v>4.6248103662464004</v>
      </c>
      <c r="G30" s="85">
        <v>1.12742188385956E-3</v>
      </c>
      <c r="H30" s="85">
        <v>32.887853261172303</v>
      </c>
      <c r="I30" s="85">
        <v>7.9895017429987294E-2</v>
      </c>
      <c r="J30" s="85">
        <v>6.7017553668095501E-5</v>
      </c>
      <c r="K30" s="85">
        <v>2.7196177346979198</v>
      </c>
      <c r="L30" s="85">
        <v>24.886996921217801</v>
      </c>
      <c r="M30" s="85">
        <v>2.6949791572159101E-3</v>
      </c>
      <c r="N30" s="85">
        <v>3.01691905096571E-2</v>
      </c>
      <c r="O30" s="85">
        <v>2.0722482970646699E-2</v>
      </c>
      <c r="P30" s="85">
        <v>1.1029877096069201</v>
      </c>
      <c r="Q30" s="85">
        <v>0.57751784049717203</v>
      </c>
      <c r="R30" s="85">
        <v>54.379106359032399</v>
      </c>
      <c r="S30" s="85">
        <v>6.6662773898776999</v>
      </c>
      <c r="T30" s="85">
        <v>1.79189935336173</v>
      </c>
      <c r="U30" s="85">
        <v>0.136771885789399</v>
      </c>
      <c r="V30" s="85">
        <v>1.4021097004085701</v>
      </c>
      <c r="W30" s="85">
        <v>2.4735219823594101</v>
      </c>
      <c r="X30" s="85">
        <v>0.93555566181521699</v>
      </c>
      <c r="Y30" s="85">
        <v>0.35629226029716798</v>
      </c>
      <c r="Z30" s="85">
        <v>3.4298610528654798</v>
      </c>
      <c r="AA30" s="85">
        <v>14.158466637866701</v>
      </c>
      <c r="AB30" s="21"/>
      <c r="AC30" s="69">
        <f t="shared" si="0"/>
        <v>205.18542170759332</v>
      </c>
    </row>
    <row r="31" spans="4:29" x14ac:dyDescent="0.25">
      <c r="D31" s="84">
        <v>2046</v>
      </c>
      <c r="E31" s="85">
        <v>50.921604320645898</v>
      </c>
      <c r="F31" s="85">
        <v>4.7418705823176399</v>
      </c>
      <c r="G31" s="85">
        <v>1.23441645292239E-3</v>
      </c>
      <c r="H31" s="85">
        <v>32.959049645554302</v>
      </c>
      <c r="I31" s="85">
        <v>4.8762892584104003E-2</v>
      </c>
      <c r="J31" s="85">
        <v>7.0028558463870107E-5</v>
      </c>
      <c r="K31" s="85">
        <v>2.7886076615503299</v>
      </c>
      <c r="L31" s="85">
        <v>24.548930255504199</v>
      </c>
      <c r="M31" s="85">
        <v>2.72964962896503E-3</v>
      </c>
      <c r="N31" s="85">
        <v>2.7166701398459499E-2</v>
      </c>
      <c r="O31" s="85">
        <v>2.0485308286762899E-2</v>
      </c>
      <c r="P31" s="85">
        <v>1.1533499205045401</v>
      </c>
      <c r="Q31" s="85">
        <v>0.55496980384353001</v>
      </c>
      <c r="R31" s="85">
        <v>57.541960264480998</v>
      </c>
      <c r="S31" s="85">
        <v>6.8318619398904801</v>
      </c>
      <c r="T31" s="85">
        <v>1.52661982353798</v>
      </c>
      <c r="U31" s="85">
        <v>0.12600275628641699</v>
      </c>
      <c r="V31" s="85">
        <v>1.35786130147007</v>
      </c>
      <c r="W31" s="85">
        <v>2.6051586048044899</v>
      </c>
      <c r="X31" s="85">
        <v>0.94121852863198796</v>
      </c>
      <c r="Y31" s="85">
        <v>0.35686201160018899</v>
      </c>
      <c r="Z31" s="85">
        <v>3.4461370087628298</v>
      </c>
      <c r="AA31" s="85">
        <v>15.211321384922</v>
      </c>
      <c r="AB31" s="21"/>
      <c r="AC31" s="69">
        <f t="shared" si="0"/>
        <v>207.71383481121759</v>
      </c>
    </row>
    <row r="32" spans="4:29" x14ac:dyDescent="0.25">
      <c r="D32" s="84">
        <v>2047</v>
      </c>
      <c r="E32" s="85">
        <v>48.820535231589801</v>
      </c>
      <c r="F32" s="85">
        <v>4.9449809255498103</v>
      </c>
      <c r="G32" s="85">
        <v>1.31769974219943E-3</v>
      </c>
      <c r="H32" s="85">
        <v>32.879189405454703</v>
      </c>
      <c r="I32" s="85">
        <v>2.8108955398867801E-2</v>
      </c>
      <c r="J32" s="85">
        <v>8.8980007166313501E-5</v>
      </c>
      <c r="K32" s="85">
        <v>2.8463597501674802</v>
      </c>
      <c r="L32" s="85">
        <v>24.839796157205299</v>
      </c>
      <c r="M32" s="85">
        <v>2.85484836898885E-3</v>
      </c>
      <c r="N32" s="85">
        <v>2.65383896239486E-2</v>
      </c>
      <c r="O32" s="85">
        <v>2.1355566337893799E-2</v>
      </c>
      <c r="P32" s="85">
        <v>1.1997840553506101</v>
      </c>
      <c r="Q32" s="85">
        <v>0.53114980787274702</v>
      </c>
      <c r="R32" s="85">
        <v>60.168287397994099</v>
      </c>
      <c r="S32" s="85">
        <v>6.9866022042614704</v>
      </c>
      <c r="T32" s="85">
        <v>1.21108024310925</v>
      </c>
      <c r="U32" s="85">
        <v>0.113524175692617</v>
      </c>
      <c r="V32" s="85">
        <v>1.31739434451729</v>
      </c>
      <c r="W32" s="85">
        <v>2.7323112915407402</v>
      </c>
      <c r="X32" s="85">
        <v>0.94517641934191898</v>
      </c>
      <c r="Y32" s="85">
        <v>0.35687007317195302</v>
      </c>
      <c r="Z32" s="85">
        <v>3.4566993931741501</v>
      </c>
      <c r="AA32" s="85">
        <v>16.241910711521601</v>
      </c>
      <c r="AB32" s="21"/>
      <c r="AC32" s="69">
        <f t="shared" si="0"/>
        <v>209.67191602699458</v>
      </c>
    </row>
    <row r="33" spans="1:29" x14ac:dyDescent="0.25">
      <c r="D33" s="84">
        <v>2048</v>
      </c>
      <c r="E33" s="85">
        <v>46.9423750626312</v>
      </c>
      <c r="F33" s="85">
        <v>5.1556531708635998</v>
      </c>
      <c r="G33" s="85">
        <v>1.41895933114632E-3</v>
      </c>
      <c r="H33" s="85">
        <v>32.798247203054402</v>
      </c>
      <c r="I33" s="85">
        <v>1.6650533128613799E-2</v>
      </c>
      <c r="J33" s="85">
        <v>8.2272924466280194E-5</v>
      </c>
      <c r="K33" s="85">
        <v>2.9213889221637199</v>
      </c>
      <c r="L33" s="85">
        <v>24.515060747741799</v>
      </c>
      <c r="M33" s="85">
        <v>2.8015049334429798E-3</v>
      </c>
      <c r="N33" s="85">
        <v>2.5143659020243399E-2</v>
      </c>
      <c r="O33" s="85">
        <v>2.1341534879264101E-2</v>
      </c>
      <c r="P33" s="85">
        <v>1.2441418691689199</v>
      </c>
      <c r="Q33" s="85">
        <v>0.50678552552980805</v>
      </c>
      <c r="R33" s="85">
        <v>62.897342875068396</v>
      </c>
      <c r="S33" s="85">
        <v>7.1457632358407297</v>
      </c>
      <c r="T33" s="85">
        <v>0.865643015636818</v>
      </c>
      <c r="U33" s="85">
        <v>9.9328671589227605E-2</v>
      </c>
      <c r="V33" s="85">
        <v>1.2778223369113499</v>
      </c>
      <c r="W33" s="85">
        <v>2.8638111684050802</v>
      </c>
      <c r="X33" s="85">
        <v>0.95078376669022702</v>
      </c>
      <c r="Y33" s="85">
        <v>0.35750038116951699</v>
      </c>
      <c r="Z33" s="85">
        <v>3.4724224101987899</v>
      </c>
      <c r="AA33" s="85">
        <v>17.387255428683101</v>
      </c>
      <c r="AB33" s="21"/>
      <c r="AC33" s="69">
        <f t="shared" si="0"/>
        <v>211.46876425556385</v>
      </c>
    </row>
    <row r="34" spans="1:29" x14ac:dyDescent="0.25">
      <c r="D34" s="84">
        <v>2049</v>
      </c>
      <c r="E34" s="85">
        <v>45.308521417016799</v>
      </c>
      <c r="F34" s="85">
        <v>5.3633342923571501</v>
      </c>
      <c r="G34" s="85">
        <v>1.50835788977349E-3</v>
      </c>
      <c r="H34" s="85">
        <v>32.659507127921799</v>
      </c>
      <c r="I34" s="85">
        <v>1.49869644574723E-2</v>
      </c>
      <c r="J34" s="85">
        <v>7.4744727686563894E-5</v>
      </c>
      <c r="K34" s="85">
        <v>2.9763675541852299</v>
      </c>
      <c r="L34" s="85">
        <v>24.455608752354301</v>
      </c>
      <c r="M34" s="85">
        <v>3.0171110245614599E-3</v>
      </c>
      <c r="N34" s="85">
        <v>2.4900194586220899E-2</v>
      </c>
      <c r="O34" s="85">
        <v>2.2093271005594401E-2</v>
      </c>
      <c r="P34" s="85">
        <v>1.28492555552487</v>
      </c>
      <c r="Q34" s="85">
        <v>0.48219497598384697</v>
      </c>
      <c r="R34" s="85">
        <v>65.596370419117306</v>
      </c>
      <c r="S34" s="85">
        <v>7.3034618421361497</v>
      </c>
      <c r="T34" s="85">
        <v>0.49191038593614</v>
      </c>
      <c r="U34" s="85">
        <v>8.33874240855281E-2</v>
      </c>
      <c r="V34" s="85">
        <v>1.24050726455881</v>
      </c>
      <c r="W34" s="85">
        <v>2.9936215688360202</v>
      </c>
      <c r="X34" s="85">
        <v>0.95592876707518204</v>
      </c>
      <c r="Y34" s="85">
        <v>0.35780738380593402</v>
      </c>
      <c r="Z34" s="85">
        <v>3.48559364073015</v>
      </c>
      <c r="AA34" s="85">
        <v>18.548113951304</v>
      </c>
      <c r="AB34" s="21"/>
      <c r="AC34" s="69">
        <f t="shared" si="0"/>
        <v>213.65374296662057</v>
      </c>
    </row>
    <row r="35" spans="1:29" x14ac:dyDescent="0.25">
      <c r="D35" s="84">
        <v>2050</v>
      </c>
      <c r="E35" s="85">
        <v>43.959817561909297</v>
      </c>
      <c r="F35" s="85">
        <v>5.5636022659380098</v>
      </c>
      <c r="G35" s="85">
        <v>2.6253454273056499E-3</v>
      </c>
      <c r="H35" s="85">
        <v>32.488160308368002</v>
      </c>
      <c r="I35" s="85">
        <v>1.4225110785053599E-2</v>
      </c>
      <c r="J35" s="85">
        <v>9.2644291459980597E-5</v>
      </c>
      <c r="K35" s="85">
        <v>3.03472247252413</v>
      </c>
      <c r="L35" s="85">
        <v>24.185427459821799</v>
      </c>
      <c r="M35" s="85">
        <v>2.9269951541964598E-3</v>
      </c>
      <c r="N35" s="85">
        <v>2.4135964712569201E-2</v>
      </c>
      <c r="O35" s="85">
        <v>2.2237443530442099E-2</v>
      </c>
      <c r="P35" s="85">
        <v>1.30583328753314</v>
      </c>
      <c r="Q35" s="85">
        <v>0.45558836808733</v>
      </c>
      <c r="R35" s="85">
        <v>68.313703029967101</v>
      </c>
      <c r="S35" s="85">
        <v>7.4530535123406301</v>
      </c>
      <c r="T35" s="85">
        <v>9.3295990104504206E-2</v>
      </c>
      <c r="U35" s="85">
        <v>6.6350797087045998E-2</v>
      </c>
      <c r="V35" s="85">
        <v>1.2031408706353099</v>
      </c>
      <c r="W35" s="85">
        <v>3.1257980536621899</v>
      </c>
      <c r="X35" s="85">
        <v>0.96198663256157002</v>
      </c>
      <c r="Y35" s="85">
        <v>0.35835839483455401</v>
      </c>
      <c r="Z35" s="85">
        <v>3.5013902048591801</v>
      </c>
      <c r="AA35" s="85">
        <v>19.7365265876787</v>
      </c>
      <c r="AB35" s="21"/>
      <c r="AC35" s="69">
        <f t="shared" si="0"/>
        <v>215.87299930181351</v>
      </c>
    </row>
    <row r="36" spans="1:29" x14ac:dyDescent="0.25">
      <c r="D36" s="11"/>
      <c r="E36" s="21">
        <f>SUM(E5:E35)</f>
        <v>947.8983651560801</v>
      </c>
      <c r="F36" s="21">
        <f t="shared" ref="F36:AA36" si="1">SUM(F5:F35)</f>
        <v>126.2756548729034</v>
      </c>
      <c r="G36" s="21">
        <f t="shared" si="1"/>
        <v>47.258196255166141</v>
      </c>
      <c r="H36" s="21">
        <f t="shared" si="1"/>
        <v>578.9510346587216</v>
      </c>
      <c r="I36" s="21">
        <f t="shared" si="1"/>
        <v>15.104256093532666</v>
      </c>
      <c r="J36" s="21">
        <f t="shared" si="1"/>
        <v>0.19830610098206372</v>
      </c>
      <c r="K36" s="21">
        <f t="shared" si="1"/>
        <v>66.805574495467837</v>
      </c>
      <c r="L36" s="21">
        <f t="shared" si="1"/>
        <v>515.5041176703171</v>
      </c>
      <c r="M36" s="21">
        <f t="shared" si="1"/>
        <v>0.71205165075969035</v>
      </c>
      <c r="N36" s="21">
        <f t="shared" si="1"/>
        <v>6.5449112441086283</v>
      </c>
      <c r="O36" s="21">
        <f t="shared" si="1"/>
        <v>3.7560587413710675</v>
      </c>
      <c r="P36" s="21">
        <f t="shared" si="1"/>
        <v>19.633277830350792</v>
      </c>
      <c r="Q36" s="21">
        <f t="shared" si="1"/>
        <v>19.521570595629679</v>
      </c>
      <c r="R36" s="21">
        <f t="shared" si="1"/>
        <v>967.28037890433302</v>
      </c>
      <c r="S36" s="21">
        <f t="shared" si="1"/>
        <v>142.49077236578842</v>
      </c>
      <c r="T36" s="21">
        <f t="shared" si="1"/>
        <v>58.874876902385921</v>
      </c>
      <c r="U36" s="21">
        <f t="shared" si="1"/>
        <v>3.7177774485176225</v>
      </c>
      <c r="V36" s="21">
        <f t="shared" si="1"/>
        <v>47.760888725370428</v>
      </c>
      <c r="W36" s="21">
        <f t="shared" si="1"/>
        <v>40.025596311668075</v>
      </c>
      <c r="X36" s="21">
        <f t="shared" si="1"/>
        <v>24.794278514177588</v>
      </c>
      <c r="Y36" s="21">
        <f t="shared" si="1"/>
        <v>8.7531636330351468</v>
      </c>
      <c r="Z36" s="21">
        <f t="shared" si="1"/>
        <v>94.021122134339649</v>
      </c>
      <c r="AA36" s="21">
        <f t="shared" si="1"/>
        <v>226.30449361143442</v>
      </c>
      <c r="AB36" s="21"/>
      <c r="AC36" s="46"/>
    </row>
    <row r="37" spans="1:29" s="42" customFormat="1" x14ac:dyDescent="0.25">
      <c r="C37" s="43" t="s">
        <v>103</v>
      </c>
      <c r="D37" s="43"/>
      <c r="E37" s="43" t="str">
        <f>INDEX($B$57:$B$83,MATCH(E4,$C$57:$C$83,0))</f>
        <v>ZEV Sales Standard + Clean Trucks</v>
      </c>
      <c r="F37" s="43" t="str">
        <f>INDEX($B$57:$B$83,MATCH(F4,$C$57:$C$83,0))</f>
        <v>Vehicle Fuel Economy Standards</v>
      </c>
      <c r="G37" s="43" t="str">
        <f>INDEX($B$57:$B$83,MATCH(G4,$C$57:$C$83,0))</f>
        <v>Mode Shifting</v>
      </c>
      <c r="H37" s="43" t="str">
        <f>INDEX($B$57:$B$83,MATCH(H4,$C$57:$C$83,0))</f>
        <v>Electric Building Codes and Appliance Standards</v>
      </c>
      <c r="I37" s="43" t="str">
        <f>INDEX($B$57:$B$83,MATCH(I4,$C$57:$C$83,0))</f>
        <v>Building Efficiency</v>
      </c>
      <c r="J37" s="43" t="str">
        <f>INDEX($B$57:$B$83,MATCH(J4,$C$57:$C$83,0))</f>
        <v>100% Clean Electricity Standard + Grid Flex</v>
      </c>
      <c r="K37" s="43" t="str">
        <f>INDEX($B$57:$B$83,MATCH(K4,$C$57:$C$83,0))</f>
        <v>Electricity Sector CCS</v>
      </c>
      <c r="L37" s="43" t="str">
        <f>INDEX($B$57:$B$83,MATCH(L4,$C$57:$C$83,0))</f>
        <v>100% Clean Electricity Standard + Grid Flex</v>
      </c>
      <c r="M37" s="43" t="str">
        <f>INDEX($B$57:$B$83,MATCH(M4,$C$57:$C$83,0))</f>
        <v>100% Clean Electricity Standard + Grid Flex</v>
      </c>
      <c r="N37" s="43" t="str">
        <f>INDEX($B$57:$B$83,MATCH(N4,$C$57:$C$83,0))</f>
        <v>100% Clean Electricity Standard + Grid Flex</v>
      </c>
      <c r="O37" s="43" t="str">
        <f>INDEX($B$57:$B$83,MATCH(O4,$C$57:$C$83,0))</f>
        <v>100% Clean Electricity Standard + Grid Flex</v>
      </c>
      <c r="P37" s="43" t="str">
        <f>INDEX($B$57:$B$83,MATCH(P4,$C$57:$C$83,0))</f>
        <v>Industry CCS</v>
      </c>
      <c r="Q37" s="43" t="str">
        <f>INDEX($B$57:$B$83,MATCH(Q4,$C$57:$C$83,0))</f>
        <v>Low-Carbon Cement</v>
      </c>
      <c r="R37" s="43" t="str">
        <f>INDEX($B$57:$B$83,MATCH(R4,$C$57:$C$83,0))</f>
        <v>Industrial Switch to Clean Fuels</v>
      </c>
      <c r="S37" s="43" t="str">
        <f>INDEX($B$57:$B$83,MATCH(S4,$C$57:$C$83,0))</f>
        <v>F-gas Measures</v>
      </c>
      <c r="T37" s="43" t="str">
        <f>INDEX($B$57:$B$83,MATCH(T4,$C$57:$C$83,0))</f>
        <v>Industry Energy and Material Efficiency</v>
      </c>
      <c r="U37" s="43" t="str">
        <f>INDEX($B$57:$B$83,MATCH(U4,$C$57:$C$83,0))</f>
        <v>Material Efficiency, Longevity, &amp; Re-Use</v>
      </c>
      <c r="V37" s="43" t="str">
        <f>INDEX($B$57:$B$83,MATCH(V4,$C$57:$C$83,0))</f>
        <v>Methane Capture and Destruction</v>
      </c>
      <c r="W37" s="43" t="str">
        <f>INDEX($B$57:$B$83,MATCH(W4,$C$57:$C$83,0))</f>
        <v>Afforestation and Reforestation</v>
      </c>
      <c r="X37" s="43" t="str">
        <f>INDEX($B$57:$B$83,MATCH(X4,$C$57:$C$83,0))</f>
        <v>Cropland and Rice Measures</v>
      </c>
      <c r="Y37" s="43" t="str">
        <f>INDEX($B$57:$B$83,MATCH(Y4,$C$57:$C$83,0))</f>
        <v>Improved Forest Management</v>
      </c>
      <c r="Z37" s="43" t="str">
        <f>INDEX($B$57:$B$83,MATCH(Z4,$C$57:$C$83,0))</f>
        <v>Livestock Measures</v>
      </c>
      <c r="AA37" s="43" t="str">
        <f>INDEX($B$57:$B$83,MATCH(AA4,$C$57:$C$83,0))</f>
        <v>Hydrogen Production via Electrolysis</v>
      </c>
      <c r="AB37" s="43"/>
    </row>
    <row r="38" spans="1:29" s="42" customFormat="1" x14ac:dyDescent="0.25">
      <c r="C38" s="43" t="s">
        <v>102</v>
      </c>
      <c r="D38" s="43"/>
      <c r="E38" s="43" t="str">
        <f>INDEX($D$57:$D$83,MATCH(E37,$B$57:$B$83,0))</f>
        <v>Transportation</v>
      </c>
      <c r="F38" s="43" t="str">
        <f>INDEX($D$57:$D$83,MATCH(F37,$B$57:$B$83,0))</f>
        <v>Transportation</v>
      </c>
      <c r="G38" s="43" t="str">
        <f>INDEX($D$57:$D$83,MATCH(G37,$B$57:$B$83,0))</f>
        <v>Transportation</v>
      </c>
      <c r="H38" s="43" t="str">
        <f>INDEX($D$57:$D$83,MATCH(H37,$B$57:$B$83,0))</f>
        <v>Buildings</v>
      </c>
      <c r="I38" s="43" t="str">
        <f>INDEX($D$57:$D$83,MATCH(I37,$B$57:$B$83,0))</f>
        <v>Buildings</v>
      </c>
      <c r="J38" s="43" t="str">
        <f>INDEX($D$57:$D$83,MATCH(J37,$B$57:$B$83,0))</f>
        <v>Electricity</v>
      </c>
      <c r="K38" s="43" t="str">
        <f>INDEX($D$57:$D$83,MATCH(K37,$B$57:$B$83,0))</f>
        <v>Electricity</v>
      </c>
      <c r="L38" s="43" t="str">
        <f>INDEX($D$57:$D$83,MATCH(L37,$B$57:$B$83,0))</f>
        <v>Electricity</v>
      </c>
      <c r="M38" s="43" t="str">
        <f>INDEX($D$57:$D$83,MATCH(M37,$B$57:$B$83,0))</f>
        <v>Electricity</v>
      </c>
      <c r="N38" s="43" t="str">
        <f>INDEX($D$57:$D$83,MATCH(N37,$B$57:$B$83,0))</f>
        <v>Electricity</v>
      </c>
      <c r="O38" s="43" t="str">
        <f>INDEX($D$57:$D$83,MATCH(O37,$B$57:$B$83,0))</f>
        <v>Electricity</v>
      </c>
      <c r="P38" s="43" t="str">
        <f>INDEX($D$57:$D$83,MATCH(P37,$B$57:$B$83,0))</f>
        <v>Industry</v>
      </c>
      <c r="Q38" s="43" t="str">
        <f>INDEX($D$57:$D$83,MATCH(Q37,$B$57:$B$83,0))</f>
        <v>Industry</v>
      </c>
      <c r="R38" s="43" t="str">
        <f>INDEX($D$57:$D$83,MATCH(R37,$B$57:$B$83,0))</f>
        <v>Industry</v>
      </c>
      <c r="S38" s="43" t="str">
        <f>INDEX($D$57:$D$83,MATCH(S37,$B$57:$B$83,0))</f>
        <v>Industry</v>
      </c>
      <c r="T38" s="43" t="str">
        <f>INDEX($D$57:$D$83,MATCH(T37,$B$57:$B$83,0))</f>
        <v>Industry</v>
      </c>
      <c r="U38" s="43" t="str">
        <f>INDEX($D$57:$D$83,MATCH(U37,$B$57:$B$83,0))</f>
        <v>Industry</v>
      </c>
      <c r="V38" s="43" t="str">
        <f>INDEX($D$57:$D$83,MATCH(V37,$B$57:$B$83,0))</f>
        <v>Industry</v>
      </c>
      <c r="W38" s="43" t="str">
        <f>INDEX($D$57:$D$83,MATCH(W37,$B$57:$B$83,0))</f>
        <v>Land and Agriculture</v>
      </c>
      <c r="X38" s="43" t="str">
        <f>INDEX($D$57:$D$83,MATCH(X37,$B$57:$B$83,0))</f>
        <v>Land and Agriculture</v>
      </c>
      <c r="Y38" s="43" t="str">
        <f>INDEX($D$57:$D$83,MATCH(Y37,$B$57:$B$83,0))</f>
        <v>Land and Agriculture</v>
      </c>
      <c r="Z38" s="43" t="str">
        <f>INDEX($D$57:$D$83,MATCH(Z37,$B$57:$B$83,0))</f>
        <v>Land and Agriculture</v>
      </c>
      <c r="AA38" s="43" t="str">
        <f>INDEX($D$57:$D$83,MATCH(AA37,$B$57:$B$83,0))</f>
        <v>Industry</v>
      </c>
      <c r="AB38" s="43"/>
    </row>
    <row r="39" spans="1:29" s="18" customFormat="1" x14ac:dyDescent="0.25"/>
    <row r="40" spans="1:29" s="2" customFormat="1" x14ac:dyDescent="0.25"/>
    <row r="41" spans="1:29" s="2" customFormat="1" x14ac:dyDescent="0.25"/>
    <row r="42" spans="1:29" s="2" customFormat="1" x14ac:dyDescent="0.25"/>
    <row r="43" spans="1:29" x14ac:dyDescent="0.25">
      <c r="B43" t="s">
        <v>88</v>
      </c>
    </row>
    <row r="44" spans="1:29" s="2" customFormat="1" x14ac:dyDescent="0.25"/>
    <row r="45" spans="1:29" s="40" customFormat="1" x14ac:dyDescent="0.25"/>
    <row r="46" spans="1:29" s="38" customFormat="1" x14ac:dyDescent="0.25"/>
    <row r="47" spans="1:29" s="2" customFormat="1" x14ac:dyDescent="0.25">
      <c r="A47" s="2">
        <v>2</v>
      </c>
      <c r="B47" t="s">
        <v>50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25">
      <c r="A48" s="2">
        <v>3</v>
      </c>
      <c r="B48" t="s">
        <v>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25">
      <c r="A49" s="2">
        <v>4</v>
      </c>
      <c r="B49" t="s">
        <v>52</v>
      </c>
      <c r="C49"/>
    </row>
    <row r="50" spans="1:6" s="2" customFormat="1" x14ac:dyDescent="0.25">
      <c r="A50" s="2">
        <v>1</v>
      </c>
      <c r="B50" t="s">
        <v>53</v>
      </c>
      <c r="C50"/>
    </row>
    <row r="51" spans="1:6" s="2" customFormat="1" x14ac:dyDescent="0.25">
      <c r="A51" s="2">
        <v>5</v>
      </c>
      <c r="B51" t="s">
        <v>54</v>
      </c>
      <c r="C51"/>
    </row>
    <row r="52" spans="1:6" s="2" customFormat="1" x14ac:dyDescent="0.25">
      <c r="B52"/>
      <c r="C52"/>
    </row>
    <row r="53" spans="1:6" s="2" customFormat="1" x14ac:dyDescent="0.25">
      <c r="B53"/>
      <c r="C53"/>
    </row>
    <row r="54" spans="1:6" x14ac:dyDescent="0.25">
      <c r="E54" s="2"/>
    </row>
    <row r="55" spans="1:6" x14ac:dyDescent="0.25">
      <c r="E55" s="2"/>
    </row>
    <row r="56" spans="1:6" x14ac:dyDescent="0.25">
      <c r="A56" t="s">
        <v>93</v>
      </c>
      <c r="B56" s="8" t="s">
        <v>95</v>
      </c>
      <c r="C56" s="3" t="s">
        <v>96</v>
      </c>
      <c r="D56" s="62" t="s">
        <v>102</v>
      </c>
      <c r="E56" s="2" t="s">
        <v>126</v>
      </c>
    </row>
    <row r="57" spans="1:6" x14ac:dyDescent="0.25">
      <c r="B57" s="67" t="s">
        <v>94</v>
      </c>
      <c r="C57" s="63" t="s">
        <v>113</v>
      </c>
      <c r="D57" s="63" t="s">
        <v>52</v>
      </c>
      <c r="E57" s="44">
        <f>SUMIFS($E$36:$AB$36,$E$4:$AB$4,C57)</f>
        <v>515.5041176703171</v>
      </c>
      <c r="F57" s="70"/>
    </row>
    <row r="58" spans="1:6" x14ac:dyDescent="0.25">
      <c r="B58" s="67" t="s">
        <v>94</v>
      </c>
      <c r="C58" s="63" t="s">
        <v>9</v>
      </c>
      <c r="D58" s="63" t="s">
        <v>52</v>
      </c>
      <c r="E58" s="44">
        <f t="shared" ref="E58:E83" si="2">SUMIFS($E$36:$AB$36,$E$4:$AB$4,C58)</f>
        <v>6.5449112441086283</v>
      </c>
    </row>
    <row r="59" spans="1:6" x14ac:dyDescent="0.25">
      <c r="B59" s="67" t="s">
        <v>94</v>
      </c>
      <c r="C59" s="63" t="s">
        <v>10</v>
      </c>
      <c r="D59" s="63" t="s">
        <v>52</v>
      </c>
      <c r="E59" s="44">
        <f t="shared" si="2"/>
        <v>3.7560587413710675</v>
      </c>
    </row>
    <row r="60" spans="1:6" x14ac:dyDescent="0.25">
      <c r="B60" s="67" t="s">
        <v>94</v>
      </c>
      <c r="C60" s="63" t="s">
        <v>112</v>
      </c>
      <c r="D60" s="63" t="s">
        <v>52</v>
      </c>
      <c r="E60" s="44">
        <f t="shared" si="2"/>
        <v>0.19830610098206372</v>
      </c>
    </row>
    <row r="61" spans="1:6" x14ac:dyDescent="0.25">
      <c r="B61" s="67" t="s">
        <v>94</v>
      </c>
      <c r="C61" s="63" t="s">
        <v>114</v>
      </c>
      <c r="D61" s="63" t="s">
        <v>52</v>
      </c>
      <c r="E61" s="44">
        <f t="shared" si="2"/>
        <v>0.71205165075969035</v>
      </c>
    </row>
    <row r="62" spans="1:6" x14ac:dyDescent="0.25">
      <c r="B62" s="67" t="s">
        <v>110</v>
      </c>
      <c r="C62" s="63" t="s">
        <v>55</v>
      </c>
      <c r="D62" s="63" t="s">
        <v>52</v>
      </c>
      <c r="E62" s="44">
        <f t="shared" si="2"/>
        <v>0</v>
      </c>
      <c r="F62" s="70"/>
    </row>
    <row r="63" spans="1:6" x14ac:dyDescent="0.25">
      <c r="A63" s="68"/>
      <c r="B63" s="67" t="s">
        <v>110</v>
      </c>
      <c r="C63" s="63" t="s">
        <v>56</v>
      </c>
      <c r="D63" s="63" t="s">
        <v>52</v>
      </c>
      <c r="E63" s="44">
        <f t="shared" si="2"/>
        <v>0</v>
      </c>
    </row>
    <row r="64" spans="1:6" x14ac:dyDescent="0.25">
      <c r="B64" s="67" t="s">
        <v>7</v>
      </c>
      <c r="C64" s="63" t="s">
        <v>7</v>
      </c>
      <c r="D64" s="63" t="s">
        <v>52</v>
      </c>
      <c r="E64" s="44">
        <f t="shared" si="2"/>
        <v>66.805574495467837</v>
      </c>
      <c r="F64" s="70"/>
    </row>
    <row r="65" spans="2:6" x14ac:dyDescent="0.25">
      <c r="B65" s="67" t="s">
        <v>111</v>
      </c>
      <c r="C65" s="63" t="s">
        <v>1</v>
      </c>
      <c r="D65" s="63" t="s">
        <v>50</v>
      </c>
      <c r="E65" s="44">
        <f t="shared" si="2"/>
        <v>947.8983651560801</v>
      </c>
      <c r="F65" s="70"/>
    </row>
    <row r="66" spans="2:6" x14ac:dyDescent="0.25">
      <c r="B66" s="67" t="s">
        <v>97</v>
      </c>
      <c r="C66" s="63" t="s">
        <v>4</v>
      </c>
      <c r="D66" s="63" t="s">
        <v>51</v>
      </c>
      <c r="E66" s="44">
        <f t="shared" si="2"/>
        <v>578.9510346587216</v>
      </c>
      <c r="F66" s="45"/>
    </row>
    <row r="67" spans="2:6" x14ac:dyDescent="0.25">
      <c r="B67" s="67" t="s">
        <v>98</v>
      </c>
      <c r="C67" s="63" t="s">
        <v>5</v>
      </c>
      <c r="D67" s="63" t="s">
        <v>51</v>
      </c>
      <c r="E67" s="44">
        <f t="shared" si="2"/>
        <v>15.104256093532666</v>
      </c>
      <c r="F67" s="45"/>
    </row>
    <row r="68" spans="2:6" x14ac:dyDescent="0.25">
      <c r="B68" s="67" t="s">
        <v>107</v>
      </c>
      <c r="C68" s="63" t="s">
        <v>21</v>
      </c>
      <c r="D68" s="63" t="s">
        <v>53</v>
      </c>
      <c r="E68" s="44">
        <f t="shared" si="2"/>
        <v>226.30449361143442</v>
      </c>
      <c r="F68" s="45"/>
    </row>
    <row r="69" spans="2:6" x14ac:dyDescent="0.25">
      <c r="B69" s="67" t="s">
        <v>99</v>
      </c>
      <c r="C69" s="63" t="s">
        <v>14</v>
      </c>
      <c r="D69" s="63" t="s">
        <v>53</v>
      </c>
      <c r="E69" s="44">
        <f t="shared" si="2"/>
        <v>967.28037890433302</v>
      </c>
      <c r="F69" s="45"/>
    </row>
    <row r="70" spans="2:6" x14ac:dyDescent="0.25">
      <c r="B70" s="67" t="str">
        <f>C70</f>
        <v>Material Efficiency, Longevity, &amp; Re-Use</v>
      </c>
      <c r="C70" s="63" t="s">
        <v>125</v>
      </c>
      <c r="D70" s="63" t="s">
        <v>53</v>
      </c>
      <c r="E70" s="44">
        <f t="shared" si="2"/>
        <v>3.7177774485176225</v>
      </c>
      <c r="F70" s="45"/>
    </row>
    <row r="71" spans="2:6" x14ac:dyDescent="0.25">
      <c r="B71" s="67" t="str">
        <f>C71</f>
        <v>Vehicle Fuel Economy Standards</v>
      </c>
      <c r="C71" s="63" t="s">
        <v>2</v>
      </c>
      <c r="D71" s="63" t="s">
        <v>50</v>
      </c>
      <c r="E71" s="44">
        <f t="shared" si="2"/>
        <v>126.2756548729034</v>
      </c>
      <c r="F71" s="45"/>
    </row>
    <row r="72" spans="2:6" x14ac:dyDescent="0.25">
      <c r="B72" s="67" t="str">
        <f>C72</f>
        <v>Mode Shifting</v>
      </c>
      <c r="C72" s="63" t="s">
        <v>3</v>
      </c>
      <c r="D72" s="63" t="s">
        <v>50</v>
      </c>
      <c r="E72" s="44">
        <f t="shared" si="2"/>
        <v>47.258196255166141</v>
      </c>
      <c r="F72" s="45"/>
    </row>
    <row r="73" spans="2:6" x14ac:dyDescent="0.25">
      <c r="B73" s="67" t="str">
        <f>C73</f>
        <v>Increased Retrofitting</v>
      </c>
      <c r="C73" s="63" t="s">
        <v>6</v>
      </c>
      <c r="D73" s="63" t="s">
        <v>51</v>
      </c>
      <c r="E73" s="44">
        <f t="shared" si="2"/>
        <v>0</v>
      </c>
      <c r="F73" s="45"/>
    </row>
    <row r="74" spans="2:6" x14ac:dyDescent="0.25">
      <c r="B74" s="67" t="s">
        <v>108</v>
      </c>
      <c r="C74" s="63" t="s">
        <v>8</v>
      </c>
      <c r="D74" s="63" t="s">
        <v>52</v>
      </c>
      <c r="E74" s="44">
        <f t="shared" si="2"/>
        <v>0</v>
      </c>
      <c r="F74" s="45"/>
    </row>
    <row r="75" spans="2:6" x14ac:dyDescent="0.25">
      <c r="B75" s="67" t="str">
        <f t="shared" ref="B75:B83" si="3">C75</f>
        <v>Industry CCS</v>
      </c>
      <c r="C75" s="63" t="s">
        <v>11</v>
      </c>
      <c r="D75" s="63" t="s">
        <v>53</v>
      </c>
      <c r="E75" s="44">
        <f t="shared" si="2"/>
        <v>19.633277830350792</v>
      </c>
      <c r="F75" s="45"/>
    </row>
    <row r="76" spans="2:6" x14ac:dyDescent="0.25">
      <c r="B76" s="67" t="s">
        <v>109</v>
      </c>
      <c r="C76" s="63" t="s">
        <v>12</v>
      </c>
      <c r="D76" s="63" t="s">
        <v>53</v>
      </c>
      <c r="E76" s="44">
        <f t="shared" si="2"/>
        <v>19.521570595629679</v>
      </c>
      <c r="F76" s="45"/>
    </row>
    <row r="77" spans="2:6" x14ac:dyDescent="0.25">
      <c r="B77" s="67" t="s">
        <v>105</v>
      </c>
      <c r="C77" s="63" t="s">
        <v>13</v>
      </c>
      <c r="D77" s="63" t="s">
        <v>53</v>
      </c>
      <c r="E77" s="44">
        <f t="shared" si="2"/>
        <v>58.874876902385921</v>
      </c>
      <c r="F77" s="45"/>
    </row>
    <row r="78" spans="2:6" x14ac:dyDescent="0.25">
      <c r="B78" s="67" t="str">
        <f t="shared" si="3"/>
        <v>F-gas Measures</v>
      </c>
      <c r="C78" s="63" t="s">
        <v>15</v>
      </c>
      <c r="D78" s="63" t="s">
        <v>53</v>
      </c>
      <c r="E78" s="44">
        <f t="shared" si="2"/>
        <v>142.49077236578842</v>
      </c>
      <c r="F78" s="45"/>
    </row>
    <row r="79" spans="2:6" x14ac:dyDescent="0.25">
      <c r="B79" s="67" t="str">
        <f t="shared" si="3"/>
        <v>Methane Capture and Destruction</v>
      </c>
      <c r="C79" s="63" t="s">
        <v>16</v>
      </c>
      <c r="D79" s="63" t="s">
        <v>53</v>
      </c>
      <c r="E79" s="44">
        <f t="shared" si="2"/>
        <v>47.760888725370428</v>
      </c>
      <c r="F79" s="45"/>
    </row>
    <row r="80" spans="2:6" x14ac:dyDescent="0.25">
      <c r="B80" s="67" t="str">
        <f t="shared" si="3"/>
        <v>Afforestation and Reforestation</v>
      </c>
      <c r="C80" s="63" t="s">
        <v>17</v>
      </c>
      <c r="D80" s="63" t="s">
        <v>54</v>
      </c>
      <c r="E80" s="44">
        <f t="shared" si="2"/>
        <v>40.025596311668075</v>
      </c>
      <c r="F80" s="45"/>
    </row>
    <row r="81" spans="1:22" x14ac:dyDescent="0.25">
      <c r="B81" s="67" t="str">
        <f t="shared" si="3"/>
        <v>Cropland and Rice Measures</v>
      </c>
      <c r="C81" s="63" t="s">
        <v>18</v>
      </c>
      <c r="D81" s="63" t="s">
        <v>54</v>
      </c>
      <c r="E81" s="44">
        <f t="shared" si="2"/>
        <v>24.794278514177588</v>
      </c>
      <c r="F81" s="45"/>
    </row>
    <row r="82" spans="1:22" x14ac:dyDescent="0.25">
      <c r="B82" s="67" t="str">
        <f t="shared" si="3"/>
        <v>Improved Forest Management</v>
      </c>
      <c r="C82" s="63" t="s">
        <v>19</v>
      </c>
      <c r="D82" s="63" t="s">
        <v>54</v>
      </c>
      <c r="E82" s="44">
        <f t="shared" si="2"/>
        <v>8.7531636330351468</v>
      </c>
      <c r="F82" s="45"/>
    </row>
    <row r="83" spans="1:22" x14ac:dyDescent="0.25">
      <c r="B83" s="67" t="str">
        <f t="shared" si="3"/>
        <v>Livestock Measures</v>
      </c>
      <c r="C83" s="63" t="s">
        <v>20</v>
      </c>
      <c r="D83" s="63" t="s">
        <v>54</v>
      </c>
      <c r="E83" s="44">
        <f t="shared" si="2"/>
        <v>94.021122134339649</v>
      </c>
      <c r="F83" s="45"/>
    </row>
    <row r="84" spans="1:22" x14ac:dyDescent="0.25">
      <c r="F84" s="47"/>
    </row>
    <row r="86" spans="1:22" x14ac:dyDescent="0.25">
      <c r="C86" s="71" t="str">
        <f>INDEX($D$57:$D$83,MATCH(C87,$B$57:$B$83,0))</f>
        <v>Industry</v>
      </c>
      <c r="D86" s="71" t="str">
        <f t="shared" ref="D86:U86" si="4">INDEX($D$57:$D$83,MATCH(D87,$B$57:$B$83,0))</f>
        <v>Industry</v>
      </c>
      <c r="E86" s="71" t="str">
        <f t="shared" si="4"/>
        <v>Industry</v>
      </c>
      <c r="F86" s="71" t="str">
        <f t="shared" si="4"/>
        <v>Industry</v>
      </c>
      <c r="G86" s="71" t="str">
        <f>INDEX($D$57:$D$83,MATCH(G87,$B$57:$B$83,0))</f>
        <v>Industry</v>
      </c>
      <c r="H86" s="71" t="str">
        <f t="shared" si="4"/>
        <v>Industry</v>
      </c>
      <c r="I86" s="71" t="str">
        <f t="shared" si="4"/>
        <v>Industry</v>
      </c>
      <c r="J86" s="71" t="str">
        <f t="shared" si="4"/>
        <v>Industry</v>
      </c>
      <c r="K86" s="3" t="str">
        <f t="shared" si="4"/>
        <v>Transportation</v>
      </c>
      <c r="L86" s="3" t="str">
        <f t="shared" si="4"/>
        <v>Transportation</v>
      </c>
      <c r="M86" s="3" t="str">
        <f t="shared" si="4"/>
        <v>Transportation</v>
      </c>
      <c r="N86" s="73" t="str">
        <f t="shared" si="4"/>
        <v>Buildings</v>
      </c>
      <c r="O86" s="73" t="str">
        <f t="shared" si="4"/>
        <v>Buildings</v>
      </c>
      <c r="P86" s="75" t="str">
        <f t="shared" si="4"/>
        <v>Electricity</v>
      </c>
      <c r="Q86" s="75" t="str">
        <f t="shared" si="4"/>
        <v>Electricity</v>
      </c>
      <c r="R86" s="12" t="str">
        <f t="shared" si="4"/>
        <v>Land and Agriculture</v>
      </c>
      <c r="S86" s="12" t="str">
        <f t="shared" si="4"/>
        <v>Land and Agriculture</v>
      </c>
      <c r="T86" s="12" t="str">
        <f t="shared" si="4"/>
        <v>Land and Agriculture</v>
      </c>
      <c r="U86" s="12" t="str">
        <f t="shared" si="4"/>
        <v>Land and Agriculture</v>
      </c>
    </row>
    <row r="87" spans="1:22" s="42" customFormat="1" ht="64.5" customHeight="1" x14ac:dyDescent="0.25">
      <c r="A87" s="66" t="s">
        <v>104</v>
      </c>
      <c r="B87" s="48" t="s">
        <v>0</v>
      </c>
      <c r="C87" s="72" t="s">
        <v>99</v>
      </c>
      <c r="D87" s="72" t="s">
        <v>107</v>
      </c>
      <c r="E87" s="72" t="s">
        <v>15</v>
      </c>
      <c r="F87" s="72" t="s">
        <v>105</v>
      </c>
      <c r="G87" s="72" t="s">
        <v>16</v>
      </c>
      <c r="H87" s="72" t="s">
        <v>11</v>
      </c>
      <c r="I87" s="72" t="s">
        <v>109</v>
      </c>
      <c r="J87" s="72" t="s">
        <v>125</v>
      </c>
      <c r="K87" s="62" t="s">
        <v>111</v>
      </c>
      <c r="L87" s="62" t="s">
        <v>2</v>
      </c>
      <c r="M87" s="62" t="s">
        <v>3</v>
      </c>
      <c r="N87" s="74" t="s">
        <v>97</v>
      </c>
      <c r="O87" s="74" t="s">
        <v>98</v>
      </c>
      <c r="P87" s="76" t="s">
        <v>94</v>
      </c>
      <c r="Q87" s="76" t="s">
        <v>7</v>
      </c>
      <c r="R87" s="77" t="s">
        <v>20</v>
      </c>
      <c r="S87" s="77" t="s">
        <v>17</v>
      </c>
      <c r="T87" s="77" t="s">
        <v>18</v>
      </c>
      <c r="U87" s="77" t="s">
        <v>19</v>
      </c>
    </row>
    <row r="88" spans="1:22" x14ac:dyDescent="0.25">
      <c r="B88" s="11">
        <v>2020</v>
      </c>
      <c r="C88" s="80">
        <f>SUMIFS($E5:$AB5,$E$37:$AB$37,C$87)</f>
        <v>0</v>
      </c>
      <c r="D88" s="80">
        <f>SUMIFS($E5:$AB5,$E$37:$AB$37,D$87)</f>
        <v>0</v>
      </c>
      <c r="E88" s="80">
        <f>SUMIFS($E5:$AB5,$E$37:$AB$37,E$87)</f>
        <v>0</v>
      </c>
      <c r="F88" s="80">
        <f>SUMIFS($E5:$AB5,$E$37:$AB$37,F$87)</f>
        <v>0</v>
      </c>
      <c r="G88" s="80">
        <f>SUMIFS($E5:$AB5,$E$37:$AB$37,G$87)</f>
        <v>0</v>
      </c>
      <c r="H88" s="80">
        <f>SUMIFS($E5:$AB5,$E$37:$AB$37,H$87)</f>
        <v>0</v>
      </c>
      <c r="I88" s="80">
        <f>SUMIFS($E5:$AB5,$E$37:$AB$37,I$87)</f>
        <v>0</v>
      </c>
      <c r="J88" s="80">
        <f>SUMIFS($E5:$AB5,$E$37:$AB$37,J$87)</f>
        <v>0</v>
      </c>
      <c r="K88" s="80">
        <f>SUMIFS($E5:$AB5,$E$37:$AB$37,K$87)</f>
        <v>0</v>
      </c>
      <c r="L88" s="80">
        <f>SUMIFS($E5:$AB5,$E$37:$AB$37,L$87)</f>
        <v>0</v>
      </c>
      <c r="M88" s="80">
        <f>SUMIFS($E5:$AB5,$E$37:$AB$37,M$87)</f>
        <v>0</v>
      </c>
      <c r="N88" s="80">
        <f>SUMIFS($E5:$AB5,$E$37:$AB$37,N$87)</f>
        <v>0</v>
      </c>
      <c r="O88" s="80">
        <f>SUMIFS($E5:$AB5,$E$37:$AB$37,O$87)</f>
        <v>0</v>
      </c>
      <c r="P88" s="80">
        <f>SUMIFS($E5:$AB5,$E$37:$AB$37,P$87)</f>
        <v>0</v>
      </c>
      <c r="Q88" s="80">
        <f>SUMIFS($E5:$AB5,$E$37:$AB$37,Q$87)</f>
        <v>0</v>
      </c>
      <c r="R88" s="80">
        <f>SUMIFS($E5:$AB5,$E$37:$AB$37,R$87)</f>
        <v>0</v>
      </c>
      <c r="S88" s="80">
        <f t="shared" ref="S88:U88" si="5">SUMIFS($E5:$AB5,$E$37:$AB$37,S$87)</f>
        <v>0</v>
      </c>
      <c r="T88" s="80">
        <f t="shared" si="5"/>
        <v>0</v>
      </c>
      <c r="U88" s="80">
        <f t="shared" si="5"/>
        <v>0</v>
      </c>
      <c r="V88" s="2"/>
    </row>
    <row r="89" spans="1:22" x14ac:dyDescent="0.25">
      <c r="B89" s="11">
        <v>2021</v>
      </c>
      <c r="C89" s="80">
        <f>SUMIFS($E6:$AB6,$E$37:$AB$37,C$87)</f>
        <v>0</v>
      </c>
      <c r="D89" s="80">
        <f>SUMIFS($E6:$AB6,$E$37:$AB$37,D$87)</f>
        <v>0</v>
      </c>
      <c r="E89" s="80">
        <f>SUMIFS($E6:$AB6,$E$37:$AB$37,E$87)</f>
        <v>0</v>
      </c>
      <c r="F89" s="80">
        <f>SUMIFS($E6:$AB6,$E$37:$AB$37,F$87)</f>
        <v>0</v>
      </c>
      <c r="G89" s="80">
        <f>SUMIFS($E6:$AB6,$E$37:$AB$37,G$87)</f>
        <v>0</v>
      </c>
      <c r="H89" s="80">
        <f>SUMIFS($E6:$AB6,$E$37:$AB$37,H$87)</f>
        <v>0</v>
      </c>
      <c r="I89" s="80">
        <f>SUMIFS($E6:$AB6,$E$37:$AB$37,I$87)</f>
        <v>0</v>
      </c>
      <c r="J89" s="80">
        <f>SUMIFS($E6:$AB6,$E$37:$AB$37,J$87)</f>
        <v>0</v>
      </c>
      <c r="K89" s="80">
        <f>SUMIFS($E6:$AB6,$E$37:$AB$37,K$87)</f>
        <v>0</v>
      </c>
      <c r="L89" s="80">
        <f>SUMIFS($E6:$AB6,$E$37:$AB$37,L$87)</f>
        <v>0</v>
      </c>
      <c r="M89" s="80">
        <f>SUMIFS($E6:$AB6,$E$37:$AB$37,M$87)</f>
        <v>0</v>
      </c>
      <c r="N89" s="80">
        <f>SUMIFS($E6:$AB6,$E$37:$AB$37,N$87)</f>
        <v>0</v>
      </c>
      <c r="O89" s="80">
        <f>SUMIFS($E6:$AB6,$E$37:$AB$37,O$87)</f>
        <v>0</v>
      </c>
      <c r="P89" s="80">
        <f>SUMIFS($E6:$AB6,$E$37:$AB$37,P$87)</f>
        <v>1.6888000000000001</v>
      </c>
      <c r="Q89" s="80">
        <f>SUMIFS($E6:$AB6,$E$37:$AB$37,Q$87)</f>
        <v>0</v>
      </c>
      <c r="R89" s="80">
        <f>SUMIFS($E6:$AB6,$E$37:$AB$37,R$87)</f>
        <v>0</v>
      </c>
      <c r="S89" s="80">
        <f t="shared" ref="S89:U89" si="6">SUMIFS($E6:$AB6,$E$37:$AB$37,S$87)</f>
        <v>0</v>
      </c>
      <c r="T89" s="80">
        <f t="shared" si="6"/>
        <v>0</v>
      </c>
      <c r="U89" s="80">
        <f t="shared" si="6"/>
        <v>0</v>
      </c>
      <c r="V89" s="2"/>
    </row>
    <row r="90" spans="1:22" x14ac:dyDescent="0.25">
      <c r="B90" s="11">
        <v>2022</v>
      </c>
      <c r="C90" s="80">
        <f>SUMIFS($E7:$AB7,$E$37:$AB$37,C$87)</f>
        <v>0</v>
      </c>
      <c r="D90" s="80">
        <f>SUMIFS($E7:$AB7,$E$37:$AB$37,D$87)</f>
        <v>0</v>
      </c>
      <c r="E90" s="80">
        <f>SUMIFS($E7:$AB7,$E$37:$AB$37,E$87)</f>
        <v>0</v>
      </c>
      <c r="F90" s="80">
        <f>SUMIFS($E7:$AB7,$E$37:$AB$37,F$87)</f>
        <v>0</v>
      </c>
      <c r="G90" s="80">
        <f>SUMIFS($E7:$AB7,$E$37:$AB$37,G$87)</f>
        <v>0</v>
      </c>
      <c r="H90" s="80">
        <f>SUMIFS($E7:$AB7,$E$37:$AB$37,H$87)</f>
        <v>0</v>
      </c>
      <c r="I90" s="80">
        <f>SUMIFS($E7:$AB7,$E$37:$AB$37,I$87)</f>
        <v>0</v>
      </c>
      <c r="J90" s="80">
        <f>SUMIFS($E7:$AB7,$E$37:$AB$37,J$87)</f>
        <v>0</v>
      </c>
      <c r="K90" s="80">
        <f>SUMIFS($E7:$AB7,$E$37:$AB$37,K$87)</f>
        <v>0</v>
      </c>
      <c r="L90" s="80">
        <f>SUMIFS($E7:$AB7,$E$37:$AB$37,L$87)</f>
        <v>0</v>
      </c>
      <c r="M90" s="80">
        <f>SUMIFS($E7:$AB7,$E$37:$AB$37,M$87)</f>
        <v>0</v>
      </c>
      <c r="N90" s="80">
        <f>SUMIFS($E7:$AB7,$E$37:$AB$37,N$87)</f>
        <v>0</v>
      </c>
      <c r="O90" s="80">
        <f>SUMIFS($E7:$AB7,$E$37:$AB$37,O$87)</f>
        <v>0</v>
      </c>
      <c r="P90" s="80">
        <f>SUMIFS($E7:$AB7,$E$37:$AB$37,P$87)</f>
        <v>3.12528939999999</v>
      </c>
      <c r="Q90" s="80">
        <f>SUMIFS($E7:$AB7,$E$37:$AB$37,Q$87)</f>
        <v>0</v>
      </c>
      <c r="R90" s="80">
        <f>SUMIFS($E7:$AB7,$E$37:$AB$37,R$87)</f>
        <v>0</v>
      </c>
      <c r="S90" s="80">
        <f t="shared" ref="S90:U90" si="7">SUMIFS($E7:$AB7,$E$37:$AB$37,S$87)</f>
        <v>0</v>
      </c>
      <c r="T90" s="80">
        <f t="shared" si="7"/>
        <v>0</v>
      </c>
      <c r="U90" s="80">
        <f t="shared" si="7"/>
        <v>0</v>
      </c>
      <c r="V90" s="2"/>
    </row>
    <row r="91" spans="1:22" x14ac:dyDescent="0.25">
      <c r="B91" s="11">
        <v>2023</v>
      </c>
      <c r="C91" s="80">
        <f>SUMIFS($E8:$AB8,$E$37:$AB$37,C$87)</f>
        <v>2.3239815568428002</v>
      </c>
      <c r="D91" s="80">
        <f>SUMIFS($E8:$AB8,$E$37:$AB$37,D$87)</f>
        <v>4.6151143544824802E-2</v>
      </c>
      <c r="E91" s="80">
        <f>SUMIFS($E8:$AB8,$E$37:$AB$37,E$87)</f>
        <v>1.0363674484426799</v>
      </c>
      <c r="F91" s="80">
        <f>SUMIFS($E8:$AB8,$E$37:$AB$37,F$87)</f>
        <v>0.42502449491600203</v>
      </c>
      <c r="G91" s="80">
        <f>SUMIFS($E8:$AB8,$E$37:$AB$37,G$87)</f>
        <v>0.209876886878963</v>
      </c>
      <c r="H91" s="80">
        <f>SUMIFS($E8:$AB8,$E$37:$AB$37,H$87)</f>
        <v>8.1151708219266996E-2</v>
      </c>
      <c r="I91" s="80">
        <f>SUMIFS($E8:$AB8,$E$37:$AB$37,I$87)</f>
        <v>0.18473647726888601</v>
      </c>
      <c r="J91" s="80">
        <f>SUMIFS($E8:$AB8,$E$37:$AB$37,J$87)</f>
        <v>2.9360203316852299E-2</v>
      </c>
      <c r="K91" s="80">
        <f>SUMIFS($E8:$AB8,$E$37:$AB$37,K$87)</f>
        <v>4.0820220589015202E-2</v>
      </c>
      <c r="L91" s="80">
        <f>SUMIFS($E8:$AB8,$E$37:$AB$37,L$87)</f>
        <v>2.4158906062880299E-2</v>
      </c>
      <c r="M91" s="80">
        <f>SUMIFS($E8:$AB8,$E$37:$AB$37,M$87)</f>
        <v>0.59153505317158706</v>
      </c>
      <c r="N91" s="80">
        <f>SUMIFS($E8:$AB8,$E$37:$AB$37,N$87)</f>
        <v>0.25188830787240102</v>
      </c>
      <c r="O91" s="80">
        <f>SUMIFS($E8:$AB8,$E$37:$AB$37,O$87)</f>
        <v>0.430031192100854</v>
      </c>
      <c r="P91" s="80">
        <f>SUMIFS($E8:$AB8,$E$37:$AB$37,P$87)</f>
        <v>1.5719620612219201</v>
      </c>
      <c r="Q91" s="80">
        <f>SUMIFS($E8:$AB8,$E$37:$AB$37,Q$87)</f>
        <v>0</v>
      </c>
      <c r="R91" s="80">
        <f>SUMIFS($E8:$AB8,$E$37:$AB$37,R$87)</f>
        <v>0.37443796733006701</v>
      </c>
      <c r="S91" s="80">
        <f t="shared" ref="S91:U91" si="8">SUMIFS($E8:$AB8,$E$37:$AB$37,S$87)</f>
        <v>1.54309805815888E-2</v>
      </c>
      <c r="T91" s="80">
        <f t="shared" si="8"/>
        <v>8.9040630965272996E-2</v>
      </c>
      <c r="U91" s="80">
        <f t="shared" si="8"/>
        <v>4.3290156334290897E-2</v>
      </c>
      <c r="V91" s="2"/>
    </row>
    <row r="92" spans="1:22" x14ac:dyDescent="0.25">
      <c r="B92" s="11">
        <v>2024</v>
      </c>
      <c r="C92" s="80">
        <f>SUMIFS($E9:$AB9,$E$37:$AB$37,C$87)</f>
        <v>4.5901479344661196</v>
      </c>
      <c r="D92" s="80">
        <f>SUMIFS($E9:$AB9,$E$37:$AB$37,D$87)</f>
        <v>0.18586144164771801</v>
      </c>
      <c r="E92" s="80">
        <f>SUMIFS($E9:$AB9,$E$37:$AB$37,E$87)</f>
        <v>1.67449532022051</v>
      </c>
      <c r="F92" s="80">
        <f>SUMIFS($E9:$AB9,$E$37:$AB$37,F$87)</f>
        <v>0.87589443899267505</v>
      </c>
      <c r="G92" s="80">
        <f>SUMIFS($E9:$AB9,$E$37:$AB$37,G$87)</f>
        <v>0.56569974138275603</v>
      </c>
      <c r="H92" s="80">
        <f>SUMIFS($E9:$AB9,$E$37:$AB$37,H$87)</f>
        <v>0.14002730380752801</v>
      </c>
      <c r="I92" s="80">
        <f>SUMIFS($E9:$AB9,$E$37:$AB$37,I$87)</f>
        <v>0.34519724770329102</v>
      </c>
      <c r="J92" s="80">
        <f>SUMIFS($E9:$AB9,$E$37:$AB$37,J$87)</f>
        <v>5.3250129480714802E-2</v>
      </c>
      <c r="K92" s="80">
        <f>SUMIFS($E9:$AB9,$E$37:$AB$37,K$87)</f>
        <v>0.65801690072200003</v>
      </c>
      <c r="L92" s="80">
        <f>SUMIFS($E9:$AB9,$E$37:$AB$37,L$87)</f>
        <v>6.4825716762885302E-2</v>
      </c>
      <c r="M92" s="80">
        <f>SUMIFS($E9:$AB9,$E$37:$AB$37,M$87)</f>
        <v>1.2065159936268499</v>
      </c>
      <c r="N92" s="80">
        <f>SUMIFS($E9:$AB9,$E$37:$AB$37,N$87)</f>
        <v>0.77867810423363903</v>
      </c>
      <c r="O92" s="80">
        <f>SUMIFS($E9:$AB9,$E$37:$AB$37,O$87)</f>
        <v>0.54871095810926995</v>
      </c>
      <c r="P92" s="80">
        <f>SUMIFS($E9:$AB9,$E$37:$AB$37,P$87)</f>
        <v>4.2933091957807479</v>
      </c>
      <c r="Q92" s="80">
        <f>SUMIFS($E9:$AB9,$E$37:$AB$37,Q$87)</f>
        <v>0</v>
      </c>
      <c r="R92" s="80">
        <f>SUMIFS($E9:$AB9,$E$37:$AB$37,R$87)</f>
        <v>1.01312209283832</v>
      </c>
      <c r="S92" s="80">
        <f t="shared" ref="S92:U92" si="9">SUMIFS($E9:$AB9,$E$37:$AB$37,S$87)</f>
        <v>4.6972008242691599E-2</v>
      </c>
      <c r="T92" s="80">
        <f t="shared" si="9"/>
        <v>0.2408631111134</v>
      </c>
      <c r="U92" s="80">
        <f t="shared" si="9"/>
        <v>8.7924138172690597E-2</v>
      </c>
      <c r="V92" s="2"/>
    </row>
    <row r="93" spans="1:22" x14ac:dyDescent="0.25">
      <c r="B93" s="11">
        <v>2025</v>
      </c>
      <c r="C93" s="80">
        <f>SUMIFS($E10:$AB10,$E$37:$AB$37,C$87)</f>
        <v>6.4413767067168601</v>
      </c>
      <c r="D93" s="80">
        <f>SUMIFS($E10:$AB10,$E$37:$AB$37,D$87)</f>
        <v>0.40348841702330301</v>
      </c>
      <c r="E93" s="80">
        <f>SUMIFS($E10:$AB10,$E$37:$AB$37,E$87)</f>
        <v>2.3661112030617701</v>
      </c>
      <c r="F93" s="80">
        <f>SUMIFS($E10:$AB10,$E$37:$AB$37,F$87)</f>
        <v>1.09211485535666</v>
      </c>
      <c r="G93" s="80">
        <f>SUMIFS($E10:$AB10,$E$37:$AB$37,G$87)</f>
        <v>1.0040767917205</v>
      </c>
      <c r="H93" s="80">
        <f>SUMIFS($E10:$AB10,$E$37:$AB$37,H$87)</f>
        <v>0.188731724450107</v>
      </c>
      <c r="I93" s="80">
        <f>SUMIFS($E10:$AB10,$E$37:$AB$37,I$87)</f>
        <v>0.46020349151409001</v>
      </c>
      <c r="J93" s="80">
        <f>SUMIFS($E10:$AB10,$E$37:$AB$37,J$87)</f>
        <v>6.8799252229794605E-2</v>
      </c>
      <c r="K93" s="80">
        <f>SUMIFS($E10:$AB10,$E$37:$AB$37,K$87)</f>
        <v>1.8541394578850201</v>
      </c>
      <c r="L93" s="80">
        <f>SUMIFS($E10:$AB10,$E$37:$AB$37,L$87)</f>
        <v>0.122649868617362</v>
      </c>
      <c r="M93" s="80">
        <f>SUMIFS($E10:$AB10,$E$37:$AB$37,M$87)</f>
        <v>1.7390319082033501</v>
      </c>
      <c r="N93" s="80">
        <f>SUMIFS($E10:$AB10,$E$37:$AB$37,N$87)</f>
        <v>1.56277859193846</v>
      </c>
      <c r="O93" s="80">
        <f>SUMIFS($E10:$AB10,$E$37:$AB$37,O$87)</f>
        <v>0.51184742939218297</v>
      </c>
      <c r="P93" s="80">
        <f>SUMIFS($E10:$AB10,$E$37:$AB$37,P$87)</f>
        <v>1.9065652901999344</v>
      </c>
      <c r="Q93" s="80">
        <f>SUMIFS($E10:$AB10,$E$37:$AB$37,Q$87)</f>
        <v>0.54636597630224404</v>
      </c>
      <c r="R93" s="80">
        <f>SUMIFS($E10:$AB10,$E$37:$AB$37,R$87)</f>
        <v>1.8573393713542401</v>
      </c>
      <c r="S93" s="80">
        <f t="shared" ref="S93:U93" si="10">SUMIFS($E10:$AB10,$E$37:$AB$37,S$87)</f>
        <v>9.1883532946339302E-2</v>
      </c>
      <c r="T93" s="80">
        <f t="shared" si="10"/>
        <v>0.44190421249464101</v>
      </c>
      <c r="U93" s="80">
        <f t="shared" si="10"/>
        <v>0.12900149756307</v>
      </c>
      <c r="V93" s="2"/>
    </row>
    <row r="94" spans="1:22" x14ac:dyDescent="0.25">
      <c r="B94" s="11">
        <v>2026</v>
      </c>
      <c r="C94" s="80">
        <f>SUMIFS($E11:$AB11,$E$37:$AB$37,C$87)</f>
        <v>9.2663481788468403</v>
      </c>
      <c r="D94" s="80">
        <f>SUMIFS($E11:$AB11,$E$37:$AB$37,D$87)</f>
        <v>0.76778241082563603</v>
      </c>
      <c r="E94" s="80">
        <f>SUMIFS($E11:$AB11,$E$37:$AB$37,E$87)</f>
        <v>2.9404360943128198</v>
      </c>
      <c r="F94" s="80">
        <f>SUMIFS($E11:$AB11,$E$37:$AB$37,F$87)</f>
        <v>1.40853412252238</v>
      </c>
      <c r="G94" s="80">
        <f>SUMIFS($E11:$AB11,$E$37:$AB$37,G$87)</f>
        <v>1.4432833595341199</v>
      </c>
      <c r="H94" s="80">
        <f>SUMIFS($E11:$AB11,$E$37:$AB$37,H$87)</f>
        <v>0.24560085750230901</v>
      </c>
      <c r="I94" s="80">
        <f>SUMIFS($E11:$AB11,$E$37:$AB$37,I$87)</f>
        <v>0.62590849622348699</v>
      </c>
      <c r="J94" s="80">
        <f>SUMIFS($E11:$AB11,$E$37:$AB$37,J$87)</f>
        <v>8.7968885366695601E-2</v>
      </c>
      <c r="K94" s="80">
        <f>SUMIFS($E11:$AB11,$E$37:$AB$37,K$87)</f>
        <v>3.5784284441804401</v>
      </c>
      <c r="L94" s="80">
        <f>SUMIFS($E11:$AB11,$E$37:$AB$37,L$87)</f>
        <v>0.48696511631197698</v>
      </c>
      <c r="M94" s="80">
        <f>SUMIFS($E11:$AB11,$E$37:$AB$37,M$87)</f>
        <v>2.2657124611187598</v>
      </c>
      <c r="N94" s="80">
        <f>SUMIFS($E11:$AB11,$E$37:$AB$37,N$87)</f>
        <v>2.7839698891914502</v>
      </c>
      <c r="O94" s="80">
        <f>SUMIFS($E11:$AB11,$E$37:$AB$37,O$87)</f>
        <v>0.59035967913224796</v>
      </c>
      <c r="P94" s="80">
        <f>SUMIFS($E11:$AB11,$E$37:$AB$37,P$87)</f>
        <v>0.77100921214961771</v>
      </c>
      <c r="Q94" s="80">
        <f>SUMIFS($E11:$AB11,$E$37:$AB$37,Q$87)</f>
        <v>0.63937953505128098</v>
      </c>
      <c r="R94" s="80">
        <f>SUMIFS($E11:$AB11,$E$37:$AB$37,R$87)</f>
        <v>2.3929941684536602</v>
      </c>
      <c r="S94" s="80">
        <f t="shared" ref="S94:U94" si="11">SUMIFS($E11:$AB11,$E$37:$AB$37,S$87)</f>
        <v>0.153981869418953</v>
      </c>
      <c r="T94" s="80">
        <f t="shared" si="11"/>
        <v>0.57249662485415898</v>
      </c>
      <c r="U94" s="80">
        <f t="shared" si="11"/>
        <v>0.17297963252908299</v>
      </c>
      <c r="V94" s="2"/>
    </row>
    <row r="95" spans="1:22" x14ac:dyDescent="0.25">
      <c r="B95" s="11">
        <v>2027</v>
      </c>
      <c r="C95" s="80">
        <f>SUMIFS($E12:$AB12,$E$37:$AB$37,C$87)</f>
        <v>11.8046558376177</v>
      </c>
      <c r="D95" s="80">
        <f>SUMIFS($E12:$AB12,$E$37:$AB$37,D$87)</f>
        <v>1.1852105860602999</v>
      </c>
      <c r="E95" s="80">
        <f>SUMIFS($E12:$AB12,$E$37:$AB$37,E$87)</f>
        <v>3.2155702473727001</v>
      </c>
      <c r="F95" s="80">
        <f>SUMIFS($E12:$AB12,$E$37:$AB$37,F$87)</f>
        <v>1.6861336820216299</v>
      </c>
      <c r="G95" s="80">
        <f>SUMIFS($E12:$AB12,$E$37:$AB$37,G$87)</f>
        <v>1.7652390826067601</v>
      </c>
      <c r="H95" s="80">
        <f>SUMIFS($E12:$AB12,$E$37:$AB$37,H$87)</f>
        <v>0.27570571201750999</v>
      </c>
      <c r="I95" s="80">
        <f>SUMIFS($E12:$AB12,$E$37:$AB$37,I$87)</f>
        <v>0.72869194559152295</v>
      </c>
      <c r="J95" s="80">
        <f>SUMIFS($E12:$AB12,$E$37:$AB$37,J$87)</f>
        <v>0.103087819241616</v>
      </c>
      <c r="K95" s="80">
        <f>SUMIFS($E12:$AB12,$E$37:$AB$37,K$87)</f>
        <v>5.9429017978804204</v>
      </c>
      <c r="L95" s="80">
        <f>SUMIFS($E12:$AB12,$E$37:$AB$37,L$87)</f>
        <v>1.15856662024924</v>
      </c>
      <c r="M95" s="80">
        <f>SUMIFS($E12:$AB12,$E$37:$AB$37,M$87)</f>
        <v>2.8120808073364398</v>
      </c>
      <c r="N95" s="80">
        <f>SUMIFS($E12:$AB12,$E$37:$AB$37,N$87)</f>
        <v>4.2098128842098301</v>
      </c>
      <c r="O95" s="80">
        <f>SUMIFS($E12:$AB12,$E$37:$AB$37,O$87)</f>
        <v>0.68154189325137104</v>
      </c>
      <c r="P95" s="80">
        <f>SUMIFS($E12:$AB12,$E$37:$AB$37,P$87)</f>
        <v>0.4360577556046813</v>
      </c>
      <c r="Q95" s="80">
        <f>SUMIFS($E12:$AB12,$E$37:$AB$37,Q$87)</f>
        <v>1.3740806729235999</v>
      </c>
      <c r="R95" s="80">
        <f>SUMIFS($E12:$AB12,$E$37:$AB$37,R$87)</f>
        <v>2.86437876088893</v>
      </c>
      <c r="S95" s="80">
        <f t="shared" ref="S95:U95" si="12">SUMIFS($E12:$AB12,$E$37:$AB$37,S$87)</f>
        <v>0.230435697885571</v>
      </c>
      <c r="T95" s="80">
        <f t="shared" si="12"/>
        <v>0.68981645101498901</v>
      </c>
      <c r="U95" s="80">
        <f t="shared" si="12"/>
        <v>0.21572173016343901</v>
      </c>
      <c r="V95" s="2"/>
    </row>
    <row r="96" spans="1:22" x14ac:dyDescent="0.25">
      <c r="B96" s="11">
        <v>2028</v>
      </c>
      <c r="C96" s="80">
        <f>SUMIFS($E13:$AB13,$E$37:$AB$37,C$87)</f>
        <v>14.5183591764184</v>
      </c>
      <c r="D96" s="80">
        <f>SUMIFS($E13:$AB13,$E$37:$AB$37,D$87)</f>
        <v>1.73944275970162</v>
      </c>
      <c r="E96" s="80">
        <f>SUMIFS($E13:$AB13,$E$37:$AB$37,E$87)</f>
        <v>3.69439054358251</v>
      </c>
      <c r="F96" s="80">
        <f>SUMIFS($E13:$AB13,$E$37:$AB$37,F$87)</f>
        <v>2.3666861623231998</v>
      </c>
      <c r="G96" s="80">
        <f>SUMIFS($E13:$AB13,$E$37:$AB$37,G$87)</f>
        <v>2.2037978731294801</v>
      </c>
      <c r="H96" s="80">
        <f>SUMIFS($E13:$AB13,$E$37:$AB$37,H$87)</f>
        <v>0.32108151020550402</v>
      </c>
      <c r="I96" s="80">
        <f>SUMIFS($E13:$AB13,$E$37:$AB$37,I$87)</f>
        <v>0.87651329384499199</v>
      </c>
      <c r="J96" s="80">
        <f>SUMIFS($E13:$AB13,$E$37:$AB$37,J$87)</f>
        <v>0.131700045990649</v>
      </c>
      <c r="K96" s="80">
        <f>SUMIFS($E13:$AB13,$E$37:$AB$37,K$87)</f>
        <v>9.2102378511492606</v>
      </c>
      <c r="L96" s="80">
        <f>SUMIFS($E13:$AB13,$E$37:$AB$37,L$87)</f>
        <v>2.1444533258508298</v>
      </c>
      <c r="M96" s="80">
        <f>SUMIFS($E13:$AB13,$E$37:$AB$37,M$87)</f>
        <v>3.4254260904627598</v>
      </c>
      <c r="N96" s="80">
        <f>SUMIFS($E13:$AB13,$E$37:$AB$37,N$87)</f>
        <v>6.1311217823811397</v>
      </c>
      <c r="O96" s="80">
        <f>SUMIFS($E13:$AB13,$E$37:$AB$37,O$87)</f>
        <v>1.14598738473246</v>
      </c>
      <c r="P96" s="80">
        <f>SUMIFS($E13:$AB13,$E$37:$AB$37,P$87)</f>
        <v>2.6575844906036581</v>
      </c>
      <c r="Q96" s="80">
        <f>SUMIFS($E13:$AB13,$E$37:$AB$37,Q$87)</f>
        <v>1.2554857342963699</v>
      </c>
      <c r="R96" s="80">
        <f>SUMIFS($E13:$AB13,$E$37:$AB$37,R$87)</f>
        <v>3.4094115131256801</v>
      </c>
      <c r="S96" s="80">
        <f t="shared" ref="S96:U96" si="13">SUMIFS($E13:$AB13,$E$37:$AB$37,S$87)</f>
        <v>0.33428659673576999</v>
      </c>
      <c r="T96" s="80">
        <f t="shared" si="13"/>
        <v>0.82993983679116101</v>
      </c>
      <c r="U96" s="80">
        <f t="shared" si="13"/>
        <v>0.26820468444289802</v>
      </c>
      <c r="V96" s="2"/>
    </row>
    <row r="97" spans="2:22" x14ac:dyDescent="0.25">
      <c r="B97" s="11">
        <v>2029</v>
      </c>
      <c r="C97" s="80">
        <f>SUMIFS($E14:$AB14,$E$37:$AB$37,C$87)</f>
        <v>17.246576600480498</v>
      </c>
      <c r="D97" s="80">
        <f>SUMIFS($E14:$AB14,$E$37:$AB$37,D$87)</f>
        <v>2.2108232150655298</v>
      </c>
      <c r="E97" s="80">
        <f>SUMIFS($E14:$AB14,$E$37:$AB$37,E$87)</f>
        <v>4.10210448207427</v>
      </c>
      <c r="F97" s="80">
        <f>SUMIFS($E14:$AB14,$E$37:$AB$37,F$87)</f>
        <v>2.8027675514389401</v>
      </c>
      <c r="G97" s="80">
        <f>SUMIFS($E14:$AB14,$E$37:$AB$37,G$87)</f>
        <v>2.5463697410969601</v>
      </c>
      <c r="H97" s="80">
        <f>SUMIFS($E14:$AB14,$E$37:$AB$37,H$87)</f>
        <v>0.35689973699599198</v>
      </c>
      <c r="I97" s="80">
        <f>SUMIFS($E14:$AB14,$E$37:$AB$37,I$87)</f>
        <v>1.0022182398672499</v>
      </c>
      <c r="J97" s="80">
        <f>SUMIFS($E14:$AB14,$E$37:$AB$37,J$87)</f>
        <v>0.150045090888311</v>
      </c>
      <c r="K97" s="80">
        <f>SUMIFS($E14:$AB14,$E$37:$AB$37,K$87)</f>
        <v>12.4900237655323</v>
      </c>
      <c r="L97" s="80">
        <f>SUMIFS($E14:$AB14,$E$37:$AB$37,L$87)</f>
        <v>3.2435613663174601</v>
      </c>
      <c r="M97" s="80">
        <f>SUMIFS($E14:$AB14,$E$37:$AB$37,M$87)</f>
        <v>3.8321381587044701</v>
      </c>
      <c r="N97" s="80">
        <f>SUMIFS($E14:$AB14,$E$37:$AB$37,N$87)</f>
        <v>8.1387018723702802</v>
      </c>
      <c r="O97" s="80">
        <f>SUMIFS($E14:$AB14,$E$37:$AB$37,O$87)</f>
        <v>1.2958505124830899</v>
      </c>
      <c r="P97" s="80">
        <f>SUMIFS($E14:$AB14,$E$37:$AB$37,P$87)</f>
        <v>7.1879729923417361</v>
      </c>
      <c r="Q97" s="80">
        <f>SUMIFS($E14:$AB14,$E$37:$AB$37,Q$87)</f>
        <v>1.87945748665333</v>
      </c>
      <c r="R97" s="80">
        <f>SUMIFS($E14:$AB14,$E$37:$AB$37,R$87)</f>
        <v>3.8698649682775401</v>
      </c>
      <c r="S97" s="80">
        <f t="shared" ref="S97:U97" si="14">SUMIFS($E14:$AB14,$E$37:$AB$37,S$87)</f>
        <v>0.45343350161620599</v>
      </c>
      <c r="T97" s="80">
        <f t="shared" si="14"/>
        <v>0.95998016606486403</v>
      </c>
      <c r="U97" s="80">
        <f t="shared" si="14"/>
        <v>0.318358878381995</v>
      </c>
      <c r="V97" s="2"/>
    </row>
    <row r="98" spans="2:22" x14ac:dyDescent="0.25">
      <c r="B98" s="11">
        <v>2030</v>
      </c>
      <c r="C98" s="80">
        <f>SUMIFS($E15:$AB15,$E$37:$AB$37,C$87)</f>
        <v>19.785893973342301</v>
      </c>
      <c r="D98" s="80">
        <f>SUMIFS($E15:$AB15,$E$37:$AB$37,D$87)</f>
        <v>2.85618047122892</v>
      </c>
      <c r="E98" s="80">
        <f>SUMIFS($E15:$AB15,$E$37:$AB$37,E$87)</f>
        <v>4.4182226811219296</v>
      </c>
      <c r="F98" s="80">
        <f>SUMIFS($E15:$AB15,$E$37:$AB$37,F$87)</f>
        <v>3.0859485589719502</v>
      </c>
      <c r="G98" s="80">
        <f>SUMIFS($E15:$AB15,$E$37:$AB$37,G$87)</f>
        <v>2.7976937964950199</v>
      </c>
      <c r="H98" s="80">
        <f>SUMIFS($E15:$AB15,$E$37:$AB$37,H$87)</f>
        <v>0.38242676420576099</v>
      </c>
      <c r="I98" s="80">
        <f>SUMIFS($E15:$AB15,$E$37:$AB$37,I$87)</f>
        <v>1.10770555301961</v>
      </c>
      <c r="J98" s="80">
        <f>SUMIFS($E15:$AB15,$E$37:$AB$37,J$87)</f>
        <v>0.15929321835441401</v>
      </c>
      <c r="K98" s="80">
        <f>SUMIFS($E15:$AB15,$E$37:$AB$37,K$87)</f>
        <v>16.285072316162999</v>
      </c>
      <c r="L98" s="80">
        <f>SUMIFS($E15:$AB15,$E$37:$AB$37,L$87)</f>
        <v>4.3606999262440498</v>
      </c>
      <c r="M98" s="80">
        <f>SUMIFS($E15:$AB15,$E$37:$AB$37,M$87)</f>
        <v>4.0712705725689</v>
      </c>
      <c r="N98" s="80">
        <f>SUMIFS($E15:$AB15,$E$37:$AB$37,N$87)</f>
        <v>10.547811836976599</v>
      </c>
      <c r="O98" s="80">
        <f>SUMIFS($E15:$AB15,$E$37:$AB$37,O$87)</f>
        <v>1.36982220221909</v>
      </c>
      <c r="P98" s="80">
        <f>SUMIFS($E15:$AB15,$E$37:$AB$37,P$87)</f>
        <v>12.21115300355209</v>
      </c>
      <c r="Q98" s="80">
        <f>SUMIFS($E15:$AB15,$E$37:$AB$37,Q$87)</f>
        <v>2.3933221518875398</v>
      </c>
      <c r="R98" s="80">
        <f>SUMIFS($E15:$AB15,$E$37:$AB$37,R$87)</f>
        <v>4.2738723015776996</v>
      </c>
      <c r="S98" s="80">
        <f t="shared" ref="S98:U98" si="15">SUMIFS($E15:$AB15,$E$37:$AB$37,S$87)</f>
        <v>0.59020150125720505</v>
      </c>
      <c r="T98" s="80">
        <f t="shared" si="15"/>
        <v>1.0778810737764899</v>
      </c>
      <c r="U98" s="80">
        <f t="shared" si="15"/>
        <v>0.36838794846962097</v>
      </c>
      <c r="V98" s="2"/>
    </row>
    <row r="99" spans="2:22" x14ac:dyDescent="0.25">
      <c r="B99" s="11">
        <v>2031</v>
      </c>
      <c r="C99" s="80">
        <f>SUMIFS($E16:$AB16,$E$37:$AB$37,C$87)</f>
        <v>22.332317369551799</v>
      </c>
      <c r="D99" s="80">
        <f>SUMIFS($E16:$AB16,$E$37:$AB$37,D$87)</f>
        <v>3.5373552471860101</v>
      </c>
      <c r="E99" s="80">
        <f>SUMIFS($E16:$AB16,$E$37:$AB$37,E$87)</f>
        <v>4.7333360510140103</v>
      </c>
      <c r="F99" s="80">
        <f>SUMIFS($E16:$AB16,$E$37:$AB$37,F$87)</f>
        <v>3.2973656908585101</v>
      </c>
      <c r="G99" s="80">
        <f>SUMIFS($E16:$AB16,$E$37:$AB$37,G$87)</f>
        <v>2.6738889296033599</v>
      </c>
      <c r="H99" s="80">
        <f>SUMIFS($E16:$AB16,$E$37:$AB$37,H$87)</f>
        <v>0.43900255651372699</v>
      </c>
      <c r="I99" s="80">
        <f>SUMIFS($E16:$AB16,$E$37:$AB$37,I$87)</f>
        <v>1.07683330879774</v>
      </c>
      <c r="J99" s="80">
        <f>SUMIFS($E16:$AB16,$E$37:$AB$37,J$87)</f>
        <v>0.16939759936946999</v>
      </c>
      <c r="K99" s="80">
        <f>SUMIFS($E16:$AB16,$E$37:$AB$37,K$87)</f>
        <v>20.618291435242401</v>
      </c>
      <c r="L99" s="80">
        <f>SUMIFS($E16:$AB16,$E$37:$AB$37,L$87)</f>
        <v>5.4297780247310898</v>
      </c>
      <c r="M99" s="80">
        <f>SUMIFS($E16:$AB16,$E$37:$AB$37,M$87)</f>
        <v>4.1763307261482696</v>
      </c>
      <c r="N99" s="80">
        <f>SUMIFS($E16:$AB16,$E$37:$AB$37,N$87)</f>
        <v>13.0082783744446</v>
      </c>
      <c r="O99" s="80">
        <f>SUMIFS($E16:$AB16,$E$37:$AB$37,O$87)</f>
        <v>1.38194873356648</v>
      </c>
      <c r="P99" s="80">
        <f>SUMIFS($E16:$AB16,$E$37:$AB$37,P$87)</f>
        <v>15.522041345206173</v>
      </c>
      <c r="Q99" s="80">
        <f>SUMIFS($E16:$AB16,$E$37:$AB$37,Q$87)</f>
        <v>2.72542339342455</v>
      </c>
      <c r="R99" s="80">
        <f>SUMIFS($E16:$AB16,$E$37:$AB$37,R$87)</f>
        <v>4.2541781853284197</v>
      </c>
      <c r="S99" s="80">
        <f t="shared" ref="S99:U99" si="16">SUMIFS($E16:$AB16,$E$37:$AB$37,S$87)</f>
        <v>0.72618302681843905</v>
      </c>
      <c r="T99" s="80">
        <f t="shared" si="16"/>
        <v>1.08818497143417</v>
      </c>
      <c r="U99" s="80">
        <f t="shared" si="16"/>
        <v>0.370806604223895</v>
      </c>
      <c r="V99" s="2"/>
    </row>
    <row r="100" spans="2:22" x14ac:dyDescent="0.25">
      <c r="B100" s="11">
        <v>2032</v>
      </c>
      <c r="C100" s="80">
        <f>SUMIFS($E17:$AB17,$E$37:$AB$37,C$87)</f>
        <v>24.717596416421099</v>
      </c>
      <c r="D100" s="80">
        <f>SUMIFS($E17:$AB17,$E$37:$AB$37,D$87)</f>
        <v>4.2499738986149698</v>
      </c>
      <c r="E100" s="80">
        <f>SUMIFS($E17:$AB17,$E$37:$AB$37,E$87)</f>
        <v>5.0190956366390003</v>
      </c>
      <c r="F100" s="80">
        <f>SUMIFS($E17:$AB17,$E$37:$AB$37,F$87)</f>
        <v>3.4317105775219798</v>
      </c>
      <c r="G100" s="80">
        <f>SUMIFS($E17:$AB17,$E$37:$AB$37,G$87)</f>
        <v>2.5632923834903001</v>
      </c>
      <c r="H100" s="80">
        <f>SUMIFS($E17:$AB17,$E$37:$AB$37,H$87)</f>
        <v>0.49322788761932601</v>
      </c>
      <c r="I100" s="80">
        <f>SUMIFS($E17:$AB17,$E$37:$AB$37,I$87)</f>
        <v>1.0442873258795</v>
      </c>
      <c r="J100" s="80">
        <f>SUMIFS($E17:$AB17,$E$37:$AB$37,J$87)</f>
        <v>0.183047317392763</v>
      </c>
      <c r="K100" s="80">
        <f>SUMIFS($E17:$AB17,$E$37:$AB$37,K$87)</f>
        <v>25.319707765926299</v>
      </c>
      <c r="L100" s="80">
        <f>SUMIFS($E17:$AB17,$E$37:$AB$37,L$87)</f>
        <v>6.3339039579037797</v>
      </c>
      <c r="M100" s="80">
        <f>SUMIFS($E17:$AB17,$E$37:$AB$37,M$87)</f>
        <v>4.11990605609732</v>
      </c>
      <c r="N100" s="80">
        <f>SUMIFS($E17:$AB17,$E$37:$AB$37,N$87)</f>
        <v>15.387189595531799</v>
      </c>
      <c r="O100" s="80">
        <f>SUMIFS($E17:$AB17,$E$37:$AB$37,O$87)</f>
        <v>1.3161045786058401</v>
      </c>
      <c r="P100" s="80">
        <f>SUMIFS($E17:$AB17,$E$37:$AB$37,P$87)</f>
        <v>19.197087113184764</v>
      </c>
      <c r="Q100" s="80">
        <f>SUMIFS($E17:$AB17,$E$37:$AB$37,Q$87)</f>
        <v>3.1521653886387</v>
      </c>
      <c r="R100" s="80">
        <f>SUMIFS($E17:$AB17,$E$37:$AB$37,R$87)</f>
        <v>4.2331107843353299</v>
      </c>
      <c r="S100" s="80">
        <f t="shared" ref="S100:U100" si="17">SUMIFS($E17:$AB17,$E$37:$AB$37,S$87)</f>
        <v>0.86326150549154701</v>
      </c>
      <c r="T100" s="80">
        <f t="shared" si="17"/>
        <v>1.1033606704672301</v>
      </c>
      <c r="U100" s="80">
        <f t="shared" si="17"/>
        <v>0.37293015170445998</v>
      </c>
      <c r="V100" s="2"/>
    </row>
    <row r="101" spans="2:22" x14ac:dyDescent="0.25">
      <c r="B101" s="11">
        <v>2033</v>
      </c>
      <c r="C101" s="80">
        <f>SUMIFS($E18:$AB18,$E$37:$AB$37,C$87)</f>
        <v>26.017631405919399</v>
      </c>
      <c r="D101" s="80">
        <f>SUMIFS($E18:$AB18,$E$37:$AB$37,D$87)</f>
        <v>4.8038349437671002</v>
      </c>
      <c r="E101" s="80">
        <f>SUMIFS($E18:$AB18,$E$37:$AB$37,E$87)</f>
        <v>5.0584835656951901</v>
      </c>
      <c r="F101" s="80">
        <f>SUMIFS($E18:$AB18,$E$37:$AB$37,F$87)</f>
        <v>2.9784621031350902</v>
      </c>
      <c r="G101" s="80">
        <f>SUMIFS($E18:$AB18,$E$37:$AB$37,G$87)</f>
        <v>2.3241915855048698</v>
      </c>
      <c r="H101" s="80">
        <f>SUMIFS($E18:$AB18,$E$37:$AB$37,H$87)</f>
        <v>0.52469232149671796</v>
      </c>
      <c r="I101" s="80">
        <f>SUMIFS($E18:$AB18,$E$37:$AB$37,I$87)</f>
        <v>0.95025159524007896</v>
      </c>
      <c r="J101" s="80">
        <f>SUMIFS($E18:$AB18,$E$37:$AB$37,J$87)</f>
        <v>0.165488437170067</v>
      </c>
      <c r="K101" s="80">
        <f>SUMIFS($E18:$AB18,$E$37:$AB$37,K$87)</f>
        <v>28.784762525149102</v>
      </c>
      <c r="L101" s="80">
        <f>SUMIFS($E18:$AB18,$E$37:$AB$37,L$87)</f>
        <v>6.6031373593111704</v>
      </c>
      <c r="M101" s="80">
        <f>SUMIFS($E18:$AB18,$E$37:$AB$37,M$87)</f>
        <v>3.6494930148052398</v>
      </c>
      <c r="N101" s="80">
        <f>SUMIFS($E18:$AB18,$E$37:$AB$37,N$87)</f>
        <v>17.0449277060474</v>
      </c>
      <c r="O101" s="80">
        <f>SUMIFS($E18:$AB18,$E$37:$AB$37,O$87)</f>
        <v>0.80463487841382098</v>
      </c>
      <c r="P101" s="80">
        <f>SUMIFS($E18:$AB18,$E$37:$AB$37,P$87)</f>
        <v>27.270988012588251</v>
      </c>
      <c r="Q101" s="80">
        <f>SUMIFS($E18:$AB18,$E$37:$AB$37,Q$87)</f>
        <v>3.3637306904361099</v>
      </c>
      <c r="R101" s="80">
        <f>SUMIFS($E18:$AB18,$E$37:$AB$37,R$87)</f>
        <v>4.0215863910544396</v>
      </c>
      <c r="S101" s="80">
        <f t="shared" ref="S101:U101" si="18">SUMIFS($E18:$AB18,$E$37:$AB$37,S$87)</f>
        <v>0.95678403773780596</v>
      </c>
      <c r="T101" s="80">
        <f t="shared" si="18"/>
        <v>1.0560511145724401</v>
      </c>
      <c r="U101" s="80">
        <f t="shared" si="18"/>
        <v>0.35825216781643199</v>
      </c>
      <c r="V101" s="2"/>
    </row>
    <row r="102" spans="2:22" x14ac:dyDescent="0.25">
      <c r="B102" s="11">
        <v>2034</v>
      </c>
      <c r="C102" s="80">
        <f>SUMIFS($E19:$AB19,$E$37:$AB$37,C$87)</f>
        <v>28.172384717938801</v>
      </c>
      <c r="D102" s="80">
        <f>SUMIFS($E19:$AB19,$E$37:$AB$37,D$87)</f>
        <v>5.6356277549813001</v>
      </c>
      <c r="E102" s="80">
        <f>SUMIFS($E19:$AB19,$E$37:$AB$37,E$87)</f>
        <v>5.1343440586066897</v>
      </c>
      <c r="F102" s="80">
        <f>SUMIFS($E19:$AB19,$E$37:$AB$37,F$87)</f>
        <v>2.9025089685597498</v>
      </c>
      <c r="G102" s="80">
        <f>SUMIFS($E19:$AB19,$E$37:$AB$37,G$87)</f>
        <v>2.1463209623014898</v>
      </c>
      <c r="H102" s="80">
        <f>SUMIFS($E19:$AB19,$E$37:$AB$37,H$87)</f>
        <v>0.56042380477870102</v>
      </c>
      <c r="I102" s="80">
        <f>SUMIFS($E19:$AB19,$E$37:$AB$37,I$87)</f>
        <v>0.87698667865973901</v>
      </c>
      <c r="J102" s="80">
        <f>SUMIFS($E19:$AB19,$E$37:$AB$37,J$87)</f>
        <v>0.16077881246065401</v>
      </c>
      <c r="K102" s="80">
        <f>SUMIFS($E19:$AB19,$E$37:$AB$37,K$87)</f>
        <v>33.555408645103697</v>
      </c>
      <c r="L102" s="80">
        <f>SUMIFS($E19:$AB19,$E$37:$AB$37,L$87)</f>
        <v>6.8821724941779401</v>
      </c>
      <c r="M102" s="80">
        <f>SUMIFS($E19:$AB19,$E$37:$AB$37,M$87)</f>
        <v>3.32484843045793</v>
      </c>
      <c r="N102" s="80">
        <f>SUMIFS($E19:$AB19,$E$37:$AB$37,N$87)</f>
        <v>19.2568867739392</v>
      </c>
      <c r="O102" s="80">
        <f>SUMIFS($E19:$AB19,$E$37:$AB$37,O$87)</f>
        <v>0.71946899877934301</v>
      </c>
      <c r="P102" s="80">
        <f>SUMIFS($E19:$AB19,$E$37:$AB$37,P$87)</f>
        <v>27.14456589253335</v>
      </c>
      <c r="Q102" s="80">
        <f>SUMIFS($E19:$AB19,$E$37:$AB$37,Q$87)</f>
        <v>3.4767857612858202</v>
      </c>
      <c r="R102" s="80">
        <f>SUMIFS($E19:$AB19,$E$37:$AB$37,R$87)</f>
        <v>3.95599804013853</v>
      </c>
      <c r="S102" s="80">
        <f t="shared" ref="S102:U102" si="19">SUMIFS($E19:$AB19,$E$37:$AB$37,S$87)</f>
        <v>1.0788589652423799</v>
      </c>
      <c r="T102" s="80">
        <f t="shared" si="19"/>
        <v>1.0462799729203001</v>
      </c>
      <c r="U102" s="80">
        <f t="shared" si="19"/>
        <v>0.35649999392649301</v>
      </c>
      <c r="V102" s="2"/>
    </row>
    <row r="103" spans="2:22" x14ac:dyDescent="0.25">
      <c r="B103" s="11">
        <v>2035</v>
      </c>
      <c r="C103" s="80">
        <f>SUMIFS($E20:$AB20,$E$37:$AB$37,C$87)</f>
        <v>30.412556886343602</v>
      </c>
      <c r="D103" s="80">
        <f>SUMIFS($E20:$AB20,$E$37:$AB$37,D$87)</f>
        <v>6.3639028084961398</v>
      </c>
      <c r="E103" s="80">
        <f>SUMIFS($E20:$AB20,$E$37:$AB$37,E$87)</f>
        <v>5.3346461494295196</v>
      </c>
      <c r="F103" s="80">
        <f>SUMIFS($E20:$AB20,$E$37:$AB$37,F$87)</f>
        <v>2.9320751423573101</v>
      </c>
      <c r="G103" s="80">
        <f>SUMIFS($E20:$AB20,$E$37:$AB$37,G$87)</f>
        <v>2.0978624234199299</v>
      </c>
      <c r="H103" s="80">
        <f>SUMIFS($E20:$AB20,$E$37:$AB$37,H$87)</f>
        <v>0.60799990869655396</v>
      </c>
      <c r="I103" s="80">
        <f>SUMIFS($E20:$AB20,$E$37:$AB$37,I$87)</f>
        <v>0.82922939726434797</v>
      </c>
      <c r="J103" s="80">
        <f>SUMIFS($E20:$AB20,$E$37:$AB$37,J$87)</f>
        <v>0.16071860496204601</v>
      </c>
      <c r="K103" s="80">
        <f>SUMIFS($E20:$AB20,$E$37:$AB$37,K$87)</f>
        <v>38.228656498947402</v>
      </c>
      <c r="L103" s="80">
        <f>SUMIFS($E20:$AB20,$E$37:$AB$37,L$87)</f>
        <v>7.0618476263168297</v>
      </c>
      <c r="M103" s="80">
        <f>SUMIFS($E20:$AB20,$E$37:$AB$37,M$87)</f>
        <v>2.9915915324517899</v>
      </c>
      <c r="N103" s="80">
        <f>SUMIFS($E20:$AB20,$E$37:$AB$37,N$87)</f>
        <v>21.3645570588479</v>
      </c>
      <c r="O103" s="80">
        <f>SUMIFS($E20:$AB20,$E$37:$AB$37,O$87)</f>
        <v>0.704382810539527</v>
      </c>
      <c r="P103" s="80">
        <f>SUMIFS($E20:$AB20,$E$37:$AB$37,P$87)</f>
        <v>27.010104500533689</v>
      </c>
      <c r="Q103" s="80">
        <f>SUMIFS($E20:$AB20,$E$37:$AB$37,Q$87)</f>
        <v>3.6640566748351602</v>
      </c>
      <c r="R103" s="80">
        <f>SUMIFS($E20:$AB20,$E$37:$AB$37,R$87)</f>
        <v>3.9094412635257099</v>
      </c>
      <c r="S103" s="80">
        <f t="shared" ref="S103:U103" si="20">SUMIFS($E20:$AB20,$E$37:$AB$37,S$87)</f>
        <v>1.2051796501545899</v>
      </c>
      <c r="T103" s="80">
        <f t="shared" si="20"/>
        <v>1.0388353290946799</v>
      </c>
      <c r="U103" s="80">
        <f t="shared" si="20"/>
        <v>0.356327416324281</v>
      </c>
      <c r="V103" s="2"/>
    </row>
    <row r="104" spans="2:22" x14ac:dyDescent="0.25">
      <c r="B104" s="11">
        <v>2036</v>
      </c>
      <c r="C104" s="80">
        <f>SUMIFS($E21:$AB21,$E$37:$AB$37,C$87)</f>
        <v>32.480114348337999</v>
      </c>
      <c r="D104" s="80">
        <f>SUMIFS($E21:$AB21,$E$37:$AB$37,D$87)</f>
        <v>7.0430003841294599</v>
      </c>
      <c r="E104" s="80">
        <f>SUMIFS($E21:$AB21,$E$37:$AB$37,E$87)</f>
        <v>5.3256241487767602</v>
      </c>
      <c r="F104" s="80">
        <f>SUMIFS($E21:$AB21,$E$37:$AB$37,F$87)</f>
        <v>2.92577576386135</v>
      </c>
      <c r="G104" s="80">
        <f>SUMIFS($E21:$AB21,$E$37:$AB$37,G$87)</f>
        <v>2.0134564907730699</v>
      </c>
      <c r="H104" s="80">
        <f>SUMIFS($E21:$AB21,$E$37:$AB$37,H$87)</f>
        <v>0.65486482982906002</v>
      </c>
      <c r="I104" s="80">
        <f>SUMIFS($E21:$AB21,$E$37:$AB$37,I$87)</f>
        <v>0.80040349741002803</v>
      </c>
      <c r="J104" s="80">
        <f>SUMIFS($E21:$AB21,$E$37:$AB$37,J$87)</f>
        <v>0.16484469048020201</v>
      </c>
      <c r="K104" s="80">
        <f>SUMIFS($E21:$AB21,$E$37:$AB$37,K$87)</f>
        <v>42.515292150997702</v>
      </c>
      <c r="L104" s="80">
        <f>SUMIFS($E21:$AB21,$E$37:$AB$37,L$87)</f>
        <v>7.0084044896337003</v>
      </c>
      <c r="M104" s="80">
        <f>SUMIFS($E21:$AB21,$E$37:$AB$37,M$87)</f>
        <v>2.5670730306948202</v>
      </c>
      <c r="N104" s="80">
        <f>SUMIFS($E21:$AB21,$E$37:$AB$37,N$87)</f>
        <v>23.2503373970954</v>
      </c>
      <c r="O104" s="80">
        <f>SUMIFS($E21:$AB21,$E$37:$AB$37,O$87)</f>
        <v>0.69465924791812705</v>
      </c>
      <c r="P104" s="80">
        <f>SUMIFS($E21:$AB21,$E$37:$AB$37,P$87)</f>
        <v>26.738156289161545</v>
      </c>
      <c r="Q104" s="80">
        <f>SUMIFS($E21:$AB21,$E$37:$AB$37,Q$87)</f>
        <v>3.20239440034144</v>
      </c>
      <c r="R104" s="80">
        <f>SUMIFS($E21:$AB21,$E$37:$AB$37,R$87)</f>
        <v>3.8276677729961901</v>
      </c>
      <c r="S104" s="80">
        <f t="shared" ref="S104:U104" si="21">SUMIFS($E21:$AB21,$E$37:$AB$37,S$87)</f>
        <v>1.32103831673989</v>
      </c>
      <c r="T104" s="80">
        <f t="shared" si="21"/>
        <v>1.02247340229687</v>
      </c>
      <c r="U104" s="80">
        <f t="shared" si="21"/>
        <v>0.35330391423150997</v>
      </c>
      <c r="V104" s="2"/>
    </row>
    <row r="105" spans="2:22" x14ac:dyDescent="0.25">
      <c r="B105" s="11">
        <v>2037</v>
      </c>
      <c r="C105" s="80">
        <f>SUMIFS($E22:$AB22,$E$37:$AB$37,C$87)</f>
        <v>34.716970231265499</v>
      </c>
      <c r="D105" s="80">
        <f>SUMIFS($E22:$AB22,$E$37:$AB$37,D$87)</f>
        <v>7.7606656225409303</v>
      </c>
      <c r="E105" s="80">
        <f>SUMIFS($E22:$AB22,$E$37:$AB$37,E$87)</f>
        <v>5.3362323918323398</v>
      </c>
      <c r="F105" s="80">
        <f>SUMIFS($E22:$AB22,$E$37:$AB$37,F$87)</f>
        <v>2.9087587778448398</v>
      </c>
      <c r="G105" s="80">
        <f>SUMIFS($E22:$AB22,$E$37:$AB$37,G$87)</f>
        <v>1.9490841899754801</v>
      </c>
      <c r="H105" s="80">
        <f>SUMIFS($E22:$AB22,$E$37:$AB$37,H$87)</f>
        <v>0.70483763758778795</v>
      </c>
      <c r="I105" s="80">
        <f>SUMIFS($E22:$AB22,$E$37:$AB$37,I$87)</f>
        <v>0.77265618547320103</v>
      </c>
      <c r="J105" s="80">
        <f>SUMIFS($E22:$AB22,$E$37:$AB$37,J$87)</f>
        <v>0.16664161481322801</v>
      </c>
      <c r="K105" s="80">
        <f>SUMIFS($E22:$AB22,$E$37:$AB$37,K$87)</f>
        <v>46.547313365316199</v>
      </c>
      <c r="L105" s="80">
        <f>SUMIFS($E22:$AB22,$E$37:$AB$37,L$87)</f>
        <v>6.8835971987191096</v>
      </c>
      <c r="M105" s="80">
        <f>SUMIFS($E22:$AB22,$E$37:$AB$37,M$87)</f>
        <v>2.1276333878134301</v>
      </c>
      <c r="N105" s="80">
        <f>SUMIFS($E22:$AB22,$E$37:$AB$37,N$87)</f>
        <v>25.241712489835201</v>
      </c>
      <c r="O105" s="80">
        <f>SUMIFS($E22:$AB22,$E$37:$AB$37,O$87)</f>
        <v>0.59667400610386501</v>
      </c>
      <c r="P105" s="80">
        <f>SUMIFS($E22:$AB22,$E$37:$AB$37,P$87)</f>
        <v>26.563332537096198</v>
      </c>
      <c r="Q105" s="80">
        <f>SUMIFS($E22:$AB22,$E$37:$AB$37,Q$87)</f>
        <v>3.03528399225209</v>
      </c>
      <c r="R105" s="80">
        <f>SUMIFS($E22:$AB22,$E$37:$AB$37,R$87)</f>
        <v>3.7791801940707601</v>
      </c>
      <c r="S105" s="80">
        <f t="shared" ref="S105:U105" si="22">SUMIFS($E22:$AB22,$E$37:$AB$37,S$87)</f>
        <v>1.4474592602584599</v>
      </c>
      <c r="T105" s="80">
        <f t="shared" si="22"/>
        <v>1.0139816029233</v>
      </c>
      <c r="U105" s="80">
        <f t="shared" si="22"/>
        <v>0.35345628503634702</v>
      </c>
      <c r="V105" s="2"/>
    </row>
    <row r="106" spans="2:22" x14ac:dyDescent="0.25">
      <c r="B106" s="11">
        <v>2038</v>
      </c>
      <c r="C106" s="80">
        <f>SUMIFS($E23:$AB23,$E$37:$AB$37,C$87)</f>
        <v>37.0477566301183</v>
      </c>
      <c r="D106" s="80">
        <f>SUMIFS($E23:$AB23,$E$37:$AB$37,D$87)</f>
        <v>8.4662044717125902</v>
      </c>
      <c r="E106" s="80">
        <f>SUMIFS($E23:$AB23,$E$37:$AB$37,E$87)</f>
        <v>5.3741825412960402</v>
      </c>
      <c r="F106" s="80">
        <f>SUMIFS($E23:$AB23,$E$37:$AB$37,F$87)</f>
        <v>2.8637131196610701</v>
      </c>
      <c r="G106" s="80">
        <f>SUMIFS($E23:$AB23,$E$37:$AB$37,G$87)</f>
        <v>1.87145425541778</v>
      </c>
      <c r="H106" s="80">
        <f>SUMIFS($E23:$AB23,$E$37:$AB$37,H$87)</f>
        <v>0.75361018426400905</v>
      </c>
      <c r="I106" s="80">
        <f>SUMIFS($E23:$AB23,$E$37:$AB$37,I$87)</f>
        <v>0.74655525884468299</v>
      </c>
      <c r="J106" s="80">
        <f>SUMIFS($E23:$AB23,$E$37:$AB$37,J$87)</f>
        <v>0.16956060303332501</v>
      </c>
      <c r="K106" s="80">
        <f>SUMIFS($E23:$AB23,$E$37:$AB$37,K$87)</f>
        <v>49.471879177356897</v>
      </c>
      <c r="L106" s="80">
        <f>SUMIFS($E23:$AB23,$E$37:$AB$37,L$87)</f>
        <v>6.6414488455766101</v>
      </c>
      <c r="M106" s="80">
        <f>SUMIFS($E23:$AB23,$E$37:$AB$37,M$87)</f>
        <v>1.6699351087493901</v>
      </c>
      <c r="N106" s="80">
        <f>SUMIFS($E23:$AB23,$E$37:$AB$37,N$87)</f>
        <v>26.9159258202044</v>
      </c>
      <c r="O106" s="80">
        <f>SUMIFS($E23:$AB23,$E$37:$AB$37,O$87)</f>
        <v>0.49110246364019899</v>
      </c>
      <c r="P106" s="80">
        <f>SUMIFS($E23:$AB23,$E$37:$AB$37,P$87)</f>
        <v>26.325486033474842</v>
      </c>
      <c r="Q106" s="80">
        <f>SUMIFS($E23:$AB23,$E$37:$AB$37,Q$87)</f>
        <v>2.7984711697483999</v>
      </c>
      <c r="R106" s="80">
        <f>SUMIFS($E23:$AB23,$E$37:$AB$37,R$87)</f>
        <v>3.7210260708738998</v>
      </c>
      <c r="S106" s="80">
        <f t="shared" ref="S106:U106" si="23">SUMIFS($E23:$AB23,$E$37:$AB$37,S$87)</f>
        <v>1.5698444815703101</v>
      </c>
      <c r="T106" s="80">
        <f t="shared" si="23"/>
        <v>1.00222195390742</v>
      </c>
      <c r="U106" s="80">
        <f t="shared" si="23"/>
        <v>0.35274251867841599</v>
      </c>
      <c r="V106" s="2"/>
    </row>
    <row r="107" spans="2:22" x14ac:dyDescent="0.25">
      <c r="B107" s="11">
        <v>2039</v>
      </c>
      <c r="C107" s="80">
        <f>SUMIFS($E24:$AB24,$E$37:$AB$37,C$87)</f>
        <v>39.434795559019001</v>
      </c>
      <c r="D107" s="80">
        <f>SUMIFS($E24:$AB24,$E$37:$AB$37,D$87)</f>
        <v>9.2057614350391699</v>
      </c>
      <c r="E107" s="80">
        <f>SUMIFS($E24:$AB24,$E$37:$AB$37,E$87)</f>
        <v>5.4125688708709303</v>
      </c>
      <c r="F107" s="80">
        <f>SUMIFS($E24:$AB24,$E$37:$AB$37,F$87)</f>
        <v>2.7941855468361001</v>
      </c>
      <c r="G107" s="80">
        <f>SUMIFS($E24:$AB24,$E$37:$AB$37,G$87)</f>
        <v>1.79450275311862</v>
      </c>
      <c r="H107" s="80">
        <f>SUMIFS($E24:$AB24,$E$37:$AB$37,H$87)</f>
        <v>0.80192880687294199</v>
      </c>
      <c r="I107" s="80">
        <f>SUMIFS($E24:$AB24,$E$37:$AB$37,I$87)</f>
        <v>0.719458770218245</v>
      </c>
      <c r="J107" s="80">
        <f>SUMIFS($E24:$AB24,$E$37:$AB$37,J$87)</f>
        <v>0.16912176546268601</v>
      </c>
      <c r="K107" s="80">
        <f>SUMIFS($E24:$AB24,$E$37:$AB$37,K$87)</f>
        <v>51.677138132720003</v>
      </c>
      <c r="L107" s="80">
        <f>SUMIFS($E24:$AB24,$E$37:$AB$37,L$87)</f>
        <v>6.1126508325366498</v>
      </c>
      <c r="M107" s="80">
        <f>SUMIFS($E24:$AB24,$E$37:$AB$37,M$87)</f>
        <v>1.26201379620579</v>
      </c>
      <c r="N107" s="80">
        <f>SUMIFS($E24:$AB24,$E$37:$AB$37,N$87)</f>
        <v>28.428845782975898</v>
      </c>
      <c r="O107" s="80">
        <f>SUMIFS($E24:$AB24,$E$37:$AB$37,O$87)</f>
        <v>0.41217884608628802</v>
      </c>
      <c r="P107" s="80">
        <f>SUMIFS($E24:$AB24,$E$37:$AB$37,P$87)</f>
        <v>25.91676551527032</v>
      </c>
      <c r="Q107" s="80">
        <f>SUMIFS($E24:$AB24,$E$37:$AB$37,Q$87)</f>
        <v>2.6024529011489501</v>
      </c>
      <c r="R107" s="80">
        <f>SUMIFS($E24:$AB24,$E$37:$AB$37,R$87)</f>
        <v>3.6659358846188401</v>
      </c>
      <c r="S107" s="80">
        <f t="shared" ref="S107:U107" si="24">SUMIFS($E24:$AB24,$E$37:$AB$37,S$87)</f>
        <v>1.6930259446834699</v>
      </c>
      <c r="T107" s="80">
        <f t="shared" si="24"/>
        <v>0.99087043657960605</v>
      </c>
      <c r="U107" s="80">
        <f t="shared" si="24"/>
        <v>0.35224712980185302</v>
      </c>
      <c r="V107" s="2"/>
    </row>
    <row r="108" spans="2:22" x14ac:dyDescent="0.25">
      <c r="B108" s="11">
        <v>2040</v>
      </c>
      <c r="C108" s="80">
        <f>SUMIFS($E25:$AB25,$E$37:$AB$37,C$87)</f>
        <v>42.075273189029701</v>
      </c>
      <c r="D108" s="80">
        <f>SUMIFS($E25:$AB25,$E$37:$AB$37,D$87)</f>
        <v>10.0290761754492</v>
      </c>
      <c r="E108" s="80">
        <f>SUMIFS($E25:$AB25,$E$37:$AB$37,E$87)</f>
        <v>5.4969687516732799</v>
      </c>
      <c r="F108" s="80">
        <f>SUMIFS($E25:$AB25,$E$37:$AB$37,F$87)</f>
        <v>2.7114772440451</v>
      </c>
      <c r="G108" s="80">
        <f>SUMIFS($E25:$AB25,$E$37:$AB$37,G$87)</f>
        <v>1.73268748392876</v>
      </c>
      <c r="H108" s="80">
        <f>SUMIFS($E25:$AB25,$E$37:$AB$37,H$87)</f>
        <v>0.85672004580733196</v>
      </c>
      <c r="I108" s="80">
        <f>SUMIFS($E25:$AB25,$E$37:$AB$37,I$87)</f>
        <v>0.69796012712302602</v>
      </c>
      <c r="J108" s="80">
        <f>SUMIFS($E25:$AB25,$E$37:$AB$37,J$87)</f>
        <v>0.16830383832389001</v>
      </c>
      <c r="K108" s="80">
        <f>SUMIFS($E25:$AB25,$E$37:$AB$37,K$87)</f>
        <v>53.586936074888499</v>
      </c>
      <c r="L108" s="80">
        <f>SUMIFS($E25:$AB25,$E$37:$AB$37,L$87)</f>
        <v>5.6613638313605401</v>
      </c>
      <c r="M108" s="80">
        <f>SUMIFS($E25:$AB25,$E$37:$AB$37,M$87)</f>
        <v>0.85981865600326701</v>
      </c>
      <c r="N108" s="80">
        <f>SUMIFS($E25:$AB25,$E$37:$AB$37,N$87)</f>
        <v>29.7907683278723</v>
      </c>
      <c r="O108" s="80">
        <f>SUMIFS($E25:$AB25,$E$37:$AB$37,O$87)</f>
        <v>0.35603863411011299</v>
      </c>
      <c r="P108" s="80">
        <f>SUMIFS($E25:$AB25,$E$37:$AB$37,P$87)</f>
        <v>25.499231912734</v>
      </c>
      <c r="Q108" s="80">
        <f>SUMIFS($E25:$AB25,$E$37:$AB$37,Q$87)</f>
        <v>2.7106801317265399</v>
      </c>
      <c r="R108" s="80">
        <f>SUMIFS($E25:$AB25,$E$37:$AB$37,R$87)</f>
        <v>3.63663967131719</v>
      </c>
      <c r="S108" s="80">
        <f t="shared" ref="S108:U108" si="25">SUMIFS($E25:$AB25,$E$37:$AB$37,S$87)</f>
        <v>1.8292527681344199</v>
      </c>
      <c r="T108" s="80">
        <f t="shared" si="25"/>
        <v>0.98640780195800004</v>
      </c>
      <c r="U108" s="80">
        <f t="shared" si="25"/>
        <v>0.35434543167015597</v>
      </c>
      <c r="V108" s="2"/>
    </row>
    <row r="109" spans="2:22" x14ac:dyDescent="0.25">
      <c r="B109" s="11">
        <v>2041</v>
      </c>
      <c r="C109" s="80">
        <f>SUMIFS($E26:$AB26,$E$37:$AB$37,C$87)</f>
        <v>44.738867629033201</v>
      </c>
      <c r="D109" s="80">
        <f>SUMIFS($E26:$AB26,$E$37:$AB$37,D$87)</f>
        <v>10.846114005859199</v>
      </c>
      <c r="E109" s="80">
        <f>SUMIFS($E26:$AB26,$E$37:$AB$37,E$87)</f>
        <v>5.7668384842036602</v>
      </c>
      <c r="F109" s="80">
        <f>SUMIFS($E26:$AB26,$E$37:$AB$37,F$87)</f>
        <v>2.5980464946237101</v>
      </c>
      <c r="G109" s="80">
        <f>SUMIFS($E26:$AB26,$E$37:$AB$37,G$87)</f>
        <v>1.66558312073139</v>
      </c>
      <c r="H109" s="80">
        <f>SUMIFS($E26:$AB26,$E$37:$AB$37,H$87)</f>
        <v>0.91582892087993195</v>
      </c>
      <c r="I109" s="80">
        <f>SUMIFS($E26:$AB26,$E$37:$AB$37,I$87)</f>
        <v>0.68016807687315795</v>
      </c>
      <c r="J109" s="80">
        <f>SUMIFS($E26:$AB26,$E$37:$AB$37,J$87)</f>
        <v>0.16624673109485399</v>
      </c>
      <c r="K109" s="80">
        <f>SUMIFS($E26:$AB26,$E$37:$AB$37,K$87)</f>
        <v>54.801715665153303</v>
      </c>
      <c r="L109" s="80">
        <f>SUMIFS($E26:$AB26,$E$37:$AB$37,L$87)</f>
        <v>5.2828352726237604</v>
      </c>
      <c r="M109" s="80">
        <f>SUMIFS($E26:$AB26,$E$37:$AB$37,M$87)</f>
        <v>0.46258327111762598</v>
      </c>
      <c r="N109" s="80">
        <f>SUMIFS($E26:$AB26,$E$37:$AB$37,N$87)</f>
        <v>31.005894199359499</v>
      </c>
      <c r="O109" s="80">
        <f>SUMIFS($E26:$AB26,$E$37:$AB$37,O$87)</f>
        <v>0.31861086323785398</v>
      </c>
      <c r="P109" s="80">
        <f>SUMIFS($E26:$AB26,$E$37:$AB$37,P$87)</f>
        <v>23.383369795409973</v>
      </c>
      <c r="Q109" s="80">
        <f>SUMIFS($E26:$AB26,$E$37:$AB$37,Q$87)</f>
        <v>2.6524697389416301</v>
      </c>
      <c r="R109" s="80">
        <f>SUMIFS($E26:$AB26,$E$37:$AB$37,R$87)</f>
        <v>3.6093199846836201</v>
      </c>
      <c r="S109" s="80">
        <f t="shared" ref="S109:U109" si="26">SUMIFS($E26:$AB26,$E$37:$AB$37,S$87)</f>
        <v>1.96518542458111</v>
      </c>
      <c r="T109" s="80">
        <f t="shared" si="26"/>
        <v>0.979940623042729</v>
      </c>
      <c r="U109" s="80">
        <f t="shared" si="26"/>
        <v>0.356039600551811</v>
      </c>
      <c r="V109" s="2"/>
    </row>
    <row r="110" spans="2:22" x14ac:dyDescent="0.25">
      <c r="B110" s="11">
        <v>2042</v>
      </c>
      <c r="C110" s="80">
        <f>SUMIFS($E27:$AB27,$E$37:$AB$37,C$87)</f>
        <v>47.376093716699899</v>
      </c>
      <c r="D110" s="80">
        <f>SUMIFS($E27:$AB27,$E$37:$AB$37,D$87)</f>
        <v>11.6906785272951</v>
      </c>
      <c r="E110" s="80">
        <f>SUMIFS($E27:$AB27,$E$37:$AB$37,E$87)</f>
        <v>5.9981869854743204</v>
      </c>
      <c r="F110" s="80">
        <f>SUMIFS($E27:$AB27,$E$37:$AB$37,F$87)</f>
        <v>2.4534802055421201</v>
      </c>
      <c r="G110" s="80">
        <f>SUMIFS($E27:$AB27,$E$37:$AB$37,G$87)</f>
        <v>1.60176841807175</v>
      </c>
      <c r="H110" s="80">
        <f>SUMIFS($E27:$AB27,$E$37:$AB$37,H$87)</f>
        <v>0.96595840883346396</v>
      </c>
      <c r="I110" s="80">
        <f>SUMIFS($E27:$AB27,$E$37:$AB$37,I$87)</f>
        <v>0.65550602078423903</v>
      </c>
      <c r="J110" s="80">
        <f>SUMIFS($E27:$AB27,$E$37:$AB$37,J$87)</f>
        <v>0.16113562611645799</v>
      </c>
      <c r="K110" s="80">
        <f>SUMIFS($E27:$AB27,$E$37:$AB$37,K$87)</f>
        <v>55.2394758752366</v>
      </c>
      <c r="L110" s="80">
        <f>SUMIFS($E27:$AB27,$E$37:$AB$37,L$87)</f>
        <v>4.9779534113954602</v>
      </c>
      <c r="M110" s="80">
        <f>SUMIFS($E27:$AB27,$E$37:$AB$37,M$87)</f>
        <v>9.1972580445933594E-2</v>
      </c>
      <c r="N110" s="80">
        <f>SUMIFS($E27:$AB27,$E$37:$AB$37,N$87)</f>
        <v>31.926457207059102</v>
      </c>
      <c r="O110" s="80">
        <f>SUMIFS($E27:$AB27,$E$37:$AB$37,O$87)</f>
        <v>0.239319765304883</v>
      </c>
      <c r="P110" s="80">
        <f>SUMIFS($E27:$AB27,$E$37:$AB$37,P$87)</f>
        <v>23.912657463353362</v>
      </c>
      <c r="Q110" s="80">
        <f>SUMIFS($E27:$AB27,$E$37:$AB$37,Q$87)</f>
        <v>2.6699891657135</v>
      </c>
      <c r="R110" s="80">
        <f>SUMIFS($E27:$AB27,$E$37:$AB$37,R$87)</f>
        <v>3.5635517413582098</v>
      </c>
      <c r="S110" s="80">
        <f t="shared" ref="S110:U110" si="27">SUMIFS($E27:$AB27,$E$37:$AB$37,S$87)</f>
        <v>2.0919218638080501</v>
      </c>
      <c r="T110" s="80">
        <f t="shared" si="27"/>
        <v>0.968513685986502</v>
      </c>
      <c r="U110" s="80">
        <f t="shared" si="27"/>
        <v>0.35602983422169698</v>
      </c>
      <c r="V110" s="2"/>
    </row>
    <row r="111" spans="2:22" x14ac:dyDescent="0.25">
      <c r="B111" s="11">
        <v>2043</v>
      </c>
      <c r="C111" s="80">
        <f>SUMIFS($E28:$AB28,$E$37:$AB$37,C$87)</f>
        <v>50.105106328268498</v>
      </c>
      <c r="D111" s="80">
        <f>SUMIFS($E28:$AB28,$E$37:$AB$37,D$87)</f>
        <v>12.56034683196</v>
      </c>
      <c r="E111" s="80">
        <f>SUMIFS($E28:$AB28,$E$37:$AB$37,E$87)</f>
        <v>6.2235551336462303</v>
      </c>
      <c r="F111" s="80">
        <f>SUMIFS($E28:$AB28,$E$37:$AB$37,F$87)</f>
        <v>2.2807375846448101</v>
      </c>
      <c r="G111" s="80">
        <f>SUMIFS($E28:$AB28,$E$37:$AB$37,G$87)</f>
        <v>1.52941086162323</v>
      </c>
      <c r="H111" s="80">
        <f>SUMIFS($E28:$AB28,$E$37:$AB$37,H$87)</f>
        <v>1.01359942990524</v>
      </c>
      <c r="I111" s="80">
        <f>SUMIFS($E28:$AB28,$E$37:$AB$37,I$87)</f>
        <v>0.62946875014062897</v>
      </c>
      <c r="J111" s="80">
        <f>SUMIFS($E28:$AB28,$E$37:$AB$37,J$87)</f>
        <v>0.15604139709348799</v>
      </c>
      <c r="K111" s="80">
        <f>SUMIFS($E28:$AB28,$E$37:$AB$37,K$87)</f>
        <v>55.0070986566963</v>
      </c>
      <c r="L111" s="80">
        <f>SUMIFS($E28:$AB28,$E$37:$AB$37,L$87)</f>
        <v>4.7564872585422204</v>
      </c>
      <c r="M111" s="80">
        <f>SUMIFS($E28:$AB28,$E$37:$AB$37,M$87)</f>
        <v>9.9335816232605295E-4</v>
      </c>
      <c r="N111" s="80">
        <f>SUMIFS($E28:$AB28,$E$37:$AB$37,N$87)</f>
        <v>32.483945516539997</v>
      </c>
      <c r="O111" s="80">
        <f>SUMIFS($E28:$AB28,$E$37:$AB$37,O$87)</f>
        <v>0.17171308452162201</v>
      </c>
      <c r="P111" s="80">
        <f>SUMIFS($E28:$AB28,$E$37:$AB$37,P$87)</f>
        <v>24.008244253277955</v>
      </c>
      <c r="Q111" s="80">
        <f>SUMIFS($E28:$AB28,$E$37:$AB$37,Q$87)</f>
        <v>2.6885720010118899</v>
      </c>
      <c r="R111" s="80">
        <f>SUMIFS($E28:$AB28,$E$37:$AB$37,R$87)</f>
        <v>3.5225273596772002</v>
      </c>
      <c r="S111" s="80">
        <f t="shared" ref="S111:U111" si="28">SUMIFS($E28:$AB28,$E$37:$AB$37,S$87)</f>
        <v>2.2211319746077001</v>
      </c>
      <c r="T111" s="80">
        <f t="shared" si="28"/>
        <v>0.95840081082378004</v>
      </c>
      <c r="U111" s="80">
        <f t="shared" si="28"/>
        <v>0.35649387137388899</v>
      </c>
      <c r="V111" s="2"/>
    </row>
    <row r="112" spans="2:22" x14ac:dyDescent="0.25">
      <c r="B112" s="11">
        <v>2044</v>
      </c>
      <c r="C112" s="80">
        <f>SUMIFS($E29:$AB29,$E$37:$AB$37,C$87)</f>
        <v>52.778804165994501</v>
      </c>
      <c r="D112" s="80">
        <f>SUMIFS($E29:$AB29,$E$37:$AB$37,D$87)</f>
        <v>13.4334163573293</v>
      </c>
      <c r="E112" s="80">
        <f>SUMIFS($E29:$AB29,$E$37:$AB$37,E$87)</f>
        <v>6.4419914520940802</v>
      </c>
      <c r="F112" s="80">
        <f>SUMIFS($E29:$AB29,$E$37:$AB$37,F$87)</f>
        <v>2.07302700466433</v>
      </c>
      <c r="G112" s="80">
        <f>SUMIFS($E29:$AB29,$E$37:$AB$37,G$87)</f>
        <v>1.4625117760644399</v>
      </c>
      <c r="H112" s="80">
        <f>SUMIFS($E29:$AB29,$E$37:$AB$37,H$87)</f>
        <v>1.05793537217302</v>
      </c>
      <c r="I112" s="80">
        <f>SUMIFS($E29:$AB29,$E$37:$AB$37,I$87)</f>
        <v>0.60242453607350399</v>
      </c>
      <c r="J112" s="80">
        <f>SUMIFS($E29:$AB29,$E$37:$AB$37,J$87)</f>
        <v>0.14758005534520899</v>
      </c>
      <c r="K112" s="80">
        <f>SUMIFS($E29:$AB29,$E$37:$AB$37,K$87)</f>
        <v>54.011095358475401</v>
      </c>
      <c r="L112" s="80">
        <f>SUMIFS($E29:$AB29,$E$37:$AB$37,L$87)</f>
        <v>4.6399418203852498</v>
      </c>
      <c r="M112" s="80">
        <f>SUMIFS($E29:$AB29,$E$37:$AB$37,M$87)</f>
        <v>1.0600600926688299E-3</v>
      </c>
      <c r="N112" s="80">
        <f>SUMIFS($E29:$AB29,$E$37:$AB$37,N$87)</f>
        <v>32.768538188269602</v>
      </c>
      <c r="O112" s="80">
        <f>SUMIFS($E29:$AB29,$E$37:$AB$37,O$87)</f>
        <v>0.120638457500037</v>
      </c>
      <c r="P112" s="80">
        <f>SUMIFS($E29:$AB29,$E$37:$AB$37,P$87)</f>
        <v>24.638100565222469</v>
      </c>
      <c r="Q112" s="80">
        <f>SUMIFS($E29:$AB29,$E$37:$AB$37,Q$87)</f>
        <v>2.68794343355987</v>
      </c>
      <c r="R112" s="80">
        <f>SUMIFS($E29:$AB29,$E$37:$AB$37,R$87)</f>
        <v>3.4734339359246</v>
      </c>
      <c r="S112" s="80">
        <f t="shared" ref="S112:U112" si="29">SUMIFS($E29:$AB29,$E$37:$AB$37,S$87)</f>
        <v>2.34562073354765</v>
      </c>
      <c r="T112" s="80">
        <f t="shared" si="29"/>
        <v>0.946184254979481</v>
      </c>
      <c r="U112" s="80">
        <f t="shared" si="29"/>
        <v>0.35612954253750501</v>
      </c>
      <c r="V112" s="2"/>
    </row>
    <row r="113" spans="1:26" x14ac:dyDescent="0.25">
      <c r="B113" s="11">
        <v>2045</v>
      </c>
      <c r="C113" s="80">
        <f>SUMIFS($E30:$AB30,$E$37:$AB$37,C$87)</f>
        <v>54.379106359032399</v>
      </c>
      <c r="D113" s="80">
        <f>SUMIFS($E30:$AB30,$E$37:$AB$37,D$87)</f>
        <v>14.158466637866701</v>
      </c>
      <c r="E113" s="80">
        <f>SUMIFS($E30:$AB30,$E$37:$AB$37,E$87)</f>
        <v>6.6662773898776999</v>
      </c>
      <c r="F113" s="80">
        <f>SUMIFS($E30:$AB30,$E$37:$AB$37,F$87)</f>
        <v>1.79189935336173</v>
      </c>
      <c r="G113" s="80">
        <f>SUMIFS($E30:$AB30,$E$37:$AB$37,G$87)</f>
        <v>1.4021097004085701</v>
      </c>
      <c r="H113" s="80">
        <f>SUMIFS($E30:$AB30,$E$37:$AB$37,H$87)</f>
        <v>1.1029877096069201</v>
      </c>
      <c r="I113" s="80">
        <f>SUMIFS($E30:$AB30,$E$37:$AB$37,I$87)</f>
        <v>0.57751784049717203</v>
      </c>
      <c r="J113" s="80">
        <f>SUMIFS($E30:$AB30,$E$37:$AB$37,J$87)</f>
        <v>0.136771885789399</v>
      </c>
      <c r="K113" s="80">
        <f>SUMIFS($E30:$AB30,$E$37:$AB$37,K$87)</f>
        <v>52.521099480975998</v>
      </c>
      <c r="L113" s="80">
        <f>SUMIFS($E30:$AB30,$E$37:$AB$37,L$87)</f>
        <v>4.6248103662464004</v>
      </c>
      <c r="M113" s="80">
        <f>SUMIFS($E30:$AB30,$E$37:$AB$37,M$87)</f>
        <v>1.12742188385956E-3</v>
      </c>
      <c r="N113" s="80">
        <f>SUMIFS($E30:$AB30,$E$37:$AB$37,N$87)</f>
        <v>32.887853261172303</v>
      </c>
      <c r="O113" s="80">
        <f>SUMIFS($E30:$AB30,$E$37:$AB$37,O$87)</f>
        <v>7.9895017429987294E-2</v>
      </c>
      <c r="P113" s="80">
        <f>SUMIFS($E30:$AB30,$E$37:$AB$37,P$87)</f>
        <v>24.940650591408989</v>
      </c>
      <c r="Q113" s="80">
        <f>SUMIFS($E30:$AB30,$E$37:$AB$37,Q$87)</f>
        <v>2.7196177346979198</v>
      </c>
      <c r="R113" s="80">
        <f>SUMIFS($E30:$AB30,$E$37:$AB$37,R$87)</f>
        <v>3.4298610528654798</v>
      </c>
      <c r="S113" s="80">
        <f t="shared" ref="S113:U113" si="30">SUMIFS($E30:$AB30,$E$37:$AB$37,S$87)</f>
        <v>2.4735219823594101</v>
      </c>
      <c r="T113" s="80">
        <f t="shared" si="30"/>
        <v>0.93555566181521699</v>
      </c>
      <c r="U113" s="80">
        <f t="shared" si="30"/>
        <v>0.35629226029716798</v>
      </c>
      <c r="V113" s="2"/>
    </row>
    <row r="114" spans="1:26" x14ac:dyDescent="0.25">
      <c r="B114" s="11">
        <v>2046</v>
      </c>
      <c r="C114" s="80">
        <f>SUMIFS($E31:$AB31,$E$37:$AB$37,C$87)</f>
        <v>57.541960264480998</v>
      </c>
      <c r="D114" s="80">
        <f>SUMIFS($E31:$AB31,$E$37:$AB$37,D$87)</f>
        <v>15.211321384922</v>
      </c>
      <c r="E114" s="80">
        <f>SUMIFS($E31:$AB31,$E$37:$AB$37,E$87)</f>
        <v>6.8318619398904801</v>
      </c>
      <c r="F114" s="80">
        <f>SUMIFS($E31:$AB31,$E$37:$AB$37,F$87)</f>
        <v>1.52661982353798</v>
      </c>
      <c r="G114" s="80">
        <f>SUMIFS($E31:$AB31,$E$37:$AB$37,G$87)</f>
        <v>1.35786130147007</v>
      </c>
      <c r="H114" s="80">
        <f>SUMIFS($E31:$AB31,$E$37:$AB$37,H$87)</f>
        <v>1.1533499205045401</v>
      </c>
      <c r="I114" s="80">
        <f>SUMIFS($E31:$AB31,$E$37:$AB$37,I$87)</f>
        <v>0.55496980384353001</v>
      </c>
      <c r="J114" s="80">
        <f>SUMIFS($E31:$AB31,$E$37:$AB$37,J$87)</f>
        <v>0.12600275628641699</v>
      </c>
      <c r="K114" s="80">
        <f>SUMIFS($E31:$AB31,$E$37:$AB$37,K$87)</f>
        <v>50.921604320645898</v>
      </c>
      <c r="L114" s="80">
        <f>SUMIFS($E31:$AB31,$E$37:$AB$37,L$87)</f>
        <v>4.7418705823176399</v>
      </c>
      <c r="M114" s="80">
        <f>SUMIFS($E31:$AB31,$E$37:$AB$37,M$87)</f>
        <v>1.23441645292239E-3</v>
      </c>
      <c r="N114" s="80">
        <f>SUMIFS($E31:$AB31,$E$37:$AB$37,N$87)</f>
        <v>32.959049645554302</v>
      </c>
      <c r="O114" s="80">
        <f>SUMIFS($E31:$AB31,$E$37:$AB$37,O$87)</f>
        <v>4.8762892584104003E-2</v>
      </c>
      <c r="P114" s="80">
        <f>SUMIFS($E31:$AB31,$E$37:$AB$37,P$87)</f>
        <v>24.599381943376851</v>
      </c>
      <c r="Q114" s="80">
        <f>SUMIFS($E31:$AB31,$E$37:$AB$37,Q$87)</f>
        <v>2.7886076615503299</v>
      </c>
      <c r="R114" s="80">
        <f>SUMIFS($E31:$AB31,$E$37:$AB$37,R$87)</f>
        <v>3.4461370087628298</v>
      </c>
      <c r="S114" s="80">
        <f t="shared" ref="S114:U114" si="31">SUMIFS($E31:$AB31,$E$37:$AB$37,S$87)</f>
        <v>2.6051586048044899</v>
      </c>
      <c r="T114" s="80">
        <f t="shared" si="31"/>
        <v>0.94121852863198796</v>
      </c>
      <c r="U114" s="80">
        <f t="shared" si="31"/>
        <v>0.35686201160018899</v>
      </c>
      <c r="V114" s="2"/>
    </row>
    <row r="115" spans="1:26" x14ac:dyDescent="0.25">
      <c r="B115" s="11">
        <v>2047</v>
      </c>
      <c r="C115" s="80">
        <f>SUMIFS($E32:$AB32,$E$37:$AB$37,C$87)</f>
        <v>60.168287397994099</v>
      </c>
      <c r="D115" s="80">
        <f>SUMIFS($E32:$AB32,$E$37:$AB$37,D$87)</f>
        <v>16.241910711521601</v>
      </c>
      <c r="E115" s="80">
        <f>SUMIFS($E32:$AB32,$E$37:$AB$37,E$87)</f>
        <v>6.9866022042614704</v>
      </c>
      <c r="F115" s="80">
        <f>SUMIFS($E32:$AB32,$E$37:$AB$37,F$87)</f>
        <v>1.21108024310925</v>
      </c>
      <c r="G115" s="80">
        <f>SUMIFS($E32:$AB32,$E$37:$AB$37,G$87)</f>
        <v>1.31739434451729</v>
      </c>
      <c r="H115" s="80">
        <f>SUMIFS($E32:$AB32,$E$37:$AB$37,H$87)</f>
        <v>1.1997840553506101</v>
      </c>
      <c r="I115" s="80">
        <f>SUMIFS($E32:$AB32,$E$37:$AB$37,I$87)</f>
        <v>0.53114980787274702</v>
      </c>
      <c r="J115" s="80">
        <f>SUMIFS($E32:$AB32,$E$37:$AB$37,J$87)</f>
        <v>0.113524175692617</v>
      </c>
      <c r="K115" s="80">
        <f>SUMIFS($E32:$AB32,$E$37:$AB$37,K$87)</f>
        <v>48.820535231589801</v>
      </c>
      <c r="L115" s="80">
        <f>SUMIFS($E32:$AB32,$E$37:$AB$37,L$87)</f>
        <v>4.9449809255498103</v>
      </c>
      <c r="M115" s="80">
        <f>SUMIFS($E32:$AB32,$E$37:$AB$37,M$87)</f>
        <v>1.31769974219943E-3</v>
      </c>
      <c r="N115" s="80">
        <f>SUMIFS($E32:$AB32,$E$37:$AB$37,N$87)</f>
        <v>32.879189405454703</v>
      </c>
      <c r="O115" s="80">
        <f>SUMIFS($E32:$AB32,$E$37:$AB$37,O$87)</f>
        <v>2.8108955398867801E-2</v>
      </c>
      <c r="P115" s="80">
        <f>SUMIFS($E32:$AB32,$E$37:$AB$37,P$87)</f>
        <v>24.8906339415433</v>
      </c>
      <c r="Q115" s="80">
        <f>SUMIFS($E32:$AB32,$E$37:$AB$37,Q$87)</f>
        <v>2.8463597501674802</v>
      </c>
      <c r="R115" s="80">
        <f>SUMIFS($E32:$AB32,$E$37:$AB$37,R$87)</f>
        <v>3.4566993931741501</v>
      </c>
      <c r="S115" s="80">
        <f t="shared" ref="S115:U115" si="32">SUMIFS($E32:$AB32,$E$37:$AB$37,S$87)</f>
        <v>2.7323112915407402</v>
      </c>
      <c r="T115" s="80">
        <f t="shared" si="32"/>
        <v>0.94517641934191898</v>
      </c>
      <c r="U115" s="80">
        <f t="shared" si="32"/>
        <v>0.35687007317195302</v>
      </c>
      <c r="V115" s="2"/>
    </row>
    <row r="116" spans="1:26" x14ac:dyDescent="0.25">
      <c r="B116" s="11">
        <v>2048</v>
      </c>
      <c r="C116" s="80">
        <f>SUMIFS($E33:$AB33,$E$37:$AB$37,C$87)</f>
        <v>62.897342875068396</v>
      </c>
      <c r="D116" s="80">
        <f>SUMIFS($E33:$AB33,$E$37:$AB$37,D$87)</f>
        <v>17.387255428683101</v>
      </c>
      <c r="E116" s="80">
        <f>SUMIFS($E33:$AB33,$E$37:$AB$37,E$87)</f>
        <v>7.1457632358407297</v>
      </c>
      <c r="F116" s="80">
        <f>SUMIFS($E33:$AB33,$E$37:$AB$37,F$87)</f>
        <v>0.865643015636818</v>
      </c>
      <c r="G116" s="80">
        <f>SUMIFS($E33:$AB33,$E$37:$AB$37,G$87)</f>
        <v>1.2778223369113499</v>
      </c>
      <c r="H116" s="80">
        <f>SUMIFS($E33:$AB33,$E$37:$AB$37,H$87)</f>
        <v>1.2441418691689199</v>
      </c>
      <c r="I116" s="80">
        <f>SUMIFS($E33:$AB33,$E$37:$AB$37,I$87)</f>
        <v>0.50678552552980805</v>
      </c>
      <c r="J116" s="80">
        <f>SUMIFS($E33:$AB33,$E$37:$AB$37,J$87)</f>
        <v>9.9328671589227605E-2</v>
      </c>
      <c r="K116" s="80">
        <f>SUMIFS($E33:$AB33,$E$37:$AB$37,K$87)</f>
        <v>46.9423750626312</v>
      </c>
      <c r="L116" s="80">
        <f>SUMIFS($E33:$AB33,$E$37:$AB$37,L$87)</f>
        <v>5.1556531708635998</v>
      </c>
      <c r="M116" s="80">
        <f>SUMIFS($E33:$AB33,$E$37:$AB$37,M$87)</f>
        <v>1.41895933114632E-3</v>
      </c>
      <c r="N116" s="80">
        <f>SUMIFS($E33:$AB33,$E$37:$AB$37,N$87)</f>
        <v>32.798247203054402</v>
      </c>
      <c r="O116" s="80">
        <f>SUMIFS($E33:$AB33,$E$37:$AB$37,O$87)</f>
        <v>1.6650533128613799E-2</v>
      </c>
      <c r="P116" s="80">
        <f>SUMIFS($E33:$AB33,$E$37:$AB$37,P$87)</f>
        <v>24.56442971949922</v>
      </c>
      <c r="Q116" s="80">
        <f>SUMIFS($E33:$AB33,$E$37:$AB$37,Q$87)</f>
        <v>2.9213889221637199</v>
      </c>
      <c r="R116" s="80">
        <f>SUMIFS($E33:$AB33,$E$37:$AB$37,R$87)</f>
        <v>3.4724224101987899</v>
      </c>
      <c r="S116" s="80">
        <f t="shared" ref="S116:U116" si="33">SUMIFS($E33:$AB33,$E$37:$AB$37,S$87)</f>
        <v>2.8638111684050802</v>
      </c>
      <c r="T116" s="80">
        <f t="shared" si="33"/>
        <v>0.95078376669022702</v>
      </c>
      <c r="U116" s="80">
        <f t="shared" si="33"/>
        <v>0.35750038116951699</v>
      </c>
      <c r="V116" s="2"/>
    </row>
    <row r="117" spans="1:26" x14ac:dyDescent="0.25">
      <c r="B117" s="11">
        <v>2049</v>
      </c>
      <c r="C117" s="80">
        <f>SUMIFS($E34:$AB34,$E$37:$AB$37,C$87)</f>
        <v>65.596370419117306</v>
      </c>
      <c r="D117" s="80">
        <f>SUMIFS($E34:$AB34,$E$37:$AB$37,D$87)</f>
        <v>18.548113951304</v>
      </c>
      <c r="E117" s="80">
        <f>SUMIFS($E34:$AB34,$E$37:$AB$37,E$87)</f>
        <v>7.3034618421361497</v>
      </c>
      <c r="F117" s="80">
        <f>SUMIFS($E34:$AB34,$E$37:$AB$37,F$87)</f>
        <v>0.49191038593614</v>
      </c>
      <c r="G117" s="80">
        <f>SUMIFS($E34:$AB34,$E$37:$AB$37,G$87)</f>
        <v>1.24050726455881</v>
      </c>
      <c r="H117" s="80">
        <f>SUMIFS($E34:$AB34,$E$37:$AB$37,H$87)</f>
        <v>1.28492555552487</v>
      </c>
      <c r="I117" s="80">
        <f>SUMIFS($E34:$AB34,$E$37:$AB$37,I$87)</f>
        <v>0.48219497598384697</v>
      </c>
      <c r="J117" s="80">
        <f>SUMIFS($E34:$AB34,$E$37:$AB$37,J$87)</f>
        <v>8.33874240855281E-2</v>
      </c>
      <c r="K117" s="80">
        <f>SUMIFS($E34:$AB34,$E$37:$AB$37,K$87)</f>
        <v>45.308521417016799</v>
      </c>
      <c r="L117" s="80">
        <f>SUMIFS($E34:$AB34,$E$37:$AB$37,L$87)</f>
        <v>5.3633342923571501</v>
      </c>
      <c r="M117" s="80">
        <f>SUMIFS($E34:$AB34,$E$37:$AB$37,M$87)</f>
        <v>1.50835788977349E-3</v>
      </c>
      <c r="N117" s="80">
        <f>SUMIFS($E34:$AB34,$E$37:$AB$37,N$87)</f>
        <v>32.659507127921799</v>
      </c>
      <c r="O117" s="80">
        <f>SUMIFS($E34:$AB34,$E$37:$AB$37,O$87)</f>
        <v>1.49869644574723E-2</v>
      </c>
      <c r="P117" s="80">
        <f>SUMIFS($E34:$AB34,$E$37:$AB$37,P$87)</f>
        <v>24.505694073698365</v>
      </c>
      <c r="Q117" s="80">
        <f>SUMIFS($E34:$AB34,$E$37:$AB$37,Q$87)</f>
        <v>2.9763675541852299</v>
      </c>
      <c r="R117" s="80">
        <f>SUMIFS($E34:$AB34,$E$37:$AB$37,R$87)</f>
        <v>3.48559364073015</v>
      </c>
      <c r="S117" s="80">
        <f t="shared" ref="S117:U117" si="34">SUMIFS($E34:$AB34,$E$37:$AB$37,S$87)</f>
        <v>2.9936215688360202</v>
      </c>
      <c r="T117" s="80">
        <f t="shared" si="34"/>
        <v>0.95592876707518204</v>
      </c>
      <c r="U117" s="80">
        <f t="shared" si="34"/>
        <v>0.35780738380593402</v>
      </c>
      <c r="V117" s="2"/>
    </row>
    <row r="118" spans="1:26" x14ac:dyDescent="0.25">
      <c r="B118" s="11">
        <v>2050</v>
      </c>
      <c r="C118" s="80">
        <f>SUMIFS($E35:$AB35,$E$37:$AB$37,C$87)</f>
        <v>68.313703029967101</v>
      </c>
      <c r="D118" s="80">
        <f>SUMIFS($E35:$AB35,$E$37:$AB$37,D$87)</f>
        <v>19.7365265876787</v>
      </c>
      <c r="E118" s="80">
        <f>SUMIFS($E35:$AB35,$E$37:$AB$37,E$87)</f>
        <v>7.4530535123406301</v>
      </c>
      <c r="F118" s="80">
        <f>SUMIFS($E35:$AB35,$E$37:$AB$37,F$87)</f>
        <v>9.3295990104504206E-2</v>
      </c>
      <c r="G118" s="80">
        <f>SUMIFS($E35:$AB35,$E$37:$AB$37,G$87)</f>
        <v>1.2031408706353099</v>
      </c>
      <c r="H118" s="80">
        <f>SUMIFS($E35:$AB35,$E$37:$AB$37,H$87)</f>
        <v>1.30583328753314</v>
      </c>
      <c r="I118" s="80">
        <f>SUMIFS($E35:$AB35,$E$37:$AB$37,I$87)</f>
        <v>0.45558836808733</v>
      </c>
      <c r="J118" s="80">
        <f>SUMIFS($E35:$AB35,$E$37:$AB$37,J$87)</f>
        <v>6.6350797087045998E-2</v>
      </c>
      <c r="K118" s="80">
        <f>SUMIFS($E35:$AB35,$E$37:$AB$37,K$87)</f>
        <v>43.959817561909297</v>
      </c>
      <c r="L118" s="80">
        <f>SUMIFS($E35:$AB35,$E$37:$AB$37,L$87)</f>
        <v>5.5636022659380098</v>
      </c>
      <c r="M118" s="80">
        <f>SUMIFS($E35:$AB35,$E$37:$AB$37,M$87)</f>
        <v>2.6253454273056499E-3</v>
      </c>
      <c r="N118" s="80">
        <f>SUMIFS($E35:$AB35,$E$37:$AB$37,N$87)</f>
        <v>32.488160308368002</v>
      </c>
      <c r="O118" s="80">
        <f>SUMIFS($E35:$AB35,$E$37:$AB$37,O$87)</f>
        <v>1.4225110785053599E-2</v>
      </c>
      <c r="P118" s="80">
        <f>SUMIFS($E35:$AB35,$E$37:$AB$37,P$87)</f>
        <v>24.23482050751047</v>
      </c>
      <c r="Q118" s="80">
        <f>SUMIFS($E35:$AB35,$E$37:$AB$37,Q$87)</f>
        <v>3.03472247252413</v>
      </c>
      <c r="R118" s="80">
        <f>SUMIFS($E35:$AB35,$E$37:$AB$37,R$87)</f>
        <v>3.5013902048591801</v>
      </c>
      <c r="S118" s="80">
        <f t="shared" ref="S118:U118" si="35">SUMIFS($E35:$AB35,$E$37:$AB$37,S$87)</f>
        <v>3.1257980536621899</v>
      </c>
      <c r="T118" s="80">
        <f t="shared" si="35"/>
        <v>0.96198663256157002</v>
      </c>
      <c r="U118" s="80">
        <f t="shared" si="35"/>
        <v>0.35835839483455401</v>
      </c>
      <c r="V118" s="2"/>
    </row>
    <row r="119" spans="1:26" x14ac:dyDescent="0.25">
      <c r="B119" s="86" t="s">
        <v>115</v>
      </c>
      <c r="C119" s="87">
        <f t="shared" ref="C119:R119" si="36">SUMIFS($E36:$AB36,$E$37:$AB$37,C$87)</f>
        <v>967.28037890433302</v>
      </c>
      <c r="D119" s="87">
        <f t="shared" si="36"/>
        <v>226.30449361143442</v>
      </c>
      <c r="E119" s="87">
        <f t="shared" si="36"/>
        <v>142.49077236578842</v>
      </c>
      <c r="F119" s="87">
        <f t="shared" si="36"/>
        <v>58.874876902385921</v>
      </c>
      <c r="G119" s="87">
        <f t="shared" si="36"/>
        <v>47.760888725370428</v>
      </c>
      <c r="H119" s="87">
        <f t="shared" si="36"/>
        <v>19.633277830350792</v>
      </c>
      <c r="I119" s="87">
        <f t="shared" si="36"/>
        <v>19.521570595629679</v>
      </c>
      <c r="J119" s="87">
        <f t="shared" si="36"/>
        <v>3.7177774485176225</v>
      </c>
      <c r="K119" s="87">
        <f t="shared" si="36"/>
        <v>947.8983651560801</v>
      </c>
      <c r="L119" s="87">
        <f t="shared" si="36"/>
        <v>126.2756548729034</v>
      </c>
      <c r="M119" s="87">
        <f t="shared" si="36"/>
        <v>47.258196255166141</v>
      </c>
      <c r="N119" s="87">
        <f t="shared" si="36"/>
        <v>578.9510346587216</v>
      </c>
      <c r="O119" s="87">
        <f t="shared" si="36"/>
        <v>15.104256093532666</v>
      </c>
      <c r="P119" s="87">
        <f t="shared" si="36"/>
        <v>526.7154454075386</v>
      </c>
      <c r="Q119" s="87">
        <f t="shared" si="36"/>
        <v>66.805574495467837</v>
      </c>
      <c r="R119" s="87">
        <f t="shared" si="36"/>
        <v>94.021122134339649</v>
      </c>
      <c r="S119" s="87">
        <f t="shared" ref="S119:U119" si="37">SUMIFS($E36:$AB36,$E$37:$AB$37,S$87)</f>
        <v>40.025596311668075</v>
      </c>
      <c r="T119" s="87">
        <f t="shared" si="37"/>
        <v>24.794278514177588</v>
      </c>
      <c r="U119" s="87">
        <f t="shared" si="37"/>
        <v>8.7531636330351468</v>
      </c>
      <c r="V119" s="60" t="b">
        <f>SUM(C119:U119)=SUM(E36:AB36)</f>
        <v>1</v>
      </c>
    </row>
    <row r="120" spans="1:26" x14ac:dyDescent="0.25">
      <c r="B120" s="2"/>
      <c r="C120" s="44" t="b">
        <f>C119=R36</f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6" ht="15.75" x14ac:dyDescent="0.25">
      <c r="B121" s="2" t="s">
        <v>89</v>
      </c>
      <c r="C121" s="57">
        <f>C119/SUM($C$119:$U$119)</f>
        <v>0.24412791377692075</v>
      </c>
      <c r="D121" s="57">
        <f>D119/SUM($C$119:$U$119)</f>
        <v>5.711605973676645E-2</v>
      </c>
      <c r="E121" s="57">
        <f>E119/SUM($C$119:$U$119)</f>
        <v>3.596265958534705E-2</v>
      </c>
      <c r="F121" s="57">
        <f>F119/SUM($C$119:$U$119)</f>
        <v>1.4859187868912646E-2</v>
      </c>
      <c r="G121" s="57">
        <f>G119/SUM($C$119:$U$119)</f>
        <v>1.2054174134973871E-2</v>
      </c>
      <c r="H121" s="57">
        <f>H119/SUM($C$119:$U$119)</f>
        <v>4.9551621865372847E-3</v>
      </c>
      <c r="I121" s="57">
        <f>I119/SUM($C$119:$U$119)</f>
        <v>4.9269688573216697E-3</v>
      </c>
      <c r="J121" s="57">
        <f>J119/SUM($C$119:$U$119)</f>
        <v>9.383145489021196E-4</v>
      </c>
      <c r="K121" s="57">
        <f>K119/SUM($C$119:$U$119)</f>
        <v>0.23923616709793163</v>
      </c>
      <c r="L121" s="57">
        <f>L119/SUM($C$119:$U$119)</f>
        <v>3.1870192818193505E-2</v>
      </c>
      <c r="M121" s="57">
        <f>M119/SUM($C$119:$U$119)</f>
        <v>1.1927301651360227E-2</v>
      </c>
      <c r="N121" s="57">
        <f>N119/SUM($C$119:$U$119)</f>
        <v>0.14611906883743603</v>
      </c>
      <c r="O121" s="57">
        <f>O119/SUM($C$119:$U$119)</f>
        <v>3.8121010305649594E-3</v>
      </c>
      <c r="P121" s="57">
        <f>P119/SUM($C$119:$U$119)</f>
        <v>0.13293554345336464</v>
      </c>
      <c r="Q121" s="57">
        <f>Q119/SUM($C$119:$U$119)</f>
        <v>1.6860783993903641E-2</v>
      </c>
      <c r="R121" s="57">
        <f>R119/SUM($C$119:$U$119)</f>
        <v>2.3729604050917633E-2</v>
      </c>
      <c r="S121" s="57">
        <f>S119/SUM($C$119:$U$119)</f>
        <v>1.0101895518973572E-2</v>
      </c>
      <c r="T121" s="57">
        <f>T119/SUM($C$119:$U$119)</f>
        <v>6.257725907897034E-3</v>
      </c>
      <c r="U121" s="57">
        <f>U119/SUM($C$119:$U$119)</f>
        <v>2.2091749437752502E-3</v>
      </c>
      <c r="V121" s="89">
        <f>SUM(C121:U121)</f>
        <v>1.0000000000000002</v>
      </c>
    </row>
    <row r="122" spans="1:26" ht="15.75" x14ac:dyDescent="0.25">
      <c r="B122" s="18" t="s">
        <v>90</v>
      </c>
      <c r="C122" s="57">
        <f>C123/SUMIFS($C$123:$U$123,$C$86:$U$86,C125)</f>
        <v>0.65111118268265344</v>
      </c>
      <c r="D122" s="57">
        <f>D123/SUMIFS($C$123:$U$123,$C$86:$U$86,D125)</f>
        <v>0.15233368700050243</v>
      </c>
      <c r="E122" s="57">
        <f>E123/SUMIFS($C$123:$U$123,$C$86:$U$86,E125)</f>
        <v>9.5915659347442644E-2</v>
      </c>
      <c r="F122" s="57">
        <f>F123/SUMIFS($C$123:$U$123,$C$86:$U$86,F125)</f>
        <v>3.96307953373667E-2</v>
      </c>
      <c r="G122" s="57">
        <f>G123/SUMIFS($C$123:$U$123,$C$86:$U$86,G125)</f>
        <v>3.2149570509406769E-2</v>
      </c>
      <c r="H122" s="57">
        <f>H123/SUMIFS($C$123:$U$123,$C$86:$U$86,H125)</f>
        <v>1.3215864838007995E-2</v>
      </c>
      <c r="I122" s="57">
        <f>I123/SUMIFS($C$123:$U$123,$C$86:$U$86,I125)</f>
        <v>1.3140670684069031E-2</v>
      </c>
      <c r="J122" s="57">
        <f>J123/SUMIFS($C$123:$U$123,$C$86:$U$86,J125)</f>
        <v>2.5025696005507628E-3</v>
      </c>
      <c r="K122" s="57">
        <f>K123/SUMIFS($C$123:$U$123,$C$86:$U$86,K125)</f>
        <v>0.84525694142881713</v>
      </c>
      <c r="L122" s="57">
        <f>L123/SUMIFS($C$123:$U$123,$C$86:$U$86,L125)</f>
        <v>0.11260212881284618</v>
      </c>
      <c r="M122" s="57">
        <f>M123/SUMIFS($C$123:$U$123,$C$86:$U$86,M125)</f>
        <v>4.2140929758336644E-2</v>
      </c>
      <c r="N122" s="57">
        <f>N123/SUMIFS($C$123:$U$123,$C$86:$U$86,N125)</f>
        <v>0.97457432611296824</v>
      </c>
      <c r="O122" s="57">
        <f>O123/SUMIFS($C$123:$U$123,$C$86:$U$86,O125)</f>
        <v>2.5425673887031788E-2</v>
      </c>
      <c r="P122" s="57">
        <f>P123/SUMIFS($C$123:$U$123,$C$86:$U$86,P125)</f>
        <v>0.88744194012474031</v>
      </c>
      <c r="Q122" s="57">
        <f>Q123/SUMIFS($C$123:$U$123,$C$86:$U$86,Q125)</f>
        <v>0.11255805987525978</v>
      </c>
      <c r="R122" s="57">
        <f>R123/SUMIFS($C$123:$U$123,$C$86:$U$86,R125)</f>
        <v>0.56100476175029101</v>
      </c>
      <c r="S122" s="57">
        <f>S123/SUMIFS($C$123:$U$123,$C$86:$U$86,S125)</f>
        <v>0.23882452807420304</v>
      </c>
      <c r="T122" s="57">
        <f>T123/SUMIFS($C$123:$U$123,$C$86:$U$86,T125)</f>
        <v>0.14794237714736089</v>
      </c>
      <c r="U122" s="57">
        <f>U123/SUMIFS($C$123:$U$123,$C$86:$U$86,U125)</f>
        <v>5.2228333028145078E-2</v>
      </c>
      <c r="V122" s="89">
        <f>SUM(C122:U122)</f>
        <v>5</v>
      </c>
      <c r="W122" s="38"/>
      <c r="X122" s="38"/>
      <c r="Y122" s="38"/>
      <c r="Z122" s="38"/>
    </row>
    <row r="123" spans="1:26" x14ac:dyDescent="0.25">
      <c r="B123" s="20" t="s">
        <v>85</v>
      </c>
      <c r="C123" s="21">
        <f>SUM(C88:C118)</f>
        <v>967.28037890433302</v>
      </c>
      <c r="D123" s="21">
        <f t="shared" ref="D123:U123" si="38">SUM(D88:D118)</f>
        <v>226.30449361143442</v>
      </c>
      <c r="E123" s="21">
        <f t="shared" si="38"/>
        <v>142.49077236578842</v>
      </c>
      <c r="F123" s="21">
        <f t="shared" si="38"/>
        <v>58.874876902385921</v>
      </c>
      <c r="G123" s="21">
        <f t="shared" si="38"/>
        <v>47.760888725370428</v>
      </c>
      <c r="H123" s="21">
        <f t="shared" si="38"/>
        <v>19.633277830350792</v>
      </c>
      <c r="I123" s="21">
        <f t="shared" si="38"/>
        <v>19.521570595629679</v>
      </c>
      <c r="J123" s="21">
        <f t="shared" si="38"/>
        <v>3.7177774485176225</v>
      </c>
      <c r="K123" s="21">
        <f t="shared" si="38"/>
        <v>947.8983651560801</v>
      </c>
      <c r="L123" s="21">
        <f t="shared" si="38"/>
        <v>126.2756548729034</v>
      </c>
      <c r="M123" s="21">
        <f t="shared" si="38"/>
        <v>47.258196255166141</v>
      </c>
      <c r="N123" s="21">
        <f t="shared" si="38"/>
        <v>578.9510346587216</v>
      </c>
      <c r="O123" s="21">
        <f t="shared" si="38"/>
        <v>15.104256093532666</v>
      </c>
      <c r="P123" s="21">
        <f t="shared" si="38"/>
        <v>526.71544540753848</v>
      </c>
      <c r="Q123" s="21">
        <f t="shared" si="38"/>
        <v>66.805574495467837</v>
      </c>
      <c r="R123" s="21">
        <f t="shared" si="38"/>
        <v>94.021122134339649</v>
      </c>
      <c r="S123" s="21">
        <f t="shared" si="38"/>
        <v>40.025596311668075</v>
      </c>
      <c r="T123" s="21">
        <f t="shared" si="38"/>
        <v>24.794278514177588</v>
      </c>
      <c r="U123" s="21">
        <f t="shared" si="38"/>
        <v>8.7531636330351468</v>
      </c>
      <c r="V123" s="2"/>
      <c r="W123" s="38"/>
      <c r="X123" s="38"/>
      <c r="Y123" s="38"/>
      <c r="Z123" s="38"/>
    </row>
    <row r="124" spans="1:26" x14ac:dyDescent="0.25">
      <c r="B124" s="2" t="s">
        <v>86</v>
      </c>
      <c r="C124" s="11">
        <f>INDEX($A$47:$A$51,MATCH(C$86,$B$47:$B$51,0))</f>
        <v>1</v>
      </c>
      <c r="D124" s="11">
        <f t="shared" ref="D124:U124" si="39">INDEX($A$47:$A$51,MATCH(D$86,$B$47:$B$51,0))</f>
        <v>1</v>
      </c>
      <c r="E124" s="11">
        <f t="shared" si="39"/>
        <v>1</v>
      </c>
      <c r="F124" s="11">
        <f t="shared" si="39"/>
        <v>1</v>
      </c>
      <c r="G124" s="11">
        <f t="shared" si="39"/>
        <v>1</v>
      </c>
      <c r="H124" s="11">
        <f t="shared" si="39"/>
        <v>1</v>
      </c>
      <c r="I124" s="11">
        <f t="shared" si="39"/>
        <v>1</v>
      </c>
      <c r="J124" s="11">
        <f t="shared" si="39"/>
        <v>1</v>
      </c>
      <c r="K124" s="11">
        <f t="shared" si="39"/>
        <v>2</v>
      </c>
      <c r="L124" s="11">
        <f t="shared" si="39"/>
        <v>2</v>
      </c>
      <c r="M124" s="11">
        <f t="shared" si="39"/>
        <v>2</v>
      </c>
      <c r="N124" s="11">
        <f t="shared" si="39"/>
        <v>3</v>
      </c>
      <c r="O124" s="11">
        <f t="shared" si="39"/>
        <v>3</v>
      </c>
      <c r="P124" s="11">
        <f t="shared" si="39"/>
        <v>4</v>
      </c>
      <c r="Q124" s="11">
        <f t="shared" si="39"/>
        <v>4</v>
      </c>
      <c r="R124" s="11">
        <f t="shared" si="39"/>
        <v>5</v>
      </c>
      <c r="S124" s="11">
        <f t="shared" si="39"/>
        <v>5</v>
      </c>
      <c r="T124" s="11">
        <f t="shared" si="39"/>
        <v>5</v>
      </c>
      <c r="U124" s="11">
        <f t="shared" si="39"/>
        <v>5</v>
      </c>
      <c r="V124" s="2"/>
      <c r="W124" s="38"/>
      <c r="X124" s="38"/>
      <c r="Y124" s="38"/>
      <c r="Z124" s="38"/>
    </row>
    <row r="125" spans="1:26" x14ac:dyDescent="0.25">
      <c r="B125" s="2" t="s">
        <v>75</v>
      </c>
      <c r="C125" s="88" t="str">
        <f t="shared" ref="C125:R125" si="40">C86</f>
        <v>Industry</v>
      </c>
      <c r="D125" s="88" t="str">
        <f t="shared" si="40"/>
        <v>Industry</v>
      </c>
      <c r="E125" s="88" t="str">
        <f t="shared" si="40"/>
        <v>Industry</v>
      </c>
      <c r="F125" s="88" t="str">
        <f t="shared" si="40"/>
        <v>Industry</v>
      </c>
      <c r="G125" s="88" t="str">
        <f t="shared" si="40"/>
        <v>Industry</v>
      </c>
      <c r="H125" s="88" t="str">
        <f t="shared" si="40"/>
        <v>Industry</v>
      </c>
      <c r="I125" s="88" t="str">
        <f t="shared" si="40"/>
        <v>Industry</v>
      </c>
      <c r="J125" s="88" t="str">
        <f t="shared" si="40"/>
        <v>Industry</v>
      </c>
      <c r="K125" s="8" t="str">
        <f t="shared" si="40"/>
        <v>Transportation</v>
      </c>
      <c r="L125" s="8" t="str">
        <f t="shared" si="40"/>
        <v>Transportation</v>
      </c>
      <c r="M125" s="8" t="str">
        <f t="shared" si="40"/>
        <v>Transportation</v>
      </c>
      <c r="N125" s="88" t="str">
        <f t="shared" si="40"/>
        <v>Buildings</v>
      </c>
      <c r="O125" s="88" t="str">
        <f t="shared" si="40"/>
        <v>Buildings</v>
      </c>
      <c r="P125" s="8" t="str">
        <f t="shared" si="40"/>
        <v>Electricity</v>
      </c>
      <c r="Q125" s="8" t="str">
        <f t="shared" si="40"/>
        <v>Electricity</v>
      </c>
      <c r="R125" s="88" t="str">
        <f t="shared" si="40"/>
        <v>Land and Agriculture</v>
      </c>
      <c r="S125" s="88" t="str">
        <f t="shared" ref="S125:U125" si="41">S86</f>
        <v>Land and Agriculture</v>
      </c>
      <c r="T125" s="88" t="str">
        <f t="shared" si="41"/>
        <v>Land and Agriculture</v>
      </c>
      <c r="U125" s="88" t="str">
        <f t="shared" si="41"/>
        <v>Land and Agriculture</v>
      </c>
      <c r="V125" s="2"/>
      <c r="W125" s="38"/>
      <c r="X125" s="38"/>
      <c r="Y125" s="38"/>
      <c r="Z125" s="38"/>
    </row>
    <row r="126" spans="1:26" x14ac:dyDescent="0.25">
      <c r="A126" s="65" t="s">
        <v>106</v>
      </c>
      <c r="B126" t="s">
        <v>58</v>
      </c>
      <c r="C126" s="11">
        <f>_xlfn.RANK.EQ(C123,$C$123:$J$123)</f>
        <v>1</v>
      </c>
      <c r="D126" s="11">
        <f t="shared" ref="D126:J126" si="42">_xlfn.RANK.EQ(D123,$C$123:$J$123)</f>
        <v>2</v>
      </c>
      <c r="E126" s="11">
        <f t="shared" si="42"/>
        <v>3</v>
      </c>
      <c r="F126" s="11">
        <f t="shared" si="42"/>
        <v>4</v>
      </c>
      <c r="G126" s="11">
        <f t="shared" si="42"/>
        <v>5</v>
      </c>
      <c r="H126" s="11">
        <f t="shared" si="42"/>
        <v>6</v>
      </c>
      <c r="I126" s="11">
        <f t="shared" si="42"/>
        <v>7</v>
      </c>
      <c r="J126" s="11">
        <f t="shared" si="42"/>
        <v>8</v>
      </c>
      <c r="K126" s="11">
        <f>_xlfn.RANK.EQ(K123,$K$123:$M$123)</f>
        <v>1</v>
      </c>
      <c r="L126" s="11">
        <f t="shared" ref="L126:M126" si="43">_xlfn.RANK.EQ(L123,$K$123:$M$123)</f>
        <v>2</v>
      </c>
      <c r="M126" s="11">
        <f t="shared" si="43"/>
        <v>3</v>
      </c>
      <c r="N126" s="11">
        <f>_xlfn.RANK.EQ(N123,$N$123:$O$123)</f>
        <v>1</v>
      </c>
      <c r="O126" s="11">
        <f>_xlfn.RANK.EQ(O123,$N$123:$O$123)</f>
        <v>2</v>
      </c>
      <c r="P126" s="11">
        <f>_xlfn.RANK.EQ(P123,$P$123:$Q$123)</f>
        <v>1</v>
      </c>
      <c r="Q126" s="11">
        <f>_xlfn.RANK.EQ(Q123,$P$123:$Q$123)</f>
        <v>2</v>
      </c>
      <c r="R126" s="11">
        <f>_xlfn.RANK.EQ(R123,$R$123:$U$123)</f>
        <v>1</v>
      </c>
      <c r="S126" s="11">
        <f>_xlfn.RANK.EQ(S123,$R$123:$U$123)</f>
        <v>2</v>
      </c>
      <c r="T126" s="11">
        <f>_xlfn.RANK.EQ(T123,$R$123:$U$123)</f>
        <v>3</v>
      </c>
      <c r="U126" s="11">
        <f>_xlfn.RANK.EQ(U123,$R$123:$U$123)</f>
        <v>4</v>
      </c>
      <c r="V126" s="2"/>
      <c r="W126" s="38"/>
      <c r="X126" s="38"/>
      <c r="Y126" s="38"/>
      <c r="Z126" s="38"/>
    </row>
    <row r="127" spans="1:26" s="51" customFormat="1" x14ac:dyDescent="0.25">
      <c r="B127" s="49" t="s">
        <v>59</v>
      </c>
      <c r="C127" s="58" t="str">
        <f>C124&amp;"."&amp;C126</f>
        <v>1.1</v>
      </c>
      <c r="D127" s="58" t="str">
        <f t="shared" ref="D127:U127" si="44">D124&amp;"."&amp;D126</f>
        <v>1.2</v>
      </c>
      <c r="E127" s="58" t="str">
        <f t="shared" si="44"/>
        <v>1.3</v>
      </c>
      <c r="F127" s="58" t="str">
        <f t="shared" si="44"/>
        <v>1.4</v>
      </c>
      <c r="G127" s="58" t="str">
        <f t="shared" si="44"/>
        <v>1.5</v>
      </c>
      <c r="H127" s="58" t="str">
        <f t="shared" si="44"/>
        <v>1.6</v>
      </c>
      <c r="I127" s="58" t="str">
        <f t="shared" si="44"/>
        <v>1.7</v>
      </c>
      <c r="J127" s="58" t="str">
        <f t="shared" si="44"/>
        <v>1.8</v>
      </c>
      <c r="K127" s="58" t="str">
        <f t="shared" si="44"/>
        <v>2.1</v>
      </c>
      <c r="L127" s="58" t="str">
        <f t="shared" si="44"/>
        <v>2.2</v>
      </c>
      <c r="M127" s="58" t="str">
        <f t="shared" si="44"/>
        <v>2.3</v>
      </c>
      <c r="N127" s="58" t="str">
        <f t="shared" si="44"/>
        <v>3.1</v>
      </c>
      <c r="O127" s="58" t="str">
        <f t="shared" si="44"/>
        <v>3.2</v>
      </c>
      <c r="P127" s="58" t="str">
        <f t="shared" si="44"/>
        <v>4.1</v>
      </c>
      <c r="Q127" s="58" t="str">
        <f t="shared" si="44"/>
        <v>4.2</v>
      </c>
      <c r="R127" s="58" t="str">
        <f t="shared" si="44"/>
        <v>5.1</v>
      </c>
      <c r="S127" s="58" t="str">
        <f t="shared" si="44"/>
        <v>5.2</v>
      </c>
      <c r="T127" s="58" t="str">
        <f t="shared" si="44"/>
        <v>5.3</v>
      </c>
      <c r="U127" s="58" t="str">
        <f t="shared" si="44"/>
        <v>5.4</v>
      </c>
      <c r="V127" s="50"/>
      <c r="W127" s="50"/>
      <c r="X127" s="50"/>
      <c r="Y127" s="50"/>
      <c r="Z127" s="50"/>
    </row>
    <row r="128" spans="1:26" s="53" customFormat="1" x14ac:dyDescent="0.25">
      <c r="B128" s="54"/>
      <c r="C128" s="59">
        <f>IF(ROUND(C122,2)*100=0,"&lt;1",ROUND(C122,2)*100)</f>
        <v>65</v>
      </c>
      <c r="D128" s="59">
        <f t="shared" ref="D128:R128" si="45">IF(ROUND(D122,2)*100=0,"&lt;1",ROUND(D122,2)*100)</f>
        <v>15</v>
      </c>
      <c r="E128" s="59">
        <f t="shared" si="45"/>
        <v>10</v>
      </c>
      <c r="F128" s="59">
        <f t="shared" si="45"/>
        <v>4</v>
      </c>
      <c r="G128" s="59">
        <f t="shared" si="45"/>
        <v>3</v>
      </c>
      <c r="H128" s="59">
        <f t="shared" si="45"/>
        <v>1</v>
      </c>
      <c r="I128" s="59">
        <f t="shared" si="45"/>
        <v>1</v>
      </c>
      <c r="J128" s="59" t="str">
        <f t="shared" si="45"/>
        <v>&lt;1</v>
      </c>
      <c r="K128" s="59">
        <f t="shared" si="45"/>
        <v>85</v>
      </c>
      <c r="L128" s="59">
        <f t="shared" si="45"/>
        <v>11</v>
      </c>
      <c r="M128" s="59">
        <f t="shared" si="45"/>
        <v>4</v>
      </c>
      <c r="N128" s="59">
        <f t="shared" si="45"/>
        <v>97</v>
      </c>
      <c r="O128" s="59">
        <f t="shared" si="45"/>
        <v>3</v>
      </c>
      <c r="P128" s="59">
        <f t="shared" si="45"/>
        <v>89</v>
      </c>
      <c r="Q128" s="59">
        <f t="shared" si="45"/>
        <v>11</v>
      </c>
      <c r="R128" s="59">
        <f t="shared" si="45"/>
        <v>56.000000000000007</v>
      </c>
      <c r="S128" s="59">
        <f t="shared" ref="S128:U128" si="46">IF(ROUND(S122,2)*100=0,"&lt;1",ROUND(S122,2)*100)</f>
        <v>24</v>
      </c>
      <c r="T128" s="59">
        <f t="shared" si="46"/>
        <v>15</v>
      </c>
      <c r="U128" s="59">
        <f t="shared" si="46"/>
        <v>5</v>
      </c>
      <c r="V128" s="55"/>
      <c r="W128" s="56"/>
      <c r="X128" s="56"/>
      <c r="Y128" s="56"/>
      <c r="Z128" s="56"/>
    </row>
    <row r="129" spans="2:30" x14ac:dyDescent="0.25">
      <c r="B129" s="38"/>
      <c r="C129" s="61"/>
      <c r="D129" s="52"/>
      <c r="E129" s="52"/>
      <c r="F129" s="52"/>
      <c r="G129" s="52"/>
      <c r="H129" s="52"/>
      <c r="I129" s="5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2"/>
      <c r="Y129" s="2"/>
      <c r="Z129" s="2"/>
      <c r="AA129" s="38"/>
      <c r="AB129" s="38"/>
      <c r="AC129" s="38"/>
      <c r="AD129" s="38"/>
    </row>
    <row r="130" spans="2:30" s="46" customFormat="1" x14ac:dyDescent="0.25">
      <c r="C130" s="46" t="s">
        <v>60</v>
      </c>
      <c r="D130" s="46" t="s">
        <v>82</v>
      </c>
      <c r="E130" s="46" t="s">
        <v>83</v>
      </c>
      <c r="F130" s="49" t="s">
        <v>79</v>
      </c>
      <c r="G130" s="49" t="s">
        <v>80</v>
      </c>
      <c r="H130" s="49" t="s">
        <v>81</v>
      </c>
      <c r="I130" s="49" t="s">
        <v>127</v>
      </c>
      <c r="J130" s="49" t="s">
        <v>128</v>
      </c>
      <c r="K130" s="49" t="s">
        <v>61</v>
      </c>
      <c r="L130" s="49" t="s">
        <v>62</v>
      </c>
      <c r="M130" s="64" t="s">
        <v>63</v>
      </c>
      <c r="N130" s="49" t="s">
        <v>65</v>
      </c>
      <c r="O130" s="49" t="s">
        <v>66</v>
      </c>
      <c r="P130" s="64" t="s">
        <v>68</v>
      </c>
      <c r="Q130" s="49" t="s">
        <v>69</v>
      </c>
      <c r="R130" s="49" t="s">
        <v>71</v>
      </c>
      <c r="S130" s="64" t="s">
        <v>72</v>
      </c>
      <c r="T130" s="49" t="s">
        <v>73</v>
      </c>
      <c r="U130" s="49" t="s">
        <v>84</v>
      </c>
      <c r="V130" s="64"/>
      <c r="W130" s="64"/>
      <c r="X130" s="49"/>
      <c r="Y130" s="49"/>
      <c r="Z130" s="49"/>
      <c r="AA130" s="49"/>
      <c r="AB130" s="49"/>
      <c r="AC130" s="49"/>
      <c r="AD130" s="49"/>
    </row>
    <row r="131" spans="2:30" x14ac:dyDescent="0.25">
      <c r="F131" s="38"/>
      <c r="G131" s="39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 spans="2:30" x14ac:dyDescent="0.2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2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2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2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2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2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2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2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2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2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2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2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2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2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2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8" spans="1:35" x14ac:dyDescent="0.25">
      <c r="D148">
        <v>2005</v>
      </c>
      <c r="E148">
        <v>215.06</v>
      </c>
      <c r="O148" s="79">
        <f>1-O155/$E$148</f>
        <v>-0.25354849878437546</v>
      </c>
      <c r="AI148" s="79">
        <f>1-AI155/$E$148</f>
        <v>0.74289035293319805</v>
      </c>
    </row>
    <row r="150" spans="1:35" s="12" customFormat="1" x14ac:dyDescent="0.25">
      <c r="B150" s="12" t="s">
        <v>40</v>
      </c>
    </row>
    <row r="151" spans="1:35" s="2" customFormat="1" x14ac:dyDescent="0.25">
      <c r="C151" s="2" t="s">
        <v>92</v>
      </c>
      <c r="D151" s="2" t="s">
        <v>91</v>
      </c>
      <c r="O151" s="18">
        <f>1-O155/O154</f>
        <v>0.25472757339413044</v>
      </c>
      <c r="AI151" s="18">
        <f>1-AI155/AI154</f>
        <v>0.79608875453802841</v>
      </c>
    </row>
    <row r="152" spans="1:35" s="2" customFormat="1" x14ac:dyDescent="0.25">
      <c r="A152" s="65" t="s">
        <v>87</v>
      </c>
      <c r="E152" s="2">
        <v>2020</v>
      </c>
      <c r="F152" s="2">
        <v>2021</v>
      </c>
      <c r="G152" s="2">
        <v>2022</v>
      </c>
      <c r="H152" s="2">
        <v>2023</v>
      </c>
      <c r="I152" s="2">
        <v>2024</v>
      </c>
      <c r="J152" s="2">
        <v>2025</v>
      </c>
      <c r="K152" s="2">
        <v>2026</v>
      </c>
      <c r="L152" s="2">
        <v>2027</v>
      </c>
      <c r="M152" s="2">
        <v>2028</v>
      </c>
      <c r="N152" s="2">
        <v>2029</v>
      </c>
      <c r="O152" s="2">
        <v>2030</v>
      </c>
      <c r="P152" s="2">
        <v>2031</v>
      </c>
      <c r="Q152" s="2">
        <v>2032</v>
      </c>
      <c r="R152" s="2">
        <v>2033</v>
      </c>
      <c r="S152" s="2">
        <v>2034</v>
      </c>
      <c r="T152" s="2">
        <v>2035</v>
      </c>
      <c r="U152" s="2">
        <v>2036</v>
      </c>
      <c r="V152" s="2">
        <v>2037</v>
      </c>
      <c r="W152" s="2">
        <v>2038</v>
      </c>
      <c r="X152" s="2">
        <v>2039</v>
      </c>
      <c r="Y152" s="2">
        <v>2040</v>
      </c>
      <c r="Z152" s="2">
        <v>2041</v>
      </c>
      <c r="AA152" s="2">
        <v>2042</v>
      </c>
      <c r="AB152" s="2">
        <v>2043</v>
      </c>
      <c r="AC152" s="2">
        <v>2044</v>
      </c>
      <c r="AD152" s="2">
        <v>2045</v>
      </c>
      <c r="AE152" s="2">
        <v>2046</v>
      </c>
      <c r="AF152" s="2">
        <v>2047</v>
      </c>
      <c r="AG152" s="2">
        <v>2048</v>
      </c>
      <c r="AH152" s="2">
        <v>2049</v>
      </c>
      <c r="AI152" s="2">
        <v>2050</v>
      </c>
    </row>
    <row r="153" spans="1:35" s="2" customFormat="1" x14ac:dyDescent="0.25">
      <c r="E153" s="2">
        <v>2020</v>
      </c>
      <c r="J153" s="2">
        <v>2025</v>
      </c>
      <c r="O153" s="2">
        <v>2030</v>
      </c>
      <c r="T153" s="2">
        <v>2035</v>
      </c>
      <c r="Y153" s="2">
        <v>2040</v>
      </c>
      <c r="AD153" s="2">
        <v>2045</v>
      </c>
      <c r="AI153" s="2">
        <v>2050</v>
      </c>
    </row>
    <row r="154" spans="1:35" s="2" customFormat="1" x14ac:dyDescent="0.25">
      <c r="C154" s="2" t="s">
        <v>41</v>
      </c>
      <c r="D154" s="3" t="s">
        <v>41</v>
      </c>
      <c r="E154" s="4" cm="1">
        <f t="array" ref="E154:AI154">TRANSPOSE('BAU Emissions'!B2:B32)</f>
        <v>499.67599999999999</v>
      </c>
      <c r="F154" s="4">
        <v>478.2</v>
      </c>
      <c r="G154" s="4">
        <v>461.31400000000002</v>
      </c>
      <c r="H154" s="4">
        <v>446.09399999999999</v>
      </c>
      <c r="I154" s="4">
        <v>425.62</v>
      </c>
      <c r="J154" s="4">
        <v>411.87700000000001</v>
      </c>
      <c r="K154" s="4">
        <v>402.11500000000001</v>
      </c>
      <c r="L154" s="4">
        <v>392.36500000000001</v>
      </c>
      <c r="M154" s="4">
        <v>382.33</v>
      </c>
      <c r="N154" s="4">
        <v>372.28699999999998</v>
      </c>
      <c r="O154" s="4">
        <v>361.73099999999999</v>
      </c>
      <c r="P154" s="4">
        <v>356.096</v>
      </c>
      <c r="Q154" s="4">
        <v>349.54899999999998</v>
      </c>
      <c r="R154" s="4">
        <v>341.13</v>
      </c>
      <c r="S154" s="4">
        <v>333.762</v>
      </c>
      <c r="T154" s="4">
        <v>327.67500000000001</v>
      </c>
      <c r="U154" s="4">
        <v>320.73200000000003</v>
      </c>
      <c r="V154" s="4">
        <v>314.98200000000003</v>
      </c>
      <c r="W154" s="4">
        <v>308.77800000000002</v>
      </c>
      <c r="X154" s="4">
        <v>302.726</v>
      </c>
      <c r="Y154" s="4">
        <v>297.95</v>
      </c>
      <c r="Z154" s="4">
        <v>291.37900000000002</v>
      </c>
      <c r="AA154" s="4">
        <v>287.68599999999998</v>
      </c>
      <c r="AB154" s="4">
        <v>283.94499999999999</v>
      </c>
      <c r="AC154" s="4">
        <v>280.78899999999999</v>
      </c>
      <c r="AD154" s="4">
        <v>276.17899999999997</v>
      </c>
      <c r="AE154" s="4">
        <v>274.84199999999998</v>
      </c>
      <c r="AF154" s="4">
        <v>273.57900000000001</v>
      </c>
      <c r="AG154" s="4">
        <v>272.38900000000001</v>
      </c>
      <c r="AH154" s="4">
        <v>271.77699999999999</v>
      </c>
      <c r="AI154" s="4">
        <v>271.16699999999997</v>
      </c>
    </row>
    <row r="155" spans="1:35" s="2" customFormat="1" x14ac:dyDescent="0.25">
      <c r="C155" s="2" t="s">
        <v>42</v>
      </c>
      <c r="D155" s="3" t="s">
        <v>42</v>
      </c>
      <c r="E155" s="4">
        <f>E154-SUM(E156:E176)</f>
        <v>499.67599999999999</v>
      </c>
      <c r="F155" s="4">
        <f t="shared" ref="F155:AI155" si="47">F154-SUM(F156:F176)</f>
        <v>476.51119999999997</v>
      </c>
      <c r="G155" s="4">
        <f t="shared" si="47"/>
        <v>458.18871060000004</v>
      </c>
      <c r="H155" s="4">
        <f t="shared" si="47"/>
        <v>438.32475460433983</v>
      </c>
      <c r="I155" s="4">
        <f t="shared" si="47"/>
        <v>408.25048822269622</v>
      </c>
      <c r="J155" s="4">
        <f t="shared" si="47"/>
        <v>389.08859042103006</v>
      </c>
      <c r="K155" s="4">
        <f t="shared" si="47"/>
        <v>370.92086096247408</v>
      </c>
      <c r="L155" s="4">
        <f t="shared" si="47"/>
        <v>350.98531001606176</v>
      </c>
      <c r="M155" s="4">
        <f t="shared" si="47"/>
        <v>325.66588934423163</v>
      </c>
      <c r="N155" s="4">
        <f t="shared" si="47"/>
        <v>298.19985167334892</v>
      </c>
      <c r="O155" s="4">
        <f t="shared" si="47"/>
        <v>269.58814014856779</v>
      </c>
      <c r="P155" s="4">
        <f t="shared" si="47"/>
        <v>248.53505842653692</v>
      </c>
      <c r="Q155" s="4">
        <f t="shared" si="47"/>
        <v>226.44804098853396</v>
      </c>
      <c r="R155" s="4">
        <f t="shared" si="47"/>
        <v>204.39261614413931</v>
      </c>
      <c r="S155" s="4">
        <f t="shared" si="47"/>
        <v>187.37485027320793</v>
      </c>
      <c r="T155" s="4">
        <f t="shared" si="47"/>
        <v>171.40102831745901</v>
      </c>
      <c r="U155" s="4">
        <f t="shared" si="47"/>
        <v>156.82311543429489</v>
      </c>
      <c r="V155" s="4">
        <f t="shared" si="47"/>
        <v>143.07652902924175</v>
      </c>
      <c r="W155" s="4">
        <f t="shared" si="47"/>
        <v>130.52487929187143</v>
      </c>
      <c r="X155" s="4">
        <f t="shared" si="47"/>
        <v>119.2795512899346</v>
      </c>
      <c r="Y155" s="4">
        <f t="shared" si="47"/>
        <v>108.91004990284466</v>
      </c>
      <c r="Z155" s="4">
        <f t="shared" si="47"/>
        <v>99.183342097998008</v>
      </c>
      <c r="AA155" s="4">
        <f t="shared" si="47"/>
        <v>90.745349497299344</v>
      </c>
      <c r="AB155" s="4">
        <f t="shared" si="47"/>
        <v>83.271125537482988</v>
      </c>
      <c r="AC155" s="4">
        <f t="shared" si="47"/>
        <v>76.802622929767097</v>
      </c>
      <c r="AD155" s="4">
        <f t="shared" si="47"/>
        <v>70.993578292406625</v>
      </c>
      <c r="AE155" s="4">
        <f t="shared" si="47"/>
        <v>67.128165188782447</v>
      </c>
      <c r="AF155" s="4">
        <f t="shared" si="47"/>
        <v>63.907083973005371</v>
      </c>
      <c r="AG155" s="4">
        <f t="shared" si="47"/>
        <v>60.920235744436155</v>
      </c>
      <c r="AH155" s="4">
        <f t="shared" si="47"/>
        <v>58.123257033379446</v>
      </c>
      <c r="AI155" s="4">
        <f t="shared" si="47"/>
        <v>55.294000698186437</v>
      </c>
    </row>
    <row r="156" spans="1:35" s="23" customFormat="1" x14ac:dyDescent="0.25">
      <c r="A156" s="97" t="s">
        <v>60</v>
      </c>
      <c r="B156" s="23" t="str">
        <f>INDEX($D$57:$D$83,MATCH(D156,$B$57:$B$83,0))</f>
        <v>Industry</v>
      </c>
      <c r="C156" s="23" t="str">
        <f>D156&amp;" "&amp;"("&amp;INDEX($C$128:$U$128,MATCH(A156,$C$127:$U$127,0))&amp;"%"&amp;")"</f>
        <v>Industrial Switch to Clean Fuels (65%)</v>
      </c>
      <c r="D156" s="23" t="str">
        <f>INDEX($C$87:$U$87,MATCH($A156,$C$127:$U$127,0))</f>
        <v>Industrial Switch to Clean Fuels</v>
      </c>
      <c r="E156" s="24">
        <f>INDEX($C$88:$U$118,MATCH(E$152,$B$88:$B$118,0),MATCH($A156,'CO2e Wedge_aggregated'!$C$127:$U$127,0))</f>
        <v>0</v>
      </c>
      <c r="F156" s="24">
        <f>INDEX($C$88:$U$118,MATCH(F$152,$B$88:$B$118,0),MATCH($A156,'CO2e Wedge_aggregated'!$C$127:$U$127,0))</f>
        <v>0</v>
      </c>
      <c r="G156" s="24">
        <f>INDEX($C$88:$U$118,MATCH(G$152,$B$88:$B$118,0),MATCH($A156,'CO2e Wedge_aggregated'!$C$127:$U$127,0))</f>
        <v>0</v>
      </c>
      <c r="H156" s="24">
        <f>INDEX($C$88:$U$118,MATCH(H$152,$B$88:$B$118,0),MATCH($A156,'CO2e Wedge_aggregated'!$C$127:$U$127,0))</f>
        <v>2.3239815568428002</v>
      </c>
      <c r="I156" s="24">
        <f>INDEX($C$88:$U$118,MATCH(I$152,$B$88:$B$118,0),MATCH($A156,'CO2e Wedge_aggregated'!$C$127:$U$127,0))</f>
        <v>4.5901479344661196</v>
      </c>
      <c r="J156" s="24">
        <f>INDEX($C$88:$U$118,MATCH(J$152,$B$88:$B$118,0),MATCH($A156,'CO2e Wedge_aggregated'!$C$127:$U$127,0))</f>
        <v>6.4413767067168601</v>
      </c>
      <c r="K156" s="24">
        <f>INDEX($C$88:$U$118,MATCH(K$152,$B$88:$B$118,0),MATCH($A156,'CO2e Wedge_aggregated'!$C$127:$U$127,0))</f>
        <v>9.2663481788468403</v>
      </c>
      <c r="L156" s="24">
        <f>INDEX($C$88:$U$118,MATCH(L$152,$B$88:$B$118,0),MATCH($A156,'CO2e Wedge_aggregated'!$C$127:$U$127,0))</f>
        <v>11.8046558376177</v>
      </c>
      <c r="M156" s="24">
        <f>INDEX($C$88:$U$118,MATCH(M$152,$B$88:$B$118,0),MATCH($A156,'CO2e Wedge_aggregated'!$C$127:$U$127,0))</f>
        <v>14.5183591764184</v>
      </c>
      <c r="N156" s="24">
        <f>INDEX($C$88:$U$118,MATCH(N$152,$B$88:$B$118,0),MATCH($A156,'CO2e Wedge_aggregated'!$C$127:$U$127,0))</f>
        <v>17.246576600480498</v>
      </c>
      <c r="O156" s="24">
        <f>INDEX($C$88:$U$118,MATCH(O$152,$B$88:$B$118,0),MATCH($A156,'CO2e Wedge_aggregated'!$C$127:$U$127,0))</f>
        <v>19.785893973342301</v>
      </c>
      <c r="P156" s="24">
        <f>INDEX($C$88:$U$118,MATCH(P$152,$B$88:$B$118,0),MATCH($A156,'CO2e Wedge_aggregated'!$C$127:$U$127,0))</f>
        <v>22.332317369551799</v>
      </c>
      <c r="Q156" s="24">
        <f>INDEX($C$88:$U$118,MATCH(Q$152,$B$88:$B$118,0),MATCH($A156,'CO2e Wedge_aggregated'!$C$127:$U$127,0))</f>
        <v>24.717596416421099</v>
      </c>
      <c r="R156" s="24">
        <f>INDEX($C$88:$U$118,MATCH(R$152,$B$88:$B$118,0),MATCH($A156,'CO2e Wedge_aggregated'!$C$127:$U$127,0))</f>
        <v>26.017631405919399</v>
      </c>
      <c r="S156" s="24">
        <f>INDEX($C$88:$U$118,MATCH(S$152,$B$88:$B$118,0),MATCH($A156,'CO2e Wedge_aggregated'!$C$127:$U$127,0))</f>
        <v>28.172384717938801</v>
      </c>
      <c r="T156" s="24">
        <f>INDEX($C$88:$U$118,MATCH(T$152,$B$88:$B$118,0),MATCH($A156,'CO2e Wedge_aggregated'!$C$127:$U$127,0))</f>
        <v>30.412556886343602</v>
      </c>
      <c r="U156" s="24">
        <f>INDEX($C$88:$U$118,MATCH(U$152,$B$88:$B$118,0),MATCH($A156,'CO2e Wedge_aggregated'!$C$127:$U$127,0))</f>
        <v>32.480114348337999</v>
      </c>
      <c r="V156" s="24">
        <f>INDEX($C$88:$U$118,MATCH(V$152,$B$88:$B$118,0),MATCH($A156,'CO2e Wedge_aggregated'!$C$127:$U$127,0))</f>
        <v>34.716970231265499</v>
      </c>
      <c r="W156" s="24">
        <f>INDEX($C$88:$U$118,MATCH(W$152,$B$88:$B$118,0),MATCH($A156,'CO2e Wedge_aggregated'!$C$127:$U$127,0))</f>
        <v>37.0477566301183</v>
      </c>
      <c r="X156" s="24">
        <f>INDEX($C$88:$U$118,MATCH(X$152,$B$88:$B$118,0),MATCH($A156,'CO2e Wedge_aggregated'!$C$127:$U$127,0))</f>
        <v>39.434795559019001</v>
      </c>
      <c r="Y156" s="24">
        <f>INDEX($C$88:$U$118,MATCH(Y$152,$B$88:$B$118,0),MATCH($A156,'CO2e Wedge_aggregated'!$C$127:$U$127,0))</f>
        <v>42.075273189029701</v>
      </c>
      <c r="Z156" s="24">
        <f>INDEX($C$88:$U$118,MATCH(Z$152,$B$88:$B$118,0),MATCH($A156,'CO2e Wedge_aggregated'!$C$127:$U$127,0))</f>
        <v>44.738867629033201</v>
      </c>
      <c r="AA156" s="24">
        <f>INDEX($C$88:$U$118,MATCH(AA$152,$B$88:$B$118,0),MATCH($A156,'CO2e Wedge_aggregated'!$C$127:$U$127,0))</f>
        <v>47.376093716699899</v>
      </c>
      <c r="AB156" s="24">
        <f>INDEX($C$88:$U$118,MATCH(AB$152,$B$88:$B$118,0),MATCH($A156,'CO2e Wedge_aggregated'!$C$127:$U$127,0))</f>
        <v>50.105106328268498</v>
      </c>
      <c r="AC156" s="24">
        <f>INDEX($C$88:$U$118,MATCH(AC$152,$B$88:$B$118,0),MATCH($A156,'CO2e Wedge_aggregated'!$C$127:$U$127,0))</f>
        <v>52.778804165994501</v>
      </c>
      <c r="AD156" s="24">
        <f>INDEX($C$88:$U$118,MATCH(AD$152,$B$88:$B$118,0),MATCH($A156,'CO2e Wedge_aggregated'!$C$127:$U$127,0))</f>
        <v>54.379106359032399</v>
      </c>
      <c r="AE156" s="24">
        <f>INDEX($C$88:$U$118,MATCH(AE$152,$B$88:$B$118,0),MATCH($A156,'CO2e Wedge_aggregated'!$C$127:$U$127,0))</f>
        <v>57.541960264480998</v>
      </c>
      <c r="AF156" s="24">
        <f>INDEX($C$88:$U$118,MATCH(AF$152,$B$88:$B$118,0),MATCH($A156,'CO2e Wedge_aggregated'!$C$127:$U$127,0))</f>
        <v>60.168287397994099</v>
      </c>
      <c r="AG156" s="24">
        <f>INDEX($C$88:$U$118,MATCH(AG$152,$B$88:$B$118,0),MATCH($A156,'CO2e Wedge_aggregated'!$C$127:$U$127,0))</f>
        <v>62.897342875068396</v>
      </c>
      <c r="AH156" s="24">
        <f>INDEX($C$88:$U$118,MATCH(AH$152,$B$88:$B$118,0),MATCH($A156,'CO2e Wedge_aggregated'!$C$127:$U$127,0))</f>
        <v>65.596370419117306</v>
      </c>
      <c r="AI156" s="24">
        <f>INDEX($C$88:$U$118,MATCH(AI$152,$B$88:$B$118,0),MATCH($A156,'CO2e Wedge_aggregated'!$C$127:$U$127,0))</f>
        <v>68.313703029967101</v>
      </c>
    </row>
    <row r="157" spans="1:35" s="27" customFormat="1" x14ac:dyDescent="0.25">
      <c r="A157" s="96" t="s">
        <v>82</v>
      </c>
      <c r="B157" s="27" t="str">
        <f t="shared" ref="B157:B174" si="48">INDEX($D$57:$D$83,MATCH(D157,$B$57:$B$83,0))</f>
        <v>Industry</v>
      </c>
      <c r="C157" s="27" t="str">
        <f t="shared" ref="C157:C174" si="49">D157&amp;" "&amp;"("&amp;INDEX($C$128:$U$128,MATCH(A157,$C$127:$U$127,0))&amp;"%"&amp;")"</f>
        <v>Hydrogen Production via Electrolysis (15%)</v>
      </c>
      <c r="D157" s="27" t="str">
        <f t="shared" ref="D157:D174" si="50">INDEX($C$87:$U$87,MATCH($A157,$C$127:$U$127,0))</f>
        <v>Hydrogen Production via Electrolysis</v>
      </c>
      <c r="E157" s="28">
        <f>INDEX($C$88:$U$118,MATCH(E$152,$B$88:$B$118,0),MATCH($A157,'CO2e Wedge_aggregated'!$C$127:$U$127,0))</f>
        <v>0</v>
      </c>
      <c r="F157" s="28">
        <f>INDEX($C$88:$U$118,MATCH(F$152,$B$88:$B$118,0),MATCH($A157,'CO2e Wedge_aggregated'!$C$127:$U$127,0))</f>
        <v>0</v>
      </c>
      <c r="G157" s="28">
        <f>INDEX($C$88:$U$118,MATCH(G$152,$B$88:$B$118,0),MATCH($A157,'CO2e Wedge_aggregated'!$C$127:$U$127,0))</f>
        <v>0</v>
      </c>
      <c r="H157" s="28">
        <f>INDEX($C$88:$U$118,MATCH(H$152,$B$88:$B$118,0),MATCH($A157,'CO2e Wedge_aggregated'!$C$127:$U$127,0))</f>
        <v>4.6151143544824802E-2</v>
      </c>
      <c r="I157" s="28">
        <f>INDEX($C$88:$U$118,MATCH(I$152,$B$88:$B$118,0),MATCH($A157,'CO2e Wedge_aggregated'!$C$127:$U$127,0))</f>
        <v>0.18586144164771801</v>
      </c>
      <c r="J157" s="28">
        <f>INDEX($C$88:$U$118,MATCH(J$152,$B$88:$B$118,0),MATCH($A157,'CO2e Wedge_aggregated'!$C$127:$U$127,0))</f>
        <v>0.40348841702330301</v>
      </c>
      <c r="K157" s="28">
        <f>INDEX($C$88:$U$118,MATCH(K$152,$B$88:$B$118,0),MATCH($A157,'CO2e Wedge_aggregated'!$C$127:$U$127,0))</f>
        <v>0.76778241082563603</v>
      </c>
      <c r="L157" s="28">
        <f>INDEX($C$88:$U$118,MATCH(L$152,$B$88:$B$118,0),MATCH($A157,'CO2e Wedge_aggregated'!$C$127:$U$127,0))</f>
        <v>1.1852105860602999</v>
      </c>
      <c r="M157" s="28">
        <f>INDEX($C$88:$U$118,MATCH(M$152,$B$88:$B$118,0),MATCH($A157,'CO2e Wedge_aggregated'!$C$127:$U$127,0))</f>
        <v>1.73944275970162</v>
      </c>
      <c r="N157" s="28">
        <f>INDEX($C$88:$U$118,MATCH(N$152,$B$88:$B$118,0),MATCH($A157,'CO2e Wedge_aggregated'!$C$127:$U$127,0))</f>
        <v>2.2108232150655298</v>
      </c>
      <c r="O157" s="28">
        <f>INDEX($C$88:$U$118,MATCH(O$152,$B$88:$B$118,0),MATCH($A157,'CO2e Wedge_aggregated'!$C$127:$U$127,0))</f>
        <v>2.85618047122892</v>
      </c>
      <c r="P157" s="28">
        <f>INDEX($C$88:$U$118,MATCH(P$152,$B$88:$B$118,0),MATCH($A157,'CO2e Wedge_aggregated'!$C$127:$U$127,0))</f>
        <v>3.5373552471860101</v>
      </c>
      <c r="Q157" s="28">
        <f>INDEX($C$88:$U$118,MATCH(Q$152,$B$88:$B$118,0),MATCH($A157,'CO2e Wedge_aggregated'!$C$127:$U$127,0))</f>
        <v>4.2499738986149698</v>
      </c>
      <c r="R157" s="28">
        <f>INDEX($C$88:$U$118,MATCH(R$152,$B$88:$B$118,0),MATCH($A157,'CO2e Wedge_aggregated'!$C$127:$U$127,0))</f>
        <v>4.8038349437671002</v>
      </c>
      <c r="S157" s="28">
        <f>INDEX($C$88:$U$118,MATCH(S$152,$B$88:$B$118,0),MATCH($A157,'CO2e Wedge_aggregated'!$C$127:$U$127,0))</f>
        <v>5.6356277549813001</v>
      </c>
      <c r="T157" s="28">
        <f>INDEX($C$88:$U$118,MATCH(T$152,$B$88:$B$118,0),MATCH($A157,'CO2e Wedge_aggregated'!$C$127:$U$127,0))</f>
        <v>6.3639028084961398</v>
      </c>
      <c r="U157" s="28">
        <f>INDEX($C$88:$U$118,MATCH(U$152,$B$88:$B$118,0),MATCH($A157,'CO2e Wedge_aggregated'!$C$127:$U$127,0))</f>
        <v>7.0430003841294599</v>
      </c>
      <c r="V157" s="28">
        <f>INDEX($C$88:$U$118,MATCH(V$152,$B$88:$B$118,0),MATCH($A157,'CO2e Wedge_aggregated'!$C$127:$U$127,0))</f>
        <v>7.7606656225409303</v>
      </c>
      <c r="W157" s="28">
        <f>INDEX($C$88:$U$118,MATCH(W$152,$B$88:$B$118,0),MATCH($A157,'CO2e Wedge_aggregated'!$C$127:$U$127,0))</f>
        <v>8.4662044717125902</v>
      </c>
      <c r="X157" s="28">
        <f>INDEX($C$88:$U$118,MATCH(X$152,$B$88:$B$118,0),MATCH($A157,'CO2e Wedge_aggregated'!$C$127:$U$127,0))</f>
        <v>9.2057614350391699</v>
      </c>
      <c r="Y157" s="28">
        <f>INDEX($C$88:$U$118,MATCH(Y$152,$B$88:$B$118,0),MATCH($A157,'CO2e Wedge_aggregated'!$C$127:$U$127,0))</f>
        <v>10.0290761754492</v>
      </c>
      <c r="Z157" s="28">
        <f>INDEX($C$88:$U$118,MATCH(Z$152,$B$88:$B$118,0),MATCH($A157,'CO2e Wedge_aggregated'!$C$127:$U$127,0))</f>
        <v>10.846114005859199</v>
      </c>
      <c r="AA157" s="28">
        <f>INDEX($C$88:$U$118,MATCH(AA$152,$B$88:$B$118,0),MATCH($A157,'CO2e Wedge_aggregated'!$C$127:$U$127,0))</f>
        <v>11.6906785272951</v>
      </c>
      <c r="AB157" s="28">
        <f>INDEX($C$88:$U$118,MATCH(AB$152,$B$88:$B$118,0),MATCH($A157,'CO2e Wedge_aggregated'!$C$127:$U$127,0))</f>
        <v>12.56034683196</v>
      </c>
      <c r="AC157" s="28">
        <f>INDEX($C$88:$U$118,MATCH(AC$152,$B$88:$B$118,0),MATCH($A157,'CO2e Wedge_aggregated'!$C$127:$U$127,0))</f>
        <v>13.4334163573293</v>
      </c>
      <c r="AD157" s="28">
        <f>INDEX($C$88:$U$118,MATCH(AD$152,$B$88:$B$118,0),MATCH($A157,'CO2e Wedge_aggregated'!$C$127:$U$127,0))</f>
        <v>14.158466637866701</v>
      </c>
      <c r="AE157" s="28">
        <f>INDEX($C$88:$U$118,MATCH(AE$152,$B$88:$B$118,0),MATCH($A157,'CO2e Wedge_aggregated'!$C$127:$U$127,0))</f>
        <v>15.211321384922</v>
      </c>
      <c r="AF157" s="28">
        <f>INDEX($C$88:$U$118,MATCH(AF$152,$B$88:$B$118,0),MATCH($A157,'CO2e Wedge_aggregated'!$C$127:$U$127,0))</f>
        <v>16.241910711521601</v>
      </c>
      <c r="AG157" s="28">
        <f>INDEX($C$88:$U$118,MATCH(AG$152,$B$88:$B$118,0),MATCH($A157,'CO2e Wedge_aggregated'!$C$127:$U$127,0))</f>
        <v>17.387255428683101</v>
      </c>
      <c r="AH157" s="28">
        <f>INDEX($C$88:$U$118,MATCH(AH$152,$B$88:$B$118,0),MATCH($A157,'CO2e Wedge_aggregated'!$C$127:$U$127,0))</f>
        <v>18.548113951304</v>
      </c>
      <c r="AI157" s="28">
        <f>INDEX($C$88:$U$118,MATCH(AI$152,$B$88:$B$118,0),MATCH($A157,'CO2e Wedge_aggregated'!$C$127:$U$127,0))</f>
        <v>19.7365265876787</v>
      </c>
    </row>
    <row r="158" spans="1:35" s="27" customFormat="1" x14ac:dyDescent="0.25">
      <c r="A158" s="96" t="s">
        <v>83</v>
      </c>
      <c r="B158" s="27" t="str">
        <f t="shared" si="48"/>
        <v>Industry</v>
      </c>
      <c r="C158" s="27" t="str">
        <f t="shared" si="49"/>
        <v>F-gas Measures (10%)</v>
      </c>
      <c r="D158" s="27" t="str">
        <f t="shared" si="50"/>
        <v>F-gas Measures</v>
      </c>
      <c r="E158" s="28">
        <f>INDEX($C$88:$U$118,MATCH(E$152,$B$88:$B$118,0),MATCH($A158,'CO2e Wedge_aggregated'!$C$127:$U$127,0))</f>
        <v>0</v>
      </c>
      <c r="F158" s="28">
        <f>INDEX($C$88:$U$118,MATCH(F$152,$B$88:$B$118,0),MATCH($A158,'CO2e Wedge_aggregated'!$C$127:$U$127,0))</f>
        <v>0</v>
      </c>
      <c r="G158" s="28">
        <f>INDEX($C$88:$U$118,MATCH(G$152,$B$88:$B$118,0),MATCH($A158,'CO2e Wedge_aggregated'!$C$127:$U$127,0))</f>
        <v>0</v>
      </c>
      <c r="H158" s="28">
        <f>INDEX($C$88:$U$118,MATCH(H$152,$B$88:$B$118,0),MATCH($A158,'CO2e Wedge_aggregated'!$C$127:$U$127,0))</f>
        <v>1.0363674484426799</v>
      </c>
      <c r="I158" s="28">
        <f>INDEX($C$88:$U$118,MATCH(I$152,$B$88:$B$118,0),MATCH($A158,'CO2e Wedge_aggregated'!$C$127:$U$127,0))</f>
        <v>1.67449532022051</v>
      </c>
      <c r="J158" s="28">
        <f>INDEX($C$88:$U$118,MATCH(J$152,$B$88:$B$118,0),MATCH($A158,'CO2e Wedge_aggregated'!$C$127:$U$127,0))</f>
        <v>2.3661112030617701</v>
      </c>
      <c r="K158" s="28">
        <f>INDEX($C$88:$U$118,MATCH(K$152,$B$88:$B$118,0),MATCH($A158,'CO2e Wedge_aggregated'!$C$127:$U$127,0))</f>
        <v>2.9404360943128198</v>
      </c>
      <c r="L158" s="28">
        <f>INDEX($C$88:$U$118,MATCH(L$152,$B$88:$B$118,0),MATCH($A158,'CO2e Wedge_aggregated'!$C$127:$U$127,0))</f>
        <v>3.2155702473727001</v>
      </c>
      <c r="M158" s="28">
        <f>INDEX($C$88:$U$118,MATCH(M$152,$B$88:$B$118,0),MATCH($A158,'CO2e Wedge_aggregated'!$C$127:$U$127,0))</f>
        <v>3.69439054358251</v>
      </c>
      <c r="N158" s="28">
        <f>INDEX($C$88:$U$118,MATCH(N$152,$B$88:$B$118,0),MATCH($A158,'CO2e Wedge_aggregated'!$C$127:$U$127,0))</f>
        <v>4.10210448207427</v>
      </c>
      <c r="O158" s="28">
        <f>INDEX($C$88:$U$118,MATCH(O$152,$B$88:$B$118,0),MATCH($A158,'CO2e Wedge_aggregated'!$C$127:$U$127,0))</f>
        <v>4.4182226811219296</v>
      </c>
      <c r="P158" s="28">
        <f>INDEX($C$88:$U$118,MATCH(P$152,$B$88:$B$118,0),MATCH($A158,'CO2e Wedge_aggregated'!$C$127:$U$127,0))</f>
        <v>4.7333360510140103</v>
      </c>
      <c r="Q158" s="28">
        <f>INDEX($C$88:$U$118,MATCH(Q$152,$B$88:$B$118,0),MATCH($A158,'CO2e Wedge_aggregated'!$C$127:$U$127,0))</f>
        <v>5.0190956366390003</v>
      </c>
      <c r="R158" s="28">
        <f>INDEX($C$88:$U$118,MATCH(R$152,$B$88:$B$118,0),MATCH($A158,'CO2e Wedge_aggregated'!$C$127:$U$127,0))</f>
        <v>5.0584835656951901</v>
      </c>
      <c r="S158" s="28">
        <f>INDEX($C$88:$U$118,MATCH(S$152,$B$88:$B$118,0),MATCH($A158,'CO2e Wedge_aggregated'!$C$127:$U$127,0))</f>
        <v>5.1343440586066897</v>
      </c>
      <c r="T158" s="28">
        <f>INDEX($C$88:$U$118,MATCH(T$152,$B$88:$B$118,0),MATCH($A158,'CO2e Wedge_aggregated'!$C$127:$U$127,0))</f>
        <v>5.3346461494295196</v>
      </c>
      <c r="U158" s="28">
        <f>INDEX($C$88:$U$118,MATCH(U$152,$B$88:$B$118,0),MATCH($A158,'CO2e Wedge_aggregated'!$C$127:$U$127,0))</f>
        <v>5.3256241487767602</v>
      </c>
      <c r="V158" s="28">
        <f>INDEX($C$88:$U$118,MATCH(V$152,$B$88:$B$118,0),MATCH($A158,'CO2e Wedge_aggregated'!$C$127:$U$127,0))</f>
        <v>5.3362323918323398</v>
      </c>
      <c r="W158" s="28">
        <f>INDEX($C$88:$U$118,MATCH(W$152,$B$88:$B$118,0),MATCH($A158,'CO2e Wedge_aggregated'!$C$127:$U$127,0))</f>
        <v>5.3741825412960402</v>
      </c>
      <c r="X158" s="28">
        <f>INDEX($C$88:$U$118,MATCH(X$152,$B$88:$B$118,0),MATCH($A158,'CO2e Wedge_aggregated'!$C$127:$U$127,0))</f>
        <v>5.4125688708709303</v>
      </c>
      <c r="Y158" s="28">
        <f>INDEX($C$88:$U$118,MATCH(Y$152,$B$88:$B$118,0),MATCH($A158,'CO2e Wedge_aggregated'!$C$127:$U$127,0))</f>
        <v>5.4969687516732799</v>
      </c>
      <c r="Z158" s="28">
        <f>INDEX($C$88:$U$118,MATCH(Z$152,$B$88:$B$118,0),MATCH($A158,'CO2e Wedge_aggregated'!$C$127:$U$127,0))</f>
        <v>5.7668384842036602</v>
      </c>
      <c r="AA158" s="28">
        <f>INDEX($C$88:$U$118,MATCH(AA$152,$B$88:$B$118,0),MATCH($A158,'CO2e Wedge_aggregated'!$C$127:$U$127,0))</f>
        <v>5.9981869854743204</v>
      </c>
      <c r="AB158" s="28">
        <f>INDEX($C$88:$U$118,MATCH(AB$152,$B$88:$B$118,0),MATCH($A158,'CO2e Wedge_aggregated'!$C$127:$U$127,0))</f>
        <v>6.2235551336462303</v>
      </c>
      <c r="AC158" s="28">
        <f>INDEX($C$88:$U$118,MATCH(AC$152,$B$88:$B$118,0),MATCH($A158,'CO2e Wedge_aggregated'!$C$127:$U$127,0))</f>
        <v>6.4419914520940802</v>
      </c>
      <c r="AD158" s="28">
        <f>INDEX($C$88:$U$118,MATCH(AD$152,$B$88:$B$118,0),MATCH($A158,'CO2e Wedge_aggregated'!$C$127:$U$127,0))</f>
        <v>6.6662773898776999</v>
      </c>
      <c r="AE158" s="28">
        <f>INDEX($C$88:$U$118,MATCH(AE$152,$B$88:$B$118,0),MATCH($A158,'CO2e Wedge_aggregated'!$C$127:$U$127,0))</f>
        <v>6.8318619398904801</v>
      </c>
      <c r="AF158" s="28">
        <f>INDEX($C$88:$U$118,MATCH(AF$152,$B$88:$B$118,0),MATCH($A158,'CO2e Wedge_aggregated'!$C$127:$U$127,0))</f>
        <v>6.9866022042614704</v>
      </c>
      <c r="AG158" s="28">
        <f>INDEX($C$88:$U$118,MATCH(AG$152,$B$88:$B$118,0),MATCH($A158,'CO2e Wedge_aggregated'!$C$127:$U$127,0))</f>
        <v>7.1457632358407297</v>
      </c>
      <c r="AH158" s="28">
        <f>INDEX($C$88:$U$118,MATCH(AH$152,$B$88:$B$118,0),MATCH($A158,'CO2e Wedge_aggregated'!$C$127:$U$127,0))</f>
        <v>7.3034618421361497</v>
      </c>
      <c r="AI158" s="28">
        <f>INDEX($C$88:$U$118,MATCH(AI$152,$B$88:$B$118,0),MATCH($A158,'CO2e Wedge_aggregated'!$C$127:$U$127,0))</f>
        <v>7.4530535123406301</v>
      </c>
    </row>
    <row r="159" spans="1:35" s="27" customFormat="1" x14ac:dyDescent="0.25">
      <c r="A159" s="92" t="s">
        <v>79</v>
      </c>
      <c r="B159" s="27" t="str">
        <f t="shared" si="48"/>
        <v>Industry</v>
      </c>
      <c r="C159" s="27" t="str">
        <f t="shared" si="49"/>
        <v>Industry Energy and Material Efficiency (4%)</v>
      </c>
      <c r="D159" s="27" t="str">
        <f t="shared" si="50"/>
        <v>Industry Energy and Material Efficiency</v>
      </c>
      <c r="E159" s="28">
        <f>INDEX($C$88:$U$118,MATCH(E$152,$B$88:$B$118,0),MATCH($A159,'CO2e Wedge_aggregated'!$C$127:$U$127,0))</f>
        <v>0</v>
      </c>
      <c r="F159" s="28">
        <f>INDEX($C$88:$U$118,MATCH(F$152,$B$88:$B$118,0),MATCH($A159,'CO2e Wedge_aggregated'!$C$127:$U$127,0))</f>
        <v>0</v>
      </c>
      <c r="G159" s="28">
        <f>INDEX($C$88:$U$118,MATCH(G$152,$B$88:$B$118,0),MATCH($A159,'CO2e Wedge_aggregated'!$C$127:$U$127,0))</f>
        <v>0</v>
      </c>
      <c r="H159" s="28">
        <f>INDEX($C$88:$U$118,MATCH(H$152,$B$88:$B$118,0),MATCH($A159,'CO2e Wedge_aggregated'!$C$127:$U$127,0))</f>
        <v>0.42502449491600203</v>
      </c>
      <c r="I159" s="28">
        <f>INDEX($C$88:$U$118,MATCH(I$152,$B$88:$B$118,0),MATCH($A159,'CO2e Wedge_aggregated'!$C$127:$U$127,0))</f>
        <v>0.87589443899267505</v>
      </c>
      <c r="J159" s="28">
        <f>INDEX($C$88:$U$118,MATCH(J$152,$B$88:$B$118,0),MATCH($A159,'CO2e Wedge_aggregated'!$C$127:$U$127,0))</f>
        <v>1.09211485535666</v>
      </c>
      <c r="K159" s="28">
        <f>INDEX($C$88:$U$118,MATCH(K$152,$B$88:$B$118,0),MATCH($A159,'CO2e Wedge_aggregated'!$C$127:$U$127,0))</f>
        <v>1.40853412252238</v>
      </c>
      <c r="L159" s="28">
        <f>INDEX($C$88:$U$118,MATCH(L$152,$B$88:$B$118,0),MATCH($A159,'CO2e Wedge_aggregated'!$C$127:$U$127,0))</f>
        <v>1.6861336820216299</v>
      </c>
      <c r="M159" s="28">
        <f>INDEX($C$88:$U$118,MATCH(M$152,$B$88:$B$118,0),MATCH($A159,'CO2e Wedge_aggregated'!$C$127:$U$127,0))</f>
        <v>2.3666861623231998</v>
      </c>
      <c r="N159" s="28">
        <f>INDEX($C$88:$U$118,MATCH(N$152,$B$88:$B$118,0),MATCH($A159,'CO2e Wedge_aggregated'!$C$127:$U$127,0))</f>
        <v>2.8027675514389401</v>
      </c>
      <c r="O159" s="28">
        <f>INDEX($C$88:$U$118,MATCH(O$152,$B$88:$B$118,0),MATCH($A159,'CO2e Wedge_aggregated'!$C$127:$U$127,0))</f>
        <v>3.0859485589719502</v>
      </c>
      <c r="P159" s="28">
        <f>INDEX($C$88:$U$118,MATCH(P$152,$B$88:$B$118,0),MATCH($A159,'CO2e Wedge_aggregated'!$C$127:$U$127,0))</f>
        <v>3.2973656908585101</v>
      </c>
      <c r="Q159" s="28">
        <f>INDEX($C$88:$U$118,MATCH(Q$152,$B$88:$B$118,0),MATCH($A159,'CO2e Wedge_aggregated'!$C$127:$U$127,0))</f>
        <v>3.4317105775219798</v>
      </c>
      <c r="R159" s="28">
        <f>INDEX($C$88:$U$118,MATCH(R$152,$B$88:$B$118,0),MATCH($A159,'CO2e Wedge_aggregated'!$C$127:$U$127,0))</f>
        <v>2.9784621031350902</v>
      </c>
      <c r="S159" s="28">
        <f>INDEX($C$88:$U$118,MATCH(S$152,$B$88:$B$118,0),MATCH($A159,'CO2e Wedge_aggregated'!$C$127:$U$127,0))</f>
        <v>2.9025089685597498</v>
      </c>
      <c r="T159" s="28">
        <f>INDEX($C$88:$U$118,MATCH(T$152,$B$88:$B$118,0),MATCH($A159,'CO2e Wedge_aggregated'!$C$127:$U$127,0))</f>
        <v>2.9320751423573101</v>
      </c>
      <c r="U159" s="28">
        <f>INDEX($C$88:$U$118,MATCH(U$152,$B$88:$B$118,0),MATCH($A159,'CO2e Wedge_aggregated'!$C$127:$U$127,0))</f>
        <v>2.92577576386135</v>
      </c>
      <c r="V159" s="28">
        <f>INDEX($C$88:$U$118,MATCH(V$152,$B$88:$B$118,0),MATCH($A159,'CO2e Wedge_aggregated'!$C$127:$U$127,0))</f>
        <v>2.9087587778448398</v>
      </c>
      <c r="W159" s="28">
        <f>INDEX($C$88:$U$118,MATCH(W$152,$B$88:$B$118,0),MATCH($A159,'CO2e Wedge_aggregated'!$C$127:$U$127,0))</f>
        <v>2.8637131196610701</v>
      </c>
      <c r="X159" s="28">
        <f>INDEX($C$88:$U$118,MATCH(X$152,$B$88:$B$118,0),MATCH($A159,'CO2e Wedge_aggregated'!$C$127:$U$127,0))</f>
        <v>2.7941855468361001</v>
      </c>
      <c r="Y159" s="28">
        <f>INDEX($C$88:$U$118,MATCH(Y$152,$B$88:$B$118,0),MATCH($A159,'CO2e Wedge_aggregated'!$C$127:$U$127,0))</f>
        <v>2.7114772440451</v>
      </c>
      <c r="Z159" s="28">
        <f>INDEX($C$88:$U$118,MATCH(Z$152,$B$88:$B$118,0),MATCH($A159,'CO2e Wedge_aggregated'!$C$127:$U$127,0))</f>
        <v>2.5980464946237101</v>
      </c>
      <c r="AA159" s="28">
        <f>INDEX($C$88:$U$118,MATCH(AA$152,$B$88:$B$118,0),MATCH($A159,'CO2e Wedge_aggregated'!$C$127:$U$127,0))</f>
        <v>2.4534802055421201</v>
      </c>
      <c r="AB159" s="28">
        <f>INDEX($C$88:$U$118,MATCH(AB$152,$B$88:$B$118,0),MATCH($A159,'CO2e Wedge_aggregated'!$C$127:$U$127,0))</f>
        <v>2.2807375846448101</v>
      </c>
      <c r="AC159" s="28">
        <f>INDEX($C$88:$U$118,MATCH(AC$152,$B$88:$B$118,0),MATCH($A159,'CO2e Wedge_aggregated'!$C$127:$U$127,0))</f>
        <v>2.07302700466433</v>
      </c>
      <c r="AD159" s="28">
        <f>INDEX($C$88:$U$118,MATCH(AD$152,$B$88:$B$118,0),MATCH($A159,'CO2e Wedge_aggregated'!$C$127:$U$127,0))</f>
        <v>1.79189935336173</v>
      </c>
      <c r="AE159" s="28">
        <f>INDEX($C$88:$U$118,MATCH(AE$152,$B$88:$B$118,0),MATCH($A159,'CO2e Wedge_aggregated'!$C$127:$U$127,0))</f>
        <v>1.52661982353798</v>
      </c>
      <c r="AF159" s="28">
        <f>INDEX($C$88:$U$118,MATCH(AF$152,$B$88:$B$118,0),MATCH($A159,'CO2e Wedge_aggregated'!$C$127:$U$127,0))</f>
        <v>1.21108024310925</v>
      </c>
      <c r="AG159" s="28">
        <f>INDEX($C$88:$U$118,MATCH(AG$152,$B$88:$B$118,0),MATCH($A159,'CO2e Wedge_aggregated'!$C$127:$U$127,0))</f>
        <v>0.865643015636818</v>
      </c>
      <c r="AH159" s="28">
        <f>INDEX($C$88:$U$118,MATCH(AH$152,$B$88:$B$118,0),MATCH($A159,'CO2e Wedge_aggregated'!$C$127:$U$127,0))</f>
        <v>0.49191038593614</v>
      </c>
      <c r="AI159" s="28">
        <f>INDEX($C$88:$U$118,MATCH(AI$152,$B$88:$B$118,0),MATCH($A159,'CO2e Wedge_aggregated'!$C$127:$U$127,0))</f>
        <v>9.3295990104504206E-2</v>
      </c>
    </row>
    <row r="160" spans="1:35" s="27" customFormat="1" x14ac:dyDescent="0.25">
      <c r="A160" s="92" t="s">
        <v>80</v>
      </c>
      <c r="B160" s="27" t="str">
        <f t="shared" si="48"/>
        <v>Industry</v>
      </c>
      <c r="C160" s="27" t="str">
        <f t="shared" si="49"/>
        <v>Methane Capture and Destruction (3%)</v>
      </c>
      <c r="D160" s="27" t="str">
        <f t="shared" si="50"/>
        <v>Methane Capture and Destruction</v>
      </c>
      <c r="E160" s="28">
        <f>INDEX($C$88:$U$118,MATCH(E$152,$B$88:$B$118,0),MATCH($A160,'CO2e Wedge_aggregated'!$C$127:$U$127,0))</f>
        <v>0</v>
      </c>
      <c r="F160" s="28">
        <f>INDEX($C$88:$U$118,MATCH(F$152,$B$88:$B$118,0),MATCH($A160,'CO2e Wedge_aggregated'!$C$127:$U$127,0))</f>
        <v>0</v>
      </c>
      <c r="G160" s="28">
        <f>INDEX($C$88:$U$118,MATCH(G$152,$B$88:$B$118,0),MATCH($A160,'CO2e Wedge_aggregated'!$C$127:$U$127,0))</f>
        <v>0</v>
      </c>
      <c r="H160" s="28">
        <f>INDEX($C$88:$U$118,MATCH(H$152,$B$88:$B$118,0),MATCH($A160,'CO2e Wedge_aggregated'!$C$127:$U$127,0))</f>
        <v>0.209876886878963</v>
      </c>
      <c r="I160" s="28">
        <f>INDEX($C$88:$U$118,MATCH(I$152,$B$88:$B$118,0),MATCH($A160,'CO2e Wedge_aggregated'!$C$127:$U$127,0))</f>
        <v>0.56569974138275603</v>
      </c>
      <c r="J160" s="28">
        <f>INDEX($C$88:$U$118,MATCH(J$152,$B$88:$B$118,0),MATCH($A160,'CO2e Wedge_aggregated'!$C$127:$U$127,0))</f>
        <v>1.0040767917205</v>
      </c>
      <c r="K160" s="28">
        <f>INDEX($C$88:$U$118,MATCH(K$152,$B$88:$B$118,0),MATCH($A160,'CO2e Wedge_aggregated'!$C$127:$U$127,0))</f>
        <v>1.4432833595341199</v>
      </c>
      <c r="L160" s="28">
        <f>INDEX($C$88:$U$118,MATCH(L$152,$B$88:$B$118,0),MATCH($A160,'CO2e Wedge_aggregated'!$C$127:$U$127,0))</f>
        <v>1.7652390826067601</v>
      </c>
      <c r="M160" s="28">
        <f>INDEX($C$88:$U$118,MATCH(M$152,$B$88:$B$118,0),MATCH($A160,'CO2e Wedge_aggregated'!$C$127:$U$127,0))</f>
        <v>2.2037978731294801</v>
      </c>
      <c r="N160" s="28">
        <f>INDEX($C$88:$U$118,MATCH(N$152,$B$88:$B$118,0),MATCH($A160,'CO2e Wedge_aggregated'!$C$127:$U$127,0))</f>
        <v>2.5463697410969601</v>
      </c>
      <c r="O160" s="28">
        <f>INDEX($C$88:$U$118,MATCH(O$152,$B$88:$B$118,0),MATCH($A160,'CO2e Wedge_aggregated'!$C$127:$U$127,0))</f>
        <v>2.7976937964950199</v>
      </c>
      <c r="P160" s="28">
        <f>INDEX($C$88:$U$118,MATCH(P$152,$B$88:$B$118,0),MATCH($A160,'CO2e Wedge_aggregated'!$C$127:$U$127,0))</f>
        <v>2.6738889296033599</v>
      </c>
      <c r="Q160" s="28">
        <f>INDEX($C$88:$U$118,MATCH(Q$152,$B$88:$B$118,0),MATCH($A160,'CO2e Wedge_aggregated'!$C$127:$U$127,0))</f>
        <v>2.5632923834903001</v>
      </c>
      <c r="R160" s="28">
        <f>INDEX($C$88:$U$118,MATCH(R$152,$B$88:$B$118,0),MATCH($A160,'CO2e Wedge_aggregated'!$C$127:$U$127,0))</f>
        <v>2.3241915855048698</v>
      </c>
      <c r="S160" s="28">
        <f>INDEX($C$88:$U$118,MATCH(S$152,$B$88:$B$118,0),MATCH($A160,'CO2e Wedge_aggregated'!$C$127:$U$127,0))</f>
        <v>2.1463209623014898</v>
      </c>
      <c r="T160" s="28">
        <f>INDEX($C$88:$U$118,MATCH(T$152,$B$88:$B$118,0),MATCH($A160,'CO2e Wedge_aggregated'!$C$127:$U$127,0))</f>
        <v>2.0978624234199299</v>
      </c>
      <c r="U160" s="28">
        <f>INDEX($C$88:$U$118,MATCH(U$152,$B$88:$B$118,0),MATCH($A160,'CO2e Wedge_aggregated'!$C$127:$U$127,0))</f>
        <v>2.0134564907730699</v>
      </c>
      <c r="V160" s="28">
        <f>INDEX($C$88:$U$118,MATCH(V$152,$B$88:$B$118,0),MATCH($A160,'CO2e Wedge_aggregated'!$C$127:$U$127,0))</f>
        <v>1.9490841899754801</v>
      </c>
      <c r="W160" s="28">
        <f>INDEX($C$88:$U$118,MATCH(W$152,$B$88:$B$118,0),MATCH($A160,'CO2e Wedge_aggregated'!$C$127:$U$127,0))</f>
        <v>1.87145425541778</v>
      </c>
      <c r="X160" s="28">
        <f>INDEX($C$88:$U$118,MATCH(X$152,$B$88:$B$118,0),MATCH($A160,'CO2e Wedge_aggregated'!$C$127:$U$127,0))</f>
        <v>1.79450275311862</v>
      </c>
      <c r="Y160" s="28">
        <f>INDEX($C$88:$U$118,MATCH(Y$152,$B$88:$B$118,0),MATCH($A160,'CO2e Wedge_aggregated'!$C$127:$U$127,0))</f>
        <v>1.73268748392876</v>
      </c>
      <c r="Z160" s="28">
        <f>INDEX($C$88:$U$118,MATCH(Z$152,$B$88:$B$118,0),MATCH($A160,'CO2e Wedge_aggregated'!$C$127:$U$127,0))</f>
        <v>1.66558312073139</v>
      </c>
      <c r="AA160" s="28">
        <f>INDEX($C$88:$U$118,MATCH(AA$152,$B$88:$B$118,0),MATCH($A160,'CO2e Wedge_aggregated'!$C$127:$U$127,0))</f>
        <v>1.60176841807175</v>
      </c>
      <c r="AB160" s="28">
        <f>INDEX($C$88:$U$118,MATCH(AB$152,$B$88:$B$118,0),MATCH($A160,'CO2e Wedge_aggregated'!$C$127:$U$127,0))</f>
        <v>1.52941086162323</v>
      </c>
      <c r="AC160" s="28">
        <f>INDEX($C$88:$U$118,MATCH(AC$152,$B$88:$B$118,0),MATCH($A160,'CO2e Wedge_aggregated'!$C$127:$U$127,0))</f>
        <v>1.4625117760644399</v>
      </c>
      <c r="AD160" s="28">
        <f>INDEX($C$88:$U$118,MATCH(AD$152,$B$88:$B$118,0),MATCH($A160,'CO2e Wedge_aggregated'!$C$127:$U$127,0))</f>
        <v>1.4021097004085701</v>
      </c>
      <c r="AE160" s="28">
        <f>INDEX($C$88:$U$118,MATCH(AE$152,$B$88:$B$118,0),MATCH($A160,'CO2e Wedge_aggregated'!$C$127:$U$127,0))</f>
        <v>1.35786130147007</v>
      </c>
      <c r="AF160" s="28">
        <f>INDEX($C$88:$U$118,MATCH(AF$152,$B$88:$B$118,0),MATCH($A160,'CO2e Wedge_aggregated'!$C$127:$U$127,0))</f>
        <v>1.31739434451729</v>
      </c>
      <c r="AG160" s="28">
        <f>INDEX($C$88:$U$118,MATCH(AG$152,$B$88:$B$118,0),MATCH($A160,'CO2e Wedge_aggregated'!$C$127:$U$127,0))</f>
        <v>1.2778223369113499</v>
      </c>
      <c r="AH160" s="28">
        <f>INDEX($C$88:$U$118,MATCH(AH$152,$B$88:$B$118,0),MATCH($A160,'CO2e Wedge_aggregated'!$C$127:$U$127,0))</f>
        <v>1.24050726455881</v>
      </c>
      <c r="AI160" s="28">
        <f>INDEX($C$88:$U$118,MATCH(AI$152,$B$88:$B$118,0),MATCH($A160,'CO2e Wedge_aggregated'!$C$127:$U$127,0))</f>
        <v>1.2031408706353099</v>
      </c>
    </row>
    <row r="161" spans="1:35" s="27" customFormat="1" x14ac:dyDescent="0.25">
      <c r="A161" s="92" t="s">
        <v>81</v>
      </c>
      <c r="B161" s="27" t="str">
        <f t="shared" si="48"/>
        <v>Industry</v>
      </c>
      <c r="C161" s="27" t="str">
        <f t="shared" si="49"/>
        <v>Industry CCS (1%)</v>
      </c>
      <c r="D161" s="27" t="str">
        <f t="shared" si="50"/>
        <v>Industry CCS</v>
      </c>
      <c r="E161" s="28">
        <f>INDEX($C$88:$U$118,MATCH(E$152,$B$88:$B$118,0),MATCH($A161,'CO2e Wedge_aggregated'!$C$127:$U$127,0))</f>
        <v>0</v>
      </c>
      <c r="F161" s="28">
        <f>INDEX($C$88:$U$118,MATCH(F$152,$B$88:$B$118,0),MATCH($A161,'CO2e Wedge_aggregated'!$C$127:$U$127,0))</f>
        <v>0</v>
      </c>
      <c r="G161" s="28">
        <f>INDEX($C$88:$U$118,MATCH(G$152,$B$88:$B$118,0),MATCH($A161,'CO2e Wedge_aggregated'!$C$127:$U$127,0))</f>
        <v>0</v>
      </c>
      <c r="H161" s="28">
        <f>INDEX($C$88:$U$118,MATCH(H$152,$B$88:$B$118,0),MATCH($A161,'CO2e Wedge_aggregated'!$C$127:$U$127,0))</f>
        <v>8.1151708219266996E-2</v>
      </c>
      <c r="I161" s="28">
        <f>INDEX($C$88:$U$118,MATCH(I$152,$B$88:$B$118,0),MATCH($A161,'CO2e Wedge_aggregated'!$C$127:$U$127,0))</f>
        <v>0.14002730380752801</v>
      </c>
      <c r="J161" s="28">
        <f>INDEX($C$88:$U$118,MATCH(J$152,$B$88:$B$118,0),MATCH($A161,'CO2e Wedge_aggregated'!$C$127:$U$127,0))</f>
        <v>0.188731724450107</v>
      </c>
      <c r="K161" s="28">
        <f>INDEX($C$88:$U$118,MATCH(K$152,$B$88:$B$118,0),MATCH($A161,'CO2e Wedge_aggregated'!$C$127:$U$127,0))</f>
        <v>0.24560085750230901</v>
      </c>
      <c r="L161" s="28">
        <f>INDEX($C$88:$U$118,MATCH(L$152,$B$88:$B$118,0),MATCH($A161,'CO2e Wedge_aggregated'!$C$127:$U$127,0))</f>
        <v>0.27570571201750999</v>
      </c>
      <c r="M161" s="28">
        <f>INDEX($C$88:$U$118,MATCH(M$152,$B$88:$B$118,0),MATCH($A161,'CO2e Wedge_aggregated'!$C$127:$U$127,0))</f>
        <v>0.32108151020550402</v>
      </c>
      <c r="N161" s="28">
        <f>INDEX($C$88:$U$118,MATCH(N$152,$B$88:$B$118,0),MATCH($A161,'CO2e Wedge_aggregated'!$C$127:$U$127,0))</f>
        <v>0.35689973699599198</v>
      </c>
      <c r="O161" s="28">
        <f>INDEX($C$88:$U$118,MATCH(O$152,$B$88:$B$118,0),MATCH($A161,'CO2e Wedge_aggregated'!$C$127:$U$127,0))</f>
        <v>0.38242676420576099</v>
      </c>
      <c r="P161" s="28">
        <f>INDEX($C$88:$U$118,MATCH(P$152,$B$88:$B$118,0),MATCH($A161,'CO2e Wedge_aggregated'!$C$127:$U$127,0))</f>
        <v>0.43900255651372699</v>
      </c>
      <c r="Q161" s="28">
        <f>INDEX($C$88:$U$118,MATCH(Q$152,$B$88:$B$118,0),MATCH($A161,'CO2e Wedge_aggregated'!$C$127:$U$127,0))</f>
        <v>0.49322788761932601</v>
      </c>
      <c r="R161" s="28">
        <f>INDEX($C$88:$U$118,MATCH(R$152,$B$88:$B$118,0),MATCH($A161,'CO2e Wedge_aggregated'!$C$127:$U$127,0))</f>
        <v>0.52469232149671796</v>
      </c>
      <c r="S161" s="28">
        <f>INDEX($C$88:$U$118,MATCH(S$152,$B$88:$B$118,0),MATCH($A161,'CO2e Wedge_aggregated'!$C$127:$U$127,0))</f>
        <v>0.56042380477870102</v>
      </c>
      <c r="T161" s="28">
        <f>INDEX($C$88:$U$118,MATCH(T$152,$B$88:$B$118,0),MATCH($A161,'CO2e Wedge_aggregated'!$C$127:$U$127,0))</f>
        <v>0.60799990869655396</v>
      </c>
      <c r="U161" s="28">
        <f>INDEX($C$88:$U$118,MATCH(U$152,$B$88:$B$118,0),MATCH($A161,'CO2e Wedge_aggregated'!$C$127:$U$127,0))</f>
        <v>0.65486482982906002</v>
      </c>
      <c r="V161" s="28">
        <f>INDEX($C$88:$U$118,MATCH(V$152,$B$88:$B$118,0),MATCH($A161,'CO2e Wedge_aggregated'!$C$127:$U$127,0))</f>
        <v>0.70483763758778795</v>
      </c>
      <c r="W161" s="28">
        <f>INDEX($C$88:$U$118,MATCH(W$152,$B$88:$B$118,0),MATCH($A161,'CO2e Wedge_aggregated'!$C$127:$U$127,0))</f>
        <v>0.75361018426400905</v>
      </c>
      <c r="X161" s="28">
        <f>INDEX($C$88:$U$118,MATCH(X$152,$B$88:$B$118,0),MATCH($A161,'CO2e Wedge_aggregated'!$C$127:$U$127,0))</f>
        <v>0.80192880687294199</v>
      </c>
      <c r="Y161" s="28">
        <f>INDEX($C$88:$U$118,MATCH(Y$152,$B$88:$B$118,0),MATCH($A161,'CO2e Wedge_aggregated'!$C$127:$U$127,0))</f>
        <v>0.85672004580733196</v>
      </c>
      <c r="Z161" s="28">
        <f>INDEX($C$88:$U$118,MATCH(Z$152,$B$88:$B$118,0),MATCH($A161,'CO2e Wedge_aggregated'!$C$127:$U$127,0))</f>
        <v>0.91582892087993195</v>
      </c>
      <c r="AA161" s="28">
        <f>INDEX($C$88:$U$118,MATCH(AA$152,$B$88:$B$118,0),MATCH($A161,'CO2e Wedge_aggregated'!$C$127:$U$127,0))</f>
        <v>0.96595840883346396</v>
      </c>
      <c r="AB161" s="28">
        <f>INDEX($C$88:$U$118,MATCH(AB$152,$B$88:$B$118,0),MATCH($A161,'CO2e Wedge_aggregated'!$C$127:$U$127,0))</f>
        <v>1.01359942990524</v>
      </c>
      <c r="AC161" s="28">
        <f>INDEX($C$88:$U$118,MATCH(AC$152,$B$88:$B$118,0),MATCH($A161,'CO2e Wedge_aggregated'!$C$127:$U$127,0))</f>
        <v>1.05793537217302</v>
      </c>
      <c r="AD161" s="28">
        <f>INDEX($C$88:$U$118,MATCH(AD$152,$B$88:$B$118,0),MATCH($A161,'CO2e Wedge_aggregated'!$C$127:$U$127,0))</f>
        <v>1.1029877096069201</v>
      </c>
      <c r="AE161" s="28">
        <f>INDEX($C$88:$U$118,MATCH(AE$152,$B$88:$B$118,0),MATCH($A161,'CO2e Wedge_aggregated'!$C$127:$U$127,0))</f>
        <v>1.1533499205045401</v>
      </c>
      <c r="AF161" s="28">
        <f>INDEX($C$88:$U$118,MATCH(AF$152,$B$88:$B$118,0),MATCH($A161,'CO2e Wedge_aggregated'!$C$127:$U$127,0))</f>
        <v>1.1997840553506101</v>
      </c>
      <c r="AG161" s="28">
        <f>INDEX($C$88:$U$118,MATCH(AG$152,$B$88:$B$118,0),MATCH($A161,'CO2e Wedge_aggregated'!$C$127:$U$127,0))</f>
        <v>1.2441418691689199</v>
      </c>
      <c r="AH161" s="28">
        <f>INDEX($C$88:$U$118,MATCH(AH$152,$B$88:$B$118,0),MATCH($A161,'CO2e Wedge_aggregated'!$C$127:$U$127,0))</f>
        <v>1.28492555552487</v>
      </c>
      <c r="AI161" s="28">
        <f>INDEX($C$88:$U$118,MATCH(AI$152,$B$88:$B$118,0),MATCH($A161,'CO2e Wedge_aggregated'!$C$127:$U$127,0))</f>
        <v>1.30583328753314</v>
      </c>
    </row>
    <row r="162" spans="1:35" s="27" customFormat="1" x14ac:dyDescent="0.25">
      <c r="A162" s="92" t="s">
        <v>127</v>
      </c>
      <c r="B162" s="27" t="str">
        <f t="shared" si="48"/>
        <v>Industry</v>
      </c>
      <c r="C162" s="27" t="str">
        <f t="shared" si="49"/>
        <v>Low-Carbon Cement (1%)</v>
      </c>
      <c r="D162" s="27" t="str">
        <f t="shared" si="50"/>
        <v>Low-Carbon Cement</v>
      </c>
      <c r="E162" s="28">
        <f>INDEX($C$88:$U$118,MATCH(E$152,$B$88:$B$118,0),MATCH($A162,'CO2e Wedge_aggregated'!$C$127:$U$127,0))</f>
        <v>0</v>
      </c>
      <c r="F162" s="28">
        <f>INDEX($C$88:$U$118,MATCH(F$152,$B$88:$B$118,0),MATCH($A162,'CO2e Wedge_aggregated'!$C$127:$U$127,0))</f>
        <v>0</v>
      </c>
      <c r="G162" s="28">
        <f>INDEX($C$88:$U$118,MATCH(G$152,$B$88:$B$118,0),MATCH($A162,'CO2e Wedge_aggregated'!$C$127:$U$127,0))</f>
        <v>0</v>
      </c>
      <c r="H162" s="28">
        <f>INDEX($C$88:$U$118,MATCH(H$152,$B$88:$B$118,0),MATCH($A162,'CO2e Wedge_aggregated'!$C$127:$U$127,0))</f>
        <v>0.18473647726888601</v>
      </c>
      <c r="I162" s="28">
        <f>INDEX($C$88:$U$118,MATCH(I$152,$B$88:$B$118,0),MATCH($A162,'CO2e Wedge_aggregated'!$C$127:$U$127,0))</f>
        <v>0.34519724770329102</v>
      </c>
      <c r="J162" s="28">
        <f>INDEX($C$88:$U$118,MATCH(J$152,$B$88:$B$118,0),MATCH($A162,'CO2e Wedge_aggregated'!$C$127:$U$127,0))</f>
        <v>0.46020349151409001</v>
      </c>
      <c r="K162" s="28">
        <f>INDEX($C$88:$U$118,MATCH(K$152,$B$88:$B$118,0),MATCH($A162,'CO2e Wedge_aggregated'!$C$127:$U$127,0))</f>
        <v>0.62590849622348699</v>
      </c>
      <c r="L162" s="28">
        <f>INDEX($C$88:$U$118,MATCH(L$152,$B$88:$B$118,0),MATCH($A162,'CO2e Wedge_aggregated'!$C$127:$U$127,0))</f>
        <v>0.72869194559152295</v>
      </c>
      <c r="M162" s="28">
        <f>INDEX($C$88:$U$118,MATCH(M$152,$B$88:$B$118,0),MATCH($A162,'CO2e Wedge_aggregated'!$C$127:$U$127,0))</f>
        <v>0.87651329384499199</v>
      </c>
      <c r="N162" s="28">
        <f>INDEX($C$88:$U$118,MATCH(N$152,$B$88:$B$118,0),MATCH($A162,'CO2e Wedge_aggregated'!$C$127:$U$127,0))</f>
        <v>1.0022182398672499</v>
      </c>
      <c r="O162" s="28">
        <f>INDEX($C$88:$U$118,MATCH(O$152,$B$88:$B$118,0),MATCH($A162,'CO2e Wedge_aggregated'!$C$127:$U$127,0))</f>
        <v>1.10770555301961</v>
      </c>
      <c r="P162" s="28">
        <f>INDEX($C$88:$U$118,MATCH(P$152,$B$88:$B$118,0),MATCH($A162,'CO2e Wedge_aggregated'!$C$127:$U$127,0))</f>
        <v>1.07683330879774</v>
      </c>
      <c r="Q162" s="28">
        <f>INDEX($C$88:$U$118,MATCH(Q$152,$B$88:$B$118,0),MATCH($A162,'CO2e Wedge_aggregated'!$C$127:$U$127,0))</f>
        <v>1.0442873258795</v>
      </c>
      <c r="R162" s="28">
        <f>INDEX($C$88:$U$118,MATCH(R$152,$B$88:$B$118,0),MATCH($A162,'CO2e Wedge_aggregated'!$C$127:$U$127,0))</f>
        <v>0.95025159524007896</v>
      </c>
      <c r="S162" s="28">
        <f>INDEX($C$88:$U$118,MATCH(S$152,$B$88:$B$118,0),MATCH($A162,'CO2e Wedge_aggregated'!$C$127:$U$127,0))</f>
        <v>0.87698667865973901</v>
      </c>
      <c r="T162" s="28">
        <f>INDEX($C$88:$U$118,MATCH(T$152,$B$88:$B$118,0),MATCH($A162,'CO2e Wedge_aggregated'!$C$127:$U$127,0))</f>
        <v>0.82922939726434797</v>
      </c>
      <c r="U162" s="28">
        <f>INDEX($C$88:$U$118,MATCH(U$152,$B$88:$B$118,0),MATCH($A162,'CO2e Wedge_aggregated'!$C$127:$U$127,0))</f>
        <v>0.80040349741002803</v>
      </c>
      <c r="V162" s="28">
        <f>INDEX($C$88:$U$118,MATCH(V$152,$B$88:$B$118,0),MATCH($A162,'CO2e Wedge_aggregated'!$C$127:$U$127,0))</f>
        <v>0.77265618547320103</v>
      </c>
      <c r="W162" s="28">
        <f>INDEX($C$88:$U$118,MATCH(W$152,$B$88:$B$118,0),MATCH($A162,'CO2e Wedge_aggregated'!$C$127:$U$127,0))</f>
        <v>0.74655525884468299</v>
      </c>
      <c r="X162" s="28">
        <f>INDEX($C$88:$U$118,MATCH(X$152,$B$88:$B$118,0),MATCH($A162,'CO2e Wedge_aggregated'!$C$127:$U$127,0))</f>
        <v>0.719458770218245</v>
      </c>
      <c r="Y162" s="28">
        <f>INDEX($C$88:$U$118,MATCH(Y$152,$B$88:$B$118,0),MATCH($A162,'CO2e Wedge_aggregated'!$C$127:$U$127,0))</f>
        <v>0.69796012712302602</v>
      </c>
      <c r="Z162" s="28">
        <f>INDEX($C$88:$U$118,MATCH(Z$152,$B$88:$B$118,0),MATCH($A162,'CO2e Wedge_aggregated'!$C$127:$U$127,0))</f>
        <v>0.68016807687315795</v>
      </c>
      <c r="AA162" s="28">
        <f>INDEX($C$88:$U$118,MATCH(AA$152,$B$88:$B$118,0),MATCH($A162,'CO2e Wedge_aggregated'!$C$127:$U$127,0))</f>
        <v>0.65550602078423903</v>
      </c>
      <c r="AB162" s="28">
        <f>INDEX($C$88:$U$118,MATCH(AB$152,$B$88:$B$118,0),MATCH($A162,'CO2e Wedge_aggregated'!$C$127:$U$127,0))</f>
        <v>0.62946875014062897</v>
      </c>
      <c r="AC162" s="28">
        <f>INDEX($C$88:$U$118,MATCH(AC$152,$B$88:$B$118,0),MATCH($A162,'CO2e Wedge_aggregated'!$C$127:$U$127,0))</f>
        <v>0.60242453607350399</v>
      </c>
      <c r="AD162" s="28">
        <f>INDEX($C$88:$U$118,MATCH(AD$152,$B$88:$B$118,0),MATCH($A162,'CO2e Wedge_aggregated'!$C$127:$U$127,0))</f>
        <v>0.57751784049717203</v>
      </c>
      <c r="AE162" s="28">
        <f>INDEX($C$88:$U$118,MATCH(AE$152,$B$88:$B$118,0),MATCH($A162,'CO2e Wedge_aggregated'!$C$127:$U$127,0))</f>
        <v>0.55496980384353001</v>
      </c>
      <c r="AF162" s="28">
        <f>INDEX($C$88:$U$118,MATCH(AF$152,$B$88:$B$118,0),MATCH($A162,'CO2e Wedge_aggregated'!$C$127:$U$127,0))</f>
        <v>0.53114980787274702</v>
      </c>
      <c r="AG162" s="28">
        <f>INDEX($C$88:$U$118,MATCH(AG$152,$B$88:$B$118,0),MATCH($A162,'CO2e Wedge_aggregated'!$C$127:$U$127,0))</f>
        <v>0.50678552552980805</v>
      </c>
      <c r="AH162" s="28">
        <f>INDEX($C$88:$U$118,MATCH(AH$152,$B$88:$B$118,0),MATCH($A162,'CO2e Wedge_aggregated'!$C$127:$U$127,0))</f>
        <v>0.48219497598384697</v>
      </c>
      <c r="AI162" s="28">
        <f>INDEX($C$88:$U$118,MATCH(AI$152,$B$88:$B$118,0),MATCH($A162,'CO2e Wedge_aggregated'!$C$127:$U$127,0))</f>
        <v>0.45558836808733</v>
      </c>
    </row>
    <row r="163" spans="1:35" s="31" customFormat="1" x14ac:dyDescent="0.25">
      <c r="A163" s="95" t="s">
        <v>128</v>
      </c>
      <c r="B163" s="31" t="str">
        <f t="shared" si="48"/>
        <v>Industry</v>
      </c>
      <c r="C163" s="31" t="str">
        <f t="shared" si="49"/>
        <v>Material Efficiency, Longevity, &amp; Re-Use (&lt;1%)</v>
      </c>
      <c r="D163" s="31" t="str">
        <f t="shared" si="50"/>
        <v>Material Efficiency, Longevity, &amp; Re-Use</v>
      </c>
      <c r="E163" s="32">
        <f>INDEX($C$88:$U$118,MATCH(E$152,$B$88:$B$118,0),MATCH($A163,'CO2e Wedge_aggregated'!$C$127:$U$127,0))</f>
        <v>0</v>
      </c>
      <c r="F163" s="32">
        <f>INDEX($C$88:$U$118,MATCH(F$152,$B$88:$B$118,0),MATCH($A163,'CO2e Wedge_aggregated'!$C$127:$U$127,0))</f>
        <v>0</v>
      </c>
      <c r="G163" s="32">
        <f>INDEX($C$88:$U$118,MATCH(G$152,$B$88:$B$118,0),MATCH($A163,'CO2e Wedge_aggregated'!$C$127:$U$127,0))</f>
        <v>0</v>
      </c>
      <c r="H163" s="32">
        <f>INDEX($C$88:$U$118,MATCH(H$152,$B$88:$B$118,0),MATCH($A163,'CO2e Wedge_aggregated'!$C$127:$U$127,0))</f>
        <v>2.9360203316852299E-2</v>
      </c>
      <c r="I163" s="32">
        <f>INDEX($C$88:$U$118,MATCH(I$152,$B$88:$B$118,0),MATCH($A163,'CO2e Wedge_aggregated'!$C$127:$U$127,0))</f>
        <v>5.3250129480714802E-2</v>
      </c>
      <c r="J163" s="32">
        <f>INDEX($C$88:$U$118,MATCH(J$152,$B$88:$B$118,0),MATCH($A163,'CO2e Wedge_aggregated'!$C$127:$U$127,0))</f>
        <v>6.8799252229794605E-2</v>
      </c>
      <c r="K163" s="32">
        <f>INDEX($C$88:$U$118,MATCH(K$152,$B$88:$B$118,0),MATCH($A163,'CO2e Wedge_aggregated'!$C$127:$U$127,0))</f>
        <v>8.7968885366695601E-2</v>
      </c>
      <c r="L163" s="32">
        <f>INDEX($C$88:$U$118,MATCH(L$152,$B$88:$B$118,0),MATCH($A163,'CO2e Wedge_aggregated'!$C$127:$U$127,0))</f>
        <v>0.103087819241616</v>
      </c>
      <c r="M163" s="32">
        <f>INDEX($C$88:$U$118,MATCH(M$152,$B$88:$B$118,0),MATCH($A163,'CO2e Wedge_aggregated'!$C$127:$U$127,0))</f>
        <v>0.131700045990649</v>
      </c>
      <c r="N163" s="32">
        <f>INDEX($C$88:$U$118,MATCH(N$152,$B$88:$B$118,0),MATCH($A163,'CO2e Wedge_aggregated'!$C$127:$U$127,0))</f>
        <v>0.150045090888311</v>
      </c>
      <c r="O163" s="32">
        <f>INDEX($C$88:$U$118,MATCH(O$152,$B$88:$B$118,0),MATCH($A163,'CO2e Wedge_aggregated'!$C$127:$U$127,0))</f>
        <v>0.15929321835441401</v>
      </c>
      <c r="P163" s="32">
        <f>INDEX($C$88:$U$118,MATCH(P$152,$B$88:$B$118,0),MATCH($A163,'CO2e Wedge_aggregated'!$C$127:$U$127,0))</f>
        <v>0.16939759936946999</v>
      </c>
      <c r="Q163" s="32">
        <f>INDEX($C$88:$U$118,MATCH(Q$152,$B$88:$B$118,0),MATCH($A163,'CO2e Wedge_aggregated'!$C$127:$U$127,0))</f>
        <v>0.183047317392763</v>
      </c>
      <c r="R163" s="32">
        <f>INDEX($C$88:$U$118,MATCH(R$152,$B$88:$B$118,0),MATCH($A163,'CO2e Wedge_aggregated'!$C$127:$U$127,0))</f>
        <v>0.165488437170067</v>
      </c>
      <c r="S163" s="32">
        <f>INDEX($C$88:$U$118,MATCH(S$152,$B$88:$B$118,0),MATCH($A163,'CO2e Wedge_aggregated'!$C$127:$U$127,0))</f>
        <v>0.16077881246065401</v>
      </c>
      <c r="T163" s="32">
        <f>INDEX($C$88:$U$118,MATCH(T$152,$B$88:$B$118,0),MATCH($A163,'CO2e Wedge_aggregated'!$C$127:$U$127,0))</f>
        <v>0.16071860496204601</v>
      </c>
      <c r="U163" s="32">
        <f>INDEX($C$88:$U$118,MATCH(U$152,$B$88:$B$118,0),MATCH($A163,'CO2e Wedge_aggregated'!$C$127:$U$127,0))</f>
        <v>0.16484469048020201</v>
      </c>
      <c r="V163" s="32">
        <f>INDEX($C$88:$U$118,MATCH(V$152,$B$88:$B$118,0),MATCH($A163,'CO2e Wedge_aggregated'!$C$127:$U$127,0))</f>
        <v>0.16664161481322801</v>
      </c>
      <c r="W163" s="32">
        <f>INDEX($C$88:$U$118,MATCH(W$152,$B$88:$B$118,0),MATCH($A163,'CO2e Wedge_aggregated'!$C$127:$U$127,0))</f>
        <v>0.16956060303332501</v>
      </c>
      <c r="X163" s="32">
        <f>INDEX($C$88:$U$118,MATCH(X$152,$B$88:$B$118,0),MATCH($A163,'CO2e Wedge_aggregated'!$C$127:$U$127,0))</f>
        <v>0.16912176546268601</v>
      </c>
      <c r="Y163" s="32">
        <f>INDEX($C$88:$U$118,MATCH(Y$152,$B$88:$B$118,0),MATCH($A163,'CO2e Wedge_aggregated'!$C$127:$U$127,0))</f>
        <v>0.16830383832389001</v>
      </c>
      <c r="Z163" s="32">
        <f>INDEX($C$88:$U$118,MATCH(Z$152,$B$88:$B$118,0),MATCH($A163,'CO2e Wedge_aggregated'!$C$127:$U$127,0))</f>
        <v>0.16624673109485399</v>
      </c>
      <c r="AA163" s="32">
        <f>INDEX($C$88:$U$118,MATCH(AA$152,$B$88:$B$118,0),MATCH($A163,'CO2e Wedge_aggregated'!$C$127:$U$127,0))</f>
        <v>0.16113562611645799</v>
      </c>
      <c r="AB163" s="32">
        <f>INDEX($C$88:$U$118,MATCH(AB$152,$B$88:$B$118,0),MATCH($A163,'CO2e Wedge_aggregated'!$C$127:$U$127,0))</f>
        <v>0.15604139709348799</v>
      </c>
      <c r="AC163" s="32">
        <f>INDEX($C$88:$U$118,MATCH(AC$152,$B$88:$B$118,0),MATCH($A163,'CO2e Wedge_aggregated'!$C$127:$U$127,0))</f>
        <v>0.14758005534520899</v>
      </c>
      <c r="AD163" s="32">
        <f>INDEX($C$88:$U$118,MATCH(AD$152,$B$88:$B$118,0),MATCH($A163,'CO2e Wedge_aggregated'!$C$127:$U$127,0))</f>
        <v>0.136771885789399</v>
      </c>
      <c r="AE163" s="32">
        <f>INDEX($C$88:$U$118,MATCH(AE$152,$B$88:$B$118,0),MATCH($A163,'CO2e Wedge_aggregated'!$C$127:$U$127,0))</f>
        <v>0.12600275628641699</v>
      </c>
      <c r="AF163" s="32">
        <f>INDEX($C$88:$U$118,MATCH(AF$152,$B$88:$B$118,0),MATCH($A163,'CO2e Wedge_aggregated'!$C$127:$U$127,0))</f>
        <v>0.113524175692617</v>
      </c>
      <c r="AG163" s="32">
        <f>INDEX($C$88:$U$118,MATCH(AG$152,$B$88:$B$118,0),MATCH($A163,'CO2e Wedge_aggregated'!$C$127:$U$127,0))</f>
        <v>9.9328671589227605E-2</v>
      </c>
      <c r="AH163" s="32">
        <f>INDEX($C$88:$U$118,MATCH(AH$152,$B$88:$B$118,0),MATCH($A163,'CO2e Wedge_aggregated'!$C$127:$U$127,0))</f>
        <v>8.33874240855281E-2</v>
      </c>
      <c r="AI163" s="32">
        <f>INDEX($C$88:$U$118,MATCH(AI$152,$B$88:$B$118,0),MATCH($A163,'CO2e Wedge_aggregated'!$C$127:$U$127,0))</f>
        <v>6.6350797087045998E-2</v>
      </c>
    </row>
    <row r="164" spans="1:35" s="23" customFormat="1" x14ac:dyDescent="0.25">
      <c r="A164" s="94" t="s">
        <v>61</v>
      </c>
      <c r="B164" s="23" t="str">
        <f t="shared" si="48"/>
        <v>Transportation</v>
      </c>
      <c r="C164" s="23" t="str">
        <f t="shared" si="49"/>
        <v>ZEV Sales Standard + Clean Trucks (85%)</v>
      </c>
      <c r="D164" s="23" t="str">
        <f t="shared" si="50"/>
        <v>ZEV Sales Standard + Clean Trucks</v>
      </c>
      <c r="E164" s="24">
        <f>INDEX($C$88:$U$118,MATCH(E$152,$B$88:$B$118,0),MATCH($A164,'CO2e Wedge_aggregated'!$C$127:$U$127,0))</f>
        <v>0</v>
      </c>
      <c r="F164" s="24">
        <f>INDEX($C$88:$U$118,MATCH(F$152,$B$88:$B$118,0),MATCH($A164,'CO2e Wedge_aggregated'!$C$127:$U$127,0))</f>
        <v>0</v>
      </c>
      <c r="G164" s="24">
        <f>INDEX($C$88:$U$118,MATCH(G$152,$B$88:$B$118,0),MATCH($A164,'CO2e Wedge_aggregated'!$C$127:$U$127,0))</f>
        <v>0</v>
      </c>
      <c r="H164" s="24">
        <f>INDEX($C$88:$U$118,MATCH(H$152,$B$88:$B$118,0),MATCH($A164,'CO2e Wedge_aggregated'!$C$127:$U$127,0))</f>
        <v>4.0820220589015202E-2</v>
      </c>
      <c r="I164" s="24">
        <f>INDEX($C$88:$U$118,MATCH(I$152,$B$88:$B$118,0),MATCH($A164,'CO2e Wedge_aggregated'!$C$127:$U$127,0))</f>
        <v>0.65801690072200003</v>
      </c>
      <c r="J164" s="24">
        <f>INDEX($C$88:$U$118,MATCH(J$152,$B$88:$B$118,0),MATCH($A164,'CO2e Wedge_aggregated'!$C$127:$U$127,0))</f>
        <v>1.8541394578850201</v>
      </c>
      <c r="K164" s="24">
        <f>INDEX($C$88:$U$118,MATCH(K$152,$B$88:$B$118,0),MATCH($A164,'CO2e Wedge_aggregated'!$C$127:$U$127,0))</f>
        <v>3.5784284441804401</v>
      </c>
      <c r="L164" s="24">
        <f>INDEX($C$88:$U$118,MATCH(L$152,$B$88:$B$118,0),MATCH($A164,'CO2e Wedge_aggregated'!$C$127:$U$127,0))</f>
        <v>5.9429017978804204</v>
      </c>
      <c r="M164" s="24">
        <f>INDEX($C$88:$U$118,MATCH(M$152,$B$88:$B$118,0),MATCH($A164,'CO2e Wedge_aggregated'!$C$127:$U$127,0))</f>
        <v>9.2102378511492606</v>
      </c>
      <c r="N164" s="24">
        <f>INDEX($C$88:$U$118,MATCH(N$152,$B$88:$B$118,0),MATCH($A164,'CO2e Wedge_aggregated'!$C$127:$U$127,0))</f>
        <v>12.4900237655323</v>
      </c>
      <c r="O164" s="24">
        <f>INDEX($C$88:$U$118,MATCH(O$152,$B$88:$B$118,0),MATCH($A164,'CO2e Wedge_aggregated'!$C$127:$U$127,0))</f>
        <v>16.285072316162999</v>
      </c>
      <c r="P164" s="24">
        <f>INDEX($C$88:$U$118,MATCH(P$152,$B$88:$B$118,0),MATCH($A164,'CO2e Wedge_aggregated'!$C$127:$U$127,0))</f>
        <v>20.618291435242401</v>
      </c>
      <c r="Q164" s="24">
        <f>INDEX($C$88:$U$118,MATCH(Q$152,$B$88:$B$118,0),MATCH($A164,'CO2e Wedge_aggregated'!$C$127:$U$127,0))</f>
        <v>25.319707765926299</v>
      </c>
      <c r="R164" s="24">
        <f>INDEX($C$88:$U$118,MATCH(R$152,$B$88:$B$118,0),MATCH($A164,'CO2e Wedge_aggregated'!$C$127:$U$127,0))</f>
        <v>28.784762525149102</v>
      </c>
      <c r="S164" s="24">
        <f>INDEX($C$88:$U$118,MATCH(S$152,$B$88:$B$118,0),MATCH($A164,'CO2e Wedge_aggregated'!$C$127:$U$127,0))</f>
        <v>33.555408645103697</v>
      </c>
      <c r="T164" s="24">
        <f>INDEX($C$88:$U$118,MATCH(T$152,$B$88:$B$118,0),MATCH($A164,'CO2e Wedge_aggregated'!$C$127:$U$127,0))</f>
        <v>38.228656498947402</v>
      </c>
      <c r="U164" s="24">
        <f>INDEX($C$88:$U$118,MATCH(U$152,$B$88:$B$118,0),MATCH($A164,'CO2e Wedge_aggregated'!$C$127:$U$127,0))</f>
        <v>42.515292150997702</v>
      </c>
      <c r="V164" s="24">
        <f>INDEX($C$88:$U$118,MATCH(V$152,$B$88:$B$118,0),MATCH($A164,'CO2e Wedge_aggregated'!$C$127:$U$127,0))</f>
        <v>46.547313365316199</v>
      </c>
      <c r="W164" s="24">
        <f>INDEX($C$88:$U$118,MATCH(W$152,$B$88:$B$118,0),MATCH($A164,'CO2e Wedge_aggregated'!$C$127:$U$127,0))</f>
        <v>49.471879177356897</v>
      </c>
      <c r="X164" s="24">
        <f>INDEX($C$88:$U$118,MATCH(X$152,$B$88:$B$118,0),MATCH($A164,'CO2e Wedge_aggregated'!$C$127:$U$127,0))</f>
        <v>51.677138132720003</v>
      </c>
      <c r="Y164" s="24">
        <f>INDEX($C$88:$U$118,MATCH(Y$152,$B$88:$B$118,0),MATCH($A164,'CO2e Wedge_aggregated'!$C$127:$U$127,0))</f>
        <v>53.586936074888499</v>
      </c>
      <c r="Z164" s="24">
        <f>INDEX($C$88:$U$118,MATCH(Z$152,$B$88:$B$118,0),MATCH($A164,'CO2e Wedge_aggregated'!$C$127:$U$127,0))</f>
        <v>54.801715665153303</v>
      </c>
      <c r="AA164" s="24">
        <f>INDEX($C$88:$U$118,MATCH(AA$152,$B$88:$B$118,0),MATCH($A164,'CO2e Wedge_aggregated'!$C$127:$U$127,0))</f>
        <v>55.2394758752366</v>
      </c>
      <c r="AB164" s="24">
        <f>INDEX($C$88:$U$118,MATCH(AB$152,$B$88:$B$118,0),MATCH($A164,'CO2e Wedge_aggregated'!$C$127:$U$127,0))</f>
        <v>55.0070986566963</v>
      </c>
      <c r="AC164" s="24">
        <f>INDEX($C$88:$U$118,MATCH(AC$152,$B$88:$B$118,0),MATCH($A164,'CO2e Wedge_aggregated'!$C$127:$U$127,0))</f>
        <v>54.011095358475401</v>
      </c>
      <c r="AD164" s="24">
        <f>INDEX($C$88:$U$118,MATCH(AD$152,$B$88:$B$118,0),MATCH($A164,'CO2e Wedge_aggregated'!$C$127:$U$127,0))</f>
        <v>52.521099480975998</v>
      </c>
      <c r="AE164" s="24">
        <f>INDEX($C$88:$U$118,MATCH(AE$152,$B$88:$B$118,0),MATCH($A164,'CO2e Wedge_aggregated'!$C$127:$U$127,0))</f>
        <v>50.921604320645898</v>
      </c>
      <c r="AF164" s="24">
        <f>INDEX($C$88:$U$118,MATCH(AF$152,$B$88:$B$118,0),MATCH($A164,'CO2e Wedge_aggregated'!$C$127:$U$127,0))</f>
        <v>48.820535231589801</v>
      </c>
      <c r="AG164" s="24">
        <f>INDEX($C$88:$U$118,MATCH(AG$152,$B$88:$B$118,0),MATCH($A164,'CO2e Wedge_aggregated'!$C$127:$U$127,0))</f>
        <v>46.9423750626312</v>
      </c>
      <c r="AH164" s="24">
        <f>INDEX($C$88:$U$118,MATCH(AH$152,$B$88:$B$118,0),MATCH($A164,'CO2e Wedge_aggregated'!$C$127:$U$127,0))</f>
        <v>45.308521417016799</v>
      </c>
      <c r="AI164" s="24">
        <f>INDEX($C$88:$U$118,MATCH(AI$152,$B$88:$B$118,0),MATCH($A164,'CO2e Wedge_aggregated'!$C$127:$U$127,0))</f>
        <v>43.959817561909297</v>
      </c>
    </row>
    <row r="165" spans="1:35" s="27" customFormat="1" x14ac:dyDescent="0.25">
      <c r="A165" s="92" t="s">
        <v>62</v>
      </c>
      <c r="B165" s="27" t="str">
        <f t="shared" si="48"/>
        <v>Transportation</v>
      </c>
      <c r="C165" s="27" t="str">
        <f t="shared" si="49"/>
        <v>Vehicle Fuel Economy Standards (11%)</v>
      </c>
      <c r="D165" s="27" t="str">
        <f t="shared" si="50"/>
        <v>Vehicle Fuel Economy Standards</v>
      </c>
      <c r="E165" s="28">
        <f>INDEX($C$88:$U$118,MATCH(E$152,$B$88:$B$118,0),MATCH($A165,'CO2e Wedge_aggregated'!$C$127:$U$127,0))</f>
        <v>0</v>
      </c>
      <c r="F165" s="28">
        <f>INDEX($C$88:$U$118,MATCH(F$152,$B$88:$B$118,0),MATCH($A165,'CO2e Wedge_aggregated'!$C$127:$U$127,0))</f>
        <v>0</v>
      </c>
      <c r="G165" s="28">
        <f>INDEX($C$88:$U$118,MATCH(G$152,$B$88:$B$118,0),MATCH($A165,'CO2e Wedge_aggregated'!$C$127:$U$127,0))</f>
        <v>0</v>
      </c>
      <c r="H165" s="28">
        <f>INDEX($C$88:$U$118,MATCH(H$152,$B$88:$B$118,0),MATCH($A165,'CO2e Wedge_aggregated'!$C$127:$U$127,0))</f>
        <v>2.4158906062880299E-2</v>
      </c>
      <c r="I165" s="28">
        <f>INDEX($C$88:$U$118,MATCH(I$152,$B$88:$B$118,0),MATCH($A165,'CO2e Wedge_aggregated'!$C$127:$U$127,0))</f>
        <v>6.4825716762885302E-2</v>
      </c>
      <c r="J165" s="28">
        <f>INDEX($C$88:$U$118,MATCH(J$152,$B$88:$B$118,0),MATCH($A165,'CO2e Wedge_aggregated'!$C$127:$U$127,0))</f>
        <v>0.122649868617362</v>
      </c>
      <c r="K165" s="28">
        <f>INDEX($C$88:$U$118,MATCH(K$152,$B$88:$B$118,0),MATCH($A165,'CO2e Wedge_aggregated'!$C$127:$U$127,0))</f>
        <v>0.48696511631197698</v>
      </c>
      <c r="L165" s="28">
        <f>INDEX($C$88:$U$118,MATCH(L$152,$B$88:$B$118,0),MATCH($A165,'CO2e Wedge_aggregated'!$C$127:$U$127,0))</f>
        <v>1.15856662024924</v>
      </c>
      <c r="M165" s="28">
        <f>INDEX($C$88:$U$118,MATCH(M$152,$B$88:$B$118,0),MATCH($A165,'CO2e Wedge_aggregated'!$C$127:$U$127,0))</f>
        <v>2.1444533258508298</v>
      </c>
      <c r="N165" s="28">
        <f>INDEX($C$88:$U$118,MATCH(N$152,$B$88:$B$118,0),MATCH($A165,'CO2e Wedge_aggregated'!$C$127:$U$127,0))</f>
        <v>3.2435613663174601</v>
      </c>
      <c r="O165" s="28">
        <f>INDEX($C$88:$U$118,MATCH(O$152,$B$88:$B$118,0),MATCH($A165,'CO2e Wedge_aggregated'!$C$127:$U$127,0))</f>
        <v>4.3606999262440498</v>
      </c>
      <c r="P165" s="28">
        <f>INDEX($C$88:$U$118,MATCH(P$152,$B$88:$B$118,0),MATCH($A165,'CO2e Wedge_aggregated'!$C$127:$U$127,0))</f>
        <v>5.4297780247310898</v>
      </c>
      <c r="Q165" s="28">
        <f>INDEX($C$88:$U$118,MATCH(Q$152,$B$88:$B$118,0),MATCH($A165,'CO2e Wedge_aggregated'!$C$127:$U$127,0))</f>
        <v>6.3339039579037797</v>
      </c>
      <c r="R165" s="28">
        <f>INDEX($C$88:$U$118,MATCH(R$152,$B$88:$B$118,0),MATCH($A165,'CO2e Wedge_aggregated'!$C$127:$U$127,0))</f>
        <v>6.6031373593111704</v>
      </c>
      <c r="S165" s="28">
        <f>INDEX($C$88:$U$118,MATCH(S$152,$B$88:$B$118,0),MATCH($A165,'CO2e Wedge_aggregated'!$C$127:$U$127,0))</f>
        <v>6.8821724941779401</v>
      </c>
      <c r="T165" s="28">
        <f>INDEX($C$88:$U$118,MATCH(T$152,$B$88:$B$118,0),MATCH($A165,'CO2e Wedge_aggregated'!$C$127:$U$127,0))</f>
        <v>7.0618476263168297</v>
      </c>
      <c r="U165" s="28">
        <f>INDEX($C$88:$U$118,MATCH(U$152,$B$88:$B$118,0),MATCH($A165,'CO2e Wedge_aggregated'!$C$127:$U$127,0))</f>
        <v>7.0084044896337003</v>
      </c>
      <c r="V165" s="28">
        <f>INDEX($C$88:$U$118,MATCH(V$152,$B$88:$B$118,0),MATCH($A165,'CO2e Wedge_aggregated'!$C$127:$U$127,0))</f>
        <v>6.8835971987191096</v>
      </c>
      <c r="W165" s="28">
        <f>INDEX($C$88:$U$118,MATCH(W$152,$B$88:$B$118,0),MATCH($A165,'CO2e Wedge_aggregated'!$C$127:$U$127,0))</f>
        <v>6.6414488455766101</v>
      </c>
      <c r="X165" s="28">
        <f>INDEX($C$88:$U$118,MATCH(X$152,$B$88:$B$118,0),MATCH($A165,'CO2e Wedge_aggregated'!$C$127:$U$127,0))</f>
        <v>6.1126508325366498</v>
      </c>
      <c r="Y165" s="28">
        <f>INDEX($C$88:$U$118,MATCH(Y$152,$B$88:$B$118,0),MATCH($A165,'CO2e Wedge_aggregated'!$C$127:$U$127,0))</f>
        <v>5.6613638313605401</v>
      </c>
      <c r="Z165" s="28">
        <f>INDEX($C$88:$U$118,MATCH(Z$152,$B$88:$B$118,0),MATCH($A165,'CO2e Wedge_aggregated'!$C$127:$U$127,0))</f>
        <v>5.2828352726237604</v>
      </c>
      <c r="AA165" s="28">
        <f>INDEX($C$88:$U$118,MATCH(AA$152,$B$88:$B$118,0),MATCH($A165,'CO2e Wedge_aggregated'!$C$127:$U$127,0))</f>
        <v>4.9779534113954602</v>
      </c>
      <c r="AB165" s="28">
        <f>INDEX($C$88:$U$118,MATCH(AB$152,$B$88:$B$118,0),MATCH($A165,'CO2e Wedge_aggregated'!$C$127:$U$127,0))</f>
        <v>4.7564872585422204</v>
      </c>
      <c r="AC165" s="28">
        <f>INDEX($C$88:$U$118,MATCH(AC$152,$B$88:$B$118,0),MATCH($A165,'CO2e Wedge_aggregated'!$C$127:$U$127,0))</f>
        <v>4.6399418203852498</v>
      </c>
      <c r="AD165" s="28">
        <f>INDEX($C$88:$U$118,MATCH(AD$152,$B$88:$B$118,0),MATCH($A165,'CO2e Wedge_aggregated'!$C$127:$U$127,0))</f>
        <v>4.6248103662464004</v>
      </c>
      <c r="AE165" s="28">
        <f>INDEX($C$88:$U$118,MATCH(AE$152,$B$88:$B$118,0),MATCH($A165,'CO2e Wedge_aggregated'!$C$127:$U$127,0))</f>
        <v>4.7418705823176399</v>
      </c>
      <c r="AF165" s="28">
        <f>INDEX($C$88:$U$118,MATCH(AF$152,$B$88:$B$118,0),MATCH($A165,'CO2e Wedge_aggregated'!$C$127:$U$127,0))</f>
        <v>4.9449809255498103</v>
      </c>
      <c r="AG165" s="28">
        <f>INDEX($C$88:$U$118,MATCH(AG$152,$B$88:$B$118,0),MATCH($A165,'CO2e Wedge_aggregated'!$C$127:$U$127,0))</f>
        <v>5.1556531708635998</v>
      </c>
      <c r="AH165" s="28">
        <f>INDEX($C$88:$U$118,MATCH(AH$152,$B$88:$B$118,0),MATCH($A165,'CO2e Wedge_aggregated'!$C$127:$U$127,0))</f>
        <v>5.3633342923571501</v>
      </c>
      <c r="AI165" s="28">
        <f>INDEX($C$88:$U$118,MATCH(AI$152,$B$88:$B$118,0),MATCH($A165,'CO2e Wedge_aggregated'!$C$127:$U$127,0))</f>
        <v>5.5636022659380098</v>
      </c>
    </row>
    <row r="166" spans="1:35" s="31" customFormat="1" x14ac:dyDescent="0.25">
      <c r="A166" s="98" t="s">
        <v>63</v>
      </c>
      <c r="B166" s="31" t="str">
        <f t="shared" si="48"/>
        <v>Transportation</v>
      </c>
      <c r="C166" s="31" t="str">
        <f t="shared" si="49"/>
        <v>Mode Shifting (4%)</v>
      </c>
      <c r="D166" s="31" t="str">
        <f t="shared" si="50"/>
        <v>Mode Shifting</v>
      </c>
      <c r="E166" s="32">
        <f>INDEX($C$88:$U$118,MATCH(E$152,$B$88:$B$118,0),MATCH($A166,'CO2e Wedge_aggregated'!$C$127:$U$127,0))</f>
        <v>0</v>
      </c>
      <c r="F166" s="32">
        <f>INDEX($C$88:$U$118,MATCH(F$152,$B$88:$B$118,0),MATCH($A166,'CO2e Wedge_aggregated'!$C$127:$U$127,0))</f>
        <v>0</v>
      </c>
      <c r="G166" s="32">
        <f>INDEX($C$88:$U$118,MATCH(G$152,$B$88:$B$118,0),MATCH($A166,'CO2e Wedge_aggregated'!$C$127:$U$127,0))</f>
        <v>0</v>
      </c>
      <c r="H166" s="32">
        <f>INDEX($C$88:$U$118,MATCH(H$152,$B$88:$B$118,0),MATCH($A166,'CO2e Wedge_aggregated'!$C$127:$U$127,0))</f>
        <v>0.59153505317158706</v>
      </c>
      <c r="I166" s="32">
        <f>INDEX($C$88:$U$118,MATCH(I$152,$B$88:$B$118,0),MATCH($A166,'CO2e Wedge_aggregated'!$C$127:$U$127,0))</f>
        <v>1.2065159936268499</v>
      </c>
      <c r="J166" s="32">
        <f>INDEX($C$88:$U$118,MATCH(J$152,$B$88:$B$118,0),MATCH($A166,'CO2e Wedge_aggregated'!$C$127:$U$127,0))</f>
        <v>1.7390319082033501</v>
      </c>
      <c r="K166" s="32">
        <f>INDEX($C$88:$U$118,MATCH(K$152,$B$88:$B$118,0),MATCH($A166,'CO2e Wedge_aggregated'!$C$127:$U$127,0))</f>
        <v>2.2657124611187598</v>
      </c>
      <c r="L166" s="32">
        <f>INDEX($C$88:$U$118,MATCH(L$152,$B$88:$B$118,0),MATCH($A166,'CO2e Wedge_aggregated'!$C$127:$U$127,0))</f>
        <v>2.8120808073364398</v>
      </c>
      <c r="M166" s="32">
        <f>INDEX($C$88:$U$118,MATCH(M$152,$B$88:$B$118,0),MATCH($A166,'CO2e Wedge_aggregated'!$C$127:$U$127,0))</f>
        <v>3.4254260904627598</v>
      </c>
      <c r="N166" s="32">
        <f>INDEX($C$88:$U$118,MATCH(N$152,$B$88:$B$118,0),MATCH($A166,'CO2e Wedge_aggregated'!$C$127:$U$127,0))</f>
        <v>3.8321381587044701</v>
      </c>
      <c r="O166" s="32">
        <f>INDEX($C$88:$U$118,MATCH(O$152,$B$88:$B$118,0),MATCH($A166,'CO2e Wedge_aggregated'!$C$127:$U$127,0))</f>
        <v>4.0712705725689</v>
      </c>
      <c r="P166" s="32">
        <f>INDEX($C$88:$U$118,MATCH(P$152,$B$88:$B$118,0),MATCH($A166,'CO2e Wedge_aggregated'!$C$127:$U$127,0))</f>
        <v>4.1763307261482696</v>
      </c>
      <c r="Q166" s="32">
        <f>INDEX($C$88:$U$118,MATCH(Q$152,$B$88:$B$118,0),MATCH($A166,'CO2e Wedge_aggregated'!$C$127:$U$127,0))</f>
        <v>4.11990605609732</v>
      </c>
      <c r="R166" s="32">
        <f>INDEX($C$88:$U$118,MATCH(R$152,$B$88:$B$118,0),MATCH($A166,'CO2e Wedge_aggregated'!$C$127:$U$127,0))</f>
        <v>3.6494930148052398</v>
      </c>
      <c r="S166" s="32">
        <f>INDEX($C$88:$U$118,MATCH(S$152,$B$88:$B$118,0),MATCH($A166,'CO2e Wedge_aggregated'!$C$127:$U$127,0))</f>
        <v>3.32484843045793</v>
      </c>
      <c r="T166" s="32">
        <f>INDEX($C$88:$U$118,MATCH(T$152,$B$88:$B$118,0),MATCH($A166,'CO2e Wedge_aggregated'!$C$127:$U$127,0))</f>
        <v>2.9915915324517899</v>
      </c>
      <c r="U166" s="32">
        <f>INDEX($C$88:$U$118,MATCH(U$152,$B$88:$B$118,0),MATCH($A166,'CO2e Wedge_aggregated'!$C$127:$U$127,0))</f>
        <v>2.5670730306948202</v>
      </c>
      <c r="V166" s="32">
        <f>INDEX($C$88:$U$118,MATCH(V$152,$B$88:$B$118,0),MATCH($A166,'CO2e Wedge_aggregated'!$C$127:$U$127,0))</f>
        <v>2.1276333878134301</v>
      </c>
      <c r="W166" s="32">
        <f>INDEX($C$88:$U$118,MATCH(W$152,$B$88:$B$118,0),MATCH($A166,'CO2e Wedge_aggregated'!$C$127:$U$127,0))</f>
        <v>1.6699351087493901</v>
      </c>
      <c r="X166" s="32">
        <f>INDEX($C$88:$U$118,MATCH(X$152,$B$88:$B$118,0),MATCH($A166,'CO2e Wedge_aggregated'!$C$127:$U$127,0))</f>
        <v>1.26201379620579</v>
      </c>
      <c r="Y166" s="32">
        <f>INDEX($C$88:$U$118,MATCH(Y$152,$B$88:$B$118,0),MATCH($A166,'CO2e Wedge_aggregated'!$C$127:$U$127,0))</f>
        <v>0.85981865600326701</v>
      </c>
      <c r="Z166" s="32">
        <f>INDEX($C$88:$U$118,MATCH(Z$152,$B$88:$B$118,0),MATCH($A166,'CO2e Wedge_aggregated'!$C$127:$U$127,0))</f>
        <v>0.46258327111762598</v>
      </c>
      <c r="AA166" s="32">
        <f>INDEX($C$88:$U$118,MATCH(AA$152,$B$88:$B$118,0),MATCH($A166,'CO2e Wedge_aggregated'!$C$127:$U$127,0))</f>
        <v>9.1972580445933594E-2</v>
      </c>
      <c r="AB166" s="32">
        <f>INDEX($C$88:$U$118,MATCH(AB$152,$B$88:$B$118,0),MATCH($A166,'CO2e Wedge_aggregated'!$C$127:$U$127,0))</f>
        <v>9.9335816232605295E-4</v>
      </c>
      <c r="AC166" s="32">
        <f>INDEX($C$88:$U$118,MATCH(AC$152,$B$88:$B$118,0),MATCH($A166,'CO2e Wedge_aggregated'!$C$127:$U$127,0))</f>
        <v>1.0600600926688299E-3</v>
      </c>
      <c r="AD166" s="32">
        <f>INDEX($C$88:$U$118,MATCH(AD$152,$B$88:$B$118,0),MATCH($A166,'CO2e Wedge_aggregated'!$C$127:$U$127,0))</f>
        <v>1.12742188385956E-3</v>
      </c>
      <c r="AE166" s="32">
        <f>INDEX($C$88:$U$118,MATCH(AE$152,$B$88:$B$118,0),MATCH($A166,'CO2e Wedge_aggregated'!$C$127:$U$127,0))</f>
        <v>1.23441645292239E-3</v>
      </c>
      <c r="AF166" s="32">
        <f>INDEX($C$88:$U$118,MATCH(AF$152,$B$88:$B$118,0),MATCH($A166,'CO2e Wedge_aggregated'!$C$127:$U$127,0))</f>
        <v>1.31769974219943E-3</v>
      </c>
      <c r="AG166" s="32">
        <f>INDEX($C$88:$U$118,MATCH(AG$152,$B$88:$B$118,0),MATCH($A166,'CO2e Wedge_aggregated'!$C$127:$U$127,0))</f>
        <v>1.41895933114632E-3</v>
      </c>
      <c r="AH166" s="32">
        <f>INDEX($C$88:$U$118,MATCH(AH$152,$B$88:$B$118,0),MATCH($A166,'CO2e Wedge_aggregated'!$C$127:$U$127,0))</f>
        <v>1.50835788977349E-3</v>
      </c>
      <c r="AI166" s="32">
        <f>INDEX($C$88:$U$118,MATCH(AI$152,$B$88:$B$118,0),MATCH($A166,'CO2e Wedge_aggregated'!$C$127:$U$127,0))</f>
        <v>2.6253454273056499E-3</v>
      </c>
    </row>
    <row r="167" spans="1:35" s="23" customFormat="1" x14ac:dyDescent="0.25">
      <c r="A167" s="94" t="s">
        <v>65</v>
      </c>
      <c r="B167" s="23" t="str">
        <f t="shared" si="48"/>
        <v>Buildings</v>
      </c>
      <c r="C167" s="23" t="str">
        <f t="shared" si="49"/>
        <v>Electric Building Codes and Appliance Standards (97%)</v>
      </c>
      <c r="D167" s="23" t="str">
        <f t="shared" si="50"/>
        <v>Electric Building Codes and Appliance Standards</v>
      </c>
      <c r="E167" s="24">
        <f>INDEX($C$88:$U$118,MATCH(E$152,$B$88:$B$118,0),MATCH($A167,'CO2e Wedge_aggregated'!$C$127:$U$127,0))</f>
        <v>0</v>
      </c>
      <c r="F167" s="24">
        <f>INDEX($C$88:$U$118,MATCH(F$152,$B$88:$B$118,0),MATCH($A167,'CO2e Wedge_aggregated'!$C$127:$U$127,0))</f>
        <v>0</v>
      </c>
      <c r="G167" s="24">
        <f>INDEX($C$88:$U$118,MATCH(G$152,$B$88:$B$118,0),MATCH($A167,'CO2e Wedge_aggregated'!$C$127:$U$127,0))</f>
        <v>0</v>
      </c>
      <c r="H167" s="24">
        <f>INDEX($C$88:$U$118,MATCH(H$152,$B$88:$B$118,0),MATCH($A167,'CO2e Wedge_aggregated'!$C$127:$U$127,0))</f>
        <v>0.25188830787240102</v>
      </c>
      <c r="I167" s="24">
        <f>INDEX($C$88:$U$118,MATCH(I$152,$B$88:$B$118,0),MATCH($A167,'CO2e Wedge_aggregated'!$C$127:$U$127,0))</f>
        <v>0.77867810423363903</v>
      </c>
      <c r="J167" s="24">
        <f>INDEX($C$88:$U$118,MATCH(J$152,$B$88:$B$118,0),MATCH($A167,'CO2e Wedge_aggregated'!$C$127:$U$127,0))</f>
        <v>1.56277859193846</v>
      </c>
      <c r="K167" s="24">
        <f>INDEX($C$88:$U$118,MATCH(K$152,$B$88:$B$118,0),MATCH($A167,'CO2e Wedge_aggregated'!$C$127:$U$127,0))</f>
        <v>2.7839698891914502</v>
      </c>
      <c r="L167" s="24">
        <f>INDEX($C$88:$U$118,MATCH(L$152,$B$88:$B$118,0),MATCH($A167,'CO2e Wedge_aggregated'!$C$127:$U$127,0))</f>
        <v>4.2098128842098301</v>
      </c>
      <c r="M167" s="24">
        <f>INDEX($C$88:$U$118,MATCH(M$152,$B$88:$B$118,0),MATCH($A167,'CO2e Wedge_aggregated'!$C$127:$U$127,0))</f>
        <v>6.1311217823811397</v>
      </c>
      <c r="N167" s="24">
        <f>INDEX($C$88:$U$118,MATCH(N$152,$B$88:$B$118,0),MATCH($A167,'CO2e Wedge_aggregated'!$C$127:$U$127,0))</f>
        <v>8.1387018723702802</v>
      </c>
      <c r="O167" s="24">
        <f>INDEX($C$88:$U$118,MATCH(O$152,$B$88:$B$118,0),MATCH($A167,'CO2e Wedge_aggregated'!$C$127:$U$127,0))</f>
        <v>10.547811836976599</v>
      </c>
      <c r="P167" s="24">
        <f>INDEX($C$88:$U$118,MATCH(P$152,$B$88:$B$118,0),MATCH($A167,'CO2e Wedge_aggregated'!$C$127:$U$127,0))</f>
        <v>13.0082783744446</v>
      </c>
      <c r="Q167" s="24">
        <f>INDEX($C$88:$U$118,MATCH(Q$152,$B$88:$B$118,0),MATCH($A167,'CO2e Wedge_aggregated'!$C$127:$U$127,0))</f>
        <v>15.387189595531799</v>
      </c>
      <c r="R167" s="24">
        <f>INDEX($C$88:$U$118,MATCH(R$152,$B$88:$B$118,0),MATCH($A167,'CO2e Wedge_aggregated'!$C$127:$U$127,0))</f>
        <v>17.0449277060474</v>
      </c>
      <c r="S167" s="24">
        <f>INDEX($C$88:$U$118,MATCH(S$152,$B$88:$B$118,0),MATCH($A167,'CO2e Wedge_aggregated'!$C$127:$U$127,0))</f>
        <v>19.2568867739392</v>
      </c>
      <c r="T167" s="24">
        <f>INDEX($C$88:$U$118,MATCH(T$152,$B$88:$B$118,0),MATCH($A167,'CO2e Wedge_aggregated'!$C$127:$U$127,0))</f>
        <v>21.3645570588479</v>
      </c>
      <c r="U167" s="24">
        <f>INDEX($C$88:$U$118,MATCH(U$152,$B$88:$B$118,0),MATCH($A167,'CO2e Wedge_aggregated'!$C$127:$U$127,0))</f>
        <v>23.2503373970954</v>
      </c>
      <c r="V167" s="24">
        <f>INDEX($C$88:$U$118,MATCH(V$152,$B$88:$B$118,0),MATCH($A167,'CO2e Wedge_aggregated'!$C$127:$U$127,0))</f>
        <v>25.241712489835201</v>
      </c>
      <c r="W167" s="24">
        <f>INDEX($C$88:$U$118,MATCH(W$152,$B$88:$B$118,0),MATCH($A167,'CO2e Wedge_aggregated'!$C$127:$U$127,0))</f>
        <v>26.9159258202044</v>
      </c>
      <c r="X167" s="24">
        <f>INDEX($C$88:$U$118,MATCH(X$152,$B$88:$B$118,0),MATCH($A167,'CO2e Wedge_aggregated'!$C$127:$U$127,0))</f>
        <v>28.428845782975898</v>
      </c>
      <c r="Y167" s="24">
        <f>INDEX($C$88:$U$118,MATCH(Y$152,$B$88:$B$118,0),MATCH($A167,'CO2e Wedge_aggregated'!$C$127:$U$127,0))</f>
        <v>29.7907683278723</v>
      </c>
      <c r="Z167" s="24">
        <f>INDEX($C$88:$U$118,MATCH(Z$152,$B$88:$B$118,0),MATCH($A167,'CO2e Wedge_aggregated'!$C$127:$U$127,0))</f>
        <v>31.005894199359499</v>
      </c>
      <c r="AA167" s="24">
        <f>INDEX($C$88:$U$118,MATCH(AA$152,$B$88:$B$118,0),MATCH($A167,'CO2e Wedge_aggregated'!$C$127:$U$127,0))</f>
        <v>31.926457207059102</v>
      </c>
      <c r="AB167" s="24">
        <f>INDEX($C$88:$U$118,MATCH(AB$152,$B$88:$B$118,0),MATCH($A167,'CO2e Wedge_aggregated'!$C$127:$U$127,0))</f>
        <v>32.483945516539997</v>
      </c>
      <c r="AC167" s="24">
        <f>INDEX($C$88:$U$118,MATCH(AC$152,$B$88:$B$118,0),MATCH($A167,'CO2e Wedge_aggregated'!$C$127:$U$127,0))</f>
        <v>32.768538188269602</v>
      </c>
      <c r="AD167" s="24">
        <f>INDEX($C$88:$U$118,MATCH(AD$152,$B$88:$B$118,0),MATCH($A167,'CO2e Wedge_aggregated'!$C$127:$U$127,0))</f>
        <v>32.887853261172303</v>
      </c>
      <c r="AE167" s="24">
        <f>INDEX($C$88:$U$118,MATCH(AE$152,$B$88:$B$118,0),MATCH($A167,'CO2e Wedge_aggregated'!$C$127:$U$127,0))</f>
        <v>32.959049645554302</v>
      </c>
      <c r="AF167" s="24">
        <f>INDEX($C$88:$U$118,MATCH(AF$152,$B$88:$B$118,0),MATCH($A167,'CO2e Wedge_aggregated'!$C$127:$U$127,0))</f>
        <v>32.879189405454703</v>
      </c>
      <c r="AG167" s="24">
        <f>INDEX($C$88:$U$118,MATCH(AG$152,$B$88:$B$118,0),MATCH($A167,'CO2e Wedge_aggregated'!$C$127:$U$127,0))</f>
        <v>32.798247203054402</v>
      </c>
      <c r="AH167" s="24">
        <f>INDEX($C$88:$U$118,MATCH(AH$152,$B$88:$B$118,0),MATCH($A167,'CO2e Wedge_aggregated'!$C$127:$U$127,0))</f>
        <v>32.659507127921799</v>
      </c>
      <c r="AI167" s="24">
        <f>INDEX($C$88:$U$118,MATCH(AI$152,$B$88:$B$118,0),MATCH($A167,'CO2e Wedge_aggregated'!$C$127:$U$127,0))</f>
        <v>32.488160308368002</v>
      </c>
    </row>
    <row r="168" spans="1:35" s="31" customFormat="1" x14ac:dyDescent="0.25">
      <c r="A168" s="95" t="s">
        <v>66</v>
      </c>
      <c r="B168" s="31" t="str">
        <f t="shared" si="48"/>
        <v>Buildings</v>
      </c>
      <c r="C168" s="31" t="str">
        <f t="shared" si="49"/>
        <v>Building Efficiency (3%)</v>
      </c>
      <c r="D168" s="31" t="str">
        <f t="shared" si="50"/>
        <v>Building Efficiency</v>
      </c>
      <c r="E168" s="32">
        <f>INDEX($C$88:$U$118,MATCH(E$152,$B$88:$B$118,0),MATCH($A168,'CO2e Wedge_aggregated'!$C$127:$U$127,0))</f>
        <v>0</v>
      </c>
      <c r="F168" s="32">
        <f>INDEX($C$88:$U$118,MATCH(F$152,$B$88:$B$118,0),MATCH($A168,'CO2e Wedge_aggregated'!$C$127:$U$127,0))</f>
        <v>0</v>
      </c>
      <c r="G168" s="32">
        <f>INDEX($C$88:$U$118,MATCH(G$152,$B$88:$B$118,0),MATCH($A168,'CO2e Wedge_aggregated'!$C$127:$U$127,0))</f>
        <v>0</v>
      </c>
      <c r="H168" s="32">
        <f>INDEX($C$88:$U$118,MATCH(H$152,$B$88:$B$118,0),MATCH($A168,'CO2e Wedge_aggregated'!$C$127:$U$127,0))</f>
        <v>0.430031192100854</v>
      </c>
      <c r="I168" s="32">
        <f>INDEX($C$88:$U$118,MATCH(I$152,$B$88:$B$118,0),MATCH($A168,'CO2e Wedge_aggregated'!$C$127:$U$127,0))</f>
        <v>0.54871095810926995</v>
      </c>
      <c r="J168" s="32">
        <f>INDEX($C$88:$U$118,MATCH(J$152,$B$88:$B$118,0),MATCH($A168,'CO2e Wedge_aggregated'!$C$127:$U$127,0))</f>
        <v>0.51184742939218297</v>
      </c>
      <c r="K168" s="32">
        <f>INDEX($C$88:$U$118,MATCH(K$152,$B$88:$B$118,0),MATCH($A168,'CO2e Wedge_aggregated'!$C$127:$U$127,0))</f>
        <v>0.59035967913224796</v>
      </c>
      <c r="L168" s="32">
        <f>INDEX($C$88:$U$118,MATCH(L$152,$B$88:$B$118,0),MATCH($A168,'CO2e Wedge_aggregated'!$C$127:$U$127,0))</f>
        <v>0.68154189325137104</v>
      </c>
      <c r="M168" s="32">
        <f>INDEX($C$88:$U$118,MATCH(M$152,$B$88:$B$118,0),MATCH($A168,'CO2e Wedge_aggregated'!$C$127:$U$127,0))</f>
        <v>1.14598738473246</v>
      </c>
      <c r="N168" s="32">
        <f>INDEX($C$88:$U$118,MATCH(N$152,$B$88:$B$118,0),MATCH($A168,'CO2e Wedge_aggregated'!$C$127:$U$127,0))</f>
        <v>1.2958505124830899</v>
      </c>
      <c r="O168" s="32">
        <f>INDEX($C$88:$U$118,MATCH(O$152,$B$88:$B$118,0),MATCH($A168,'CO2e Wedge_aggregated'!$C$127:$U$127,0))</f>
        <v>1.36982220221909</v>
      </c>
      <c r="P168" s="32">
        <f>INDEX($C$88:$U$118,MATCH(P$152,$B$88:$B$118,0),MATCH($A168,'CO2e Wedge_aggregated'!$C$127:$U$127,0))</f>
        <v>1.38194873356648</v>
      </c>
      <c r="Q168" s="32">
        <f>INDEX($C$88:$U$118,MATCH(Q$152,$B$88:$B$118,0),MATCH($A168,'CO2e Wedge_aggregated'!$C$127:$U$127,0))</f>
        <v>1.3161045786058401</v>
      </c>
      <c r="R168" s="32">
        <f>INDEX($C$88:$U$118,MATCH(R$152,$B$88:$B$118,0),MATCH($A168,'CO2e Wedge_aggregated'!$C$127:$U$127,0))</f>
        <v>0.80463487841382098</v>
      </c>
      <c r="S168" s="32">
        <f>INDEX($C$88:$U$118,MATCH(S$152,$B$88:$B$118,0),MATCH($A168,'CO2e Wedge_aggregated'!$C$127:$U$127,0))</f>
        <v>0.71946899877934301</v>
      </c>
      <c r="T168" s="32">
        <f>INDEX($C$88:$U$118,MATCH(T$152,$B$88:$B$118,0),MATCH($A168,'CO2e Wedge_aggregated'!$C$127:$U$127,0))</f>
        <v>0.704382810539527</v>
      </c>
      <c r="U168" s="32">
        <f>INDEX($C$88:$U$118,MATCH(U$152,$B$88:$B$118,0),MATCH($A168,'CO2e Wedge_aggregated'!$C$127:$U$127,0))</f>
        <v>0.69465924791812705</v>
      </c>
      <c r="V168" s="32">
        <f>INDEX($C$88:$U$118,MATCH(V$152,$B$88:$B$118,0),MATCH($A168,'CO2e Wedge_aggregated'!$C$127:$U$127,0))</f>
        <v>0.59667400610386501</v>
      </c>
      <c r="W168" s="32">
        <f>INDEX($C$88:$U$118,MATCH(W$152,$B$88:$B$118,0),MATCH($A168,'CO2e Wedge_aggregated'!$C$127:$U$127,0))</f>
        <v>0.49110246364019899</v>
      </c>
      <c r="X168" s="32">
        <f>INDEX($C$88:$U$118,MATCH(X$152,$B$88:$B$118,0),MATCH($A168,'CO2e Wedge_aggregated'!$C$127:$U$127,0))</f>
        <v>0.41217884608628802</v>
      </c>
      <c r="Y168" s="32">
        <f>INDEX($C$88:$U$118,MATCH(Y$152,$B$88:$B$118,0),MATCH($A168,'CO2e Wedge_aggregated'!$C$127:$U$127,0))</f>
        <v>0.35603863411011299</v>
      </c>
      <c r="Z168" s="32">
        <f>INDEX($C$88:$U$118,MATCH(Z$152,$B$88:$B$118,0),MATCH($A168,'CO2e Wedge_aggregated'!$C$127:$U$127,0))</f>
        <v>0.31861086323785398</v>
      </c>
      <c r="AA168" s="32">
        <f>INDEX($C$88:$U$118,MATCH(AA$152,$B$88:$B$118,0),MATCH($A168,'CO2e Wedge_aggregated'!$C$127:$U$127,0))</f>
        <v>0.239319765304883</v>
      </c>
      <c r="AB168" s="32">
        <f>INDEX($C$88:$U$118,MATCH(AB$152,$B$88:$B$118,0),MATCH($A168,'CO2e Wedge_aggregated'!$C$127:$U$127,0))</f>
        <v>0.17171308452162201</v>
      </c>
      <c r="AC168" s="32">
        <f>INDEX($C$88:$U$118,MATCH(AC$152,$B$88:$B$118,0),MATCH($A168,'CO2e Wedge_aggregated'!$C$127:$U$127,0))</f>
        <v>0.120638457500037</v>
      </c>
      <c r="AD168" s="32">
        <f>INDEX($C$88:$U$118,MATCH(AD$152,$B$88:$B$118,0),MATCH($A168,'CO2e Wedge_aggregated'!$C$127:$U$127,0))</f>
        <v>7.9895017429987294E-2</v>
      </c>
      <c r="AE168" s="32">
        <f>INDEX($C$88:$U$118,MATCH(AE$152,$B$88:$B$118,0),MATCH($A168,'CO2e Wedge_aggregated'!$C$127:$U$127,0))</f>
        <v>4.8762892584104003E-2</v>
      </c>
      <c r="AF168" s="32">
        <f>INDEX($C$88:$U$118,MATCH(AF$152,$B$88:$B$118,0),MATCH($A168,'CO2e Wedge_aggregated'!$C$127:$U$127,0))</f>
        <v>2.8108955398867801E-2</v>
      </c>
      <c r="AG168" s="32">
        <f>INDEX($C$88:$U$118,MATCH(AG$152,$B$88:$B$118,0),MATCH($A168,'CO2e Wedge_aggregated'!$C$127:$U$127,0))</f>
        <v>1.6650533128613799E-2</v>
      </c>
      <c r="AH168" s="32">
        <f>INDEX($C$88:$U$118,MATCH(AH$152,$B$88:$B$118,0),MATCH($A168,'CO2e Wedge_aggregated'!$C$127:$U$127,0))</f>
        <v>1.49869644574723E-2</v>
      </c>
      <c r="AI168" s="32">
        <f>INDEX($C$88:$U$118,MATCH(AI$152,$B$88:$B$118,0),MATCH($A168,'CO2e Wedge_aggregated'!$C$127:$U$127,0))</f>
        <v>1.4225110785053599E-2</v>
      </c>
    </row>
    <row r="169" spans="1:35" s="23" customFormat="1" x14ac:dyDescent="0.25">
      <c r="A169" s="99" t="s">
        <v>68</v>
      </c>
      <c r="B169" s="23" t="str">
        <f t="shared" si="48"/>
        <v>Electricity</v>
      </c>
      <c r="C169" s="23" t="str">
        <f t="shared" si="49"/>
        <v>100% Clean Electricity Standard + Grid Flex (89%)</v>
      </c>
      <c r="D169" s="23" t="str">
        <f t="shared" si="50"/>
        <v>100% Clean Electricity Standard + Grid Flex</v>
      </c>
      <c r="E169" s="24">
        <f>INDEX($C$88:$U$118,MATCH(E$152,$B$88:$B$118,0),MATCH($A169,'CO2e Wedge_aggregated'!$C$127:$U$127,0))</f>
        <v>0</v>
      </c>
      <c r="F169" s="24">
        <f>INDEX($C$88:$U$118,MATCH(F$152,$B$88:$B$118,0),MATCH($A169,'CO2e Wedge_aggregated'!$C$127:$U$127,0))</f>
        <v>1.6888000000000001</v>
      </c>
      <c r="G169" s="24">
        <f>INDEX($C$88:$U$118,MATCH(G$152,$B$88:$B$118,0),MATCH($A169,'CO2e Wedge_aggregated'!$C$127:$U$127,0))</f>
        <v>3.12528939999999</v>
      </c>
      <c r="H169" s="24">
        <f>INDEX($C$88:$U$118,MATCH(H$152,$B$88:$B$118,0),MATCH($A169,'CO2e Wedge_aggregated'!$C$127:$U$127,0))</f>
        <v>1.5719620612219201</v>
      </c>
      <c r="I169" s="24">
        <f>INDEX($C$88:$U$118,MATCH(I$152,$B$88:$B$118,0),MATCH($A169,'CO2e Wedge_aggregated'!$C$127:$U$127,0))</f>
        <v>4.2933091957807479</v>
      </c>
      <c r="J169" s="24">
        <f>INDEX($C$88:$U$118,MATCH(J$152,$B$88:$B$118,0),MATCH($A169,'CO2e Wedge_aggregated'!$C$127:$U$127,0))</f>
        <v>1.9065652901999344</v>
      </c>
      <c r="K169" s="24">
        <f>INDEX($C$88:$U$118,MATCH(K$152,$B$88:$B$118,0),MATCH($A169,'CO2e Wedge_aggregated'!$C$127:$U$127,0))</f>
        <v>0.77100921214961771</v>
      </c>
      <c r="L169" s="24">
        <f>INDEX($C$88:$U$118,MATCH(L$152,$B$88:$B$118,0),MATCH($A169,'CO2e Wedge_aggregated'!$C$127:$U$127,0))</f>
        <v>0.4360577556046813</v>
      </c>
      <c r="M169" s="24">
        <f>INDEX($C$88:$U$118,MATCH(M$152,$B$88:$B$118,0),MATCH($A169,'CO2e Wedge_aggregated'!$C$127:$U$127,0))</f>
        <v>2.6575844906036581</v>
      </c>
      <c r="N169" s="24">
        <f>INDEX($C$88:$U$118,MATCH(N$152,$B$88:$B$118,0),MATCH($A169,'CO2e Wedge_aggregated'!$C$127:$U$127,0))</f>
        <v>7.1879729923417361</v>
      </c>
      <c r="O169" s="24">
        <f>INDEX($C$88:$U$118,MATCH(O$152,$B$88:$B$118,0),MATCH($A169,'CO2e Wedge_aggregated'!$C$127:$U$127,0))</f>
        <v>12.21115300355209</v>
      </c>
      <c r="P169" s="24">
        <f>INDEX($C$88:$U$118,MATCH(P$152,$B$88:$B$118,0),MATCH($A169,'CO2e Wedge_aggregated'!$C$127:$U$127,0))</f>
        <v>15.522041345206173</v>
      </c>
      <c r="Q169" s="24">
        <f>INDEX($C$88:$U$118,MATCH(Q$152,$B$88:$B$118,0),MATCH($A169,'CO2e Wedge_aggregated'!$C$127:$U$127,0))</f>
        <v>19.197087113184764</v>
      </c>
      <c r="R169" s="24">
        <f>INDEX($C$88:$U$118,MATCH(R$152,$B$88:$B$118,0),MATCH($A169,'CO2e Wedge_aggregated'!$C$127:$U$127,0))</f>
        <v>27.270988012588251</v>
      </c>
      <c r="S169" s="24">
        <f>INDEX($C$88:$U$118,MATCH(S$152,$B$88:$B$118,0),MATCH($A169,'CO2e Wedge_aggregated'!$C$127:$U$127,0))</f>
        <v>27.14456589253335</v>
      </c>
      <c r="T169" s="24">
        <f>INDEX($C$88:$U$118,MATCH(T$152,$B$88:$B$118,0),MATCH($A169,'CO2e Wedge_aggregated'!$C$127:$U$127,0))</f>
        <v>27.010104500533689</v>
      </c>
      <c r="U169" s="24">
        <f>INDEX($C$88:$U$118,MATCH(U$152,$B$88:$B$118,0),MATCH($A169,'CO2e Wedge_aggregated'!$C$127:$U$127,0))</f>
        <v>26.738156289161545</v>
      </c>
      <c r="V169" s="24">
        <f>INDEX($C$88:$U$118,MATCH(V$152,$B$88:$B$118,0),MATCH($A169,'CO2e Wedge_aggregated'!$C$127:$U$127,0))</f>
        <v>26.563332537096198</v>
      </c>
      <c r="W169" s="24">
        <f>INDEX($C$88:$U$118,MATCH(W$152,$B$88:$B$118,0),MATCH($A169,'CO2e Wedge_aggregated'!$C$127:$U$127,0))</f>
        <v>26.325486033474842</v>
      </c>
      <c r="X169" s="24">
        <f>INDEX($C$88:$U$118,MATCH(X$152,$B$88:$B$118,0),MATCH($A169,'CO2e Wedge_aggregated'!$C$127:$U$127,0))</f>
        <v>25.91676551527032</v>
      </c>
      <c r="Y169" s="24">
        <f>INDEX($C$88:$U$118,MATCH(Y$152,$B$88:$B$118,0),MATCH($A169,'CO2e Wedge_aggregated'!$C$127:$U$127,0))</f>
        <v>25.499231912734</v>
      </c>
      <c r="Z169" s="24">
        <f>INDEX($C$88:$U$118,MATCH(Z$152,$B$88:$B$118,0),MATCH($A169,'CO2e Wedge_aggregated'!$C$127:$U$127,0))</f>
        <v>23.383369795409973</v>
      </c>
      <c r="AA169" s="24">
        <f>INDEX($C$88:$U$118,MATCH(AA$152,$B$88:$B$118,0),MATCH($A169,'CO2e Wedge_aggregated'!$C$127:$U$127,0))</f>
        <v>23.912657463353362</v>
      </c>
      <c r="AB169" s="24">
        <f>INDEX($C$88:$U$118,MATCH(AB$152,$B$88:$B$118,0),MATCH($A169,'CO2e Wedge_aggregated'!$C$127:$U$127,0))</f>
        <v>24.008244253277955</v>
      </c>
      <c r="AC169" s="24">
        <f>INDEX($C$88:$U$118,MATCH(AC$152,$B$88:$B$118,0),MATCH($A169,'CO2e Wedge_aggregated'!$C$127:$U$127,0))</f>
        <v>24.638100565222469</v>
      </c>
      <c r="AD169" s="24">
        <f>INDEX($C$88:$U$118,MATCH(AD$152,$B$88:$B$118,0),MATCH($A169,'CO2e Wedge_aggregated'!$C$127:$U$127,0))</f>
        <v>24.940650591408989</v>
      </c>
      <c r="AE169" s="24">
        <f>INDEX($C$88:$U$118,MATCH(AE$152,$B$88:$B$118,0),MATCH($A169,'CO2e Wedge_aggregated'!$C$127:$U$127,0))</f>
        <v>24.599381943376851</v>
      </c>
      <c r="AF169" s="24">
        <f>INDEX($C$88:$U$118,MATCH(AF$152,$B$88:$B$118,0),MATCH($A169,'CO2e Wedge_aggregated'!$C$127:$U$127,0))</f>
        <v>24.8906339415433</v>
      </c>
      <c r="AG169" s="24">
        <f>INDEX($C$88:$U$118,MATCH(AG$152,$B$88:$B$118,0),MATCH($A169,'CO2e Wedge_aggregated'!$C$127:$U$127,0))</f>
        <v>24.56442971949922</v>
      </c>
      <c r="AH169" s="24">
        <f>INDEX($C$88:$U$118,MATCH(AH$152,$B$88:$B$118,0),MATCH($A169,'CO2e Wedge_aggregated'!$C$127:$U$127,0))</f>
        <v>24.505694073698365</v>
      </c>
      <c r="AI169" s="24">
        <f>INDEX($C$88:$U$118,MATCH(AI$152,$B$88:$B$118,0),MATCH($A169,'CO2e Wedge_aggregated'!$C$127:$U$127,0))</f>
        <v>24.23482050751047</v>
      </c>
    </row>
    <row r="170" spans="1:35" s="31" customFormat="1" x14ac:dyDescent="0.25">
      <c r="A170" s="95" t="s">
        <v>69</v>
      </c>
      <c r="B170" s="31" t="str">
        <f t="shared" si="48"/>
        <v>Electricity</v>
      </c>
      <c r="C170" s="31" t="str">
        <f t="shared" si="49"/>
        <v>Electricity Sector CCS (11%)</v>
      </c>
      <c r="D170" s="31" t="str">
        <f t="shared" si="50"/>
        <v>Electricity Sector CCS</v>
      </c>
      <c r="E170" s="32">
        <f>INDEX($C$88:$U$118,MATCH(E$152,$B$88:$B$118,0),MATCH($A170,'CO2e Wedge_aggregated'!$C$127:$U$127,0))</f>
        <v>0</v>
      </c>
      <c r="F170" s="32">
        <f>INDEX($C$88:$U$118,MATCH(F$152,$B$88:$B$118,0),MATCH($A170,'CO2e Wedge_aggregated'!$C$127:$U$127,0))</f>
        <v>0</v>
      </c>
      <c r="G170" s="32">
        <f>INDEX($C$88:$U$118,MATCH(G$152,$B$88:$B$118,0),MATCH($A170,'CO2e Wedge_aggregated'!$C$127:$U$127,0))</f>
        <v>0</v>
      </c>
      <c r="H170" s="32">
        <f>INDEX($C$88:$U$118,MATCH(H$152,$B$88:$B$118,0),MATCH($A170,'CO2e Wedge_aggregated'!$C$127:$U$127,0))</f>
        <v>0</v>
      </c>
      <c r="I170" s="32">
        <f>INDEX($C$88:$U$118,MATCH(I$152,$B$88:$B$118,0),MATCH($A170,'CO2e Wedge_aggregated'!$C$127:$U$127,0))</f>
        <v>0</v>
      </c>
      <c r="J170" s="32">
        <f>INDEX($C$88:$U$118,MATCH(J$152,$B$88:$B$118,0),MATCH($A170,'CO2e Wedge_aggregated'!$C$127:$U$127,0))</f>
        <v>0.54636597630224404</v>
      </c>
      <c r="K170" s="32">
        <f>INDEX($C$88:$U$118,MATCH(K$152,$B$88:$B$118,0),MATCH($A170,'CO2e Wedge_aggregated'!$C$127:$U$127,0))</f>
        <v>0.63937953505128098</v>
      </c>
      <c r="L170" s="32">
        <f>INDEX($C$88:$U$118,MATCH(L$152,$B$88:$B$118,0),MATCH($A170,'CO2e Wedge_aggregated'!$C$127:$U$127,0))</f>
        <v>1.3740806729235999</v>
      </c>
      <c r="M170" s="32">
        <f>INDEX($C$88:$U$118,MATCH(M$152,$B$88:$B$118,0),MATCH($A170,'CO2e Wedge_aggregated'!$C$127:$U$127,0))</f>
        <v>1.2554857342963699</v>
      </c>
      <c r="N170" s="32">
        <f>INDEX($C$88:$U$118,MATCH(N$152,$B$88:$B$118,0),MATCH($A170,'CO2e Wedge_aggregated'!$C$127:$U$127,0))</f>
        <v>1.87945748665333</v>
      </c>
      <c r="O170" s="32">
        <f>INDEX($C$88:$U$118,MATCH(O$152,$B$88:$B$118,0),MATCH($A170,'CO2e Wedge_aggregated'!$C$127:$U$127,0))</f>
        <v>2.3933221518875398</v>
      </c>
      <c r="P170" s="32">
        <f>INDEX($C$88:$U$118,MATCH(P$152,$B$88:$B$118,0),MATCH($A170,'CO2e Wedge_aggregated'!$C$127:$U$127,0))</f>
        <v>2.72542339342455</v>
      </c>
      <c r="Q170" s="32">
        <f>INDEX($C$88:$U$118,MATCH(Q$152,$B$88:$B$118,0),MATCH($A170,'CO2e Wedge_aggregated'!$C$127:$U$127,0))</f>
        <v>3.1521653886387</v>
      </c>
      <c r="R170" s="32">
        <f>INDEX($C$88:$U$118,MATCH(R$152,$B$88:$B$118,0),MATCH($A170,'CO2e Wedge_aggregated'!$C$127:$U$127,0))</f>
        <v>3.3637306904361099</v>
      </c>
      <c r="S170" s="32">
        <f>INDEX($C$88:$U$118,MATCH(S$152,$B$88:$B$118,0),MATCH($A170,'CO2e Wedge_aggregated'!$C$127:$U$127,0))</f>
        <v>3.4767857612858202</v>
      </c>
      <c r="T170" s="32">
        <f>INDEX($C$88:$U$118,MATCH(T$152,$B$88:$B$118,0),MATCH($A170,'CO2e Wedge_aggregated'!$C$127:$U$127,0))</f>
        <v>3.6640566748351602</v>
      </c>
      <c r="U170" s="32">
        <f>INDEX($C$88:$U$118,MATCH(U$152,$B$88:$B$118,0),MATCH($A170,'CO2e Wedge_aggregated'!$C$127:$U$127,0))</f>
        <v>3.20239440034144</v>
      </c>
      <c r="V170" s="32">
        <f>INDEX($C$88:$U$118,MATCH(V$152,$B$88:$B$118,0),MATCH($A170,'CO2e Wedge_aggregated'!$C$127:$U$127,0))</f>
        <v>3.03528399225209</v>
      </c>
      <c r="W170" s="32">
        <f>INDEX($C$88:$U$118,MATCH(W$152,$B$88:$B$118,0),MATCH($A170,'CO2e Wedge_aggregated'!$C$127:$U$127,0))</f>
        <v>2.7984711697483999</v>
      </c>
      <c r="X170" s="32">
        <f>INDEX($C$88:$U$118,MATCH(X$152,$B$88:$B$118,0),MATCH($A170,'CO2e Wedge_aggregated'!$C$127:$U$127,0))</f>
        <v>2.6024529011489501</v>
      </c>
      <c r="Y170" s="32">
        <f>INDEX($C$88:$U$118,MATCH(Y$152,$B$88:$B$118,0),MATCH($A170,'CO2e Wedge_aggregated'!$C$127:$U$127,0))</f>
        <v>2.7106801317265399</v>
      </c>
      <c r="Z170" s="32">
        <f>INDEX($C$88:$U$118,MATCH(Z$152,$B$88:$B$118,0),MATCH($A170,'CO2e Wedge_aggregated'!$C$127:$U$127,0))</f>
        <v>2.6524697389416301</v>
      </c>
      <c r="AA170" s="32">
        <f>INDEX($C$88:$U$118,MATCH(AA$152,$B$88:$B$118,0),MATCH($A170,'CO2e Wedge_aggregated'!$C$127:$U$127,0))</f>
        <v>2.6699891657135</v>
      </c>
      <c r="AB170" s="32">
        <f>INDEX($C$88:$U$118,MATCH(AB$152,$B$88:$B$118,0),MATCH($A170,'CO2e Wedge_aggregated'!$C$127:$U$127,0))</f>
        <v>2.6885720010118899</v>
      </c>
      <c r="AC170" s="32">
        <f>INDEX($C$88:$U$118,MATCH(AC$152,$B$88:$B$118,0),MATCH($A170,'CO2e Wedge_aggregated'!$C$127:$U$127,0))</f>
        <v>2.68794343355987</v>
      </c>
      <c r="AD170" s="32">
        <f>INDEX($C$88:$U$118,MATCH(AD$152,$B$88:$B$118,0),MATCH($A170,'CO2e Wedge_aggregated'!$C$127:$U$127,0))</f>
        <v>2.7196177346979198</v>
      </c>
      <c r="AE170" s="32">
        <f>INDEX($C$88:$U$118,MATCH(AE$152,$B$88:$B$118,0),MATCH($A170,'CO2e Wedge_aggregated'!$C$127:$U$127,0))</f>
        <v>2.7886076615503299</v>
      </c>
      <c r="AF170" s="32">
        <f>INDEX($C$88:$U$118,MATCH(AF$152,$B$88:$B$118,0),MATCH($A170,'CO2e Wedge_aggregated'!$C$127:$U$127,0))</f>
        <v>2.8463597501674802</v>
      </c>
      <c r="AG170" s="32">
        <f>INDEX($C$88:$U$118,MATCH(AG$152,$B$88:$B$118,0),MATCH($A170,'CO2e Wedge_aggregated'!$C$127:$U$127,0))</f>
        <v>2.9213889221637199</v>
      </c>
      <c r="AH170" s="32">
        <f>INDEX($C$88:$U$118,MATCH(AH$152,$B$88:$B$118,0),MATCH($A170,'CO2e Wedge_aggregated'!$C$127:$U$127,0))</f>
        <v>2.9763675541852299</v>
      </c>
      <c r="AI170" s="32">
        <f>INDEX($C$88:$U$118,MATCH(AI$152,$B$88:$B$118,0),MATCH($A170,'CO2e Wedge_aggregated'!$C$127:$U$127,0))</f>
        <v>3.03472247252413</v>
      </c>
    </row>
    <row r="171" spans="1:35" s="27" customFormat="1" x14ac:dyDescent="0.25">
      <c r="A171" s="92" t="s">
        <v>71</v>
      </c>
      <c r="B171" s="27" t="str">
        <f t="shared" si="48"/>
        <v>Land and Agriculture</v>
      </c>
      <c r="C171" s="27" t="str">
        <f t="shared" si="49"/>
        <v>Livestock Measures (56%)</v>
      </c>
      <c r="D171" s="27" t="str">
        <f t="shared" si="50"/>
        <v>Livestock Measures</v>
      </c>
      <c r="E171" s="28">
        <f>INDEX($C$88:$U$118,MATCH(E$152,$B$88:$B$118,0),MATCH($A171,'CO2e Wedge_aggregated'!$C$127:$U$127,0))</f>
        <v>0</v>
      </c>
      <c r="F171" s="28">
        <f>INDEX($C$88:$U$118,MATCH(F$152,$B$88:$B$118,0),MATCH($A171,'CO2e Wedge_aggregated'!$C$127:$U$127,0))</f>
        <v>0</v>
      </c>
      <c r="G171" s="28">
        <f>INDEX($C$88:$U$118,MATCH(G$152,$B$88:$B$118,0),MATCH($A171,'CO2e Wedge_aggregated'!$C$127:$U$127,0))</f>
        <v>0</v>
      </c>
      <c r="H171" s="28">
        <f>INDEX($C$88:$U$118,MATCH(H$152,$B$88:$B$118,0),MATCH($A171,'CO2e Wedge_aggregated'!$C$127:$U$127,0))</f>
        <v>0.37443796733006701</v>
      </c>
      <c r="I171" s="28">
        <f>INDEX($C$88:$U$118,MATCH(I$152,$B$88:$B$118,0),MATCH($A171,'CO2e Wedge_aggregated'!$C$127:$U$127,0))</f>
        <v>1.01312209283832</v>
      </c>
      <c r="J171" s="28">
        <f>INDEX($C$88:$U$118,MATCH(J$152,$B$88:$B$118,0),MATCH($A171,'CO2e Wedge_aggregated'!$C$127:$U$127,0))</f>
        <v>1.8573393713542401</v>
      </c>
      <c r="K171" s="28">
        <f>INDEX($C$88:$U$118,MATCH(K$152,$B$88:$B$118,0),MATCH($A171,'CO2e Wedge_aggregated'!$C$127:$U$127,0))</f>
        <v>2.3929941684536602</v>
      </c>
      <c r="L171" s="28">
        <f>INDEX($C$88:$U$118,MATCH(L$152,$B$88:$B$118,0),MATCH($A171,'CO2e Wedge_aggregated'!$C$127:$U$127,0))</f>
        <v>2.86437876088893</v>
      </c>
      <c r="M171" s="28">
        <f>INDEX($C$88:$U$118,MATCH(M$152,$B$88:$B$118,0),MATCH($A171,'CO2e Wedge_aggregated'!$C$127:$U$127,0))</f>
        <v>3.4094115131256801</v>
      </c>
      <c r="N171" s="28">
        <f>INDEX($C$88:$U$118,MATCH(N$152,$B$88:$B$118,0),MATCH($A171,'CO2e Wedge_aggregated'!$C$127:$U$127,0))</f>
        <v>3.8698649682775401</v>
      </c>
      <c r="O171" s="28">
        <f>INDEX($C$88:$U$118,MATCH(O$152,$B$88:$B$118,0),MATCH($A171,'CO2e Wedge_aggregated'!$C$127:$U$127,0))</f>
        <v>4.2738723015776996</v>
      </c>
      <c r="P171" s="28">
        <f>INDEX($C$88:$U$118,MATCH(P$152,$B$88:$B$118,0),MATCH($A171,'CO2e Wedge_aggregated'!$C$127:$U$127,0))</f>
        <v>4.2541781853284197</v>
      </c>
      <c r="Q171" s="28">
        <f>INDEX($C$88:$U$118,MATCH(Q$152,$B$88:$B$118,0),MATCH($A171,'CO2e Wedge_aggregated'!$C$127:$U$127,0))</f>
        <v>4.2331107843353299</v>
      </c>
      <c r="R171" s="28">
        <f>INDEX($C$88:$U$118,MATCH(R$152,$B$88:$B$118,0),MATCH($A171,'CO2e Wedge_aggregated'!$C$127:$U$127,0))</f>
        <v>4.0215863910544396</v>
      </c>
      <c r="S171" s="28">
        <f>INDEX($C$88:$U$118,MATCH(S$152,$B$88:$B$118,0),MATCH($A171,'CO2e Wedge_aggregated'!$C$127:$U$127,0))</f>
        <v>3.95599804013853</v>
      </c>
      <c r="T171" s="28">
        <f>INDEX($C$88:$U$118,MATCH(T$152,$B$88:$B$118,0),MATCH($A171,'CO2e Wedge_aggregated'!$C$127:$U$127,0))</f>
        <v>3.9094412635257099</v>
      </c>
      <c r="U171" s="28">
        <f>INDEX($C$88:$U$118,MATCH(U$152,$B$88:$B$118,0),MATCH($A171,'CO2e Wedge_aggregated'!$C$127:$U$127,0))</f>
        <v>3.8276677729961901</v>
      </c>
      <c r="V171" s="28">
        <f>INDEX($C$88:$U$118,MATCH(V$152,$B$88:$B$118,0),MATCH($A171,'CO2e Wedge_aggregated'!$C$127:$U$127,0))</f>
        <v>3.7791801940707601</v>
      </c>
      <c r="W171" s="28">
        <f>INDEX($C$88:$U$118,MATCH(W$152,$B$88:$B$118,0),MATCH($A171,'CO2e Wedge_aggregated'!$C$127:$U$127,0))</f>
        <v>3.7210260708738998</v>
      </c>
      <c r="X171" s="28">
        <f>INDEX($C$88:$U$118,MATCH(X$152,$B$88:$B$118,0),MATCH($A171,'CO2e Wedge_aggregated'!$C$127:$U$127,0))</f>
        <v>3.6659358846188401</v>
      </c>
      <c r="Y171" s="28">
        <f>INDEX($C$88:$U$118,MATCH(Y$152,$B$88:$B$118,0),MATCH($A171,'CO2e Wedge_aggregated'!$C$127:$U$127,0))</f>
        <v>3.63663967131719</v>
      </c>
      <c r="Z171" s="28">
        <f>INDEX($C$88:$U$118,MATCH(Z$152,$B$88:$B$118,0),MATCH($A171,'CO2e Wedge_aggregated'!$C$127:$U$127,0))</f>
        <v>3.6093199846836201</v>
      </c>
      <c r="AA171" s="28">
        <f>INDEX($C$88:$U$118,MATCH(AA$152,$B$88:$B$118,0),MATCH($A171,'CO2e Wedge_aggregated'!$C$127:$U$127,0))</f>
        <v>3.5635517413582098</v>
      </c>
      <c r="AB171" s="28">
        <f>INDEX($C$88:$U$118,MATCH(AB$152,$B$88:$B$118,0),MATCH($A171,'CO2e Wedge_aggregated'!$C$127:$U$127,0))</f>
        <v>3.5225273596772002</v>
      </c>
      <c r="AC171" s="28">
        <f>INDEX($C$88:$U$118,MATCH(AC$152,$B$88:$B$118,0),MATCH($A171,'CO2e Wedge_aggregated'!$C$127:$U$127,0))</f>
        <v>3.4734339359246</v>
      </c>
      <c r="AD171" s="28">
        <f>INDEX($C$88:$U$118,MATCH(AD$152,$B$88:$B$118,0),MATCH($A171,'CO2e Wedge_aggregated'!$C$127:$U$127,0))</f>
        <v>3.4298610528654798</v>
      </c>
      <c r="AE171" s="28">
        <f>INDEX($C$88:$U$118,MATCH(AE$152,$B$88:$B$118,0),MATCH($A171,'CO2e Wedge_aggregated'!$C$127:$U$127,0))</f>
        <v>3.4461370087628298</v>
      </c>
      <c r="AF171" s="28">
        <f>INDEX($C$88:$U$118,MATCH(AF$152,$B$88:$B$118,0),MATCH($A171,'CO2e Wedge_aggregated'!$C$127:$U$127,0))</f>
        <v>3.4566993931741501</v>
      </c>
      <c r="AG171" s="28">
        <f>INDEX($C$88:$U$118,MATCH(AG$152,$B$88:$B$118,0),MATCH($A171,'CO2e Wedge_aggregated'!$C$127:$U$127,0))</f>
        <v>3.4724224101987899</v>
      </c>
      <c r="AH171" s="28">
        <f>INDEX($C$88:$U$118,MATCH(AH$152,$B$88:$B$118,0),MATCH($A171,'CO2e Wedge_aggregated'!$C$127:$U$127,0))</f>
        <v>3.48559364073015</v>
      </c>
      <c r="AI171" s="28">
        <f>INDEX($C$88:$U$118,MATCH(AI$152,$B$88:$B$118,0),MATCH($A171,'CO2e Wedge_aggregated'!$C$127:$U$127,0))</f>
        <v>3.5013902048591801</v>
      </c>
    </row>
    <row r="172" spans="1:35" s="27" customFormat="1" x14ac:dyDescent="0.25">
      <c r="A172" s="93" t="s">
        <v>72</v>
      </c>
      <c r="B172" s="27" t="str">
        <f t="shared" si="48"/>
        <v>Land and Agriculture</v>
      </c>
      <c r="C172" s="27" t="str">
        <f t="shared" si="49"/>
        <v>Afforestation and Reforestation (24%)</v>
      </c>
      <c r="D172" s="27" t="str">
        <f t="shared" si="50"/>
        <v>Afforestation and Reforestation</v>
      </c>
      <c r="E172" s="28">
        <f>INDEX($C$88:$U$118,MATCH(E$152,$B$88:$B$118,0),MATCH($A172,'CO2e Wedge_aggregated'!$C$127:$U$127,0))</f>
        <v>0</v>
      </c>
      <c r="F172" s="28">
        <f>INDEX($C$88:$U$118,MATCH(F$152,$B$88:$B$118,0),MATCH($A172,'CO2e Wedge_aggregated'!$C$127:$U$127,0))</f>
        <v>0</v>
      </c>
      <c r="G172" s="28">
        <f>INDEX($C$88:$U$118,MATCH(G$152,$B$88:$B$118,0),MATCH($A172,'CO2e Wedge_aggregated'!$C$127:$U$127,0))</f>
        <v>0</v>
      </c>
      <c r="H172" s="28">
        <f>INDEX($C$88:$U$118,MATCH(H$152,$B$88:$B$118,0),MATCH($A172,'CO2e Wedge_aggregated'!$C$127:$U$127,0))</f>
        <v>1.54309805815888E-2</v>
      </c>
      <c r="I172" s="28">
        <f>INDEX($C$88:$U$118,MATCH(I$152,$B$88:$B$118,0),MATCH($A172,'CO2e Wedge_aggregated'!$C$127:$U$127,0))</f>
        <v>4.6972008242691599E-2</v>
      </c>
      <c r="J172" s="28">
        <f>INDEX($C$88:$U$118,MATCH(J$152,$B$88:$B$118,0),MATCH($A172,'CO2e Wedge_aggregated'!$C$127:$U$127,0))</f>
        <v>9.1883532946339302E-2</v>
      </c>
      <c r="K172" s="28">
        <f>INDEX($C$88:$U$118,MATCH(K$152,$B$88:$B$118,0),MATCH($A172,'CO2e Wedge_aggregated'!$C$127:$U$127,0))</f>
        <v>0.153981869418953</v>
      </c>
      <c r="L172" s="28">
        <f>INDEX($C$88:$U$118,MATCH(L$152,$B$88:$B$118,0),MATCH($A172,'CO2e Wedge_aggregated'!$C$127:$U$127,0))</f>
        <v>0.230435697885571</v>
      </c>
      <c r="M172" s="28">
        <f>INDEX($C$88:$U$118,MATCH(M$152,$B$88:$B$118,0),MATCH($A172,'CO2e Wedge_aggregated'!$C$127:$U$127,0))</f>
        <v>0.33428659673576999</v>
      </c>
      <c r="N172" s="28">
        <f>INDEX($C$88:$U$118,MATCH(N$152,$B$88:$B$118,0),MATCH($A172,'CO2e Wedge_aggregated'!$C$127:$U$127,0))</f>
        <v>0.45343350161620599</v>
      </c>
      <c r="O172" s="28">
        <f>INDEX($C$88:$U$118,MATCH(O$152,$B$88:$B$118,0),MATCH($A172,'CO2e Wedge_aggregated'!$C$127:$U$127,0))</f>
        <v>0.59020150125720505</v>
      </c>
      <c r="P172" s="28">
        <f>INDEX($C$88:$U$118,MATCH(P$152,$B$88:$B$118,0),MATCH($A172,'CO2e Wedge_aggregated'!$C$127:$U$127,0))</f>
        <v>0.72618302681843905</v>
      </c>
      <c r="Q172" s="28">
        <f>INDEX($C$88:$U$118,MATCH(Q$152,$B$88:$B$118,0),MATCH($A172,'CO2e Wedge_aggregated'!$C$127:$U$127,0))</f>
        <v>0.86326150549154701</v>
      </c>
      <c r="R172" s="28">
        <f>INDEX($C$88:$U$118,MATCH(R$152,$B$88:$B$118,0),MATCH($A172,'CO2e Wedge_aggregated'!$C$127:$U$127,0))</f>
        <v>0.95678403773780596</v>
      </c>
      <c r="S172" s="28">
        <f>INDEX($C$88:$U$118,MATCH(S$152,$B$88:$B$118,0),MATCH($A172,'CO2e Wedge_aggregated'!$C$127:$U$127,0))</f>
        <v>1.0788589652423799</v>
      </c>
      <c r="T172" s="28">
        <f>INDEX($C$88:$U$118,MATCH(T$152,$B$88:$B$118,0),MATCH($A172,'CO2e Wedge_aggregated'!$C$127:$U$127,0))</f>
        <v>1.2051796501545899</v>
      </c>
      <c r="U172" s="28">
        <f>INDEX($C$88:$U$118,MATCH(U$152,$B$88:$B$118,0),MATCH($A172,'CO2e Wedge_aggregated'!$C$127:$U$127,0))</f>
        <v>1.32103831673989</v>
      </c>
      <c r="V172" s="28">
        <f>INDEX($C$88:$U$118,MATCH(V$152,$B$88:$B$118,0),MATCH($A172,'CO2e Wedge_aggregated'!$C$127:$U$127,0))</f>
        <v>1.4474592602584599</v>
      </c>
      <c r="W172" s="28">
        <f>INDEX($C$88:$U$118,MATCH(W$152,$B$88:$B$118,0),MATCH($A172,'CO2e Wedge_aggregated'!$C$127:$U$127,0))</f>
        <v>1.5698444815703101</v>
      </c>
      <c r="X172" s="28">
        <f>INDEX($C$88:$U$118,MATCH(X$152,$B$88:$B$118,0),MATCH($A172,'CO2e Wedge_aggregated'!$C$127:$U$127,0))</f>
        <v>1.6930259446834699</v>
      </c>
      <c r="Y172" s="28">
        <f>INDEX($C$88:$U$118,MATCH(Y$152,$B$88:$B$118,0),MATCH($A172,'CO2e Wedge_aggregated'!$C$127:$U$127,0))</f>
        <v>1.8292527681344199</v>
      </c>
      <c r="Z172" s="28">
        <f>INDEX($C$88:$U$118,MATCH(Z$152,$B$88:$B$118,0),MATCH($A172,'CO2e Wedge_aggregated'!$C$127:$U$127,0))</f>
        <v>1.96518542458111</v>
      </c>
      <c r="AA172" s="28">
        <f>INDEX($C$88:$U$118,MATCH(AA$152,$B$88:$B$118,0),MATCH($A172,'CO2e Wedge_aggregated'!$C$127:$U$127,0))</f>
        <v>2.0919218638080501</v>
      </c>
      <c r="AB172" s="28">
        <f>INDEX($C$88:$U$118,MATCH(AB$152,$B$88:$B$118,0),MATCH($A172,'CO2e Wedge_aggregated'!$C$127:$U$127,0))</f>
        <v>2.2211319746077001</v>
      </c>
      <c r="AC172" s="28">
        <f>INDEX($C$88:$U$118,MATCH(AC$152,$B$88:$B$118,0),MATCH($A172,'CO2e Wedge_aggregated'!$C$127:$U$127,0))</f>
        <v>2.34562073354765</v>
      </c>
      <c r="AD172" s="28">
        <f>INDEX($C$88:$U$118,MATCH(AD$152,$B$88:$B$118,0),MATCH($A172,'CO2e Wedge_aggregated'!$C$127:$U$127,0))</f>
        <v>2.4735219823594101</v>
      </c>
      <c r="AE172" s="28">
        <f>INDEX($C$88:$U$118,MATCH(AE$152,$B$88:$B$118,0),MATCH($A172,'CO2e Wedge_aggregated'!$C$127:$U$127,0))</f>
        <v>2.6051586048044899</v>
      </c>
      <c r="AF172" s="28">
        <f>INDEX($C$88:$U$118,MATCH(AF$152,$B$88:$B$118,0),MATCH($A172,'CO2e Wedge_aggregated'!$C$127:$U$127,0))</f>
        <v>2.7323112915407402</v>
      </c>
      <c r="AG172" s="28">
        <f>INDEX($C$88:$U$118,MATCH(AG$152,$B$88:$B$118,0),MATCH($A172,'CO2e Wedge_aggregated'!$C$127:$U$127,0))</f>
        <v>2.8638111684050802</v>
      </c>
      <c r="AH172" s="28">
        <f>INDEX($C$88:$U$118,MATCH(AH$152,$B$88:$B$118,0),MATCH($A172,'CO2e Wedge_aggregated'!$C$127:$U$127,0))</f>
        <v>2.9936215688360202</v>
      </c>
      <c r="AI172" s="28">
        <f>INDEX($C$88:$U$118,MATCH(AI$152,$B$88:$B$118,0),MATCH($A172,'CO2e Wedge_aggregated'!$C$127:$U$127,0))</f>
        <v>3.1257980536621899</v>
      </c>
    </row>
    <row r="173" spans="1:35" s="27" customFormat="1" x14ac:dyDescent="0.25">
      <c r="A173" s="92" t="s">
        <v>73</v>
      </c>
      <c r="B173" s="27" t="str">
        <f>INDEX($D$57:$D$83,MATCH(D173,$B$57:$B$83,0))</f>
        <v>Land and Agriculture</v>
      </c>
      <c r="C173" s="27" t="str">
        <f t="shared" si="49"/>
        <v>Cropland and Rice Measures (15%)</v>
      </c>
      <c r="D173" s="27" t="str">
        <f t="shared" si="50"/>
        <v>Cropland and Rice Measures</v>
      </c>
      <c r="E173" s="28">
        <f>INDEX($C$88:$U$118,MATCH(E$152,$B$88:$B$118,0),MATCH($A173,'CO2e Wedge_aggregated'!$C$127:$U$127,0))</f>
        <v>0</v>
      </c>
      <c r="F173" s="28">
        <f>INDEX($C$88:$U$118,MATCH(F$152,$B$88:$B$118,0),MATCH($A173,'CO2e Wedge_aggregated'!$C$127:$U$127,0))</f>
        <v>0</v>
      </c>
      <c r="G173" s="28">
        <f>INDEX($C$88:$U$118,MATCH(G$152,$B$88:$B$118,0),MATCH($A173,'CO2e Wedge_aggregated'!$C$127:$U$127,0))</f>
        <v>0</v>
      </c>
      <c r="H173" s="28">
        <f>INDEX($C$88:$U$118,MATCH(H$152,$B$88:$B$118,0),MATCH($A173,'CO2e Wedge_aggregated'!$C$127:$U$127,0))</f>
        <v>8.9040630965272996E-2</v>
      </c>
      <c r="I173" s="28">
        <f>INDEX($C$88:$U$118,MATCH(I$152,$B$88:$B$118,0),MATCH($A173,'CO2e Wedge_aggregated'!$C$127:$U$127,0))</f>
        <v>0.2408631111134</v>
      </c>
      <c r="J173" s="28">
        <f>INDEX($C$88:$U$118,MATCH(J$152,$B$88:$B$118,0),MATCH($A173,'CO2e Wedge_aggregated'!$C$127:$U$127,0))</f>
        <v>0.44190421249464101</v>
      </c>
      <c r="K173" s="28">
        <f>INDEX($C$88:$U$118,MATCH(K$152,$B$88:$B$118,0),MATCH($A173,'CO2e Wedge_aggregated'!$C$127:$U$127,0))</f>
        <v>0.57249662485415898</v>
      </c>
      <c r="L173" s="28">
        <f>INDEX($C$88:$U$118,MATCH(L$152,$B$88:$B$118,0),MATCH($A173,'CO2e Wedge_aggregated'!$C$127:$U$127,0))</f>
        <v>0.68981645101498901</v>
      </c>
      <c r="M173" s="28">
        <f>INDEX($C$88:$U$118,MATCH(M$152,$B$88:$B$118,0),MATCH($A173,'CO2e Wedge_aggregated'!$C$127:$U$127,0))</f>
        <v>0.82993983679116101</v>
      </c>
      <c r="N173" s="28">
        <f>INDEX($C$88:$U$118,MATCH(N$152,$B$88:$B$118,0),MATCH($A173,'CO2e Wedge_aggregated'!$C$127:$U$127,0))</f>
        <v>0.95998016606486403</v>
      </c>
      <c r="O173" s="28">
        <f>INDEX($C$88:$U$118,MATCH(O$152,$B$88:$B$118,0),MATCH($A173,'CO2e Wedge_aggregated'!$C$127:$U$127,0))</f>
        <v>1.0778810737764899</v>
      </c>
      <c r="P173" s="28">
        <f>INDEX($C$88:$U$118,MATCH(P$152,$B$88:$B$118,0),MATCH($A173,'CO2e Wedge_aggregated'!$C$127:$U$127,0))</f>
        <v>1.08818497143417</v>
      </c>
      <c r="Q173" s="28">
        <f>INDEX($C$88:$U$118,MATCH(Q$152,$B$88:$B$118,0),MATCH($A173,'CO2e Wedge_aggregated'!$C$127:$U$127,0))</f>
        <v>1.1033606704672301</v>
      </c>
      <c r="R173" s="28">
        <f>INDEX($C$88:$U$118,MATCH(R$152,$B$88:$B$118,0),MATCH($A173,'CO2e Wedge_aggregated'!$C$127:$U$127,0))</f>
        <v>1.0560511145724401</v>
      </c>
      <c r="S173" s="28">
        <f>INDEX($C$88:$U$118,MATCH(S$152,$B$88:$B$118,0),MATCH($A173,'CO2e Wedge_aggregated'!$C$127:$U$127,0))</f>
        <v>1.0462799729203001</v>
      </c>
      <c r="T173" s="28">
        <f>INDEX($C$88:$U$118,MATCH(T$152,$B$88:$B$118,0),MATCH($A173,'CO2e Wedge_aggregated'!$C$127:$U$127,0))</f>
        <v>1.0388353290946799</v>
      </c>
      <c r="U173" s="28">
        <f>INDEX($C$88:$U$118,MATCH(U$152,$B$88:$B$118,0),MATCH($A173,'CO2e Wedge_aggregated'!$C$127:$U$127,0))</f>
        <v>1.02247340229687</v>
      </c>
      <c r="V173" s="28">
        <f>INDEX($C$88:$U$118,MATCH(V$152,$B$88:$B$118,0),MATCH($A173,'CO2e Wedge_aggregated'!$C$127:$U$127,0))</f>
        <v>1.0139816029233</v>
      </c>
      <c r="W173" s="28">
        <f>INDEX($C$88:$U$118,MATCH(W$152,$B$88:$B$118,0),MATCH($A173,'CO2e Wedge_aggregated'!$C$127:$U$127,0))</f>
        <v>1.00222195390742</v>
      </c>
      <c r="X173" s="28">
        <f>INDEX($C$88:$U$118,MATCH(X$152,$B$88:$B$118,0),MATCH($A173,'CO2e Wedge_aggregated'!$C$127:$U$127,0))</f>
        <v>0.99087043657960605</v>
      </c>
      <c r="Y173" s="28">
        <f>INDEX($C$88:$U$118,MATCH(Y$152,$B$88:$B$118,0),MATCH($A173,'CO2e Wedge_aggregated'!$C$127:$U$127,0))</f>
        <v>0.98640780195800004</v>
      </c>
      <c r="Z173" s="28">
        <f>INDEX($C$88:$U$118,MATCH(Z$152,$B$88:$B$118,0),MATCH($A173,'CO2e Wedge_aggregated'!$C$127:$U$127,0))</f>
        <v>0.979940623042729</v>
      </c>
      <c r="AA173" s="28">
        <f>INDEX($C$88:$U$118,MATCH(AA$152,$B$88:$B$118,0),MATCH($A173,'CO2e Wedge_aggregated'!$C$127:$U$127,0))</f>
        <v>0.968513685986502</v>
      </c>
      <c r="AB173" s="28">
        <f>INDEX($C$88:$U$118,MATCH(AB$152,$B$88:$B$118,0),MATCH($A173,'CO2e Wedge_aggregated'!$C$127:$U$127,0))</f>
        <v>0.95840081082378004</v>
      </c>
      <c r="AC173" s="28">
        <f>INDEX($C$88:$U$118,MATCH(AC$152,$B$88:$B$118,0),MATCH($A173,'CO2e Wedge_aggregated'!$C$127:$U$127,0))</f>
        <v>0.946184254979481</v>
      </c>
      <c r="AD173" s="28">
        <f>INDEX($C$88:$U$118,MATCH(AD$152,$B$88:$B$118,0),MATCH($A173,'CO2e Wedge_aggregated'!$C$127:$U$127,0))</f>
        <v>0.93555566181521699</v>
      </c>
      <c r="AE173" s="28">
        <f>INDEX($C$88:$U$118,MATCH(AE$152,$B$88:$B$118,0),MATCH($A173,'CO2e Wedge_aggregated'!$C$127:$U$127,0))</f>
        <v>0.94121852863198796</v>
      </c>
      <c r="AF173" s="28">
        <f>INDEX($C$88:$U$118,MATCH(AF$152,$B$88:$B$118,0),MATCH($A173,'CO2e Wedge_aggregated'!$C$127:$U$127,0))</f>
        <v>0.94517641934191898</v>
      </c>
      <c r="AG173" s="28">
        <f>INDEX($C$88:$U$118,MATCH(AG$152,$B$88:$B$118,0),MATCH($A173,'CO2e Wedge_aggregated'!$C$127:$U$127,0))</f>
        <v>0.95078376669022702</v>
      </c>
      <c r="AH173" s="28">
        <f>INDEX($C$88:$U$118,MATCH(AH$152,$B$88:$B$118,0),MATCH($A173,'CO2e Wedge_aggregated'!$C$127:$U$127,0))</f>
        <v>0.95592876707518204</v>
      </c>
      <c r="AI173" s="28">
        <f>INDEX($C$88:$U$118,MATCH(AI$152,$B$88:$B$118,0),MATCH($A173,'CO2e Wedge_aggregated'!$C$127:$U$127,0))</f>
        <v>0.96198663256157002</v>
      </c>
    </row>
    <row r="174" spans="1:35" s="31" customFormat="1" x14ac:dyDescent="0.25">
      <c r="A174" s="95" t="s">
        <v>84</v>
      </c>
      <c r="B174" s="31" t="str">
        <f t="shared" si="48"/>
        <v>Land and Agriculture</v>
      </c>
      <c r="C174" s="31" t="str">
        <f t="shared" si="49"/>
        <v>Improved Forest Management (5%)</v>
      </c>
      <c r="D174" s="31" t="str">
        <f t="shared" si="50"/>
        <v>Improved Forest Management</v>
      </c>
      <c r="E174" s="32">
        <f>INDEX($C$88:$U$118,MATCH(E$152,$B$88:$B$118,0),MATCH($A174,'CO2e Wedge_aggregated'!$C$127:$U$127,0))</f>
        <v>0</v>
      </c>
      <c r="F174" s="32">
        <f>INDEX($C$88:$U$118,MATCH(F$152,$B$88:$B$118,0),MATCH($A174,'CO2e Wedge_aggregated'!$C$127:$U$127,0))</f>
        <v>0</v>
      </c>
      <c r="G174" s="32">
        <f>INDEX($C$88:$U$118,MATCH(G$152,$B$88:$B$118,0),MATCH($A174,'CO2e Wedge_aggregated'!$C$127:$U$127,0))</f>
        <v>0</v>
      </c>
      <c r="H174" s="32">
        <f>INDEX($C$88:$U$118,MATCH(H$152,$B$88:$B$118,0),MATCH($A174,'CO2e Wedge_aggregated'!$C$127:$U$127,0))</f>
        <v>4.3290156334290897E-2</v>
      </c>
      <c r="I174" s="32">
        <f>INDEX($C$88:$U$118,MATCH(I$152,$B$88:$B$118,0),MATCH($A174,'CO2e Wedge_aggregated'!$C$127:$U$127,0))</f>
        <v>8.7924138172690597E-2</v>
      </c>
      <c r="J174" s="32">
        <f>INDEX($C$88:$U$118,MATCH(J$152,$B$88:$B$118,0),MATCH($A174,'CO2e Wedge_aggregated'!$C$127:$U$127,0))</f>
        <v>0.12900149756307</v>
      </c>
      <c r="K174" s="32">
        <f>INDEX($C$88:$U$118,MATCH(K$152,$B$88:$B$118,0),MATCH($A174,'CO2e Wedge_aggregated'!$C$127:$U$127,0))</f>
        <v>0.17297963252908299</v>
      </c>
      <c r="L174" s="32">
        <f>INDEX($C$88:$U$118,MATCH(L$152,$B$88:$B$118,0),MATCH($A174,'CO2e Wedge_aggregated'!$C$127:$U$127,0))</f>
        <v>0.21572173016343901</v>
      </c>
      <c r="M174" s="32">
        <f>INDEX($C$88:$U$118,MATCH(M$152,$B$88:$B$118,0),MATCH($A174,'CO2e Wedge_aggregated'!$C$127:$U$127,0))</f>
        <v>0.26820468444289802</v>
      </c>
      <c r="N174" s="32">
        <f>INDEX($C$88:$U$118,MATCH(N$152,$B$88:$B$118,0),MATCH($A174,'CO2e Wedge_aggregated'!$C$127:$U$127,0))</f>
        <v>0.318358878381995</v>
      </c>
      <c r="O174" s="32">
        <f>INDEX($C$88:$U$118,MATCH(O$152,$B$88:$B$118,0),MATCH($A174,'CO2e Wedge_aggregated'!$C$127:$U$127,0))</f>
        <v>0.36838794846962097</v>
      </c>
      <c r="P174" s="32">
        <f>INDEX($C$88:$U$118,MATCH(P$152,$B$88:$B$118,0),MATCH($A174,'CO2e Wedge_aggregated'!$C$127:$U$127,0))</f>
        <v>0.370806604223895</v>
      </c>
      <c r="Q174" s="32">
        <f>INDEX($C$88:$U$118,MATCH(Q$152,$B$88:$B$118,0),MATCH($A174,'CO2e Wedge_aggregated'!$C$127:$U$127,0))</f>
        <v>0.37293015170445998</v>
      </c>
      <c r="R174" s="32">
        <f>INDEX($C$88:$U$118,MATCH(R$152,$B$88:$B$118,0),MATCH($A174,'CO2e Wedge_aggregated'!$C$127:$U$127,0))</f>
        <v>0.35825216781643199</v>
      </c>
      <c r="S174" s="32">
        <f>INDEX($C$88:$U$118,MATCH(S$152,$B$88:$B$118,0),MATCH($A174,'CO2e Wedge_aggregated'!$C$127:$U$127,0))</f>
        <v>0.35649999392649301</v>
      </c>
      <c r="T174" s="32">
        <f>INDEX($C$88:$U$118,MATCH(T$152,$B$88:$B$118,0),MATCH($A174,'CO2e Wedge_aggregated'!$C$127:$U$127,0))</f>
        <v>0.356327416324281</v>
      </c>
      <c r="U174" s="32">
        <f>INDEX($C$88:$U$118,MATCH(U$152,$B$88:$B$118,0),MATCH($A174,'CO2e Wedge_aggregated'!$C$127:$U$127,0))</f>
        <v>0.35330391423150997</v>
      </c>
      <c r="V174" s="32">
        <f>INDEX($C$88:$U$118,MATCH(V$152,$B$88:$B$118,0),MATCH($A174,'CO2e Wedge_aggregated'!$C$127:$U$127,0))</f>
        <v>0.35345628503634702</v>
      </c>
      <c r="W174" s="32">
        <f>INDEX($C$88:$U$118,MATCH(W$152,$B$88:$B$118,0),MATCH($A174,'CO2e Wedge_aggregated'!$C$127:$U$127,0))</f>
        <v>0.35274251867841599</v>
      </c>
      <c r="X174" s="32">
        <f>INDEX($C$88:$U$118,MATCH(X$152,$B$88:$B$118,0),MATCH($A174,'CO2e Wedge_aggregated'!$C$127:$U$127,0))</f>
        <v>0.35224712980185302</v>
      </c>
      <c r="Y174" s="32">
        <f>INDEX($C$88:$U$118,MATCH(Y$152,$B$88:$B$118,0),MATCH($A174,'CO2e Wedge_aggregated'!$C$127:$U$127,0))</f>
        <v>0.35434543167015597</v>
      </c>
      <c r="Z174" s="32">
        <f>INDEX($C$88:$U$118,MATCH(Z$152,$B$88:$B$118,0),MATCH($A174,'CO2e Wedge_aggregated'!$C$127:$U$127,0))</f>
        <v>0.356039600551811</v>
      </c>
      <c r="AA174" s="32">
        <f>INDEX($C$88:$U$118,MATCH(AA$152,$B$88:$B$118,0),MATCH($A174,'CO2e Wedge_aggregated'!$C$127:$U$127,0))</f>
        <v>0.35602983422169698</v>
      </c>
      <c r="AB174" s="32">
        <f>INDEX($C$88:$U$118,MATCH(AB$152,$B$88:$B$118,0),MATCH($A174,'CO2e Wedge_aggregated'!$C$127:$U$127,0))</f>
        <v>0.35649387137388899</v>
      </c>
      <c r="AC174" s="32">
        <f>INDEX($C$88:$U$118,MATCH(AC$152,$B$88:$B$118,0),MATCH($A174,'CO2e Wedge_aggregated'!$C$127:$U$127,0))</f>
        <v>0.35612954253750501</v>
      </c>
      <c r="AD174" s="32">
        <f>INDEX($C$88:$U$118,MATCH(AD$152,$B$88:$B$118,0),MATCH($A174,'CO2e Wedge_aggregated'!$C$127:$U$127,0))</f>
        <v>0.35629226029716798</v>
      </c>
      <c r="AE174" s="32">
        <f>INDEX($C$88:$U$118,MATCH(AE$152,$B$88:$B$118,0),MATCH($A174,'CO2e Wedge_aggregated'!$C$127:$U$127,0))</f>
        <v>0.35686201160018899</v>
      </c>
      <c r="AF174" s="32">
        <f>INDEX($C$88:$U$118,MATCH(AF$152,$B$88:$B$118,0),MATCH($A174,'CO2e Wedge_aggregated'!$C$127:$U$127,0))</f>
        <v>0.35687007317195302</v>
      </c>
      <c r="AG174" s="32">
        <f>INDEX($C$88:$U$118,MATCH(AG$152,$B$88:$B$118,0),MATCH($A174,'CO2e Wedge_aggregated'!$C$127:$U$127,0))</f>
        <v>0.35750038116951699</v>
      </c>
      <c r="AH174" s="32">
        <f>INDEX($C$88:$U$118,MATCH(AH$152,$B$88:$B$118,0),MATCH($A174,'CO2e Wedge_aggregated'!$C$127:$U$127,0))</f>
        <v>0.35780738380593402</v>
      </c>
      <c r="AI174" s="32">
        <f>INDEX($C$88:$U$118,MATCH(AI$152,$B$88:$B$118,0),MATCH($A174,'CO2e Wedge_aggregated'!$C$127:$U$127,0))</f>
        <v>0.35835839483455401</v>
      </c>
    </row>
    <row r="175" spans="1:35" s="27" customFormat="1" x14ac:dyDescent="0.25">
      <c r="A175" s="90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25">
      <c r="A176" s="9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2:37" s="2" customFormat="1" x14ac:dyDescent="0.25">
      <c r="C177" s="2" t="s">
        <v>42</v>
      </c>
      <c r="D177" s="3" t="s">
        <v>42</v>
      </c>
      <c r="E177" s="4">
        <f>E155</f>
        <v>499.67599999999999</v>
      </c>
      <c r="F177" s="4">
        <f t="shared" ref="F177:AI177" si="51">F155</f>
        <v>476.51119999999997</v>
      </c>
      <c r="G177" s="4">
        <f t="shared" si="51"/>
        <v>458.18871060000004</v>
      </c>
      <c r="H177" s="4">
        <f t="shared" si="51"/>
        <v>438.32475460433983</v>
      </c>
      <c r="I177" s="4">
        <f t="shared" si="51"/>
        <v>408.25048822269622</v>
      </c>
      <c r="J177" s="4">
        <f t="shared" si="51"/>
        <v>389.08859042103006</v>
      </c>
      <c r="K177" s="4">
        <f t="shared" si="51"/>
        <v>370.92086096247408</v>
      </c>
      <c r="L177" s="4">
        <f t="shared" si="51"/>
        <v>350.98531001606176</v>
      </c>
      <c r="M177" s="4">
        <f t="shared" si="51"/>
        <v>325.66588934423163</v>
      </c>
      <c r="N177" s="4">
        <f t="shared" si="51"/>
        <v>298.19985167334892</v>
      </c>
      <c r="O177" s="4">
        <f t="shared" si="51"/>
        <v>269.58814014856779</v>
      </c>
      <c r="P177" s="4">
        <f t="shared" si="51"/>
        <v>248.53505842653692</v>
      </c>
      <c r="Q177" s="4">
        <f t="shared" si="51"/>
        <v>226.44804098853396</v>
      </c>
      <c r="R177" s="4">
        <f t="shared" si="51"/>
        <v>204.39261614413931</v>
      </c>
      <c r="S177" s="4">
        <f t="shared" si="51"/>
        <v>187.37485027320793</v>
      </c>
      <c r="T177" s="4">
        <f t="shared" si="51"/>
        <v>171.40102831745901</v>
      </c>
      <c r="U177" s="4">
        <f t="shared" si="51"/>
        <v>156.82311543429489</v>
      </c>
      <c r="V177" s="4">
        <f t="shared" si="51"/>
        <v>143.07652902924175</v>
      </c>
      <c r="W177" s="4">
        <f t="shared" si="51"/>
        <v>130.52487929187143</v>
      </c>
      <c r="X177" s="4">
        <f t="shared" si="51"/>
        <v>119.2795512899346</v>
      </c>
      <c r="Y177" s="4">
        <f t="shared" si="51"/>
        <v>108.91004990284466</v>
      </c>
      <c r="Z177" s="4">
        <f t="shared" si="51"/>
        <v>99.183342097998008</v>
      </c>
      <c r="AA177" s="4">
        <f t="shared" si="51"/>
        <v>90.745349497299344</v>
      </c>
      <c r="AB177" s="4">
        <f t="shared" si="51"/>
        <v>83.271125537482988</v>
      </c>
      <c r="AC177" s="4">
        <f t="shared" si="51"/>
        <v>76.802622929767097</v>
      </c>
      <c r="AD177" s="4">
        <f t="shared" si="51"/>
        <v>70.993578292406625</v>
      </c>
      <c r="AE177" s="4">
        <f t="shared" si="51"/>
        <v>67.128165188782447</v>
      </c>
      <c r="AF177" s="4">
        <f t="shared" si="51"/>
        <v>63.907083973005371</v>
      </c>
      <c r="AG177" s="4">
        <f t="shared" si="51"/>
        <v>60.920235744436155</v>
      </c>
      <c r="AH177" s="4">
        <f t="shared" si="51"/>
        <v>58.123257033379446</v>
      </c>
      <c r="AI177" s="4">
        <f t="shared" si="51"/>
        <v>55.294000698186437</v>
      </c>
      <c r="AK177" s="78" t="b">
        <f>SUM(E156:AI175)=SUM(E5:AB35)</f>
        <v>1</v>
      </c>
    </row>
    <row r="178" spans="2:37" s="2" customFormat="1" x14ac:dyDescent="0.25">
      <c r="D178" t="s">
        <v>100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16.4029612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2:37" s="2" customFormat="1" x14ac:dyDescent="0.25">
      <c r="D179" t="s">
        <v>101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>24.4175967-O178</f>
        <v>8.0146355000000007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3" spans="2:37" x14ac:dyDescent="0.25">
      <c r="E183" s="100"/>
      <c r="F183" s="101"/>
      <c r="G183" s="105"/>
      <c r="H183" s="110"/>
      <c r="I183" s="117"/>
      <c r="J183" s="121"/>
    </row>
    <row r="184" spans="2:37" x14ac:dyDescent="0.25">
      <c r="E184" s="126"/>
      <c r="F184" s="102"/>
      <c r="G184" s="106"/>
      <c r="H184" s="111"/>
      <c r="I184" s="116"/>
      <c r="J184" s="122"/>
    </row>
    <row r="185" spans="2:37" x14ac:dyDescent="0.25">
      <c r="B185" s="2"/>
      <c r="E185" s="127"/>
      <c r="F185" s="103"/>
      <c r="G185" s="107"/>
      <c r="H185" s="112"/>
      <c r="I185" s="118"/>
      <c r="J185" s="123"/>
    </row>
    <row r="186" spans="2:37" x14ac:dyDescent="0.25">
      <c r="B186" s="2"/>
      <c r="E186" s="128"/>
      <c r="F186" s="104"/>
      <c r="G186" s="108"/>
      <c r="H186" s="113"/>
      <c r="I186" s="119"/>
      <c r="J186" s="124"/>
    </row>
    <row r="187" spans="2:37" x14ac:dyDescent="0.25">
      <c r="E187" s="129"/>
      <c r="F187" s="73"/>
      <c r="G187" s="109"/>
      <c r="H187" s="114"/>
      <c r="I187" s="120"/>
      <c r="J187" s="125"/>
    </row>
    <row r="188" spans="2:37" x14ac:dyDescent="0.25">
      <c r="E188" s="130"/>
      <c r="F188" s="8"/>
      <c r="G188" s="75"/>
      <c r="H188" s="115"/>
      <c r="I188" s="3"/>
      <c r="J188" s="12"/>
    </row>
  </sheetData>
  <conditionalFormatting sqref="C57:C83">
    <cfRule type="duplicateValues" dxfId="5" priority="9"/>
  </conditionalFormatting>
  <conditionalFormatting sqref="W87:XFD87 A87:H87 K87:L87 N87:S87">
    <cfRule type="duplicateValues" dxfId="4" priority="10"/>
  </conditionalFormatting>
  <conditionalFormatting sqref="I87">
    <cfRule type="duplicateValues" dxfId="3" priority="7"/>
  </conditionalFormatting>
  <conditionalFormatting sqref="J87">
    <cfRule type="duplicateValues" dxfId="2" priority="6"/>
  </conditionalFormatting>
  <conditionalFormatting sqref="M87">
    <cfRule type="duplicateValues" dxfId="1" priority="5"/>
  </conditionalFormatting>
  <conditionalFormatting sqref="T87:U8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28" workbookViewId="0">
      <selection activeCell="P50" sqref="P50"/>
    </sheetView>
  </sheetViews>
  <sheetFormatPr defaultRowHeight="15" x14ac:dyDescent="0.25"/>
  <cols>
    <col min="2" max="2" width="42.7109375" customWidth="1"/>
    <col min="3" max="3" width="38.7109375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116</v>
      </c>
      <c r="E2" s="1" t="s">
        <v>117</v>
      </c>
      <c r="F2" s="1" t="s">
        <v>118</v>
      </c>
      <c r="G2" s="1" t="s">
        <v>119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9.3348399999999998E-2</v>
      </c>
      <c r="E4" s="1">
        <v>1.3528699999999999E-2</v>
      </c>
      <c r="F4" s="1">
        <v>8.92897E-2</v>
      </c>
      <c r="G4" s="1">
        <v>0.19616700000000001</v>
      </c>
    </row>
    <row r="5" spans="1:7" x14ac:dyDescent="0.25">
      <c r="C5" s="1">
        <v>2022</v>
      </c>
      <c r="D5" s="1">
        <v>-0.10191699999999999</v>
      </c>
      <c r="E5" s="1">
        <v>0.11634700000000001</v>
      </c>
      <c r="F5" s="1">
        <v>3.9684299999999999E-2</v>
      </c>
      <c r="G5" s="1">
        <v>5.4115000000000003E-2</v>
      </c>
    </row>
    <row r="6" spans="1:7" x14ac:dyDescent="0.25">
      <c r="C6" s="1">
        <v>2023</v>
      </c>
      <c r="D6" s="1">
        <v>0.933033</v>
      </c>
      <c r="E6" s="1">
        <v>2.7724899999999999</v>
      </c>
      <c r="F6" s="1">
        <v>5.2356299999999996</v>
      </c>
      <c r="G6" s="1">
        <v>8.9411500000000004</v>
      </c>
    </row>
    <row r="7" spans="1:7" x14ac:dyDescent="0.25">
      <c r="C7" s="1">
        <v>2024</v>
      </c>
      <c r="D7" s="1">
        <v>7.7893999999999997</v>
      </c>
      <c r="E7" s="1">
        <v>4.1190499999999997</v>
      </c>
      <c r="F7" s="1">
        <v>16.3306</v>
      </c>
      <c r="G7" s="1">
        <v>28.239000000000001</v>
      </c>
    </row>
    <row r="8" spans="1:7" x14ac:dyDescent="0.25">
      <c r="C8" s="1">
        <v>2025</v>
      </c>
      <c r="D8" s="1">
        <v>8.4608799999999995</v>
      </c>
      <c r="E8" s="1">
        <v>3.8484799999999999</v>
      </c>
      <c r="F8" s="1">
        <v>20.870799999999999</v>
      </c>
      <c r="G8" s="1">
        <v>33.180199999999999</v>
      </c>
    </row>
    <row r="9" spans="1:7" x14ac:dyDescent="0.25">
      <c r="C9" s="1">
        <v>2026</v>
      </c>
      <c r="D9" s="1">
        <v>6.0919999999999996</v>
      </c>
      <c r="E9" s="1">
        <v>3.7321300000000002</v>
      </c>
      <c r="F9" s="1">
        <v>21.484999999999999</v>
      </c>
      <c r="G9" s="1">
        <v>31.309100000000001</v>
      </c>
    </row>
    <row r="10" spans="1:7" x14ac:dyDescent="0.25">
      <c r="C10" s="1">
        <v>2027</v>
      </c>
      <c r="D10" s="1">
        <v>6.3278499999999998</v>
      </c>
      <c r="E10" s="1">
        <v>4.5113899999999996</v>
      </c>
      <c r="F10" s="1">
        <v>24.894300000000001</v>
      </c>
      <c r="G10" s="1">
        <v>35.733499999999999</v>
      </c>
    </row>
    <row r="11" spans="1:7" x14ac:dyDescent="0.25">
      <c r="C11" s="1">
        <v>2028</v>
      </c>
      <c r="D11" s="1">
        <v>8.4802700000000009</v>
      </c>
      <c r="E11" s="1">
        <v>5.3894000000000002</v>
      </c>
      <c r="F11" s="1">
        <v>31.1599</v>
      </c>
      <c r="G11" s="1">
        <v>45.029499999999999</v>
      </c>
    </row>
    <row r="12" spans="1:7" x14ac:dyDescent="0.25">
      <c r="C12" s="1">
        <v>2029</v>
      </c>
      <c r="D12" s="1">
        <v>9.0232200000000002</v>
      </c>
      <c r="E12" s="1">
        <v>6.26065</v>
      </c>
      <c r="F12" s="1">
        <v>36.915399999999998</v>
      </c>
      <c r="G12" s="1">
        <v>52.199300000000001</v>
      </c>
    </row>
    <row r="13" spans="1:7" x14ac:dyDescent="0.25">
      <c r="C13" s="1">
        <v>2030</v>
      </c>
      <c r="D13" s="1">
        <v>9.1860199999999992</v>
      </c>
      <c r="E13" s="1">
        <v>7.1508500000000002</v>
      </c>
      <c r="F13" s="1">
        <v>41.927799999999998</v>
      </c>
      <c r="G13" s="1">
        <v>58.264699999999998</v>
      </c>
    </row>
    <row r="14" spans="1:7" x14ac:dyDescent="0.25">
      <c r="C14" s="1">
        <v>2031</v>
      </c>
      <c r="D14" s="1">
        <v>9.6401299999999992</v>
      </c>
      <c r="E14" s="1">
        <v>8.0139800000000001</v>
      </c>
      <c r="F14" s="1">
        <v>46.551099999999998</v>
      </c>
      <c r="G14" s="1">
        <v>64.205200000000005</v>
      </c>
    </row>
    <row r="15" spans="1:7" x14ac:dyDescent="0.25">
      <c r="C15" s="1">
        <v>2032</v>
      </c>
      <c r="D15" s="1">
        <v>10.193</v>
      </c>
      <c r="E15" s="1">
        <v>8.7228899999999996</v>
      </c>
      <c r="F15" s="1">
        <v>51.027299999999997</v>
      </c>
      <c r="G15" s="1">
        <v>69.943200000000004</v>
      </c>
    </row>
    <row r="16" spans="1:7" x14ac:dyDescent="0.25">
      <c r="C16" s="1">
        <v>2033</v>
      </c>
      <c r="D16" s="1">
        <v>10.414400000000001</v>
      </c>
      <c r="E16" s="1">
        <v>9.4223199999999991</v>
      </c>
      <c r="F16" s="1">
        <v>55.191400000000002</v>
      </c>
      <c r="G16" s="1">
        <v>75.028199999999998</v>
      </c>
    </row>
    <row r="17" spans="3:7" x14ac:dyDescent="0.25">
      <c r="C17" s="1">
        <v>2034</v>
      </c>
      <c r="D17" s="1">
        <v>11.218500000000001</v>
      </c>
      <c r="E17" s="1">
        <v>10.014900000000001</v>
      </c>
      <c r="F17" s="1">
        <v>59.693300000000001</v>
      </c>
      <c r="G17" s="1">
        <v>80.926699999999997</v>
      </c>
    </row>
    <row r="18" spans="3:7" x14ac:dyDescent="0.25">
      <c r="C18" s="1">
        <v>2035</v>
      </c>
      <c r="D18" s="1">
        <v>11.8886</v>
      </c>
      <c r="E18" s="1">
        <v>10.683199999999999</v>
      </c>
      <c r="F18" s="1">
        <v>63.653199999999998</v>
      </c>
      <c r="G18" s="1">
        <v>86.224999999999994</v>
      </c>
    </row>
    <row r="19" spans="3:7" x14ac:dyDescent="0.25">
      <c r="C19" s="1">
        <v>2036</v>
      </c>
      <c r="D19" s="1">
        <v>12.5723</v>
      </c>
      <c r="E19" s="1">
        <v>11.4183</v>
      </c>
      <c r="F19" s="1">
        <v>67.569299999999998</v>
      </c>
      <c r="G19" s="1">
        <v>91.559899999999999</v>
      </c>
    </row>
    <row r="20" spans="3:7" x14ac:dyDescent="0.25">
      <c r="C20" s="1">
        <v>2037</v>
      </c>
      <c r="D20" s="1">
        <v>13.3118</v>
      </c>
      <c r="E20" s="1">
        <v>11.585100000000001</v>
      </c>
      <c r="F20" s="1">
        <v>70.594800000000006</v>
      </c>
      <c r="G20" s="1">
        <v>95.491799999999998</v>
      </c>
    </row>
    <row r="21" spans="3:7" x14ac:dyDescent="0.25">
      <c r="C21" s="1">
        <v>2038</v>
      </c>
      <c r="D21" s="1">
        <v>12.853199999999999</v>
      </c>
      <c r="E21" s="1">
        <v>11.520200000000001</v>
      </c>
      <c r="F21" s="1">
        <v>71.731700000000004</v>
      </c>
      <c r="G21" s="1">
        <v>96.105099999999993</v>
      </c>
    </row>
    <row r="22" spans="3:7" x14ac:dyDescent="0.25">
      <c r="C22" s="1">
        <v>2039</v>
      </c>
      <c r="D22" s="1">
        <v>12.3477</v>
      </c>
      <c r="E22" s="1">
        <v>11.2591</v>
      </c>
      <c r="F22" s="1">
        <v>71.668999999999997</v>
      </c>
      <c r="G22" s="1">
        <v>95.275800000000004</v>
      </c>
    </row>
    <row r="23" spans="3:7" x14ac:dyDescent="0.25">
      <c r="C23" s="1">
        <v>2040</v>
      </c>
      <c r="D23" s="1">
        <v>11.7835</v>
      </c>
      <c r="E23" s="1">
        <v>10.8771</v>
      </c>
      <c r="F23" s="1">
        <v>70.803600000000003</v>
      </c>
      <c r="G23" s="1">
        <v>93.464299999999994</v>
      </c>
    </row>
    <row r="24" spans="3:7" x14ac:dyDescent="0.25">
      <c r="C24" s="1">
        <v>2041</v>
      </c>
      <c r="D24" s="1">
        <v>11.162100000000001</v>
      </c>
      <c r="E24" s="1">
        <v>10.4762</v>
      </c>
      <c r="F24" s="1">
        <v>69.568399999999997</v>
      </c>
      <c r="G24" s="1">
        <v>91.206800000000001</v>
      </c>
    </row>
    <row r="25" spans="3:7" x14ac:dyDescent="0.25">
      <c r="C25" s="1">
        <v>2042</v>
      </c>
      <c r="D25" s="1">
        <v>10.750400000000001</v>
      </c>
      <c r="E25" s="1">
        <v>10.1182</v>
      </c>
      <c r="F25" s="1">
        <v>68.400000000000006</v>
      </c>
      <c r="G25" s="1">
        <v>89.268500000000003</v>
      </c>
    </row>
    <row r="26" spans="3:7" x14ac:dyDescent="0.25">
      <c r="C26" s="1">
        <v>2043</v>
      </c>
      <c r="D26" s="1">
        <v>10.168200000000001</v>
      </c>
      <c r="E26" s="1">
        <v>9.8277300000000007</v>
      </c>
      <c r="F26" s="1">
        <v>67.2483</v>
      </c>
      <c r="G26" s="1">
        <v>87.244200000000006</v>
      </c>
    </row>
    <row r="27" spans="3:7" x14ac:dyDescent="0.25">
      <c r="C27" s="1">
        <v>2044</v>
      </c>
      <c r="D27" s="1">
        <v>9.82864</v>
      </c>
      <c r="E27" s="1">
        <v>9.5517500000000002</v>
      </c>
      <c r="F27" s="1">
        <v>66.204700000000003</v>
      </c>
      <c r="G27" s="1">
        <v>85.585099999999997</v>
      </c>
    </row>
    <row r="28" spans="3:7" x14ac:dyDescent="0.25">
      <c r="C28" s="1">
        <v>2045</v>
      </c>
      <c r="D28" s="1">
        <v>9.2180400000000002</v>
      </c>
      <c r="E28" s="1">
        <v>9.2491500000000002</v>
      </c>
      <c r="F28" s="1">
        <v>65.0124</v>
      </c>
      <c r="G28" s="1">
        <v>83.479600000000005</v>
      </c>
    </row>
    <row r="29" spans="3:7" x14ac:dyDescent="0.25">
      <c r="C29" s="1">
        <v>2046</v>
      </c>
      <c r="D29" s="1">
        <v>8.9736200000000004</v>
      </c>
      <c r="E29" s="1">
        <v>8.9691100000000006</v>
      </c>
      <c r="F29" s="1">
        <v>64.043300000000002</v>
      </c>
      <c r="G29" s="1">
        <v>81.986000000000004</v>
      </c>
    </row>
    <row r="30" spans="3:7" x14ac:dyDescent="0.25">
      <c r="C30" s="1">
        <v>2047</v>
      </c>
      <c r="D30" s="1">
        <v>8.6678700000000006</v>
      </c>
      <c r="E30" s="1">
        <v>8.7513000000000005</v>
      </c>
      <c r="F30" s="1">
        <v>63.209899999999998</v>
      </c>
      <c r="G30" s="1">
        <v>80.629099999999994</v>
      </c>
    </row>
    <row r="31" spans="3:7" x14ac:dyDescent="0.25">
      <c r="C31" s="1">
        <v>2048</v>
      </c>
      <c r="D31" s="1">
        <v>8.4699000000000009</v>
      </c>
      <c r="E31" s="1">
        <v>8.5893999999999995</v>
      </c>
      <c r="F31" s="1">
        <v>62.676900000000003</v>
      </c>
      <c r="G31" s="1">
        <v>79.736199999999997</v>
      </c>
    </row>
    <row r="32" spans="3:7" x14ac:dyDescent="0.25">
      <c r="C32" s="1">
        <v>2049</v>
      </c>
      <c r="D32" s="1">
        <v>8.2376500000000004</v>
      </c>
      <c r="E32" s="1">
        <v>8.4252500000000001</v>
      </c>
      <c r="F32" s="1">
        <v>62.29</v>
      </c>
      <c r="G32" s="1">
        <v>78.9529</v>
      </c>
    </row>
    <row r="33" spans="1:34" x14ac:dyDescent="0.25">
      <c r="C33" s="1">
        <v>2050</v>
      </c>
      <c r="D33" s="1">
        <v>8.0581700000000005</v>
      </c>
      <c r="E33" s="1">
        <v>8.2971800000000009</v>
      </c>
      <c r="F33" s="1">
        <v>62.048699999999997</v>
      </c>
      <c r="G33" s="1">
        <v>78.4041</v>
      </c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25">
      <c r="B39" s="1" t="s">
        <v>116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9.3348399999999998E-2</v>
      </c>
      <c r="F39" s="46">
        <f t="shared" si="0"/>
        <v>-0.10191699999999999</v>
      </c>
      <c r="G39" s="46">
        <f t="shared" si="0"/>
        <v>0.933033</v>
      </c>
      <c r="H39" s="46">
        <f t="shared" si="0"/>
        <v>7.7893999999999997</v>
      </c>
      <c r="I39" s="46">
        <f t="shared" si="0"/>
        <v>8.4608799999999995</v>
      </c>
      <c r="J39" s="46">
        <f t="shared" si="0"/>
        <v>6.0919999999999996</v>
      </c>
      <c r="K39" s="46">
        <f t="shared" si="0"/>
        <v>6.3278499999999998</v>
      </c>
      <c r="L39" s="46">
        <f t="shared" si="0"/>
        <v>8.4802700000000009</v>
      </c>
      <c r="M39" s="46">
        <f t="shared" si="0"/>
        <v>9.0232200000000002</v>
      </c>
      <c r="N39" s="46">
        <f t="shared" si="0"/>
        <v>9.1860199999999992</v>
      </c>
      <c r="O39" s="46">
        <f t="shared" si="0"/>
        <v>9.6401299999999992</v>
      </c>
      <c r="P39" s="46">
        <f t="shared" si="0"/>
        <v>10.193</v>
      </c>
      <c r="Q39" s="46">
        <f t="shared" si="0"/>
        <v>10.414400000000001</v>
      </c>
      <c r="R39" s="46">
        <f t="shared" si="0"/>
        <v>11.218500000000001</v>
      </c>
      <c r="S39" s="46">
        <f t="shared" si="0"/>
        <v>11.8886</v>
      </c>
      <c r="T39" s="46">
        <f t="shared" si="0"/>
        <v>12.5723</v>
      </c>
      <c r="U39" s="46">
        <f t="shared" si="0"/>
        <v>13.3118</v>
      </c>
      <c r="V39" s="46">
        <f t="shared" si="0"/>
        <v>12.853199999999999</v>
      </c>
      <c r="W39" s="46">
        <f t="shared" si="0"/>
        <v>12.3477</v>
      </c>
      <c r="X39" s="46">
        <f t="shared" si="0"/>
        <v>11.7835</v>
      </c>
      <c r="Y39" s="46">
        <f t="shared" si="0"/>
        <v>11.162100000000001</v>
      </c>
      <c r="Z39" s="46">
        <f t="shared" si="0"/>
        <v>10.750400000000001</v>
      </c>
      <c r="AA39" s="46">
        <f t="shared" si="0"/>
        <v>10.168200000000001</v>
      </c>
      <c r="AB39" s="46">
        <f t="shared" si="0"/>
        <v>9.82864</v>
      </c>
      <c r="AC39" s="46">
        <f t="shared" si="0"/>
        <v>9.2180400000000002</v>
      </c>
      <c r="AD39" s="46">
        <f t="shared" si="0"/>
        <v>8.9736200000000004</v>
      </c>
      <c r="AE39" s="46">
        <f t="shared" si="0"/>
        <v>8.6678700000000006</v>
      </c>
      <c r="AF39" s="46">
        <f t="shared" si="0"/>
        <v>8.4699000000000009</v>
      </c>
      <c r="AG39" s="46">
        <f t="shared" si="0"/>
        <v>8.2376500000000004</v>
      </c>
      <c r="AH39" s="46">
        <f t="shared" si="0"/>
        <v>8.0581700000000005</v>
      </c>
    </row>
    <row r="40" spans="1:34" s="46" customFormat="1" x14ac:dyDescent="0.25">
      <c r="B40" s="1" t="s">
        <v>117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1.3528699999999999E-2</v>
      </c>
      <c r="F40" s="46">
        <f t="shared" si="2"/>
        <v>0.11634700000000001</v>
      </c>
      <c r="G40" s="46">
        <f t="shared" si="2"/>
        <v>2.7724899999999999</v>
      </c>
      <c r="H40" s="46">
        <f t="shared" si="2"/>
        <v>4.1190499999999997</v>
      </c>
      <c r="I40" s="46">
        <f t="shared" si="2"/>
        <v>3.8484799999999999</v>
      </c>
      <c r="J40" s="46">
        <f t="shared" si="2"/>
        <v>3.7321300000000002</v>
      </c>
      <c r="K40" s="46">
        <f t="shared" si="2"/>
        <v>4.5113899999999996</v>
      </c>
      <c r="L40" s="46">
        <f t="shared" si="2"/>
        <v>5.3894000000000002</v>
      </c>
      <c r="M40" s="46">
        <f t="shared" si="2"/>
        <v>6.26065</v>
      </c>
      <c r="N40" s="46">
        <f t="shared" si="2"/>
        <v>7.1508500000000002</v>
      </c>
      <c r="O40" s="46">
        <f t="shared" si="2"/>
        <v>8.0139800000000001</v>
      </c>
      <c r="P40" s="46">
        <f t="shared" si="2"/>
        <v>8.7228899999999996</v>
      </c>
      <c r="Q40" s="46">
        <f t="shared" si="2"/>
        <v>9.4223199999999991</v>
      </c>
      <c r="R40" s="46">
        <f t="shared" si="2"/>
        <v>10.014900000000001</v>
      </c>
      <c r="S40" s="46">
        <f t="shared" si="2"/>
        <v>10.683199999999999</v>
      </c>
      <c r="T40" s="46">
        <f t="shared" si="0"/>
        <v>11.4183</v>
      </c>
      <c r="U40" s="46">
        <f t="shared" si="0"/>
        <v>11.585100000000001</v>
      </c>
      <c r="V40" s="46">
        <f t="shared" si="0"/>
        <v>11.520200000000001</v>
      </c>
      <c r="W40" s="46">
        <f t="shared" si="0"/>
        <v>11.2591</v>
      </c>
      <c r="X40" s="46">
        <f t="shared" si="0"/>
        <v>10.8771</v>
      </c>
      <c r="Y40" s="46">
        <f t="shared" si="0"/>
        <v>10.4762</v>
      </c>
      <c r="Z40" s="46">
        <f t="shared" si="0"/>
        <v>10.1182</v>
      </c>
      <c r="AA40" s="46">
        <f t="shared" si="0"/>
        <v>9.8277300000000007</v>
      </c>
      <c r="AB40" s="46">
        <f t="shared" si="0"/>
        <v>9.5517500000000002</v>
      </c>
      <c r="AC40" s="46">
        <f t="shared" si="0"/>
        <v>9.2491500000000002</v>
      </c>
      <c r="AD40" s="46">
        <f t="shared" si="0"/>
        <v>8.9691100000000006</v>
      </c>
      <c r="AE40" s="46">
        <f t="shared" si="0"/>
        <v>8.7513000000000005</v>
      </c>
      <c r="AF40" s="46">
        <f t="shared" si="0"/>
        <v>8.5893999999999995</v>
      </c>
      <c r="AG40" s="46">
        <f t="shared" si="0"/>
        <v>8.4252500000000001</v>
      </c>
      <c r="AH40" s="46">
        <f t="shared" si="0"/>
        <v>8.2971800000000009</v>
      </c>
    </row>
    <row r="41" spans="1:34" s="46" customFormat="1" x14ac:dyDescent="0.25">
      <c r="B41" s="1" t="s">
        <v>118</v>
      </c>
      <c r="C41" s="46" t="str">
        <f t="shared" si="1"/>
        <v xml:space="preserve">Other Contributors </v>
      </c>
      <c r="D41" s="46">
        <f t="shared" si="2"/>
        <v>0</v>
      </c>
      <c r="E41" s="46">
        <f t="shared" si="0"/>
        <v>8.92897E-2</v>
      </c>
      <c r="F41" s="46">
        <f t="shared" si="0"/>
        <v>3.9684299999999999E-2</v>
      </c>
      <c r="G41" s="46">
        <f t="shared" si="0"/>
        <v>5.2356299999999996</v>
      </c>
      <c r="H41" s="46">
        <f t="shared" si="0"/>
        <v>16.3306</v>
      </c>
      <c r="I41" s="46">
        <f t="shared" si="0"/>
        <v>20.870799999999999</v>
      </c>
      <c r="J41" s="46">
        <f t="shared" si="0"/>
        <v>21.484999999999999</v>
      </c>
      <c r="K41" s="46">
        <f t="shared" si="0"/>
        <v>24.894300000000001</v>
      </c>
      <c r="L41" s="46">
        <f t="shared" si="0"/>
        <v>31.1599</v>
      </c>
      <c r="M41" s="46">
        <f t="shared" si="0"/>
        <v>36.915399999999998</v>
      </c>
      <c r="N41" s="46">
        <f t="shared" si="0"/>
        <v>41.927799999999998</v>
      </c>
      <c r="O41" s="46">
        <f t="shared" si="0"/>
        <v>46.551099999999998</v>
      </c>
      <c r="P41" s="46">
        <f t="shared" si="0"/>
        <v>51.027299999999997</v>
      </c>
      <c r="Q41" s="46">
        <f t="shared" si="0"/>
        <v>55.191400000000002</v>
      </c>
      <c r="R41" s="46">
        <f t="shared" si="0"/>
        <v>59.693300000000001</v>
      </c>
      <c r="S41" s="46">
        <f t="shared" si="0"/>
        <v>63.653199999999998</v>
      </c>
      <c r="T41" s="46">
        <f t="shared" si="0"/>
        <v>67.569299999999998</v>
      </c>
      <c r="U41" s="46">
        <f t="shared" si="0"/>
        <v>70.594800000000006</v>
      </c>
      <c r="V41" s="46">
        <f t="shared" si="0"/>
        <v>71.731700000000004</v>
      </c>
      <c r="W41" s="46">
        <f t="shared" si="0"/>
        <v>71.668999999999997</v>
      </c>
      <c r="X41" s="46">
        <f t="shared" si="0"/>
        <v>70.803600000000003</v>
      </c>
      <c r="Y41" s="46">
        <f t="shared" si="0"/>
        <v>69.568399999999997</v>
      </c>
      <c r="Z41" s="46">
        <f t="shared" si="0"/>
        <v>68.400000000000006</v>
      </c>
      <c r="AA41" s="46">
        <f t="shared" si="0"/>
        <v>67.2483</v>
      </c>
      <c r="AB41" s="46">
        <f t="shared" si="0"/>
        <v>66.204700000000003</v>
      </c>
      <c r="AC41" s="46">
        <f t="shared" si="0"/>
        <v>65.0124</v>
      </c>
      <c r="AD41" s="46">
        <f t="shared" si="0"/>
        <v>64.043300000000002</v>
      </c>
      <c r="AE41" s="46">
        <f t="shared" si="0"/>
        <v>63.209899999999998</v>
      </c>
      <c r="AF41" s="46">
        <f t="shared" si="0"/>
        <v>62.676900000000003</v>
      </c>
      <c r="AG41" s="46">
        <f t="shared" si="0"/>
        <v>62.29</v>
      </c>
      <c r="AH41" s="46">
        <f t="shared" si="0"/>
        <v>62.048699999999997</v>
      </c>
    </row>
    <row r="42" spans="1:34" s="46" customFormat="1" x14ac:dyDescent="0.25">
      <c r="B42" s="1" t="s">
        <v>119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0.19616700000000001</v>
      </c>
      <c r="F42" s="46">
        <f t="shared" si="0"/>
        <v>5.4115000000000003E-2</v>
      </c>
      <c r="G42" s="46">
        <f t="shared" si="0"/>
        <v>8.9411500000000004</v>
      </c>
      <c r="H42" s="46">
        <f t="shared" si="0"/>
        <v>28.239000000000001</v>
      </c>
      <c r="I42" s="46">
        <f t="shared" si="0"/>
        <v>33.180199999999999</v>
      </c>
      <c r="J42" s="46">
        <f t="shared" si="0"/>
        <v>31.309100000000001</v>
      </c>
      <c r="K42" s="46">
        <f t="shared" si="0"/>
        <v>35.733499999999999</v>
      </c>
      <c r="L42" s="46">
        <f t="shared" si="0"/>
        <v>45.029499999999999</v>
      </c>
      <c r="M42" s="46">
        <f t="shared" si="0"/>
        <v>52.199300000000001</v>
      </c>
      <c r="N42" s="46">
        <f t="shared" si="0"/>
        <v>58.264699999999998</v>
      </c>
      <c r="O42" s="46">
        <f t="shared" si="0"/>
        <v>64.205200000000005</v>
      </c>
      <c r="P42" s="46">
        <f t="shared" si="0"/>
        <v>69.943200000000004</v>
      </c>
      <c r="Q42" s="46">
        <f t="shared" si="0"/>
        <v>75.028199999999998</v>
      </c>
      <c r="R42" s="46">
        <f t="shared" si="0"/>
        <v>80.926699999999997</v>
      </c>
      <c r="S42" s="46">
        <f t="shared" si="0"/>
        <v>86.224999999999994</v>
      </c>
      <c r="T42" s="46">
        <f t="shared" si="0"/>
        <v>91.559899999999999</v>
      </c>
      <c r="U42" s="46">
        <f t="shared" si="0"/>
        <v>95.491799999999998</v>
      </c>
      <c r="V42" s="46">
        <f t="shared" si="0"/>
        <v>96.105099999999993</v>
      </c>
      <c r="W42" s="46">
        <f t="shared" si="0"/>
        <v>95.275800000000004</v>
      </c>
      <c r="X42" s="46">
        <f t="shared" si="0"/>
        <v>93.464299999999994</v>
      </c>
      <c r="Y42" s="46">
        <f t="shared" si="0"/>
        <v>91.206800000000001</v>
      </c>
      <c r="Z42" s="46">
        <f t="shared" si="0"/>
        <v>89.268500000000003</v>
      </c>
      <c r="AA42" s="46">
        <f t="shared" si="0"/>
        <v>87.244200000000006</v>
      </c>
      <c r="AB42" s="46">
        <f t="shared" si="0"/>
        <v>85.585099999999997</v>
      </c>
      <c r="AC42" s="46">
        <f t="shared" si="0"/>
        <v>83.479600000000005</v>
      </c>
      <c r="AD42" s="46">
        <f t="shared" si="0"/>
        <v>81.986000000000004</v>
      </c>
      <c r="AE42" s="46">
        <f t="shared" si="0"/>
        <v>80.629099999999994</v>
      </c>
      <c r="AF42" s="46">
        <f t="shared" si="0"/>
        <v>79.736199999999997</v>
      </c>
      <c r="AG42" s="46">
        <f t="shared" si="0"/>
        <v>78.9529</v>
      </c>
      <c r="AH42" s="46">
        <f t="shared" si="0"/>
        <v>78.4041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31" workbookViewId="0">
      <selection activeCell="J50" sqref="J50"/>
    </sheetView>
  </sheetViews>
  <sheetFormatPr defaultRowHeight="15" x14ac:dyDescent="0.25"/>
  <cols>
    <col min="2" max="2" width="43.140625" customWidth="1"/>
    <col min="3" max="3" width="38.7109375" customWidth="1"/>
    <col min="4" max="5" width="9.140625" bestFit="1" customWidth="1"/>
    <col min="6" max="7" width="10.85546875" bestFit="1" customWidth="1"/>
    <col min="8" max="35" width="12.28515625" bestFit="1" customWidth="1"/>
  </cols>
  <sheetData>
    <row r="1" spans="1:7" x14ac:dyDescent="0.25">
      <c r="A1" t="s">
        <v>43</v>
      </c>
    </row>
    <row r="2" spans="1:7" x14ac:dyDescent="0.25">
      <c r="C2" s="1" t="s">
        <v>0</v>
      </c>
      <c r="D2" s="1" t="s">
        <v>26</v>
      </c>
      <c r="E2" s="1" t="s">
        <v>25</v>
      </c>
      <c r="F2" s="1" t="s">
        <v>24</v>
      </c>
      <c r="G2" s="1" t="s">
        <v>23</v>
      </c>
    </row>
    <row r="3" spans="1:7" x14ac:dyDescent="0.2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C4" s="1">
        <v>2021</v>
      </c>
      <c r="D4" s="1">
        <v>125</v>
      </c>
      <c r="E4" s="1">
        <v>74</v>
      </c>
      <c r="F4" s="1">
        <v>642</v>
      </c>
      <c r="G4" s="1">
        <v>841</v>
      </c>
    </row>
    <row r="5" spans="1:7" x14ac:dyDescent="0.25">
      <c r="C5" s="1">
        <v>2022</v>
      </c>
      <c r="D5" s="1">
        <v>-148</v>
      </c>
      <c r="E5" s="1">
        <v>622</v>
      </c>
      <c r="F5" s="1">
        <v>512</v>
      </c>
      <c r="G5" s="1">
        <v>986</v>
      </c>
    </row>
    <row r="6" spans="1:7" x14ac:dyDescent="0.25">
      <c r="C6" s="1">
        <v>2023</v>
      </c>
      <c r="D6" s="1">
        <v>1325</v>
      </c>
      <c r="E6" s="1">
        <v>15378</v>
      </c>
      <c r="F6" s="1">
        <v>40401</v>
      </c>
      <c r="G6" s="1">
        <v>57104</v>
      </c>
    </row>
    <row r="7" spans="1:7" x14ac:dyDescent="0.25">
      <c r="C7" s="1">
        <v>2024</v>
      </c>
      <c r="D7" s="1">
        <v>10585</v>
      </c>
      <c r="E7" s="1">
        <v>18682</v>
      </c>
      <c r="F7" s="1">
        <v>107398</v>
      </c>
      <c r="G7" s="1">
        <v>136665</v>
      </c>
    </row>
    <row r="8" spans="1:7" x14ac:dyDescent="0.25">
      <c r="C8" s="1">
        <v>2025</v>
      </c>
      <c r="D8" s="1">
        <v>11315</v>
      </c>
      <c r="E8" s="1">
        <v>16949</v>
      </c>
      <c r="F8" s="1">
        <v>145964</v>
      </c>
      <c r="G8" s="1">
        <v>174228</v>
      </c>
    </row>
    <row r="9" spans="1:7" x14ac:dyDescent="0.25">
      <c r="C9" s="1">
        <v>2026</v>
      </c>
      <c r="D9" s="1">
        <v>7952</v>
      </c>
      <c r="E9" s="1">
        <v>16937</v>
      </c>
      <c r="F9" s="1">
        <v>159834</v>
      </c>
      <c r="G9" s="1">
        <v>184723</v>
      </c>
    </row>
    <row r="10" spans="1:7" x14ac:dyDescent="0.25">
      <c r="C10" s="1">
        <v>2027</v>
      </c>
      <c r="D10" s="1">
        <v>8229</v>
      </c>
      <c r="E10" s="1">
        <v>20123</v>
      </c>
      <c r="F10" s="1">
        <v>183944</v>
      </c>
      <c r="G10" s="1">
        <v>212296</v>
      </c>
    </row>
    <row r="11" spans="1:7" x14ac:dyDescent="0.25">
      <c r="C11" s="1">
        <v>2028</v>
      </c>
      <c r="D11" s="1">
        <v>11105</v>
      </c>
      <c r="E11" s="1">
        <v>22945</v>
      </c>
      <c r="F11" s="1">
        <v>222747</v>
      </c>
      <c r="G11" s="1">
        <v>256797</v>
      </c>
    </row>
    <row r="12" spans="1:7" x14ac:dyDescent="0.25">
      <c r="C12" s="1">
        <v>2029</v>
      </c>
      <c r="D12" s="1">
        <v>11829</v>
      </c>
      <c r="E12" s="1">
        <v>26135</v>
      </c>
      <c r="F12" s="1">
        <v>260764</v>
      </c>
      <c r="G12" s="1">
        <v>298728</v>
      </c>
    </row>
    <row r="13" spans="1:7" x14ac:dyDescent="0.25">
      <c r="C13" s="1">
        <v>2030</v>
      </c>
      <c r="D13" s="1">
        <v>12144</v>
      </c>
      <c r="E13" s="1">
        <v>29302</v>
      </c>
      <c r="F13" s="1">
        <v>293737</v>
      </c>
      <c r="G13" s="1">
        <v>335183</v>
      </c>
    </row>
    <row r="14" spans="1:7" x14ac:dyDescent="0.25">
      <c r="C14" s="1">
        <v>2031</v>
      </c>
      <c r="D14" s="1">
        <v>12890</v>
      </c>
      <c r="E14" s="1">
        <v>32044</v>
      </c>
      <c r="F14" s="1">
        <v>326133</v>
      </c>
      <c r="G14" s="1">
        <v>371067</v>
      </c>
    </row>
    <row r="15" spans="1:7" x14ac:dyDescent="0.25">
      <c r="C15" s="1">
        <v>2032</v>
      </c>
      <c r="D15" s="1">
        <v>13844</v>
      </c>
      <c r="E15" s="1">
        <v>33999</v>
      </c>
      <c r="F15" s="1">
        <v>356758</v>
      </c>
      <c r="G15" s="1">
        <v>404601</v>
      </c>
    </row>
    <row r="16" spans="1:7" x14ac:dyDescent="0.25">
      <c r="C16" s="1">
        <v>2033</v>
      </c>
      <c r="D16" s="1">
        <v>14337</v>
      </c>
      <c r="E16" s="1">
        <v>35968</v>
      </c>
      <c r="F16" s="1">
        <v>385578</v>
      </c>
      <c r="G16" s="1">
        <v>435883</v>
      </c>
    </row>
    <row r="17" spans="3:7" x14ac:dyDescent="0.25">
      <c r="C17" s="1">
        <v>2034</v>
      </c>
      <c r="D17" s="1">
        <v>15604</v>
      </c>
      <c r="E17" s="1">
        <v>37272</v>
      </c>
      <c r="F17" s="1">
        <v>415495</v>
      </c>
      <c r="G17" s="1">
        <v>468371</v>
      </c>
    </row>
    <row r="18" spans="3:7" x14ac:dyDescent="0.25">
      <c r="C18" s="1">
        <v>2035</v>
      </c>
      <c r="D18" s="1">
        <v>16692</v>
      </c>
      <c r="E18" s="1">
        <v>39251</v>
      </c>
      <c r="F18" s="1">
        <v>441373</v>
      </c>
      <c r="G18" s="1">
        <v>497316</v>
      </c>
    </row>
    <row r="19" spans="3:7" x14ac:dyDescent="0.25">
      <c r="C19" s="1">
        <v>2036</v>
      </c>
      <c r="D19" s="1">
        <v>17673</v>
      </c>
      <c r="E19" s="1">
        <v>41357</v>
      </c>
      <c r="F19" s="1">
        <v>466240</v>
      </c>
      <c r="G19" s="1">
        <v>525270</v>
      </c>
    </row>
    <row r="20" spans="3:7" x14ac:dyDescent="0.25">
      <c r="C20" s="1">
        <v>2037</v>
      </c>
      <c r="D20" s="1">
        <v>18871</v>
      </c>
      <c r="E20" s="1">
        <v>41024</v>
      </c>
      <c r="F20" s="1">
        <v>484428</v>
      </c>
      <c r="G20" s="1">
        <v>544323</v>
      </c>
    </row>
    <row r="21" spans="3:7" x14ac:dyDescent="0.25">
      <c r="C21" s="1">
        <v>2038</v>
      </c>
      <c r="D21" s="1">
        <v>18466</v>
      </c>
      <c r="E21" s="1">
        <v>40020</v>
      </c>
      <c r="F21" s="1">
        <v>492115</v>
      </c>
      <c r="G21" s="1">
        <v>550601</v>
      </c>
    </row>
    <row r="22" spans="3:7" x14ac:dyDescent="0.25">
      <c r="C22" s="1">
        <v>2039</v>
      </c>
      <c r="D22" s="1">
        <v>18039</v>
      </c>
      <c r="E22" s="1">
        <v>38345</v>
      </c>
      <c r="F22" s="1">
        <v>491519</v>
      </c>
      <c r="G22" s="1">
        <v>547903</v>
      </c>
    </row>
    <row r="23" spans="3:7" x14ac:dyDescent="0.25">
      <c r="C23" s="1">
        <v>2040</v>
      </c>
      <c r="D23" s="1">
        <v>17545</v>
      </c>
      <c r="E23" s="1">
        <v>36281</v>
      </c>
      <c r="F23" s="1">
        <v>485667</v>
      </c>
      <c r="G23" s="1">
        <v>539493</v>
      </c>
    </row>
    <row r="24" spans="3:7" x14ac:dyDescent="0.25">
      <c r="C24" s="1">
        <v>2041</v>
      </c>
      <c r="D24" s="1">
        <v>16903</v>
      </c>
      <c r="E24" s="1">
        <v>34236</v>
      </c>
      <c r="F24" s="1">
        <v>477588</v>
      </c>
      <c r="G24" s="1">
        <v>528727</v>
      </c>
    </row>
    <row r="25" spans="3:7" x14ac:dyDescent="0.25">
      <c r="C25" s="1">
        <v>2042</v>
      </c>
      <c r="D25" s="1">
        <v>16548</v>
      </c>
      <c r="E25" s="1">
        <v>32358</v>
      </c>
      <c r="F25" s="1">
        <v>469406</v>
      </c>
      <c r="G25" s="1">
        <v>518312</v>
      </c>
    </row>
    <row r="26" spans="3:7" x14ac:dyDescent="0.25">
      <c r="C26" s="1">
        <v>2043</v>
      </c>
      <c r="D26" s="1">
        <v>15998</v>
      </c>
      <c r="E26" s="1">
        <v>30943</v>
      </c>
      <c r="F26" s="1">
        <v>461686</v>
      </c>
      <c r="G26" s="1">
        <v>508627</v>
      </c>
    </row>
    <row r="27" spans="3:7" x14ac:dyDescent="0.25">
      <c r="C27" s="1">
        <v>2044</v>
      </c>
      <c r="D27" s="1">
        <v>15685</v>
      </c>
      <c r="E27" s="1">
        <v>29619</v>
      </c>
      <c r="F27" s="1">
        <v>454307</v>
      </c>
      <c r="G27" s="1">
        <v>499611</v>
      </c>
    </row>
    <row r="28" spans="3:7" x14ac:dyDescent="0.25">
      <c r="C28" s="1">
        <v>2045</v>
      </c>
      <c r="D28" s="1">
        <v>15116</v>
      </c>
      <c r="E28" s="1">
        <v>28265</v>
      </c>
      <c r="F28" s="1">
        <v>445918</v>
      </c>
      <c r="G28" s="1">
        <v>489299</v>
      </c>
    </row>
    <row r="29" spans="3:7" x14ac:dyDescent="0.25">
      <c r="C29" s="1">
        <v>2046</v>
      </c>
      <c r="D29" s="1">
        <v>14872</v>
      </c>
      <c r="E29" s="1">
        <v>27146</v>
      </c>
      <c r="F29" s="1">
        <v>438968</v>
      </c>
      <c r="G29" s="1">
        <v>480986</v>
      </c>
    </row>
    <row r="30" spans="3:7" x14ac:dyDescent="0.25">
      <c r="C30" s="1">
        <v>2047</v>
      </c>
      <c r="D30" s="1">
        <v>14518</v>
      </c>
      <c r="E30" s="1">
        <v>26259</v>
      </c>
      <c r="F30" s="1">
        <v>432861</v>
      </c>
      <c r="G30" s="1">
        <v>473638</v>
      </c>
    </row>
    <row r="31" spans="3:7" x14ac:dyDescent="0.25">
      <c r="C31" s="1">
        <v>2048</v>
      </c>
      <c r="D31" s="1">
        <v>14309</v>
      </c>
      <c r="E31" s="1">
        <v>25663</v>
      </c>
      <c r="F31" s="1">
        <v>428567</v>
      </c>
      <c r="G31" s="1">
        <v>468539</v>
      </c>
    </row>
    <row r="32" spans="3:7" x14ac:dyDescent="0.25">
      <c r="C32" s="1">
        <v>2049</v>
      </c>
      <c r="D32" s="1">
        <v>14072</v>
      </c>
      <c r="E32" s="1">
        <v>25110</v>
      </c>
      <c r="F32" s="1">
        <v>425189</v>
      </c>
      <c r="G32" s="1">
        <v>464371</v>
      </c>
    </row>
    <row r="33" spans="1:34" x14ac:dyDescent="0.25">
      <c r="C33" s="1">
        <v>2050</v>
      </c>
      <c r="D33" s="1">
        <v>13902</v>
      </c>
      <c r="E33" s="1">
        <v>24732</v>
      </c>
      <c r="F33" s="1">
        <v>422695</v>
      </c>
      <c r="G33" s="1">
        <v>461329</v>
      </c>
    </row>
    <row r="34" spans="1:34" x14ac:dyDescent="0.25">
      <c r="C34" s="1"/>
      <c r="D34" s="1"/>
      <c r="E34" s="1"/>
      <c r="F34" s="1"/>
      <c r="G34" s="1"/>
    </row>
    <row r="36" spans="1:34" x14ac:dyDescent="0.25">
      <c r="A36" s="2" t="s">
        <v>40</v>
      </c>
    </row>
    <row r="37" spans="1:34" x14ac:dyDescent="0.2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2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25">
      <c r="B39" s="16" t="s">
        <v>26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125</v>
      </c>
      <c r="F39" s="15">
        <f t="shared" si="0"/>
        <v>-148</v>
      </c>
      <c r="G39" s="15">
        <f t="shared" si="0"/>
        <v>1325</v>
      </c>
      <c r="H39" s="15">
        <f t="shared" si="0"/>
        <v>10585</v>
      </c>
      <c r="I39" s="15">
        <f t="shared" si="0"/>
        <v>11315</v>
      </c>
      <c r="J39" s="15">
        <f t="shared" si="0"/>
        <v>7952</v>
      </c>
      <c r="K39" s="15">
        <f t="shared" si="0"/>
        <v>8229</v>
      </c>
      <c r="L39" s="15">
        <f t="shared" si="0"/>
        <v>11105</v>
      </c>
      <c r="M39" s="15">
        <f t="shared" si="0"/>
        <v>11829</v>
      </c>
      <c r="N39" s="15">
        <f t="shared" si="0"/>
        <v>12144</v>
      </c>
      <c r="O39" s="15">
        <f t="shared" si="0"/>
        <v>12890</v>
      </c>
      <c r="P39" s="15">
        <f t="shared" si="0"/>
        <v>13844</v>
      </c>
      <c r="Q39" s="15">
        <f t="shared" si="0"/>
        <v>14337</v>
      </c>
      <c r="R39" s="15">
        <f t="shared" si="0"/>
        <v>15604</v>
      </c>
      <c r="S39" s="15">
        <f t="shared" si="0"/>
        <v>16692</v>
      </c>
      <c r="T39" s="15">
        <f t="shared" si="0"/>
        <v>17673</v>
      </c>
      <c r="U39" s="15">
        <f t="shared" si="0"/>
        <v>18871</v>
      </c>
      <c r="V39" s="15">
        <f t="shared" si="0"/>
        <v>18466</v>
      </c>
      <c r="W39" s="15">
        <f t="shared" si="0"/>
        <v>18039</v>
      </c>
      <c r="X39" s="15">
        <f t="shared" si="0"/>
        <v>17545</v>
      </c>
      <c r="Y39" s="15">
        <f t="shared" si="0"/>
        <v>16903</v>
      </c>
      <c r="Z39" s="15">
        <f t="shared" si="0"/>
        <v>16548</v>
      </c>
      <c r="AA39" s="15">
        <f t="shared" si="0"/>
        <v>15998</v>
      </c>
      <c r="AB39" s="15">
        <f t="shared" si="0"/>
        <v>15685</v>
      </c>
      <c r="AC39" s="15">
        <f t="shared" si="0"/>
        <v>15116</v>
      </c>
      <c r="AD39" s="15">
        <f t="shared" si="0"/>
        <v>14872</v>
      </c>
      <c r="AE39" s="15">
        <f t="shared" si="0"/>
        <v>14518</v>
      </c>
      <c r="AF39" s="15">
        <f t="shared" si="0"/>
        <v>14309</v>
      </c>
      <c r="AG39" s="15">
        <f t="shared" si="0"/>
        <v>14072</v>
      </c>
      <c r="AH39" s="15">
        <f t="shared" si="0"/>
        <v>13902</v>
      </c>
    </row>
    <row r="40" spans="1:34" s="15" customFormat="1" x14ac:dyDescent="0.25">
      <c r="B40" s="16" t="s">
        <v>25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74</v>
      </c>
      <c r="F40" s="15">
        <f t="shared" si="2"/>
        <v>622</v>
      </c>
      <c r="G40" s="15">
        <f t="shared" si="2"/>
        <v>15378</v>
      </c>
      <c r="H40" s="15">
        <f t="shared" si="2"/>
        <v>18682</v>
      </c>
      <c r="I40" s="15">
        <f t="shared" si="2"/>
        <v>16949</v>
      </c>
      <c r="J40" s="15">
        <f t="shared" si="2"/>
        <v>16937</v>
      </c>
      <c r="K40" s="15">
        <f t="shared" si="2"/>
        <v>20123</v>
      </c>
      <c r="L40" s="15">
        <f t="shared" si="2"/>
        <v>22945</v>
      </c>
      <c r="M40" s="15">
        <f t="shared" si="2"/>
        <v>26135</v>
      </c>
      <c r="N40" s="15">
        <f t="shared" si="2"/>
        <v>29302</v>
      </c>
      <c r="O40" s="15">
        <f t="shared" si="2"/>
        <v>32044</v>
      </c>
      <c r="P40" s="15">
        <f t="shared" si="2"/>
        <v>33999</v>
      </c>
      <c r="Q40" s="15">
        <f t="shared" si="2"/>
        <v>35968</v>
      </c>
      <c r="R40" s="15">
        <f t="shared" si="2"/>
        <v>37272</v>
      </c>
      <c r="S40" s="15">
        <f t="shared" si="2"/>
        <v>39251</v>
      </c>
      <c r="T40" s="15">
        <f t="shared" si="0"/>
        <v>41357</v>
      </c>
      <c r="U40" s="15">
        <f t="shared" si="0"/>
        <v>41024</v>
      </c>
      <c r="V40" s="15">
        <f t="shared" si="0"/>
        <v>40020</v>
      </c>
      <c r="W40" s="15">
        <f t="shared" si="0"/>
        <v>38345</v>
      </c>
      <c r="X40" s="15">
        <f t="shared" si="0"/>
        <v>36281</v>
      </c>
      <c r="Y40" s="15">
        <f t="shared" si="0"/>
        <v>34236</v>
      </c>
      <c r="Z40" s="15">
        <f t="shared" si="0"/>
        <v>32358</v>
      </c>
      <c r="AA40" s="15">
        <f t="shared" si="0"/>
        <v>30943</v>
      </c>
      <c r="AB40" s="15">
        <f t="shared" si="0"/>
        <v>29619</v>
      </c>
      <c r="AC40" s="15">
        <f t="shared" si="0"/>
        <v>28265</v>
      </c>
      <c r="AD40" s="15">
        <f t="shared" si="0"/>
        <v>27146</v>
      </c>
      <c r="AE40" s="15">
        <f t="shared" si="0"/>
        <v>26259</v>
      </c>
      <c r="AF40" s="15">
        <f t="shared" si="0"/>
        <v>25663</v>
      </c>
      <c r="AG40" s="15">
        <f t="shared" si="0"/>
        <v>25110</v>
      </c>
      <c r="AH40" s="15">
        <f t="shared" si="0"/>
        <v>24732</v>
      </c>
    </row>
    <row r="41" spans="1:34" s="15" customFormat="1" x14ac:dyDescent="0.25">
      <c r="B41" s="16" t="s">
        <v>24</v>
      </c>
      <c r="C41" s="15" t="str">
        <f t="shared" si="1"/>
        <v>Other Jobs</v>
      </c>
      <c r="D41" s="15">
        <f t="shared" si="2"/>
        <v>0</v>
      </c>
      <c r="E41" s="15">
        <f t="shared" si="0"/>
        <v>642</v>
      </c>
      <c r="F41" s="15">
        <f t="shared" si="0"/>
        <v>512</v>
      </c>
      <c r="G41" s="15">
        <f t="shared" si="0"/>
        <v>40401</v>
      </c>
      <c r="H41" s="15">
        <f t="shared" si="0"/>
        <v>107398</v>
      </c>
      <c r="I41" s="15">
        <f t="shared" si="0"/>
        <v>145964</v>
      </c>
      <c r="J41" s="15">
        <f t="shared" si="0"/>
        <v>159834</v>
      </c>
      <c r="K41" s="15">
        <f t="shared" si="0"/>
        <v>183944</v>
      </c>
      <c r="L41" s="15">
        <f t="shared" si="0"/>
        <v>222747</v>
      </c>
      <c r="M41" s="15">
        <f t="shared" si="0"/>
        <v>260764</v>
      </c>
      <c r="N41" s="15">
        <f t="shared" si="0"/>
        <v>293737</v>
      </c>
      <c r="O41" s="15">
        <f t="shared" si="0"/>
        <v>326133</v>
      </c>
      <c r="P41" s="15">
        <f t="shared" si="0"/>
        <v>356758</v>
      </c>
      <c r="Q41" s="15">
        <f t="shared" si="0"/>
        <v>385578</v>
      </c>
      <c r="R41" s="15">
        <f t="shared" si="0"/>
        <v>415495</v>
      </c>
      <c r="S41" s="15">
        <f t="shared" si="0"/>
        <v>441373</v>
      </c>
      <c r="T41" s="15">
        <f t="shared" si="0"/>
        <v>466240</v>
      </c>
      <c r="U41" s="15">
        <f t="shared" si="0"/>
        <v>484428</v>
      </c>
      <c r="V41" s="15">
        <f t="shared" si="0"/>
        <v>492115</v>
      </c>
      <c r="W41" s="15">
        <f t="shared" si="0"/>
        <v>491519</v>
      </c>
      <c r="X41" s="15">
        <f t="shared" si="0"/>
        <v>485667</v>
      </c>
      <c r="Y41" s="15">
        <f t="shared" si="0"/>
        <v>477588</v>
      </c>
      <c r="Z41" s="15">
        <f t="shared" si="0"/>
        <v>469406</v>
      </c>
      <c r="AA41" s="15">
        <f t="shared" si="0"/>
        <v>461686</v>
      </c>
      <c r="AB41" s="15">
        <f t="shared" si="0"/>
        <v>454307</v>
      </c>
      <c r="AC41" s="15">
        <f t="shared" si="0"/>
        <v>445918</v>
      </c>
      <c r="AD41" s="15">
        <f t="shared" si="0"/>
        <v>438968</v>
      </c>
      <c r="AE41" s="15">
        <f t="shared" si="0"/>
        <v>432861</v>
      </c>
      <c r="AF41" s="15">
        <f t="shared" si="0"/>
        <v>428567</v>
      </c>
      <c r="AG41" s="15">
        <f t="shared" si="0"/>
        <v>425189</v>
      </c>
      <c r="AH41" s="15">
        <f t="shared" si="0"/>
        <v>422695</v>
      </c>
    </row>
    <row r="42" spans="1:34" s="15" customFormat="1" x14ac:dyDescent="0.25">
      <c r="B42" s="16" t="s">
        <v>23</v>
      </c>
      <c r="C42" s="15" t="str">
        <f t="shared" si="1"/>
        <v>Total</v>
      </c>
      <c r="D42" s="15">
        <f t="shared" si="2"/>
        <v>0</v>
      </c>
      <c r="E42" s="15">
        <f t="shared" si="0"/>
        <v>841</v>
      </c>
      <c r="F42" s="15">
        <f t="shared" si="0"/>
        <v>986</v>
      </c>
      <c r="G42" s="15">
        <f t="shared" si="0"/>
        <v>57104</v>
      </c>
      <c r="H42" s="15">
        <f t="shared" si="0"/>
        <v>136665</v>
      </c>
      <c r="I42" s="15">
        <f t="shared" si="0"/>
        <v>174228</v>
      </c>
      <c r="J42" s="15">
        <f t="shared" si="0"/>
        <v>184723</v>
      </c>
      <c r="K42" s="15">
        <f t="shared" si="0"/>
        <v>212296</v>
      </c>
      <c r="L42" s="15">
        <f t="shared" si="0"/>
        <v>256797</v>
      </c>
      <c r="M42" s="15">
        <f t="shared" si="0"/>
        <v>298728</v>
      </c>
      <c r="N42" s="15">
        <f t="shared" si="0"/>
        <v>335183</v>
      </c>
      <c r="O42" s="15">
        <f t="shared" si="0"/>
        <v>371067</v>
      </c>
      <c r="P42" s="15">
        <f t="shared" si="0"/>
        <v>404601</v>
      </c>
      <c r="Q42" s="15">
        <f t="shared" si="0"/>
        <v>435883</v>
      </c>
      <c r="R42" s="15">
        <f t="shared" si="0"/>
        <v>468371</v>
      </c>
      <c r="S42" s="15">
        <f t="shared" si="0"/>
        <v>497316</v>
      </c>
      <c r="T42" s="15">
        <f t="shared" si="0"/>
        <v>525270</v>
      </c>
      <c r="U42" s="15">
        <f t="shared" si="0"/>
        <v>544323</v>
      </c>
      <c r="V42" s="15">
        <f t="shared" si="0"/>
        <v>550601</v>
      </c>
      <c r="W42" s="15">
        <f t="shared" si="0"/>
        <v>547903</v>
      </c>
      <c r="X42" s="15">
        <f t="shared" si="0"/>
        <v>539493</v>
      </c>
      <c r="Y42" s="15">
        <f t="shared" si="0"/>
        <v>528727</v>
      </c>
      <c r="Z42" s="15">
        <f t="shared" si="0"/>
        <v>518312</v>
      </c>
      <c r="AA42" s="15">
        <f t="shared" si="0"/>
        <v>508627</v>
      </c>
      <c r="AB42" s="15">
        <f t="shared" si="0"/>
        <v>499611</v>
      </c>
      <c r="AC42" s="15">
        <f t="shared" si="0"/>
        <v>489299</v>
      </c>
      <c r="AD42" s="15">
        <f t="shared" si="0"/>
        <v>480986</v>
      </c>
      <c r="AE42" s="15">
        <f t="shared" si="0"/>
        <v>473638</v>
      </c>
      <c r="AF42" s="15">
        <f t="shared" si="0"/>
        <v>468539</v>
      </c>
      <c r="AG42" s="15">
        <f t="shared" si="0"/>
        <v>464371</v>
      </c>
      <c r="AH42" s="15">
        <f t="shared" si="0"/>
        <v>461329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25" workbookViewId="0">
      <selection activeCell="L51" sqref="L51"/>
    </sheetView>
  </sheetViews>
  <sheetFormatPr defaultRowHeight="15" x14ac:dyDescent="0.25"/>
  <cols>
    <col min="2" max="2" width="34.140625" customWidth="1"/>
    <col min="3" max="3" width="29" customWidth="1"/>
    <col min="4" max="11" width="9.140625" bestFit="1" customWidth="1"/>
    <col min="12" max="35" width="9.85546875" bestFit="1" customWidth="1"/>
  </cols>
  <sheetData>
    <row r="1" spans="1:8" x14ac:dyDescent="0.25">
      <c r="A1" t="s">
        <v>44</v>
      </c>
    </row>
    <row r="3" spans="1:8" x14ac:dyDescent="0.25">
      <c r="C3" s="11" t="s">
        <v>0</v>
      </c>
      <c r="D3" s="11" t="s">
        <v>120</v>
      </c>
      <c r="E3" s="11" t="s">
        <v>121</v>
      </c>
      <c r="F3" s="11" t="s">
        <v>122</v>
      </c>
      <c r="G3" s="11" t="s">
        <v>123</v>
      </c>
      <c r="H3" s="11" t="s">
        <v>124</v>
      </c>
    </row>
    <row r="4" spans="1:8" x14ac:dyDescent="0.25">
      <c r="C4" s="11">
        <v>2020</v>
      </c>
      <c r="D4" s="11">
        <v>0</v>
      </c>
      <c r="E4" s="11">
        <v>0</v>
      </c>
      <c r="F4" s="11">
        <v>0</v>
      </c>
      <c r="G4" s="11">
        <v>0</v>
      </c>
      <c r="H4" s="11">
        <f>SUM(D4:G4)</f>
        <v>0</v>
      </c>
    </row>
    <row r="5" spans="1:8" x14ac:dyDescent="0.25">
      <c r="C5" s="11">
        <v>2021</v>
      </c>
      <c r="D5" s="11">
        <v>0</v>
      </c>
      <c r="E5" s="11">
        <v>0</v>
      </c>
      <c r="F5" s="11">
        <v>0</v>
      </c>
      <c r="G5" s="11">
        <v>0</v>
      </c>
      <c r="H5" s="11">
        <f t="shared" ref="H5:H34" si="0">SUM(D5:G5)</f>
        <v>0</v>
      </c>
    </row>
    <row r="6" spans="1:8" x14ac:dyDescent="0.25">
      <c r="C6" s="11">
        <v>2022</v>
      </c>
      <c r="D6" s="11">
        <v>1</v>
      </c>
      <c r="E6" s="11">
        <v>2</v>
      </c>
      <c r="F6" s="11">
        <v>1</v>
      </c>
      <c r="G6" s="11">
        <v>12</v>
      </c>
      <c r="H6" s="11">
        <f t="shared" si="0"/>
        <v>16</v>
      </c>
    </row>
    <row r="7" spans="1:8" x14ac:dyDescent="0.25">
      <c r="C7" s="11">
        <v>2023</v>
      </c>
      <c r="D7" s="11">
        <v>6</v>
      </c>
      <c r="E7" s="11">
        <v>17</v>
      </c>
      <c r="F7" s="11">
        <v>7</v>
      </c>
      <c r="G7" s="11">
        <v>72</v>
      </c>
      <c r="H7" s="11">
        <f t="shared" si="0"/>
        <v>102</v>
      </c>
    </row>
    <row r="8" spans="1:8" x14ac:dyDescent="0.25">
      <c r="C8" s="11">
        <v>2024</v>
      </c>
      <c r="D8" s="11">
        <v>11</v>
      </c>
      <c r="E8" s="11">
        <v>33</v>
      </c>
      <c r="F8" s="11">
        <v>14</v>
      </c>
      <c r="G8" s="11">
        <v>134</v>
      </c>
      <c r="H8" s="11">
        <f t="shared" si="0"/>
        <v>192</v>
      </c>
    </row>
    <row r="9" spans="1:8" x14ac:dyDescent="0.25">
      <c r="C9" s="11">
        <v>2025</v>
      </c>
      <c r="D9" s="11">
        <v>17</v>
      </c>
      <c r="E9" s="11">
        <v>49</v>
      </c>
      <c r="F9" s="11">
        <v>20</v>
      </c>
      <c r="G9" s="11">
        <v>198</v>
      </c>
      <c r="H9" s="11">
        <f t="shared" si="0"/>
        <v>284</v>
      </c>
    </row>
    <row r="10" spans="1:8" x14ac:dyDescent="0.25">
      <c r="C10" s="11">
        <v>2026</v>
      </c>
      <c r="D10" s="11">
        <v>23</v>
      </c>
      <c r="E10" s="11">
        <v>64</v>
      </c>
      <c r="F10" s="11">
        <v>27</v>
      </c>
      <c r="G10" s="11">
        <v>256</v>
      </c>
      <c r="H10" s="11">
        <f t="shared" si="0"/>
        <v>370</v>
      </c>
    </row>
    <row r="11" spans="1:8" x14ac:dyDescent="0.25">
      <c r="C11" s="11">
        <v>2027</v>
      </c>
      <c r="D11" s="11">
        <v>32</v>
      </c>
      <c r="E11" s="11">
        <v>90</v>
      </c>
      <c r="F11" s="11">
        <v>38</v>
      </c>
      <c r="G11" s="11">
        <v>359</v>
      </c>
      <c r="H11" s="11">
        <f t="shared" si="0"/>
        <v>519</v>
      </c>
    </row>
    <row r="12" spans="1:8" x14ac:dyDescent="0.25">
      <c r="C12" s="11">
        <v>2028</v>
      </c>
      <c r="D12" s="11">
        <v>42</v>
      </c>
      <c r="E12" s="11">
        <v>116</v>
      </c>
      <c r="F12" s="11">
        <v>48</v>
      </c>
      <c r="G12" s="11">
        <v>455</v>
      </c>
      <c r="H12" s="11">
        <f t="shared" si="0"/>
        <v>661</v>
      </c>
    </row>
    <row r="13" spans="1:8" x14ac:dyDescent="0.25">
      <c r="C13" s="11">
        <v>2029</v>
      </c>
      <c r="D13" s="11">
        <v>54</v>
      </c>
      <c r="E13" s="11">
        <v>149</v>
      </c>
      <c r="F13" s="11">
        <v>62</v>
      </c>
      <c r="G13" s="11">
        <v>579</v>
      </c>
      <c r="H13" s="11">
        <f t="shared" si="0"/>
        <v>844</v>
      </c>
    </row>
    <row r="14" spans="1:8" x14ac:dyDescent="0.25">
      <c r="C14" s="11">
        <v>2030</v>
      </c>
      <c r="D14" s="11">
        <v>68</v>
      </c>
      <c r="E14" s="11">
        <v>187</v>
      </c>
      <c r="F14" s="11">
        <v>78</v>
      </c>
      <c r="G14" s="11">
        <v>722</v>
      </c>
      <c r="H14" s="11">
        <f t="shared" si="0"/>
        <v>1055</v>
      </c>
    </row>
    <row r="15" spans="1:8" x14ac:dyDescent="0.25">
      <c r="C15" s="11">
        <v>2031</v>
      </c>
      <c r="D15" s="11">
        <v>83</v>
      </c>
      <c r="E15" s="11">
        <v>224</v>
      </c>
      <c r="F15" s="11">
        <v>94</v>
      </c>
      <c r="G15" s="11">
        <v>858</v>
      </c>
      <c r="H15" s="11">
        <f t="shared" si="0"/>
        <v>1259</v>
      </c>
    </row>
    <row r="16" spans="1:8" x14ac:dyDescent="0.25">
      <c r="C16" s="11">
        <v>2032</v>
      </c>
      <c r="D16" s="11">
        <v>96</v>
      </c>
      <c r="E16" s="11">
        <v>258</v>
      </c>
      <c r="F16" s="11">
        <v>109</v>
      </c>
      <c r="G16" s="11">
        <v>985</v>
      </c>
      <c r="H16" s="11">
        <f t="shared" si="0"/>
        <v>1448</v>
      </c>
    </row>
    <row r="17" spans="3:8" x14ac:dyDescent="0.25">
      <c r="C17" s="11">
        <v>2033</v>
      </c>
      <c r="D17" s="11">
        <v>110</v>
      </c>
      <c r="E17" s="11">
        <v>295</v>
      </c>
      <c r="F17" s="11">
        <v>124</v>
      </c>
      <c r="G17" s="11">
        <v>1116</v>
      </c>
      <c r="H17" s="11">
        <f t="shared" si="0"/>
        <v>1645</v>
      </c>
    </row>
    <row r="18" spans="3:8" x14ac:dyDescent="0.25">
      <c r="C18" s="11">
        <v>2034</v>
      </c>
      <c r="D18" s="11">
        <v>125</v>
      </c>
      <c r="E18" s="11">
        <v>332</v>
      </c>
      <c r="F18" s="11">
        <v>140</v>
      </c>
      <c r="G18" s="11">
        <v>1246</v>
      </c>
      <c r="H18" s="11">
        <f t="shared" si="0"/>
        <v>1843</v>
      </c>
    </row>
    <row r="19" spans="3:8" x14ac:dyDescent="0.25">
      <c r="C19" s="11">
        <v>2035</v>
      </c>
      <c r="D19" s="11">
        <v>138</v>
      </c>
      <c r="E19" s="11">
        <v>365</v>
      </c>
      <c r="F19" s="11">
        <v>154</v>
      </c>
      <c r="G19" s="11">
        <v>1360</v>
      </c>
      <c r="H19" s="11">
        <f t="shared" si="0"/>
        <v>2017</v>
      </c>
    </row>
    <row r="20" spans="3:8" x14ac:dyDescent="0.25">
      <c r="C20" s="11">
        <v>2036</v>
      </c>
      <c r="D20" s="11">
        <v>150</v>
      </c>
      <c r="E20" s="11">
        <v>395</v>
      </c>
      <c r="F20" s="11">
        <v>166</v>
      </c>
      <c r="G20" s="11">
        <v>1461</v>
      </c>
      <c r="H20" s="11">
        <f t="shared" si="0"/>
        <v>2172</v>
      </c>
    </row>
    <row r="21" spans="3:8" x14ac:dyDescent="0.25">
      <c r="C21" s="11">
        <v>2037</v>
      </c>
      <c r="D21" s="11">
        <v>164</v>
      </c>
      <c r="E21" s="11">
        <v>427</v>
      </c>
      <c r="F21" s="11">
        <v>180</v>
      </c>
      <c r="G21" s="11">
        <v>1570</v>
      </c>
      <c r="H21" s="11">
        <f t="shared" si="0"/>
        <v>2341</v>
      </c>
    </row>
    <row r="22" spans="3:8" x14ac:dyDescent="0.25">
      <c r="C22" s="11">
        <v>2038</v>
      </c>
      <c r="D22" s="11">
        <v>177</v>
      </c>
      <c r="E22" s="11">
        <v>458</v>
      </c>
      <c r="F22" s="11">
        <v>193</v>
      </c>
      <c r="G22" s="11">
        <v>1672</v>
      </c>
      <c r="H22" s="11">
        <f t="shared" si="0"/>
        <v>2500</v>
      </c>
    </row>
    <row r="23" spans="3:8" x14ac:dyDescent="0.25">
      <c r="C23" s="11">
        <v>2039</v>
      </c>
      <c r="D23" s="11">
        <v>190</v>
      </c>
      <c r="E23" s="11">
        <v>490</v>
      </c>
      <c r="F23" s="11">
        <v>207</v>
      </c>
      <c r="G23" s="11">
        <v>1774</v>
      </c>
      <c r="H23" s="11">
        <f t="shared" si="0"/>
        <v>2661</v>
      </c>
    </row>
    <row r="24" spans="3:8" x14ac:dyDescent="0.25">
      <c r="C24" s="11">
        <v>2040</v>
      </c>
      <c r="D24" s="11">
        <v>203</v>
      </c>
      <c r="E24" s="11">
        <v>519</v>
      </c>
      <c r="F24" s="11">
        <v>219</v>
      </c>
      <c r="G24" s="11">
        <v>1867</v>
      </c>
      <c r="H24" s="11">
        <f t="shared" si="0"/>
        <v>2808</v>
      </c>
    </row>
    <row r="25" spans="3:8" x14ac:dyDescent="0.25">
      <c r="C25" s="11">
        <v>2041</v>
      </c>
      <c r="D25" s="11">
        <v>217</v>
      </c>
      <c r="E25" s="11">
        <v>550</v>
      </c>
      <c r="F25" s="11">
        <v>233</v>
      </c>
      <c r="G25" s="11">
        <v>1965</v>
      </c>
      <c r="H25" s="11">
        <f t="shared" si="0"/>
        <v>2965</v>
      </c>
    </row>
    <row r="26" spans="3:8" x14ac:dyDescent="0.25">
      <c r="C26" s="11">
        <v>2042</v>
      </c>
      <c r="D26" s="11">
        <v>229</v>
      </c>
      <c r="E26" s="11">
        <v>578</v>
      </c>
      <c r="F26" s="11">
        <v>245</v>
      </c>
      <c r="G26" s="11">
        <v>2049</v>
      </c>
      <c r="H26" s="11">
        <f t="shared" si="0"/>
        <v>3101</v>
      </c>
    </row>
    <row r="27" spans="3:8" x14ac:dyDescent="0.25">
      <c r="C27" s="11">
        <v>2043</v>
      </c>
      <c r="D27" s="11">
        <v>242</v>
      </c>
      <c r="E27" s="11">
        <v>606</v>
      </c>
      <c r="F27" s="11">
        <v>258</v>
      </c>
      <c r="G27" s="11">
        <v>2135</v>
      </c>
      <c r="H27" s="11">
        <f t="shared" si="0"/>
        <v>3241</v>
      </c>
    </row>
    <row r="28" spans="3:8" x14ac:dyDescent="0.25">
      <c r="C28" s="11">
        <v>2044</v>
      </c>
      <c r="D28" s="11">
        <v>254</v>
      </c>
      <c r="E28" s="11">
        <v>631</v>
      </c>
      <c r="F28" s="11">
        <v>268</v>
      </c>
      <c r="G28" s="11">
        <v>2207</v>
      </c>
      <c r="H28" s="11">
        <f t="shared" si="0"/>
        <v>3360</v>
      </c>
    </row>
    <row r="29" spans="3:8" x14ac:dyDescent="0.25">
      <c r="C29" s="11">
        <v>2045</v>
      </c>
      <c r="D29" s="11">
        <v>251</v>
      </c>
      <c r="E29" s="11">
        <v>622</v>
      </c>
      <c r="F29" s="11">
        <v>264</v>
      </c>
      <c r="G29" s="11">
        <v>2157</v>
      </c>
      <c r="H29" s="11">
        <f t="shared" si="0"/>
        <v>3294</v>
      </c>
    </row>
    <row r="30" spans="3:8" x14ac:dyDescent="0.25">
      <c r="C30" s="11">
        <v>2046</v>
      </c>
      <c r="D30" s="11">
        <v>265</v>
      </c>
      <c r="E30" s="11">
        <v>651</v>
      </c>
      <c r="F30" s="11">
        <v>277</v>
      </c>
      <c r="G30" s="11">
        <v>2244</v>
      </c>
      <c r="H30" s="11">
        <f t="shared" si="0"/>
        <v>3437</v>
      </c>
    </row>
    <row r="31" spans="3:8" x14ac:dyDescent="0.25">
      <c r="C31" s="11">
        <v>2047</v>
      </c>
      <c r="D31" s="11">
        <v>272</v>
      </c>
      <c r="E31" s="11">
        <v>664</v>
      </c>
      <c r="F31" s="11">
        <v>283</v>
      </c>
      <c r="G31" s="11">
        <v>2273</v>
      </c>
      <c r="H31" s="11">
        <f t="shared" si="0"/>
        <v>3492</v>
      </c>
    </row>
    <row r="32" spans="3:8" x14ac:dyDescent="0.25">
      <c r="C32" s="11">
        <v>2048</v>
      </c>
      <c r="D32" s="11">
        <v>280</v>
      </c>
      <c r="E32" s="11">
        <v>678</v>
      </c>
      <c r="F32" s="11">
        <v>290</v>
      </c>
      <c r="G32" s="11">
        <v>2307</v>
      </c>
      <c r="H32" s="11">
        <f t="shared" si="0"/>
        <v>3555</v>
      </c>
    </row>
    <row r="33" spans="1:34" x14ac:dyDescent="0.25">
      <c r="C33" s="11">
        <v>2049</v>
      </c>
      <c r="D33" s="11">
        <v>288</v>
      </c>
      <c r="E33" s="11">
        <v>692</v>
      </c>
      <c r="F33" s="11">
        <v>297</v>
      </c>
      <c r="G33" s="11">
        <v>2339</v>
      </c>
      <c r="H33" s="11">
        <f t="shared" si="0"/>
        <v>3616</v>
      </c>
    </row>
    <row r="34" spans="1:34" x14ac:dyDescent="0.25">
      <c r="C34" s="11">
        <v>2050</v>
      </c>
      <c r="D34" s="11">
        <v>295</v>
      </c>
      <c r="E34" s="11">
        <v>706</v>
      </c>
      <c r="F34" s="11">
        <v>303</v>
      </c>
      <c r="G34" s="11">
        <v>2369</v>
      </c>
      <c r="H34" s="11">
        <f t="shared" si="0"/>
        <v>3673</v>
      </c>
    </row>
    <row r="35" spans="1:34" x14ac:dyDescent="0.25">
      <c r="C35" s="2"/>
      <c r="D35" s="2"/>
      <c r="E35" s="2"/>
      <c r="F35" s="2"/>
    </row>
    <row r="37" spans="1:34" x14ac:dyDescent="0.25">
      <c r="A37" t="s">
        <v>45</v>
      </c>
    </row>
    <row r="38" spans="1:34" x14ac:dyDescent="0.2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2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25">
      <c r="B40" s="11" t="s">
        <v>120</v>
      </c>
      <c r="C40" s="15" t="str">
        <f>LEFT(B40,LEN(B40)-19)</f>
        <v>Other Race or Multiple Races</v>
      </c>
      <c r="D40" s="17">
        <f>INDEX($D$4:$H$34,MATCH(D$38,$C$4:$C$34,0),MATCH($B40,$D$3:$H$3,0))</f>
        <v>0</v>
      </c>
      <c r="E40" s="17">
        <f t="shared" ref="E40:AH44" si="1">INDEX($D$4:$H$34,MATCH(E$38,$C$4:$C$34,0),MATCH($B40,$D$3:$H$3,0))</f>
        <v>0</v>
      </c>
      <c r="F40" s="17">
        <f t="shared" si="1"/>
        <v>1</v>
      </c>
      <c r="G40" s="17">
        <f t="shared" si="1"/>
        <v>6</v>
      </c>
      <c r="H40" s="17">
        <f t="shared" si="1"/>
        <v>11</v>
      </c>
      <c r="I40" s="17">
        <f t="shared" si="1"/>
        <v>17</v>
      </c>
      <c r="J40" s="17">
        <f t="shared" si="1"/>
        <v>23</v>
      </c>
      <c r="K40" s="17">
        <f t="shared" si="1"/>
        <v>32</v>
      </c>
      <c r="L40" s="17">
        <f t="shared" si="1"/>
        <v>42</v>
      </c>
      <c r="M40" s="17">
        <f t="shared" si="1"/>
        <v>54</v>
      </c>
      <c r="N40" s="17">
        <f t="shared" si="1"/>
        <v>68</v>
      </c>
      <c r="O40" s="17">
        <f t="shared" si="1"/>
        <v>83</v>
      </c>
      <c r="P40" s="17">
        <f t="shared" si="1"/>
        <v>96</v>
      </c>
      <c r="Q40" s="17">
        <f t="shared" si="1"/>
        <v>110</v>
      </c>
      <c r="R40" s="17">
        <f t="shared" si="1"/>
        <v>125</v>
      </c>
      <c r="S40" s="17">
        <f t="shared" si="1"/>
        <v>138</v>
      </c>
      <c r="T40" s="17">
        <f t="shared" si="1"/>
        <v>150</v>
      </c>
      <c r="U40" s="17">
        <f t="shared" si="1"/>
        <v>164</v>
      </c>
      <c r="V40" s="17">
        <f t="shared" si="1"/>
        <v>177</v>
      </c>
      <c r="W40" s="17">
        <f t="shared" si="1"/>
        <v>190</v>
      </c>
      <c r="X40" s="17">
        <f t="shared" si="1"/>
        <v>203</v>
      </c>
      <c r="Y40" s="17">
        <f t="shared" si="1"/>
        <v>217</v>
      </c>
      <c r="Z40" s="17">
        <f t="shared" si="1"/>
        <v>229</v>
      </c>
      <c r="AA40" s="17">
        <f t="shared" si="1"/>
        <v>242</v>
      </c>
      <c r="AB40" s="17">
        <f t="shared" si="1"/>
        <v>254</v>
      </c>
      <c r="AC40" s="17">
        <f t="shared" si="1"/>
        <v>251</v>
      </c>
      <c r="AD40" s="17">
        <f t="shared" si="1"/>
        <v>265</v>
      </c>
      <c r="AE40" s="17">
        <f t="shared" si="1"/>
        <v>272</v>
      </c>
      <c r="AF40" s="17">
        <f t="shared" si="1"/>
        <v>280</v>
      </c>
      <c r="AG40" s="17">
        <f t="shared" si="1"/>
        <v>288</v>
      </c>
      <c r="AH40" s="17">
        <f t="shared" si="1"/>
        <v>295</v>
      </c>
    </row>
    <row r="41" spans="1:34" s="15" customFormat="1" x14ac:dyDescent="0.25">
      <c r="B41" s="11" t="s">
        <v>121</v>
      </c>
      <c r="C41" s="15" t="str">
        <f t="shared" ref="C41:C43" si="2">LEFT(B41,LEN(B41)-19)</f>
        <v>Asian</v>
      </c>
      <c r="D41" s="17">
        <f t="shared" ref="D41:S44" si="3">INDEX($D$4:$H$34,MATCH(D$38,$C$4:$C$34,0),MATCH($B41,$D$3:$H$3,0))</f>
        <v>0</v>
      </c>
      <c r="E41" s="17">
        <f t="shared" si="3"/>
        <v>0</v>
      </c>
      <c r="F41" s="17">
        <f t="shared" si="3"/>
        <v>2</v>
      </c>
      <c r="G41" s="17">
        <f t="shared" si="3"/>
        <v>17</v>
      </c>
      <c r="H41" s="17">
        <f t="shared" si="3"/>
        <v>33</v>
      </c>
      <c r="I41" s="17">
        <f t="shared" si="3"/>
        <v>49</v>
      </c>
      <c r="J41" s="17">
        <f t="shared" si="3"/>
        <v>64</v>
      </c>
      <c r="K41" s="17">
        <f t="shared" si="3"/>
        <v>90</v>
      </c>
      <c r="L41" s="17">
        <f t="shared" si="3"/>
        <v>116</v>
      </c>
      <c r="M41" s="17">
        <f t="shared" si="3"/>
        <v>149</v>
      </c>
      <c r="N41" s="17">
        <f t="shared" si="3"/>
        <v>187</v>
      </c>
      <c r="O41" s="17">
        <f t="shared" si="3"/>
        <v>224</v>
      </c>
      <c r="P41" s="17">
        <f t="shared" si="3"/>
        <v>258</v>
      </c>
      <c r="Q41" s="17">
        <f t="shared" si="3"/>
        <v>295</v>
      </c>
      <c r="R41" s="17">
        <f t="shared" si="3"/>
        <v>332</v>
      </c>
      <c r="S41" s="17">
        <f t="shared" si="3"/>
        <v>365</v>
      </c>
      <c r="T41" s="17">
        <f t="shared" si="1"/>
        <v>395</v>
      </c>
      <c r="U41" s="17">
        <f t="shared" si="1"/>
        <v>427</v>
      </c>
      <c r="V41" s="17">
        <f t="shared" si="1"/>
        <v>458</v>
      </c>
      <c r="W41" s="17">
        <f t="shared" si="1"/>
        <v>490</v>
      </c>
      <c r="X41" s="17">
        <f t="shared" si="1"/>
        <v>519</v>
      </c>
      <c r="Y41" s="17">
        <f t="shared" si="1"/>
        <v>550</v>
      </c>
      <c r="Z41" s="17">
        <f t="shared" si="1"/>
        <v>578</v>
      </c>
      <c r="AA41" s="17">
        <f t="shared" si="1"/>
        <v>606</v>
      </c>
      <c r="AB41" s="17">
        <f t="shared" si="1"/>
        <v>631</v>
      </c>
      <c r="AC41" s="17">
        <f t="shared" si="1"/>
        <v>622</v>
      </c>
      <c r="AD41" s="17">
        <f t="shared" si="1"/>
        <v>651</v>
      </c>
      <c r="AE41" s="17">
        <f t="shared" si="1"/>
        <v>664</v>
      </c>
      <c r="AF41" s="17">
        <f t="shared" si="1"/>
        <v>678</v>
      </c>
      <c r="AG41" s="17">
        <f t="shared" si="1"/>
        <v>692</v>
      </c>
      <c r="AH41" s="17">
        <f t="shared" si="1"/>
        <v>706</v>
      </c>
    </row>
    <row r="42" spans="1:34" s="15" customFormat="1" x14ac:dyDescent="0.25">
      <c r="B42" s="11" t="s">
        <v>122</v>
      </c>
      <c r="C42" s="15" t="str">
        <f t="shared" si="2"/>
        <v>Black</v>
      </c>
      <c r="D42" s="17">
        <f t="shared" si="3"/>
        <v>0</v>
      </c>
      <c r="E42" s="17">
        <f t="shared" si="1"/>
        <v>0</v>
      </c>
      <c r="F42" s="17">
        <f t="shared" si="1"/>
        <v>1</v>
      </c>
      <c r="G42" s="17">
        <f t="shared" si="1"/>
        <v>7</v>
      </c>
      <c r="H42" s="17">
        <f t="shared" si="1"/>
        <v>14</v>
      </c>
      <c r="I42" s="17">
        <f t="shared" si="1"/>
        <v>20</v>
      </c>
      <c r="J42" s="17">
        <f t="shared" si="1"/>
        <v>27</v>
      </c>
      <c r="K42" s="17">
        <f t="shared" si="1"/>
        <v>38</v>
      </c>
      <c r="L42" s="17">
        <f t="shared" si="1"/>
        <v>48</v>
      </c>
      <c r="M42" s="17">
        <f t="shared" si="1"/>
        <v>62</v>
      </c>
      <c r="N42" s="17">
        <f t="shared" si="1"/>
        <v>78</v>
      </c>
      <c r="O42" s="17">
        <f t="shared" si="1"/>
        <v>94</v>
      </c>
      <c r="P42" s="17">
        <f t="shared" si="1"/>
        <v>109</v>
      </c>
      <c r="Q42" s="17">
        <f t="shared" si="1"/>
        <v>124</v>
      </c>
      <c r="R42" s="17">
        <f t="shared" si="1"/>
        <v>140</v>
      </c>
      <c r="S42" s="17">
        <f t="shared" si="1"/>
        <v>154</v>
      </c>
      <c r="T42" s="17">
        <f t="shared" si="1"/>
        <v>166</v>
      </c>
      <c r="U42" s="17">
        <f t="shared" si="1"/>
        <v>180</v>
      </c>
      <c r="V42" s="17">
        <f t="shared" si="1"/>
        <v>193</v>
      </c>
      <c r="W42" s="17">
        <f t="shared" si="1"/>
        <v>207</v>
      </c>
      <c r="X42" s="17">
        <f t="shared" si="1"/>
        <v>219</v>
      </c>
      <c r="Y42" s="17">
        <f t="shared" si="1"/>
        <v>233</v>
      </c>
      <c r="Z42" s="17">
        <f t="shared" si="1"/>
        <v>245</v>
      </c>
      <c r="AA42" s="17">
        <f t="shared" si="1"/>
        <v>258</v>
      </c>
      <c r="AB42" s="17">
        <f t="shared" si="1"/>
        <v>268</v>
      </c>
      <c r="AC42" s="17">
        <f t="shared" si="1"/>
        <v>264</v>
      </c>
      <c r="AD42" s="17">
        <f t="shared" si="1"/>
        <v>277</v>
      </c>
      <c r="AE42" s="17">
        <f t="shared" si="1"/>
        <v>283</v>
      </c>
      <c r="AF42" s="17">
        <f t="shared" si="1"/>
        <v>290</v>
      </c>
      <c r="AG42" s="17">
        <f t="shared" si="1"/>
        <v>297</v>
      </c>
      <c r="AH42" s="17">
        <f t="shared" si="1"/>
        <v>303</v>
      </c>
    </row>
    <row r="43" spans="1:34" s="15" customFormat="1" x14ac:dyDescent="0.25">
      <c r="B43" s="11" t="s">
        <v>123</v>
      </c>
      <c r="C43" s="15" t="str">
        <f t="shared" si="2"/>
        <v>White</v>
      </c>
      <c r="D43" s="17">
        <f t="shared" si="3"/>
        <v>0</v>
      </c>
      <c r="E43" s="17">
        <f t="shared" si="1"/>
        <v>0</v>
      </c>
      <c r="F43" s="17">
        <f t="shared" si="1"/>
        <v>12</v>
      </c>
      <c r="G43" s="17">
        <f t="shared" si="1"/>
        <v>72</v>
      </c>
      <c r="H43" s="17">
        <f t="shared" si="1"/>
        <v>134</v>
      </c>
      <c r="I43" s="17">
        <f t="shared" si="1"/>
        <v>198</v>
      </c>
      <c r="J43" s="17">
        <f t="shared" si="1"/>
        <v>256</v>
      </c>
      <c r="K43" s="17">
        <f t="shared" si="1"/>
        <v>359</v>
      </c>
      <c r="L43" s="17">
        <f t="shared" si="1"/>
        <v>455</v>
      </c>
      <c r="M43" s="17">
        <f t="shared" si="1"/>
        <v>579</v>
      </c>
      <c r="N43" s="17">
        <f t="shared" si="1"/>
        <v>722</v>
      </c>
      <c r="O43" s="17">
        <f t="shared" si="1"/>
        <v>858</v>
      </c>
      <c r="P43" s="17">
        <f t="shared" si="1"/>
        <v>985</v>
      </c>
      <c r="Q43" s="17">
        <f t="shared" si="1"/>
        <v>1116</v>
      </c>
      <c r="R43" s="17">
        <f t="shared" si="1"/>
        <v>1246</v>
      </c>
      <c r="S43" s="17">
        <f t="shared" si="1"/>
        <v>1360</v>
      </c>
      <c r="T43" s="17">
        <f t="shared" si="1"/>
        <v>1461</v>
      </c>
      <c r="U43" s="17">
        <f t="shared" si="1"/>
        <v>1570</v>
      </c>
      <c r="V43" s="17">
        <f t="shared" si="1"/>
        <v>1672</v>
      </c>
      <c r="W43" s="17">
        <f t="shared" si="1"/>
        <v>1774</v>
      </c>
      <c r="X43" s="17">
        <f t="shared" si="1"/>
        <v>1867</v>
      </c>
      <c r="Y43" s="17">
        <f t="shared" si="1"/>
        <v>1965</v>
      </c>
      <c r="Z43" s="17">
        <f t="shared" si="1"/>
        <v>2049</v>
      </c>
      <c r="AA43" s="17">
        <f t="shared" si="1"/>
        <v>2135</v>
      </c>
      <c r="AB43" s="17">
        <f t="shared" si="1"/>
        <v>2207</v>
      </c>
      <c r="AC43" s="17">
        <f t="shared" si="1"/>
        <v>2157</v>
      </c>
      <c r="AD43" s="17">
        <f t="shared" si="1"/>
        <v>2244</v>
      </c>
      <c r="AE43" s="17">
        <f t="shared" si="1"/>
        <v>2273</v>
      </c>
      <c r="AF43" s="17">
        <f t="shared" si="1"/>
        <v>2307</v>
      </c>
      <c r="AG43" s="17">
        <f t="shared" si="1"/>
        <v>2339</v>
      </c>
      <c r="AH43" s="17">
        <f t="shared" si="1"/>
        <v>2369</v>
      </c>
    </row>
    <row r="44" spans="1:34" s="20" customFormat="1" x14ac:dyDescent="0.25">
      <c r="B44" s="20" t="s">
        <v>124</v>
      </c>
      <c r="C44" s="20" t="s">
        <v>124</v>
      </c>
      <c r="D44" s="17">
        <f t="shared" si="3"/>
        <v>0</v>
      </c>
      <c r="E44" s="17">
        <f t="shared" si="1"/>
        <v>0</v>
      </c>
      <c r="F44" s="17">
        <f t="shared" si="1"/>
        <v>16</v>
      </c>
      <c r="G44" s="17">
        <f t="shared" si="1"/>
        <v>102</v>
      </c>
      <c r="H44" s="17">
        <f t="shared" si="1"/>
        <v>192</v>
      </c>
      <c r="I44" s="17">
        <f t="shared" si="1"/>
        <v>284</v>
      </c>
      <c r="J44" s="17">
        <f t="shared" si="1"/>
        <v>370</v>
      </c>
      <c r="K44" s="17">
        <f t="shared" si="1"/>
        <v>519</v>
      </c>
      <c r="L44" s="17">
        <f t="shared" si="1"/>
        <v>661</v>
      </c>
      <c r="M44" s="17">
        <f t="shared" si="1"/>
        <v>844</v>
      </c>
      <c r="N44" s="17">
        <f t="shared" si="1"/>
        <v>1055</v>
      </c>
      <c r="O44" s="17">
        <f t="shared" si="1"/>
        <v>1259</v>
      </c>
      <c r="P44" s="17">
        <f t="shared" si="1"/>
        <v>1448</v>
      </c>
      <c r="Q44" s="17">
        <f t="shared" si="1"/>
        <v>1645</v>
      </c>
      <c r="R44" s="17">
        <f t="shared" si="1"/>
        <v>1843</v>
      </c>
      <c r="S44" s="17">
        <f t="shared" si="1"/>
        <v>2017</v>
      </c>
      <c r="T44" s="17">
        <f t="shared" si="1"/>
        <v>2172</v>
      </c>
      <c r="U44" s="17">
        <f t="shared" si="1"/>
        <v>2341</v>
      </c>
      <c r="V44" s="17">
        <f t="shared" si="1"/>
        <v>2500</v>
      </c>
      <c r="W44" s="17">
        <f t="shared" si="1"/>
        <v>2661</v>
      </c>
      <c r="X44" s="17">
        <f t="shared" si="1"/>
        <v>2808</v>
      </c>
      <c r="Y44" s="17">
        <f t="shared" si="1"/>
        <v>2965</v>
      </c>
      <c r="Z44" s="17">
        <f t="shared" si="1"/>
        <v>3101</v>
      </c>
      <c r="AA44" s="17">
        <f t="shared" si="1"/>
        <v>3241</v>
      </c>
      <c r="AB44" s="17">
        <f t="shared" si="1"/>
        <v>3360</v>
      </c>
      <c r="AC44" s="17">
        <f t="shared" si="1"/>
        <v>3294</v>
      </c>
      <c r="AD44" s="17">
        <f t="shared" si="1"/>
        <v>3437</v>
      </c>
      <c r="AE44" s="17">
        <f t="shared" si="1"/>
        <v>3492</v>
      </c>
      <c r="AF44" s="17">
        <f t="shared" si="1"/>
        <v>3555</v>
      </c>
      <c r="AG44" s="17">
        <f t="shared" si="1"/>
        <v>3616</v>
      </c>
      <c r="AH44" s="17">
        <f t="shared" si="1"/>
        <v>3673</v>
      </c>
    </row>
    <row r="45" spans="1:34" s="20" customFormat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s="1" t="s">
        <v>0</v>
      </c>
      <c r="D4" s="1" t="s">
        <v>38</v>
      </c>
      <c r="F4" s="1" t="s">
        <v>0</v>
      </c>
      <c r="G4" s="1" t="s">
        <v>38</v>
      </c>
    </row>
    <row r="5" spans="1:7" x14ac:dyDescent="0.2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2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2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2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2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2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2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2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2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2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2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2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2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2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2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2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2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2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2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2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2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2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2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2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2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2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2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2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2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2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2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2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25">
      <c r="E46" s="14" t="s">
        <v>49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37</v>
      </c>
      <c r="F4" t="s">
        <v>0</v>
      </c>
      <c r="G4" t="s">
        <v>37</v>
      </c>
    </row>
    <row r="5" spans="1:7" x14ac:dyDescent="0.25">
      <c r="C5">
        <v>2019</v>
      </c>
      <c r="D5">
        <v>1319.24</v>
      </c>
      <c r="F5">
        <v>2019</v>
      </c>
      <c r="G5">
        <v>1319.24</v>
      </c>
    </row>
    <row r="6" spans="1:7" x14ac:dyDescent="0.25">
      <c r="C6">
        <v>2020</v>
      </c>
      <c r="D6">
        <v>1191.95</v>
      </c>
      <c r="F6">
        <v>2020</v>
      </c>
      <c r="G6">
        <v>1191.95</v>
      </c>
    </row>
    <row r="7" spans="1:7" x14ac:dyDescent="0.25">
      <c r="C7">
        <v>2021</v>
      </c>
      <c r="D7">
        <v>1209.42</v>
      </c>
      <c r="F7">
        <v>2021</v>
      </c>
      <c r="G7">
        <v>1192.49</v>
      </c>
    </row>
    <row r="8" spans="1:7" x14ac:dyDescent="0.25">
      <c r="C8">
        <v>2022</v>
      </c>
      <c r="D8">
        <v>1222.3599999999999</v>
      </c>
      <c r="F8">
        <v>2022</v>
      </c>
      <c r="G8">
        <v>1179.33</v>
      </c>
    </row>
    <row r="9" spans="1:7" x14ac:dyDescent="0.25">
      <c r="C9">
        <v>2023</v>
      </c>
      <c r="D9">
        <v>1226.51</v>
      </c>
      <c r="F9">
        <v>2023</v>
      </c>
      <c r="G9">
        <v>1153.93</v>
      </c>
    </row>
    <row r="10" spans="1:7" x14ac:dyDescent="0.25">
      <c r="C10">
        <v>2024</v>
      </c>
      <c r="D10">
        <v>1230.71</v>
      </c>
      <c r="F10">
        <v>2024</v>
      </c>
      <c r="G10">
        <v>1131.27</v>
      </c>
    </row>
    <row r="11" spans="1:7" x14ac:dyDescent="0.25">
      <c r="C11">
        <v>2025</v>
      </c>
      <c r="D11">
        <v>1234.5</v>
      </c>
      <c r="F11">
        <v>2025</v>
      </c>
      <c r="G11">
        <v>1105.77</v>
      </c>
    </row>
    <row r="12" spans="1:7" x14ac:dyDescent="0.25">
      <c r="C12">
        <v>2026</v>
      </c>
      <c r="D12">
        <v>1241.1600000000001</v>
      </c>
      <c r="F12">
        <v>2026</v>
      </c>
      <c r="G12">
        <v>1077.46</v>
      </c>
    </row>
    <row r="13" spans="1:7" x14ac:dyDescent="0.25">
      <c r="C13">
        <v>2027</v>
      </c>
      <c r="D13">
        <v>1243.3</v>
      </c>
      <c r="F13">
        <v>2027</v>
      </c>
      <c r="G13">
        <v>1041.3499999999999</v>
      </c>
    </row>
    <row r="14" spans="1:7" x14ac:dyDescent="0.25">
      <c r="C14">
        <v>2028</v>
      </c>
      <c r="D14">
        <v>1245.24</v>
      </c>
      <c r="F14">
        <v>2028</v>
      </c>
      <c r="G14">
        <v>1002.94</v>
      </c>
    </row>
    <row r="15" spans="1:7" x14ac:dyDescent="0.25">
      <c r="C15">
        <v>2029</v>
      </c>
      <c r="D15">
        <v>1242.29</v>
      </c>
      <c r="F15">
        <v>2029</v>
      </c>
      <c r="G15">
        <v>958.86900000000003</v>
      </c>
    </row>
    <row r="16" spans="1:7" x14ac:dyDescent="0.2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25">
      <c r="C17">
        <v>2031</v>
      </c>
      <c r="D17">
        <v>1234.68</v>
      </c>
      <c r="F17">
        <v>2031</v>
      </c>
      <c r="G17">
        <v>871.33100000000002</v>
      </c>
    </row>
    <row r="18" spans="3:7" x14ac:dyDescent="0.2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2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25">
      <c r="C20">
        <v>2034</v>
      </c>
      <c r="D20">
        <v>1224.79</v>
      </c>
      <c r="F20">
        <v>2034</v>
      </c>
      <c r="G20">
        <v>740.41700000000003</v>
      </c>
    </row>
    <row r="21" spans="3:7" x14ac:dyDescent="0.25">
      <c r="C21">
        <v>2035</v>
      </c>
      <c r="D21">
        <v>1220.99</v>
      </c>
      <c r="F21">
        <v>2035</v>
      </c>
      <c r="G21">
        <v>699.11500000000001</v>
      </c>
    </row>
    <row r="22" spans="3:7" x14ac:dyDescent="0.25">
      <c r="C22">
        <v>2036</v>
      </c>
      <c r="D22">
        <v>1217.32</v>
      </c>
      <c r="F22">
        <v>2036</v>
      </c>
      <c r="G22">
        <v>659.98900000000003</v>
      </c>
    </row>
    <row r="23" spans="3:7" x14ac:dyDescent="0.25">
      <c r="C23">
        <v>2037</v>
      </c>
      <c r="D23">
        <v>1214.8</v>
      </c>
      <c r="F23">
        <v>2037</v>
      </c>
      <c r="G23">
        <v>621.98500000000001</v>
      </c>
    </row>
    <row r="24" spans="3:7" x14ac:dyDescent="0.25">
      <c r="C24">
        <v>2038</v>
      </c>
      <c r="D24">
        <v>1212.23</v>
      </c>
      <c r="F24">
        <v>2038</v>
      </c>
      <c r="G24">
        <v>582.05799999999999</v>
      </c>
    </row>
    <row r="25" spans="3:7" x14ac:dyDescent="0.2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2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25">
      <c r="C27">
        <v>2041</v>
      </c>
      <c r="D27">
        <v>1207.54</v>
      </c>
      <c r="F27">
        <v>2041</v>
      </c>
      <c r="G27">
        <v>474.673</v>
      </c>
    </row>
    <row r="28" spans="3:7" x14ac:dyDescent="0.25">
      <c r="C28">
        <v>2042</v>
      </c>
      <c r="D28">
        <v>1206.98</v>
      </c>
      <c r="F28">
        <v>2042</v>
      </c>
      <c r="G28">
        <v>442.80099999999999</v>
      </c>
    </row>
    <row r="29" spans="3:7" x14ac:dyDescent="0.25">
      <c r="C29">
        <v>2043</v>
      </c>
      <c r="D29">
        <v>1207.33</v>
      </c>
      <c r="F29">
        <v>2043</v>
      </c>
      <c r="G29">
        <v>412.70699999999999</v>
      </c>
    </row>
    <row r="30" spans="3:7" x14ac:dyDescent="0.25">
      <c r="C30">
        <v>2044</v>
      </c>
      <c r="D30">
        <v>1207.26</v>
      </c>
      <c r="F30">
        <v>2044</v>
      </c>
      <c r="G30">
        <v>391.57900000000001</v>
      </c>
    </row>
    <row r="31" spans="3:7" x14ac:dyDescent="0.25">
      <c r="C31">
        <v>2045</v>
      </c>
      <c r="D31">
        <v>1208.22</v>
      </c>
      <c r="F31">
        <v>2045</v>
      </c>
      <c r="G31">
        <v>370.83800000000002</v>
      </c>
    </row>
    <row r="32" spans="3:7" x14ac:dyDescent="0.25">
      <c r="C32">
        <v>2046</v>
      </c>
      <c r="D32">
        <v>1209.02</v>
      </c>
      <c r="F32">
        <v>2046</v>
      </c>
      <c r="G32">
        <v>349.36799999999999</v>
      </c>
    </row>
    <row r="33" spans="1:37" x14ac:dyDescent="0.2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25">
      <c r="C34">
        <v>2048</v>
      </c>
      <c r="D34">
        <v>1213.3900000000001</v>
      </c>
      <c r="F34">
        <v>2048</v>
      </c>
      <c r="G34">
        <v>305.654</v>
      </c>
    </row>
    <row r="35" spans="1:37" x14ac:dyDescent="0.25">
      <c r="C35">
        <v>2049</v>
      </c>
      <c r="D35">
        <v>1214.94</v>
      </c>
      <c r="F35">
        <v>2049</v>
      </c>
      <c r="G35">
        <v>283.08</v>
      </c>
    </row>
    <row r="36" spans="1:37" x14ac:dyDescent="0.25">
      <c r="C36">
        <v>2050</v>
      </c>
      <c r="D36">
        <v>1217.77</v>
      </c>
      <c r="F36">
        <v>2050</v>
      </c>
      <c r="G36">
        <v>259.92700000000002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25">
      <c r="E45" t="s">
        <v>46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25">
      <c r="E46" t="s">
        <v>49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5" x14ac:dyDescent="0.25"/>
  <sheetData>
    <row r="1" spans="1:7" x14ac:dyDescent="0.25">
      <c r="A1" t="s">
        <v>47</v>
      </c>
    </row>
    <row r="3" spans="1:7" x14ac:dyDescent="0.25">
      <c r="C3" t="s">
        <v>46</v>
      </c>
      <c r="F3">
        <v>1.5</v>
      </c>
    </row>
    <row r="4" spans="1:7" x14ac:dyDescent="0.25">
      <c r="C4" t="s">
        <v>0</v>
      </c>
      <c r="D4" t="s">
        <v>36</v>
      </c>
      <c r="F4" t="s">
        <v>0</v>
      </c>
      <c r="G4" t="s">
        <v>36</v>
      </c>
    </row>
    <row r="5" spans="1:7" x14ac:dyDescent="0.2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25">
      <c r="C6">
        <v>2020</v>
      </c>
      <c r="D6">
        <v>1.69791</v>
      </c>
      <c r="F6">
        <v>2020</v>
      </c>
      <c r="G6">
        <v>1.69791</v>
      </c>
    </row>
    <row r="7" spans="1:7" x14ac:dyDescent="0.25">
      <c r="C7">
        <v>2021</v>
      </c>
      <c r="D7">
        <v>1.9230100000000001</v>
      </c>
      <c r="F7">
        <v>2021</v>
      </c>
      <c r="G7">
        <v>1.84392</v>
      </c>
    </row>
    <row r="8" spans="1:7" x14ac:dyDescent="0.25">
      <c r="C8">
        <v>2022</v>
      </c>
      <c r="D8">
        <v>1.9288700000000001</v>
      </c>
      <c r="F8">
        <v>2022</v>
      </c>
      <c r="G8">
        <v>1.75227</v>
      </c>
    </row>
    <row r="9" spans="1:7" x14ac:dyDescent="0.2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25">
      <c r="C10">
        <v>2024</v>
      </c>
      <c r="D10">
        <v>1.99821</v>
      </c>
      <c r="F10">
        <v>2024</v>
      </c>
      <c r="G10">
        <v>1.62503</v>
      </c>
    </row>
    <row r="11" spans="1:7" x14ac:dyDescent="0.25">
      <c r="C11">
        <v>2025</v>
      </c>
      <c r="D11">
        <v>2.02149</v>
      </c>
      <c r="F11">
        <v>2025</v>
      </c>
      <c r="G11">
        <v>1.53254</v>
      </c>
    </row>
    <row r="12" spans="1:7" x14ac:dyDescent="0.2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2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25">
      <c r="C14">
        <v>2028</v>
      </c>
      <c r="D14">
        <v>2.1379000000000001</v>
      </c>
      <c r="F14">
        <v>2028</v>
      </c>
      <c r="G14">
        <v>1.24722</v>
      </c>
    </row>
    <row r="15" spans="1:7" x14ac:dyDescent="0.2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2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2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25">
      <c r="C18">
        <v>2032</v>
      </c>
      <c r="D18">
        <v>2.11138</v>
      </c>
      <c r="F18">
        <v>2032</v>
      </c>
      <c r="G18">
        <v>0.97426500000000005</v>
      </c>
    </row>
    <row r="19" spans="3:7" x14ac:dyDescent="0.2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25">
      <c r="C20">
        <v>2034</v>
      </c>
      <c r="D20">
        <v>2.13388</v>
      </c>
      <c r="F20">
        <v>2034</v>
      </c>
      <c r="G20">
        <v>0.913775</v>
      </c>
    </row>
    <row r="21" spans="3:7" x14ac:dyDescent="0.2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25">
      <c r="C22">
        <v>2036</v>
      </c>
      <c r="D22">
        <v>2.1307</v>
      </c>
      <c r="F22">
        <v>2036</v>
      </c>
      <c r="G22">
        <v>0.84733899999999995</v>
      </c>
    </row>
    <row r="23" spans="3:7" x14ac:dyDescent="0.2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2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2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2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2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2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25">
      <c r="C29">
        <v>2043</v>
      </c>
      <c r="D29">
        <v>2.1645500000000002</v>
      </c>
      <c r="F29">
        <v>2043</v>
      </c>
      <c r="G29">
        <v>0.57316</v>
      </c>
    </row>
    <row r="30" spans="3:7" x14ac:dyDescent="0.2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25">
      <c r="C31">
        <v>2045</v>
      </c>
      <c r="D31">
        <v>2.17808</v>
      </c>
      <c r="F31">
        <v>2045</v>
      </c>
      <c r="G31">
        <v>0.47942200000000001</v>
      </c>
    </row>
    <row r="32" spans="3:7" x14ac:dyDescent="0.25">
      <c r="C32">
        <v>2046</v>
      </c>
      <c r="D32">
        <v>2.19177</v>
      </c>
      <c r="F32">
        <v>2046</v>
      </c>
      <c r="G32">
        <v>0.42868200000000001</v>
      </c>
    </row>
    <row r="33" spans="1:37" x14ac:dyDescent="0.2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2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2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2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25">
      <c r="A41" t="s">
        <v>48</v>
      </c>
    </row>
    <row r="43" spans="1:37" x14ac:dyDescent="0.2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2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25">
      <c r="E45" s="14" t="s">
        <v>46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25">
      <c r="E46" s="14" t="s">
        <v>49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activeCell="E34" sqref="E34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2020</v>
      </c>
      <c r="B2">
        <v>499.67599999999999</v>
      </c>
    </row>
    <row r="3" spans="1:2" x14ac:dyDescent="0.25">
      <c r="A3">
        <v>2021</v>
      </c>
      <c r="B3">
        <v>478.2</v>
      </c>
    </row>
    <row r="4" spans="1:2" x14ac:dyDescent="0.25">
      <c r="A4">
        <v>2022</v>
      </c>
      <c r="B4">
        <v>461.31400000000002</v>
      </c>
    </row>
    <row r="5" spans="1:2" x14ac:dyDescent="0.25">
      <c r="A5">
        <v>2023</v>
      </c>
      <c r="B5">
        <v>446.09399999999999</v>
      </c>
    </row>
    <row r="6" spans="1:2" x14ac:dyDescent="0.25">
      <c r="A6">
        <v>2024</v>
      </c>
      <c r="B6">
        <v>425.62</v>
      </c>
    </row>
    <row r="7" spans="1:2" x14ac:dyDescent="0.25">
      <c r="A7">
        <v>2025</v>
      </c>
      <c r="B7">
        <v>411.87700000000001</v>
      </c>
    </row>
    <row r="8" spans="1:2" x14ac:dyDescent="0.25">
      <c r="A8">
        <v>2026</v>
      </c>
      <c r="B8">
        <v>402.11500000000001</v>
      </c>
    </row>
    <row r="9" spans="1:2" x14ac:dyDescent="0.25">
      <c r="A9">
        <v>2027</v>
      </c>
      <c r="B9">
        <v>392.36500000000001</v>
      </c>
    </row>
    <row r="10" spans="1:2" x14ac:dyDescent="0.25">
      <c r="A10">
        <v>2028</v>
      </c>
      <c r="B10">
        <v>382.33</v>
      </c>
    </row>
    <row r="11" spans="1:2" x14ac:dyDescent="0.25">
      <c r="A11">
        <v>2029</v>
      </c>
      <c r="B11">
        <v>372.28699999999998</v>
      </c>
    </row>
    <row r="12" spans="1:2" x14ac:dyDescent="0.25">
      <c r="A12">
        <v>2030</v>
      </c>
      <c r="B12">
        <v>361.73099999999999</v>
      </c>
    </row>
    <row r="13" spans="1:2" x14ac:dyDescent="0.25">
      <c r="A13">
        <v>2031</v>
      </c>
      <c r="B13">
        <v>356.096</v>
      </c>
    </row>
    <row r="14" spans="1:2" x14ac:dyDescent="0.25">
      <c r="A14">
        <v>2032</v>
      </c>
      <c r="B14">
        <v>349.54899999999998</v>
      </c>
    </row>
    <row r="15" spans="1:2" x14ac:dyDescent="0.25">
      <c r="A15">
        <v>2033</v>
      </c>
      <c r="B15">
        <v>341.13</v>
      </c>
    </row>
    <row r="16" spans="1:2" x14ac:dyDescent="0.25">
      <c r="A16">
        <v>2034</v>
      </c>
      <c r="B16">
        <v>333.762</v>
      </c>
    </row>
    <row r="17" spans="1:2" x14ac:dyDescent="0.25">
      <c r="A17">
        <v>2035</v>
      </c>
      <c r="B17">
        <v>327.67500000000001</v>
      </c>
    </row>
    <row r="18" spans="1:2" x14ac:dyDescent="0.25">
      <c r="A18">
        <v>2036</v>
      </c>
      <c r="B18">
        <v>320.73200000000003</v>
      </c>
    </row>
    <row r="19" spans="1:2" x14ac:dyDescent="0.25">
      <c r="A19">
        <v>2037</v>
      </c>
      <c r="B19">
        <v>314.98200000000003</v>
      </c>
    </row>
    <row r="20" spans="1:2" x14ac:dyDescent="0.25">
      <c r="A20">
        <v>2038</v>
      </c>
      <c r="B20">
        <v>308.77800000000002</v>
      </c>
    </row>
    <row r="21" spans="1:2" x14ac:dyDescent="0.25">
      <c r="A21">
        <v>2039</v>
      </c>
      <c r="B21">
        <v>302.726</v>
      </c>
    </row>
    <row r="22" spans="1:2" x14ac:dyDescent="0.25">
      <c r="A22">
        <v>2040</v>
      </c>
      <c r="B22">
        <v>297.95</v>
      </c>
    </row>
    <row r="23" spans="1:2" x14ac:dyDescent="0.25">
      <c r="A23">
        <v>2041</v>
      </c>
      <c r="B23">
        <v>291.37900000000002</v>
      </c>
    </row>
    <row r="24" spans="1:2" x14ac:dyDescent="0.25">
      <c r="A24">
        <v>2042</v>
      </c>
      <c r="B24">
        <v>287.68599999999998</v>
      </c>
    </row>
    <row r="25" spans="1:2" x14ac:dyDescent="0.25">
      <c r="A25">
        <v>2043</v>
      </c>
      <c r="B25">
        <v>283.94499999999999</v>
      </c>
    </row>
    <row r="26" spans="1:2" x14ac:dyDescent="0.25">
      <c r="A26">
        <v>2044</v>
      </c>
      <c r="B26">
        <v>280.78899999999999</v>
      </c>
    </row>
    <row r="27" spans="1:2" x14ac:dyDescent="0.25">
      <c r="A27">
        <v>2045</v>
      </c>
      <c r="B27">
        <v>276.17899999999997</v>
      </c>
    </row>
    <row r="28" spans="1:2" x14ac:dyDescent="0.25">
      <c r="A28">
        <v>2046</v>
      </c>
      <c r="B28">
        <v>274.84199999999998</v>
      </c>
    </row>
    <row r="29" spans="1:2" x14ac:dyDescent="0.25">
      <c r="A29">
        <v>2047</v>
      </c>
      <c r="B29">
        <v>273.57900000000001</v>
      </c>
    </row>
    <row r="30" spans="1:2" x14ac:dyDescent="0.25">
      <c r="A30">
        <v>2048</v>
      </c>
      <c r="B30">
        <v>272.38900000000001</v>
      </c>
    </row>
    <row r="31" spans="1:2" x14ac:dyDescent="0.25">
      <c r="A31">
        <v>2049</v>
      </c>
      <c r="B31">
        <v>271.77699999999999</v>
      </c>
    </row>
    <row r="32" spans="1:2" x14ac:dyDescent="0.25">
      <c r="A32">
        <v>2050</v>
      </c>
      <c r="B32">
        <v>271.16699999999997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9.140625" customWidth="1"/>
    <col min="3" max="3" width="44.28515625" customWidth="1"/>
    <col min="4" max="4" width="19.5703125" customWidth="1"/>
    <col min="5" max="5" width="14.7109375" customWidth="1"/>
    <col min="6" max="6" width="12" customWidth="1"/>
    <col min="7" max="7" width="16.85546875" customWidth="1"/>
    <col min="8" max="8" width="9.42578125" bestFit="1" customWidth="1"/>
    <col min="9" max="10" width="9.140625" bestFit="1" customWidth="1"/>
    <col min="11" max="11" width="9.42578125" bestFit="1" customWidth="1"/>
    <col min="12" max="12" width="10.42578125" bestFit="1" customWidth="1"/>
    <col min="13" max="13" width="9.42578125" bestFit="1" customWidth="1"/>
    <col min="14" max="17" width="9.140625" bestFit="1" customWidth="1"/>
    <col min="18" max="18" width="9.42578125" bestFit="1" customWidth="1"/>
    <col min="19" max="19" width="9.140625" bestFit="1" customWidth="1"/>
    <col min="20" max="20" width="9.42578125" bestFit="1" customWidth="1"/>
    <col min="21" max="21" width="10.42578125" bestFit="1" customWidth="1"/>
    <col min="22" max="24" width="9.42578125" bestFit="1" customWidth="1"/>
    <col min="25" max="25" width="9.140625" bestFit="1" customWidth="1"/>
    <col min="26" max="27" width="9.42578125" bestFit="1" customWidth="1"/>
    <col min="28" max="28" width="14.7109375" customWidth="1"/>
  </cols>
  <sheetData>
    <row r="1" spans="2:28" x14ac:dyDescent="0.25">
      <c r="B1" t="s">
        <v>39</v>
      </c>
    </row>
    <row r="3" spans="2:28" s="2" customFormat="1" x14ac:dyDescent="0.25"/>
    <row r="4" spans="2:28" s="7" customFormat="1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112</v>
      </c>
      <c r="L4" t="s">
        <v>7</v>
      </c>
      <c r="M4" t="s">
        <v>113</v>
      </c>
      <c r="N4" t="s">
        <v>114</v>
      </c>
      <c r="O4" t="s">
        <v>8</v>
      </c>
      <c r="P4" t="s">
        <v>9</v>
      </c>
      <c r="Q4" t="s">
        <v>10</v>
      </c>
      <c r="R4" t="s">
        <v>55</v>
      </c>
      <c r="S4" t="s">
        <v>56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2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2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2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2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2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2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2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2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2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2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2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2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2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2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2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2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2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2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2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2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2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2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2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2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2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2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2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2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2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2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2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25"/>
    <row r="38" spans="1:29" s="2" customFormat="1" ht="15.75" x14ac:dyDescent="0.25">
      <c r="D38" s="2" t="s">
        <v>89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75" x14ac:dyDescent="0.25">
      <c r="D39" s="18" t="s">
        <v>90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25">
      <c r="D40" s="20" t="s">
        <v>85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25">
      <c r="D41" s="2" t="s">
        <v>86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25">
      <c r="D42" s="2" t="s">
        <v>75</v>
      </c>
      <c r="E42" s="2" t="s">
        <v>50</v>
      </c>
      <c r="F42" s="2" t="s">
        <v>50</v>
      </c>
      <c r="G42" s="2" t="s">
        <v>50</v>
      </c>
      <c r="H42" s="2" t="s">
        <v>51</v>
      </c>
      <c r="I42" s="2" t="s">
        <v>51</v>
      </c>
      <c r="J42" s="2" t="s">
        <v>51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57</v>
      </c>
    </row>
    <row r="43" spans="1:29" x14ac:dyDescent="0.25">
      <c r="B43" t="s">
        <v>88</v>
      </c>
      <c r="D43" t="s">
        <v>58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25">
      <c r="D44" s="2" t="s">
        <v>59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2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25">
      <c r="E46" s="39"/>
    </row>
    <row r="47" spans="1:29" s="2" customFormat="1" x14ac:dyDescent="0.25">
      <c r="A47" s="2">
        <v>3</v>
      </c>
      <c r="B47" t="s">
        <v>50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25">
      <c r="A48" s="2">
        <v>4</v>
      </c>
      <c r="B48" t="s">
        <v>51</v>
      </c>
      <c r="C48"/>
      <c r="E48"/>
    </row>
    <row r="49" spans="1:35" s="2" customFormat="1" x14ac:dyDescent="0.25">
      <c r="A49" s="2">
        <v>2</v>
      </c>
      <c r="B49" t="s">
        <v>52</v>
      </c>
      <c r="C49"/>
    </row>
    <row r="50" spans="1:35" s="2" customFormat="1" x14ac:dyDescent="0.25">
      <c r="A50" s="2">
        <v>1</v>
      </c>
      <c r="B50" t="s">
        <v>53</v>
      </c>
      <c r="C50"/>
    </row>
    <row r="51" spans="1:35" s="2" customFormat="1" x14ac:dyDescent="0.25">
      <c r="A51" s="2">
        <v>5</v>
      </c>
      <c r="B51" t="s">
        <v>54</v>
      </c>
      <c r="C51"/>
    </row>
    <row r="52" spans="1:35" s="2" customFormat="1" x14ac:dyDescent="0.25">
      <c r="A52" s="2">
        <v>6</v>
      </c>
      <c r="B52" t="s">
        <v>57</v>
      </c>
      <c r="C52"/>
    </row>
    <row r="53" spans="1:35" s="2" customFormat="1" x14ac:dyDescent="0.25">
      <c r="B53"/>
      <c r="C53"/>
    </row>
    <row r="55" spans="1:35" s="12" customFormat="1" x14ac:dyDescent="0.25">
      <c r="B55" s="12" t="s">
        <v>40</v>
      </c>
    </row>
    <row r="56" spans="1:35" s="2" customFormat="1" x14ac:dyDescent="0.25">
      <c r="C56" s="2" t="s">
        <v>92</v>
      </c>
      <c r="D56" s="2" t="s">
        <v>91</v>
      </c>
    </row>
    <row r="57" spans="1:35" s="2" customFormat="1" x14ac:dyDescent="0.25">
      <c r="A57" s="2" t="s">
        <v>87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2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25">
      <c r="C59" s="2" t="s">
        <v>41</v>
      </c>
      <c r="D59" s="3" t="s">
        <v>41</v>
      </c>
      <c r="E59" s="4" cm="1">
        <f t="array" ref="E59:AI59">TRANSPOSE('BAU Emissions'!B2:B32)</f>
        <v>499.67599999999999</v>
      </c>
      <c r="F59" s="4">
        <v>478.2</v>
      </c>
      <c r="G59" s="4">
        <v>461.31400000000002</v>
      </c>
      <c r="H59" s="4">
        <v>446.09399999999999</v>
      </c>
      <c r="I59" s="4">
        <v>425.62</v>
      </c>
      <c r="J59" s="4">
        <v>411.87700000000001</v>
      </c>
      <c r="K59" s="4">
        <v>402.11500000000001</v>
      </c>
      <c r="L59" s="4">
        <v>392.36500000000001</v>
      </c>
      <c r="M59" s="4">
        <v>382.33</v>
      </c>
      <c r="N59" s="4">
        <v>372.28699999999998</v>
      </c>
      <c r="O59" s="4">
        <v>361.73099999999999</v>
      </c>
      <c r="P59" s="4">
        <v>356.096</v>
      </c>
      <c r="Q59" s="4">
        <v>349.54899999999998</v>
      </c>
      <c r="R59" s="4">
        <v>341.13</v>
      </c>
      <c r="S59" s="4">
        <v>333.762</v>
      </c>
      <c r="T59" s="4">
        <v>327.67500000000001</v>
      </c>
      <c r="U59" s="4">
        <v>320.73200000000003</v>
      </c>
      <c r="V59" s="4">
        <v>314.98200000000003</v>
      </c>
      <c r="W59" s="4">
        <v>308.77800000000002</v>
      </c>
      <c r="X59" s="4">
        <v>302.726</v>
      </c>
      <c r="Y59" s="4">
        <v>297.95</v>
      </c>
      <c r="Z59" s="4">
        <v>291.37900000000002</v>
      </c>
      <c r="AA59" s="4">
        <v>287.68599999999998</v>
      </c>
      <c r="AB59" s="4">
        <v>283.94499999999999</v>
      </c>
      <c r="AC59" s="4">
        <v>280.78899999999999</v>
      </c>
      <c r="AD59" s="4">
        <v>276.17899999999997</v>
      </c>
      <c r="AE59" s="4">
        <v>274.84199999999998</v>
      </c>
      <c r="AF59" s="4">
        <v>273.57900000000001</v>
      </c>
      <c r="AG59" s="4">
        <v>272.38900000000001</v>
      </c>
      <c r="AH59" s="4">
        <v>271.77699999999999</v>
      </c>
      <c r="AI59" s="4">
        <v>271.16699999999997</v>
      </c>
    </row>
    <row r="60" spans="1:35" s="2" customFormat="1" x14ac:dyDescent="0.25">
      <c r="C60" s="2" t="s">
        <v>42</v>
      </c>
      <c r="D60" s="3" t="s">
        <v>42</v>
      </c>
      <c r="E60" s="4">
        <f t="shared" ref="E60:AI60" si="16">E59-SUM(E61:E84)</f>
        <v>499.67599999999999</v>
      </c>
      <c r="F60" s="4">
        <f t="shared" si="16"/>
        <v>478.13852484136351</v>
      </c>
      <c r="G60" s="4">
        <f t="shared" si="16"/>
        <v>457.39933003733171</v>
      </c>
      <c r="H60" s="4">
        <f t="shared" si="16"/>
        <v>434.89930064897874</v>
      </c>
      <c r="I60" s="4">
        <f t="shared" si="16"/>
        <v>404.05094726953877</v>
      </c>
      <c r="J60" s="4">
        <f t="shared" si="16"/>
        <v>378.62846147083832</v>
      </c>
      <c r="K60" s="4">
        <f t="shared" si="16"/>
        <v>358.09895193408056</v>
      </c>
      <c r="L60" s="4">
        <f t="shared" si="16"/>
        <v>338.8688835174321</v>
      </c>
      <c r="M60" s="4">
        <f t="shared" si="16"/>
        <v>318.95819015543435</v>
      </c>
      <c r="N60" s="4">
        <f t="shared" si="16"/>
        <v>299.40173518272957</v>
      </c>
      <c r="O60" s="4">
        <f t="shared" si="16"/>
        <v>276.90755363443441</v>
      </c>
      <c r="P60" s="4">
        <f t="shared" si="16"/>
        <v>258.69426114393082</v>
      </c>
      <c r="Q60" s="4">
        <f t="shared" si="16"/>
        <v>243.69856261446176</v>
      </c>
      <c r="R60" s="4">
        <f t="shared" si="16"/>
        <v>224.38203226120481</v>
      </c>
      <c r="S60" s="4">
        <f t="shared" si="16"/>
        <v>205.3318639224064</v>
      </c>
      <c r="T60" s="4">
        <f t="shared" si="16"/>
        <v>190.63152780204075</v>
      </c>
      <c r="U60" s="4">
        <f t="shared" si="16"/>
        <v>176.90271641982719</v>
      </c>
      <c r="V60" s="4">
        <f t="shared" si="16"/>
        <v>163.35482695589073</v>
      </c>
      <c r="W60" s="4">
        <f t="shared" si="16"/>
        <v>149.92120491496183</v>
      </c>
      <c r="X60" s="4">
        <f t="shared" si="16"/>
        <v>136.42688048434147</v>
      </c>
      <c r="Y60" s="4">
        <f t="shared" si="16"/>
        <v>124.2634820462863</v>
      </c>
      <c r="Z60" s="4">
        <f t="shared" si="16"/>
        <v>110.56847488157001</v>
      </c>
      <c r="AA60" s="4">
        <f t="shared" si="16"/>
        <v>98.694875583814849</v>
      </c>
      <c r="AB60" s="4">
        <f t="shared" si="16"/>
        <v>86.807518654568014</v>
      </c>
      <c r="AC60" s="4">
        <f t="shared" si="16"/>
        <v>75.855822078299525</v>
      </c>
      <c r="AD60" s="4">
        <f t="shared" si="16"/>
        <v>63.204368117707929</v>
      </c>
      <c r="AE60" s="4">
        <f t="shared" si="16"/>
        <v>53.762092273179746</v>
      </c>
      <c r="AF60" s="4">
        <f t="shared" si="16"/>
        <v>44.369920985491405</v>
      </c>
      <c r="AG60" s="4">
        <f t="shared" si="16"/>
        <v>34.807999492424813</v>
      </c>
      <c r="AH60" s="4">
        <f t="shared" si="16"/>
        <v>25.656011317540106</v>
      </c>
      <c r="AI60" s="4">
        <f t="shared" si="16"/>
        <v>16.194559052275963</v>
      </c>
    </row>
    <row r="61" spans="1:35" s="2" customFormat="1" x14ac:dyDescent="0.25">
      <c r="A61" s="22" t="s">
        <v>60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25">
      <c r="A62" s="26" t="s">
        <v>82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25">
      <c r="A63" s="26" t="s">
        <v>83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25">
      <c r="A64" s="26" t="s">
        <v>79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25">
      <c r="A65" s="26" t="s">
        <v>80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25">
      <c r="A66" s="26" t="s">
        <v>81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25">
      <c r="A67" s="22" t="s">
        <v>61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25">
      <c r="A68" s="26" t="s">
        <v>62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25">
      <c r="A69" s="26" t="s">
        <v>63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25">
      <c r="A70" s="26" t="s">
        <v>64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25">
      <c r="A71" s="26" t="s">
        <v>77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25">
      <c r="A72" s="26" t="s">
        <v>76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25">
      <c r="A73" s="30" t="s">
        <v>78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25">
      <c r="A74" s="26" t="s">
        <v>65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25">
      <c r="A75" s="26" t="s">
        <v>66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25">
      <c r="A76" s="30" t="s">
        <v>67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25">
      <c r="A77" s="22" t="s">
        <v>68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25">
      <c r="A78" s="26" t="s">
        <v>69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25">
      <c r="A79" s="30" t="s">
        <v>70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25">
      <c r="A80" s="22" t="s">
        <v>71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25">
      <c r="A81" s="26" t="s">
        <v>72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25">
      <c r="A82" s="26" t="s">
        <v>73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25">
      <c r="A83" s="30" t="s">
        <v>84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25">
      <c r="A84" s="34" t="s">
        <v>74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25">
      <c r="C85" s="2" t="s">
        <v>42</v>
      </c>
      <c r="D85" s="3" t="s">
        <v>42</v>
      </c>
      <c r="E85" s="4">
        <f t="shared" ref="E85:AI85" si="26">E60</f>
        <v>499.67599999999999</v>
      </c>
      <c r="F85" s="4">
        <f t="shared" si="26"/>
        <v>478.13852484136351</v>
      </c>
      <c r="G85" s="4">
        <f t="shared" si="26"/>
        <v>457.39933003733171</v>
      </c>
      <c r="H85" s="4">
        <f t="shared" si="26"/>
        <v>434.89930064897874</v>
      </c>
      <c r="I85" s="4">
        <f t="shared" si="26"/>
        <v>404.05094726953877</v>
      </c>
      <c r="J85" s="4">
        <f t="shared" si="26"/>
        <v>378.62846147083832</v>
      </c>
      <c r="K85" s="4">
        <f t="shared" si="26"/>
        <v>358.09895193408056</v>
      </c>
      <c r="L85" s="4">
        <f t="shared" si="26"/>
        <v>338.8688835174321</v>
      </c>
      <c r="M85" s="4">
        <f t="shared" si="26"/>
        <v>318.95819015543435</v>
      </c>
      <c r="N85" s="4">
        <f t="shared" si="26"/>
        <v>299.40173518272957</v>
      </c>
      <c r="O85" s="4">
        <f t="shared" si="26"/>
        <v>276.90755363443441</v>
      </c>
      <c r="P85" s="4">
        <f t="shared" si="26"/>
        <v>258.69426114393082</v>
      </c>
      <c r="Q85" s="4">
        <f t="shared" si="26"/>
        <v>243.69856261446176</v>
      </c>
      <c r="R85" s="4">
        <f t="shared" si="26"/>
        <v>224.38203226120481</v>
      </c>
      <c r="S85" s="4">
        <f t="shared" si="26"/>
        <v>205.3318639224064</v>
      </c>
      <c r="T85" s="4">
        <f t="shared" si="26"/>
        <v>190.63152780204075</v>
      </c>
      <c r="U85" s="4">
        <f t="shared" si="26"/>
        <v>176.90271641982719</v>
      </c>
      <c r="V85" s="4">
        <f t="shared" si="26"/>
        <v>163.35482695589073</v>
      </c>
      <c r="W85" s="4">
        <f t="shared" si="26"/>
        <v>149.92120491496183</v>
      </c>
      <c r="X85" s="4">
        <f t="shared" si="26"/>
        <v>136.42688048434147</v>
      </c>
      <c r="Y85" s="4">
        <f t="shared" si="26"/>
        <v>124.2634820462863</v>
      </c>
      <c r="Z85" s="4">
        <f t="shared" si="26"/>
        <v>110.56847488157001</v>
      </c>
      <c r="AA85" s="4">
        <f t="shared" si="26"/>
        <v>98.694875583814849</v>
      </c>
      <c r="AB85" s="4">
        <f t="shared" si="26"/>
        <v>86.807518654568014</v>
      </c>
      <c r="AC85" s="4">
        <f t="shared" si="26"/>
        <v>75.855822078299525</v>
      </c>
      <c r="AD85" s="4">
        <f t="shared" si="26"/>
        <v>63.204368117707929</v>
      </c>
      <c r="AE85" s="4">
        <f t="shared" si="26"/>
        <v>53.762092273179746</v>
      </c>
      <c r="AF85" s="4">
        <f t="shared" si="26"/>
        <v>44.369920985491405</v>
      </c>
      <c r="AG85" s="4">
        <f t="shared" si="26"/>
        <v>34.807999492424813</v>
      </c>
      <c r="AH85" s="4">
        <f t="shared" si="26"/>
        <v>25.656011317540106</v>
      </c>
      <c r="AI85" s="4">
        <f t="shared" si="26"/>
        <v>16.194559052275963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Sector</vt:lpstr>
      <vt:lpstr>abatement NPV 2050</vt:lpstr>
      <vt:lpstr>abatement graph</vt:lpstr>
      <vt:lpstr>CO2e Wedge_aggregated</vt:lpstr>
      <vt:lpstr>Financial - GDP</vt:lpstr>
      <vt:lpstr>Financial - Jobs</vt:lpstr>
      <vt:lpstr>Avoided premature death - 1.5</vt:lpstr>
      <vt:lpstr>Emissions - NOx</vt:lpstr>
      <vt:lpstr>Emissions - PM 2.5</vt:lpstr>
      <vt:lpstr>Emissions - SOX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2022-05-25T01:52:31Z</dcterms:modified>
</cp:coreProperties>
</file>