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California\CA-eps\InputData\bldgs\BCEU\"/>
    </mc:Choice>
  </mc:AlternateContent>
  <xr:revisionPtr revIDLastSave="0" documentId="13_ncr:1_{CACF4EBF-3A13-4F70-8864-EADB0BDF3261}" xr6:coauthVersionLast="47" xr6:coauthVersionMax="47" xr10:uidLastSave="{00000000-0000-0000-0000-000000000000}"/>
  <bookViews>
    <workbookView xWindow="-120" yWindow="-120" windowWidth="29040" windowHeight="17520" firstSheet="3" activeTab="9"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dist-rural-residential" sheetId="10" r:id="rId8"/>
    <sheet name="dist-urban-residential" sheetId="9" r:id="rId9"/>
    <sheet name="dist-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 i="11" l="1"/>
  <c r="D8" i="11"/>
  <c r="E8" i="11"/>
  <c r="F8" i="11"/>
  <c r="G8" i="11"/>
  <c r="H8" i="11"/>
  <c r="I8" i="11"/>
  <c r="J8" i="11"/>
  <c r="K8" i="11"/>
  <c r="L8" i="11"/>
  <c r="M8" i="11"/>
  <c r="N8" i="11"/>
  <c r="O8" i="11"/>
  <c r="P8" i="11"/>
  <c r="Q8" i="11"/>
  <c r="R8" i="11"/>
  <c r="S8" i="11"/>
  <c r="T8" i="11"/>
  <c r="U8" i="11"/>
  <c r="V8" i="11"/>
  <c r="W8" i="11"/>
  <c r="X8" i="11"/>
  <c r="Y8" i="11"/>
  <c r="Z8" i="11"/>
  <c r="AA8" i="11"/>
  <c r="AB8" i="11"/>
  <c r="AC8" i="11"/>
  <c r="AD8" i="11"/>
  <c r="AE8" i="11"/>
  <c r="AF8" i="11"/>
  <c r="B8" i="11"/>
  <c r="C8" i="9"/>
  <c r="D8" i="9"/>
  <c r="E8" i="9"/>
  <c r="F8" i="9"/>
  <c r="G8" i="9"/>
  <c r="H8" i="9"/>
  <c r="I8" i="9"/>
  <c r="J8" i="9"/>
  <c r="K8" i="9"/>
  <c r="L8" i="9"/>
  <c r="M8" i="9"/>
  <c r="N8" i="9"/>
  <c r="O8" i="9"/>
  <c r="P8" i="9"/>
  <c r="Q8" i="9"/>
  <c r="R8" i="9"/>
  <c r="S8" i="9"/>
  <c r="T8" i="9"/>
  <c r="U8" i="9"/>
  <c r="V8" i="9"/>
  <c r="W8" i="9"/>
  <c r="X8" i="9"/>
  <c r="Y8" i="9"/>
  <c r="Z8" i="9"/>
  <c r="AA8" i="9"/>
  <c r="AB8" i="9"/>
  <c r="AC8" i="9"/>
  <c r="AD8" i="9"/>
  <c r="AE8" i="9"/>
  <c r="AF8" i="9"/>
  <c r="B8" i="9"/>
  <c r="C8" i="10"/>
  <c r="D8" i="10"/>
  <c r="E8" i="10"/>
  <c r="F8" i="10"/>
  <c r="G8" i="10"/>
  <c r="H8" i="10"/>
  <c r="I8" i="10"/>
  <c r="J8" i="10"/>
  <c r="K8" i="10"/>
  <c r="L8" i="10"/>
  <c r="M8" i="10"/>
  <c r="N8" i="10"/>
  <c r="O8" i="10"/>
  <c r="P8" i="10"/>
  <c r="Q8" i="10"/>
  <c r="R8" i="10"/>
  <c r="S8" i="10"/>
  <c r="T8" i="10"/>
  <c r="U8" i="10"/>
  <c r="V8" i="10"/>
  <c r="W8" i="10"/>
  <c r="X8" i="10"/>
  <c r="Y8" i="10"/>
  <c r="Z8" i="10"/>
  <c r="AA8" i="10"/>
  <c r="AB8" i="10"/>
  <c r="AC8" i="10"/>
  <c r="AD8" i="10"/>
  <c r="AE8" i="10"/>
  <c r="AF8" i="10"/>
  <c r="B8" i="10"/>
  <c r="S5" i="20" l="1"/>
  <c r="E5" i="20"/>
  <c r="F5" i="20"/>
  <c r="G5" i="20"/>
  <c r="H5" i="20"/>
  <c r="I5" i="20"/>
  <c r="J5" i="20"/>
  <c r="K5" i="20"/>
  <c r="L5" i="20"/>
  <c r="M5" i="20"/>
  <c r="N5" i="20"/>
  <c r="O5" i="20"/>
  <c r="P5" i="20"/>
  <c r="Q5" i="20"/>
  <c r="E6" i="20"/>
  <c r="F6" i="20"/>
  <c r="G6" i="20"/>
  <c r="M65" i="20" s="1"/>
  <c r="H6" i="20"/>
  <c r="I6" i="20"/>
  <c r="J6" i="20"/>
  <c r="K6" i="20"/>
  <c r="L6" i="20"/>
  <c r="M6" i="20"/>
  <c r="N6" i="20"/>
  <c r="O6" i="20"/>
  <c r="AC65" i="20" s="1"/>
  <c r="P6" i="20"/>
  <c r="Q6" i="20"/>
  <c r="E7" i="20"/>
  <c r="F7" i="20"/>
  <c r="G7" i="20"/>
  <c r="H7" i="20"/>
  <c r="I7" i="20"/>
  <c r="J7" i="20"/>
  <c r="S66" i="20" s="1"/>
  <c r="K7" i="20"/>
  <c r="L7" i="20"/>
  <c r="M7" i="20"/>
  <c r="N7" i="20"/>
  <c r="O7" i="20"/>
  <c r="P7" i="20"/>
  <c r="Q7" i="20"/>
  <c r="E8" i="20"/>
  <c r="F8" i="20"/>
  <c r="G8" i="20"/>
  <c r="H8" i="20"/>
  <c r="I8" i="20"/>
  <c r="J8" i="20"/>
  <c r="K8" i="20"/>
  <c r="L8" i="20"/>
  <c r="M8" i="20"/>
  <c r="N8" i="20"/>
  <c r="O8" i="20"/>
  <c r="P8" i="20"/>
  <c r="Q8" i="20"/>
  <c r="E9" i="20"/>
  <c r="F9" i="20"/>
  <c r="G9" i="20"/>
  <c r="H9" i="20"/>
  <c r="O68" i="20" s="1"/>
  <c r="I9" i="20"/>
  <c r="J9" i="20"/>
  <c r="K9" i="20"/>
  <c r="L9" i="20"/>
  <c r="M9" i="20"/>
  <c r="N9" i="20"/>
  <c r="O9" i="20"/>
  <c r="P9" i="20"/>
  <c r="AE68" i="20" s="1"/>
  <c r="Q9" i="20"/>
  <c r="E10" i="20"/>
  <c r="F10" i="20"/>
  <c r="G10" i="20"/>
  <c r="H10" i="20"/>
  <c r="I10" i="20"/>
  <c r="J10" i="20"/>
  <c r="K10" i="20"/>
  <c r="U69" i="20" s="1"/>
  <c r="L10" i="20"/>
  <c r="M10" i="20"/>
  <c r="N10" i="20"/>
  <c r="O10" i="20"/>
  <c r="P10" i="20"/>
  <c r="Q10" i="20"/>
  <c r="E11" i="20"/>
  <c r="F11" i="20"/>
  <c r="K70" i="20" s="1"/>
  <c r="G11" i="20"/>
  <c r="H11" i="20"/>
  <c r="I11" i="20"/>
  <c r="J11" i="20"/>
  <c r="K11" i="20"/>
  <c r="L11" i="20"/>
  <c r="M11" i="20"/>
  <c r="N11" i="20"/>
  <c r="AA70" i="20" s="1"/>
  <c r="O11" i="20"/>
  <c r="P11" i="20"/>
  <c r="Q11" i="20"/>
  <c r="E12" i="20"/>
  <c r="F12" i="20"/>
  <c r="G12" i="20"/>
  <c r="H12" i="20"/>
  <c r="I12" i="20"/>
  <c r="Q71" i="20" s="1"/>
  <c r="J12" i="20"/>
  <c r="K12" i="20"/>
  <c r="L12" i="20"/>
  <c r="M12" i="20"/>
  <c r="N12" i="20"/>
  <c r="O12" i="20"/>
  <c r="P12" i="20"/>
  <c r="Q12" i="20"/>
  <c r="AG71" i="20" s="1"/>
  <c r="AI71" i="20" s="1"/>
  <c r="E13" i="20"/>
  <c r="F13" i="20"/>
  <c r="G13" i="20"/>
  <c r="H13" i="20"/>
  <c r="I13" i="20"/>
  <c r="J13" i="20"/>
  <c r="K13" i="20"/>
  <c r="L13" i="20"/>
  <c r="W72" i="20" s="1"/>
  <c r="M13" i="20"/>
  <c r="N13" i="20"/>
  <c r="O13" i="20"/>
  <c r="P13" i="20"/>
  <c r="Q13" i="20"/>
  <c r="E14" i="20"/>
  <c r="F14" i="20"/>
  <c r="G14" i="20"/>
  <c r="H14" i="20"/>
  <c r="I14" i="20"/>
  <c r="J14" i="20"/>
  <c r="K14" i="20"/>
  <c r="L14" i="20"/>
  <c r="M14" i="20"/>
  <c r="N14" i="20"/>
  <c r="O14" i="20"/>
  <c r="P14" i="20"/>
  <c r="Q14" i="20"/>
  <c r="E15" i="20"/>
  <c r="F15" i="20"/>
  <c r="G15" i="20"/>
  <c r="H15" i="20"/>
  <c r="I15" i="20"/>
  <c r="J15" i="20"/>
  <c r="S74" i="20" s="1"/>
  <c r="K15" i="20"/>
  <c r="L15" i="20"/>
  <c r="M15" i="20"/>
  <c r="N15" i="20"/>
  <c r="O15" i="20"/>
  <c r="P15" i="20"/>
  <c r="Q15" i="20"/>
  <c r="E16" i="20"/>
  <c r="I75" i="20" s="1"/>
  <c r="F16" i="20"/>
  <c r="G16" i="20"/>
  <c r="H16" i="20"/>
  <c r="I16" i="20"/>
  <c r="J16" i="20"/>
  <c r="K16" i="20"/>
  <c r="L16" i="20"/>
  <c r="M16" i="20"/>
  <c r="Y75" i="20" s="1"/>
  <c r="N16" i="20"/>
  <c r="O16" i="20"/>
  <c r="P16" i="20"/>
  <c r="Q16" i="20"/>
  <c r="E17" i="20"/>
  <c r="F17" i="20"/>
  <c r="G17" i="20"/>
  <c r="H17" i="20"/>
  <c r="O76" i="20" s="1"/>
  <c r="I17" i="20"/>
  <c r="J17" i="20"/>
  <c r="K17" i="20"/>
  <c r="L17" i="20"/>
  <c r="M17" i="20"/>
  <c r="N17" i="20"/>
  <c r="O17" i="20"/>
  <c r="P17" i="20"/>
  <c r="AE76" i="20" s="1"/>
  <c r="Q17" i="20"/>
  <c r="E18" i="20"/>
  <c r="F18" i="20"/>
  <c r="G18" i="20"/>
  <c r="H18" i="20"/>
  <c r="I18" i="20"/>
  <c r="J18" i="20"/>
  <c r="K18" i="20"/>
  <c r="U77" i="20" s="1"/>
  <c r="L18" i="20"/>
  <c r="M18" i="20"/>
  <c r="N18" i="20"/>
  <c r="O18" i="20"/>
  <c r="P18" i="20"/>
  <c r="Q18" i="20"/>
  <c r="E19" i="20"/>
  <c r="F19" i="20"/>
  <c r="K78" i="20" s="1"/>
  <c r="G19" i="20"/>
  <c r="H19" i="20"/>
  <c r="I19" i="20"/>
  <c r="J19" i="20"/>
  <c r="K19" i="20"/>
  <c r="L19" i="20"/>
  <c r="M19" i="20"/>
  <c r="N19" i="20"/>
  <c r="AA78" i="20" s="1"/>
  <c r="O19" i="20"/>
  <c r="P19" i="20"/>
  <c r="Q19" i="20"/>
  <c r="E20" i="20"/>
  <c r="F20" i="20"/>
  <c r="G20" i="20"/>
  <c r="H20" i="20"/>
  <c r="I20" i="20"/>
  <c r="Q79" i="20" s="1"/>
  <c r="J20" i="20"/>
  <c r="K20" i="20"/>
  <c r="L20" i="20"/>
  <c r="M20" i="20"/>
  <c r="N20" i="20"/>
  <c r="O20" i="20"/>
  <c r="P20" i="20"/>
  <c r="Q20" i="20"/>
  <c r="AG79" i="20" s="1"/>
  <c r="AI79" i="20" s="1"/>
  <c r="E21" i="20"/>
  <c r="F21" i="20"/>
  <c r="G21" i="20"/>
  <c r="H21" i="20"/>
  <c r="I21" i="20"/>
  <c r="J21" i="20"/>
  <c r="K21" i="20"/>
  <c r="L21" i="20"/>
  <c r="W80" i="20" s="1"/>
  <c r="M21" i="20"/>
  <c r="N21" i="20"/>
  <c r="O21" i="20"/>
  <c r="P21" i="20"/>
  <c r="Q21" i="20"/>
  <c r="E22" i="20"/>
  <c r="F22" i="20"/>
  <c r="G22" i="20"/>
  <c r="M81" i="20" s="1"/>
  <c r="H22" i="20"/>
  <c r="I22" i="20"/>
  <c r="J22" i="20"/>
  <c r="K22" i="20"/>
  <c r="L22" i="20"/>
  <c r="M22" i="20"/>
  <c r="N22" i="20"/>
  <c r="O22" i="20"/>
  <c r="AC81" i="20" s="1"/>
  <c r="P22" i="20"/>
  <c r="Q22" i="20"/>
  <c r="E23" i="20"/>
  <c r="F23" i="20"/>
  <c r="G23" i="20"/>
  <c r="H23" i="20"/>
  <c r="I23" i="20"/>
  <c r="J23" i="20"/>
  <c r="K23" i="20"/>
  <c r="L23" i="20"/>
  <c r="M23" i="20"/>
  <c r="N23" i="20"/>
  <c r="O23" i="20"/>
  <c r="P23" i="20"/>
  <c r="Q23" i="20"/>
  <c r="E24" i="20"/>
  <c r="I83" i="20" s="1"/>
  <c r="F24" i="20"/>
  <c r="G24" i="20"/>
  <c r="H24" i="20"/>
  <c r="I24" i="20"/>
  <c r="J24" i="20"/>
  <c r="K24" i="20"/>
  <c r="L24" i="20"/>
  <c r="M24" i="20"/>
  <c r="Y83" i="20" s="1"/>
  <c r="N24" i="20"/>
  <c r="O24" i="20"/>
  <c r="P24" i="20"/>
  <c r="Q24" i="20"/>
  <c r="E25" i="20"/>
  <c r="F25" i="20"/>
  <c r="G25" i="20"/>
  <c r="H25" i="20"/>
  <c r="O84" i="20" s="1"/>
  <c r="I25" i="20"/>
  <c r="J25" i="20"/>
  <c r="K25" i="20"/>
  <c r="L25" i="20"/>
  <c r="M25" i="20"/>
  <c r="N25" i="20"/>
  <c r="O25" i="20"/>
  <c r="P25" i="20"/>
  <c r="AE84" i="20" s="1"/>
  <c r="Q25" i="20"/>
  <c r="E26" i="20"/>
  <c r="F26" i="20"/>
  <c r="G26" i="20"/>
  <c r="H26" i="20"/>
  <c r="I26" i="20"/>
  <c r="J26" i="20"/>
  <c r="K26" i="20"/>
  <c r="U85" i="20" s="1"/>
  <c r="L26" i="20"/>
  <c r="M26" i="20"/>
  <c r="N26" i="20"/>
  <c r="O26" i="20"/>
  <c r="P26" i="20"/>
  <c r="Q26" i="20"/>
  <c r="E27" i="20"/>
  <c r="F27" i="20"/>
  <c r="K86" i="20" s="1"/>
  <c r="G27" i="20"/>
  <c r="H27" i="20"/>
  <c r="I27" i="20"/>
  <c r="J27" i="20"/>
  <c r="K27" i="20"/>
  <c r="L27" i="20"/>
  <c r="M27" i="20"/>
  <c r="N27" i="20"/>
  <c r="AA86" i="20" s="1"/>
  <c r="O27" i="20"/>
  <c r="P27" i="20"/>
  <c r="Q27" i="20"/>
  <c r="E28" i="20"/>
  <c r="F28" i="20"/>
  <c r="G28" i="20"/>
  <c r="H28" i="20"/>
  <c r="I28" i="20"/>
  <c r="Q87" i="20" s="1"/>
  <c r="J28" i="20"/>
  <c r="K28" i="20"/>
  <c r="L28" i="20"/>
  <c r="M28" i="20"/>
  <c r="N28" i="20"/>
  <c r="O28" i="20"/>
  <c r="P28" i="20"/>
  <c r="Q28" i="20"/>
  <c r="AG87" i="20" s="1"/>
  <c r="AI87" i="20" s="1"/>
  <c r="E29" i="20"/>
  <c r="F29" i="20"/>
  <c r="G29" i="20"/>
  <c r="H29" i="20"/>
  <c r="I29" i="20"/>
  <c r="J29" i="20"/>
  <c r="K29" i="20"/>
  <c r="L29" i="20"/>
  <c r="W88" i="20" s="1"/>
  <c r="M29" i="20"/>
  <c r="N29" i="20"/>
  <c r="O29" i="20"/>
  <c r="P29" i="20"/>
  <c r="Q29" i="20"/>
  <c r="E30" i="20"/>
  <c r="F30" i="20"/>
  <c r="G30" i="20"/>
  <c r="M89" i="20" s="1"/>
  <c r="H30" i="20"/>
  <c r="I30" i="20"/>
  <c r="J30" i="20"/>
  <c r="K30" i="20"/>
  <c r="L30" i="20"/>
  <c r="M30" i="20"/>
  <c r="N30" i="20"/>
  <c r="O30" i="20"/>
  <c r="AC89" i="20" s="1"/>
  <c r="P30" i="20"/>
  <c r="Q30" i="20"/>
  <c r="E31" i="20"/>
  <c r="F31" i="20"/>
  <c r="G31" i="20"/>
  <c r="H31" i="20"/>
  <c r="I31" i="20"/>
  <c r="J31" i="20"/>
  <c r="S90" i="20" s="1"/>
  <c r="K31" i="20"/>
  <c r="L31" i="20"/>
  <c r="M31" i="20"/>
  <c r="N31" i="20"/>
  <c r="O31" i="20"/>
  <c r="P31" i="20"/>
  <c r="Q31" i="20"/>
  <c r="E32" i="20"/>
  <c r="I91" i="20" s="1"/>
  <c r="F32" i="20"/>
  <c r="G32" i="20"/>
  <c r="H32" i="20"/>
  <c r="I32" i="20"/>
  <c r="J32" i="20"/>
  <c r="K32" i="20"/>
  <c r="L32" i="20"/>
  <c r="M32" i="20"/>
  <c r="Y91" i="20" s="1"/>
  <c r="N32" i="20"/>
  <c r="O32" i="20"/>
  <c r="P32" i="20"/>
  <c r="Q32" i="20"/>
  <c r="E33" i="20"/>
  <c r="F33" i="20"/>
  <c r="G33" i="20"/>
  <c r="H33" i="20"/>
  <c r="O92" i="20" s="1"/>
  <c r="I33" i="20"/>
  <c r="J33" i="20"/>
  <c r="K33" i="20"/>
  <c r="L33" i="20"/>
  <c r="M33" i="20"/>
  <c r="N33" i="20"/>
  <c r="O33" i="20"/>
  <c r="P33" i="20"/>
  <c r="AE92" i="20" s="1"/>
  <c r="Q33" i="20"/>
  <c r="E34" i="20"/>
  <c r="F34" i="20"/>
  <c r="G34" i="20"/>
  <c r="H34" i="20"/>
  <c r="I34" i="20"/>
  <c r="J34" i="20"/>
  <c r="K34" i="20"/>
  <c r="L34" i="20"/>
  <c r="M34" i="20"/>
  <c r="N34" i="20"/>
  <c r="O34" i="20"/>
  <c r="P34" i="20"/>
  <c r="Q34" i="20"/>
  <c r="E35" i="20"/>
  <c r="F35" i="20"/>
  <c r="K94" i="20" s="1"/>
  <c r="G35" i="20"/>
  <c r="H35" i="20"/>
  <c r="I35" i="20"/>
  <c r="J35" i="20"/>
  <c r="K35" i="20"/>
  <c r="L35" i="20"/>
  <c r="M35" i="20"/>
  <c r="N35" i="20"/>
  <c r="AA94" i="20" s="1"/>
  <c r="O35" i="20"/>
  <c r="P35" i="20"/>
  <c r="Q35" i="20"/>
  <c r="E36" i="20"/>
  <c r="F36" i="20"/>
  <c r="G36" i="20"/>
  <c r="H36" i="20"/>
  <c r="I36" i="20"/>
  <c r="Q95" i="20" s="1"/>
  <c r="J36" i="20"/>
  <c r="K36" i="20"/>
  <c r="L36" i="20"/>
  <c r="M36" i="20"/>
  <c r="N36" i="20"/>
  <c r="O36" i="20"/>
  <c r="P36" i="20"/>
  <c r="Q36" i="20"/>
  <c r="AG95" i="20" s="1"/>
  <c r="AI95" i="20" s="1"/>
  <c r="E37" i="20"/>
  <c r="F37" i="20"/>
  <c r="G37" i="20"/>
  <c r="H37" i="20"/>
  <c r="I37" i="20"/>
  <c r="J37" i="20"/>
  <c r="K37" i="20"/>
  <c r="L37" i="20"/>
  <c r="W96" i="20" s="1"/>
  <c r="M37" i="20"/>
  <c r="N37" i="20"/>
  <c r="O37" i="20"/>
  <c r="P37" i="20"/>
  <c r="Q37" i="20"/>
  <c r="E38" i="20"/>
  <c r="F38" i="20"/>
  <c r="G38" i="20"/>
  <c r="M97" i="20" s="1"/>
  <c r="H38" i="20"/>
  <c r="I38" i="20"/>
  <c r="J38" i="20"/>
  <c r="K38" i="20"/>
  <c r="L38" i="20"/>
  <c r="M38" i="20"/>
  <c r="N38" i="20"/>
  <c r="O38" i="20"/>
  <c r="AC97" i="20" s="1"/>
  <c r="P38" i="20"/>
  <c r="Q38" i="20"/>
  <c r="E39" i="20"/>
  <c r="F39" i="20"/>
  <c r="G39" i="20"/>
  <c r="H39" i="20"/>
  <c r="I39" i="20"/>
  <c r="J39" i="20"/>
  <c r="S98" i="20" s="1"/>
  <c r="K39" i="20"/>
  <c r="L39" i="20"/>
  <c r="M39" i="20"/>
  <c r="N39" i="20"/>
  <c r="O39" i="20"/>
  <c r="P39" i="20"/>
  <c r="Q39" i="20"/>
  <c r="E40" i="20"/>
  <c r="I99" i="20" s="1"/>
  <c r="F40" i="20"/>
  <c r="G40" i="20"/>
  <c r="H40" i="20"/>
  <c r="I40" i="20"/>
  <c r="J40" i="20"/>
  <c r="K40" i="20"/>
  <c r="L40" i="20"/>
  <c r="M40" i="20"/>
  <c r="Y99" i="20" s="1"/>
  <c r="N40" i="20"/>
  <c r="O40" i="20"/>
  <c r="P40" i="20"/>
  <c r="Q40" i="20"/>
  <c r="E41" i="20"/>
  <c r="F41" i="20"/>
  <c r="G41" i="20"/>
  <c r="H41" i="20"/>
  <c r="O100" i="20" s="1"/>
  <c r="I41" i="20"/>
  <c r="J41" i="20"/>
  <c r="K41" i="20"/>
  <c r="L41" i="20"/>
  <c r="M41" i="20"/>
  <c r="N41" i="20"/>
  <c r="O41" i="20"/>
  <c r="P41" i="20"/>
  <c r="AE100" i="20" s="1"/>
  <c r="Q41" i="20"/>
  <c r="E42" i="20"/>
  <c r="F42" i="20"/>
  <c r="G42" i="20"/>
  <c r="H42" i="20"/>
  <c r="I42" i="20"/>
  <c r="J42" i="20"/>
  <c r="K42" i="20"/>
  <c r="U101" i="20" s="1"/>
  <c r="L42" i="20"/>
  <c r="M42" i="20"/>
  <c r="N42" i="20"/>
  <c r="O42" i="20"/>
  <c r="P42" i="20"/>
  <c r="Q42" i="20"/>
  <c r="E43" i="20"/>
  <c r="F43" i="20"/>
  <c r="K102" i="20" s="1"/>
  <c r="G43" i="20"/>
  <c r="H43" i="20"/>
  <c r="I43" i="20"/>
  <c r="J43" i="20"/>
  <c r="K43" i="20"/>
  <c r="L43" i="20"/>
  <c r="M43" i="20"/>
  <c r="N43" i="20"/>
  <c r="AA102" i="20" s="1"/>
  <c r="O43" i="20"/>
  <c r="P43" i="20"/>
  <c r="Q43" i="20"/>
  <c r="E44" i="20"/>
  <c r="F44" i="20"/>
  <c r="G44" i="20"/>
  <c r="H44" i="20"/>
  <c r="I44" i="20"/>
  <c r="Q103" i="20" s="1"/>
  <c r="J44" i="20"/>
  <c r="K44" i="20"/>
  <c r="L44" i="20"/>
  <c r="M44" i="20"/>
  <c r="N44" i="20"/>
  <c r="O44" i="20"/>
  <c r="P44" i="20"/>
  <c r="Q44" i="20"/>
  <c r="E45" i="20"/>
  <c r="F45" i="20"/>
  <c r="G45" i="20"/>
  <c r="M104" i="20" s="1"/>
  <c r="H45" i="20"/>
  <c r="I45" i="20"/>
  <c r="J45" i="20"/>
  <c r="K45" i="20"/>
  <c r="L45" i="20"/>
  <c r="M45" i="20"/>
  <c r="N45" i="20"/>
  <c r="O45" i="20"/>
  <c r="P45" i="20"/>
  <c r="Q45" i="20"/>
  <c r="E46" i="20"/>
  <c r="F46" i="20"/>
  <c r="G46" i="20"/>
  <c r="M105" i="20" s="1"/>
  <c r="H46" i="20"/>
  <c r="I46" i="20"/>
  <c r="J46" i="20"/>
  <c r="S105" i="20" s="1"/>
  <c r="K46" i="20"/>
  <c r="L46" i="20"/>
  <c r="M46" i="20"/>
  <c r="N46" i="20"/>
  <c r="O46" i="20"/>
  <c r="AC105" i="20" s="1"/>
  <c r="P46" i="20"/>
  <c r="Q46" i="20"/>
  <c r="E47" i="20"/>
  <c r="I106" i="20" s="1"/>
  <c r="F47" i="20"/>
  <c r="G47" i="20"/>
  <c r="H47" i="20"/>
  <c r="I47" i="20"/>
  <c r="J47" i="20"/>
  <c r="S106" i="20" s="1"/>
  <c r="K47" i="20"/>
  <c r="L47" i="20"/>
  <c r="M47" i="20"/>
  <c r="Y106" i="20" s="1"/>
  <c r="N47" i="20"/>
  <c r="O47" i="20"/>
  <c r="P47" i="20"/>
  <c r="Q47" i="20"/>
  <c r="E48" i="20"/>
  <c r="I107" i="20" s="1"/>
  <c r="F48" i="20"/>
  <c r="G48" i="20"/>
  <c r="H48" i="20"/>
  <c r="O107" i="20" s="1"/>
  <c r="I48" i="20"/>
  <c r="J48" i="20"/>
  <c r="K48" i="20"/>
  <c r="L48" i="20"/>
  <c r="M48" i="20"/>
  <c r="Y107" i="20" s="1"/>
  <c r="N48" i="20"/>
  <c r="O48" i="20"/>
  <c r="P48" i="20"/>
  <c r="AE107" i="20" s="1"/>
  <c r="Q48" i="20"/>
  <c r="E49" i="20"/>
  <c r="F49" i="20"/>
  <c r="G49" i="20"/>
  <c r="H49" i="20"/>
  <c r="O108" i="20" s="1"/>
  <c r="I49" i="20"/>
  <c r="J49" i="20"/>
  <c r="K49" i="20"/>
  <c r="U108" i="20" s="1"/>
  <c r="L49" i="20"/>
  <c r="M49" i="20"/>
  <c r="N49" i="20"/>
  <c r="O49" i="20"/>
  <c r="P49" i="20"/>
  <c r="AE108" i="20" s="1"/>
  <c r="Q49" i="20"/>
  <c r="E50" i="20"/>
  <c r="F50" i="20"/>
  <c r="G50" i="20"/>
  <c r="H50" i="20"/>
  <c r="I50" i="20"/>
  <c r="J50" i="20"/>
  <c r="K50" i="20"/>
  <c r="U109" i="20" s="1"/>
  <c r="L50" i="20"/>
  <c r="M50" i="20"/>
  <c r="N50" i="20"/>
  <c r="AA109" i="20" s="1"/>
  <c r="O50" i="20"/>
  <c r="P50" i="20"/>
  <c r="Q50" i="20"/>
  <c r="E51" i="20"/>
  <c r="F51" i="20"/>
  <c r="K110" i="20" s="1"/>
  <c r="G51" i="20"/>
  <c r="H51" i="20"/>
  <c r="I51" i="20"/>
  <c r="J51" i="20"/>
  <c r="K51" i="20"/>
  <c r="L51" i="20"/>
  <c r="M51" i="20"/>
  <c r="N51" i="20"/>
  <c r="AA110" i="20" s="1"/>
  <c r="O51" i="20"/>
  <c r="P51" i="20"/>
  <c r="Q51" i="20"/>
  <c r="E52" i="20"/>
  <c r="F52" i="20"/>
  <c r="G52" i="20"/>
  <c r="H52" i="20"/>
  <c r="O111" i="20" s="1"/>
  <c r="I52" i="20"/>
  <c r="Q111" i="20" s="1"/>
  <c r="J52" i="20"/>
  <c r="K52" i="20"/>
  <c r="L52" i="20"/>
  <c r="W111" i="20" s="1"/>
  <c r="M52" i="20"/>
  <c r="N52" i="20"/>
  <c r="O52" i="20"/>
  <c r="P52" i="20"/>
  <c r="AE111" i="20" s="1"/>
  <c r="Q52" i="20"/>
  <c r="AG111" i="20" s="1"/>
  <c r="AI111" i="20" s="1"/>
  <c r="E53" i="20"/>
  <c r="F53" i="20"/>
  <c r="G53" i="20"/>
  <c r="M112" i="20" s="1"/>
  <c r="H53" i="20"/>
  <c r="I53" i="20"/>
  <c r="J53" i="20"/>
  <c r="K53" i="20"/>
  <c r="U112" i="20" s="1"/>
  <c r="L53" i="20"/>
  <c r="W112" i="20" s="1"/>
  <c r="M53" i="20"/>
  <c r="N53" i="20"/>
  <c r="O53" i="20"/>
  <c r="AC112" i="20" s="1"/>
  <c r="P53" i="20"/>
  <c r="Q53" i="20"/>
  <c r="E54" i="20"/>
  <c r="F54" i="20"/>
  <c r="K113" i="20" s="1"/>
  <c r="G54" i="20"/>
  <c r="M113" i="20" s="1"/>
  <c r="H54" i="20"/>
  <c r="I54" i="20"/>
  <c r="J54" i="20"/>
  <c r="S113" i="20" s="1"/>
  <c r="K54" i="20"/>
  <c r="L54" i="20"/>
  <c r="M54" i="20"/>
  <c r="N54" i="20"/>
  <c r="AA113" i="20" s="1"/>
  <c r="O54" i="20"/>
  <c r="AC113" i="20" s="1"/>
  <c r="P54" i="20"/>
  <c r="Q54" i="20"/>
  <c r="D6" i="20"/>
  <c r="D7" i="20"/>
  <c r="D8" i="20"/>
  <c r="D9" i="20"/>
  <c r="D10" i="20"/>
  <c r="D11" i="20"/>
  <c r="D12" i="20"/>
  <c r="D13" i="20"/>
  <c r="G72" i="20" s="1"/>
  <c r="D14" i="20"/>
  <c r="D15" i="20"/>
  <c r="D16" i="20"/>
  <c r="D17" i="20"/>
  <c r="D18" i="20"/>
  <c r="D19" i="20"/>
  <c r="D20" i="20"/>
  <c r="D21" i="20"/>
  <c r="G80" i="20" s="1"/>
  <c r="D22" i="20"/>
  <c r="D23" i="20"/>
  <c r="D24" i="20"/>
  <c r="D25" i="20"/>
  <c r="G84" i="20" s="1"/>
  <c r="D26" i="20"/>
  <c r="D27" i="20"/>
  <c r="D28" i="20"/>
  <c r="D29" i="20"/>
  <c r="G88" i="20" s="1"/>
  <c r="D30" i="20"/>
  <c r="D31" i="20"/>
  <c r="D32" i="20"/>
  <c r="D33" i="20"/>
  <c r="G92" i="20" s="1"/>
  <c r="D34" i="20"/>
  <c r="D35" i="20"/>
  <c r="D36" i="20"/>
  <c r="D37" i="20"/>
  <c r="G96" i="20" s="1"/>
  <c r="D38" i="20"/>
  <c r="D39" i="20"/>
  <c r="D40" i="20"/>
  <c r="D41" i="20"/>
  <c r="G100" i="20" s="1"/>
  <c r="D42" i="20"/>
  <c r="D43" i="20"/>
  <c r="D44" i="20"/>
  <c r="D45" i="20"/>
  <c r="G104" i="20" s="1"/>
  <c r="D46" i="20"/>
  <c r="D47" i="20"/>
  <c r="D48" i="20"/>
  <c r="D49" i="20"/>
  <c r="G108" i="20" s="1"/>
  <c r="D50" i="20"/>
  <c r="D51" i="20"/>
  <c r="D52" i="20"/>
  <c r="D53" i="20"/>
  <c r="G112" i="20" s="1"/>
  <c r="D54" i="20"/>
  <c r="D5" i="20"/>
  <c r="G64" i="20" s="1"/>
  <c r="C6" i="20"/>
  <c r="C7" i="20"/>
  <c r="C8" i="20"/>
  <c r="C9" i="20"/>
  <c r="C10" i="20"/>
  <c r="C11" i="20"/>
  <c r="C12" i="20"/>
  <c r="E71" i="20" s="1"/>
  <c r="D71" i="20" s="1"/>
  <c r="C71" i="20" s="1"/>
  <c r="C13" i="20"/>
  <c r="E72" i="20" s="1"/>
  <c r="D72" i="20" s="1"/>
  <c r="C72" i="20" s="1"/>
  <c r="C14" i="20"/>
  <c r="C15" i="20"/>
  <c r="C16" i="20"/>
  <c r="C17" i="20"/>
  <c r="C18" i="20"/>
  <c r="C19" i="20"/>
  <c r="C20" i="20"/>
  <c r="C21" i="20"/>
  <c r="E80" i="20" s="1"/>
  <c r="D80" i="20" s="1"/>
  <c r="C80" i="20" s="1"/>
  <c r="C22" i="20"/>
  <c r="C23" i="20"/>
  <c r="C24" i="20"/>
  <c r="E83" i="20" s="1"/>
  <c r="D83" i="20" s="1"/>
  <c r="C83" i="20" s="1"/>
  <c r="C25" i="20"/>
  <c r="C26" i="20"/>
  <c r="E85" i="20" s="1"/>
  <c r="D85" i="20" s="1"/>
  <c r="C85" i="20" s="1"/>
  <c r="C27" i="20"/>
  <c r="E86" i="20" s="1"/>
  <c r="D86" i="20" s="1"/>
  <c r="C86" i="20" s="1"/>
  <c r="C28" i="20"/>
  <c r="C29" i="20"/>
  <c r="E88" i="20" s="1"/>
  <c r="D88" i="20" s="1"/>
  <c r="C88" i="20" s="1"/>
  <c r="C30" i="20"/>
  <c r="C31" i="20"/>
  <c r="C32" i="20"/>
  <c r="E91" i="20" s="1"/>
  <c r="D91" i="20" s="1"/>
  <c r="C91" i="20" s="1"/>
  <c r="C33" i="20"/>
  <c r="C34" i="20"/>
  <c r="C35" i="20"/>
  <c r="C36" i="20"/>
  <c r="C37" i="20"/>
  <c r="E96" i="20" s="1"/>
  <c r="D96" i="20" s="1"/>
  <c r="C96" i="20" s="1"/>
  <c r="C38" i="20"/>
  <c r="C39" i="20"/>
  <c r="C40" i="20"/>
  <c r="E99" i="20" s="1"/>
  <c r="C41" i="20"/>
  <c r="C42" i="20"/>
  <c r="C43" i="20"/>
  <c r="C44" i="20"/>
  <c r="C45" i="20"/>
  <c r="E104" i="20" s="1"/>
  <c r="C46" i="20"/>
  <c r="C47" i="20"/>
  <c r="E106" i="20" s="1"/>
  <c r="C48" i="20"/>
  <c r="E107" i="20" s="1"/>
  <c r="C49" i="20"/>
  <c r="C50" i="20"/>
  <c r="C51" i="20"/>
  <c r="C52" i="20"/>
  <c r="C53" i="20"/>
  <c r="E112" i="20" s="1"/>
  <c r="C54" i="20"/>
  <c r="C5" i="20"/>
  <c r="E64" i="20" s="1"/>
  <c r="S6" i="20"/>
  <c r="S8"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E65" i="20"/>
  <c r="D65" i="20" s="1"/>
  <c r="C65" i="20" s="1"/>
  <c r="E66" i="20"/>
  <c r="F66" i="20" s="1"/>
  <c r="E67" i="20"/>
  <c r="D67" i="20" s="1"/>
  <c r="C67" i="20" s="1"/>
  <c r="E68" i="20"/>
  <c r="E69" i="20"/>
  <c r="D69" i="20" s="1"/>
  <c r="C69" i="20" s="1"/>
  <c r="E70" i="20"/>
  <c r="D70" i="20" s="1"/>
  <c r="C70" i="20" s="1"/>
  <c r="E73" i="20"/>
  <c r="D73" i="20" s="1"/>
  <c r="C73" i="20" s="1"/>
  <c r="E74" i="20"/>
  <c r="D74" i="20" s="1"/>
  <c r="C74" i="20" s="1"/>
  <c r="E75" i="20"/>
  <c r="E76" i="20"/>
  <c r="E77" i="20"/>
  <c r="E78" i="20"/>
  <c r="D78" i="20" s="1"/>
  <c r="C78" i="20" s="1"/>
  <c r="E79" i="20"/>
  <c r="D79" i="20" s="1"/>
  <c r="C79" i="20" s="1"/>
  <c r="E81" i="20"/>
  <c r="D81" i="20" s="1"/>
  <c r="C81" i="20" s="1"/>
  <c r="E82" i="20"/>
  <c r="D82" i="20" s="1"/>
  <c r="C82" i="20" s="1"/>
  <c r="E84" i="20"/>
  <c r="D84" i="20" s="1"/>
  <c r="C84" i="20" s="1"/>
  <c r="E87" i="20"/>
  <c r="D87" i="20" s="1"/>
  <c r="C87" i="20" s="1"/>
  <c r="E89" i="20"/>
  <c r="D89" i="20" s="1"/>
  <c r="C89" i="20" s="1"/>
  <c r="E90" i="20"/>
  <c r="D90" i="20" s="1"/>
  <c r="C90" i="20" s="1"/>
  <c r="E92" i="20"/>
  <c r="D92" i="20" s="1"/>
  <c r="C92" i="20" s="1"/>
  <c r="E93" i="20"/>
  <c r="D93" i="20" s="1"/>
  <c r="C93" i="20" s="1"/>
  <c r="E94" i="20"/>
  <c r="D94" i="20" s="1"/>
  <c r="C94" i="20" s="1"/>
  <c r="E95" i="20"/>
  <c r="D95" i="20" s="1"/>
  <c r="C95" i="20" s="1"/>
  <c r="E97" i="20"/>
  <c r="D97" i="20" s="1"/>
  <c r="C97" i="20" s="1"/>
  <c r="E98" i="20"/>
  <c r="D98" i="20" s="1"/>
  <c r="C98" i="20" s="1"/>
  <c r="E100" i="20"/>
  <c r="E101" i="20"/>
  <c r="E102" i="20"/>
  <c r="E103" i="20"/>
  <c r="E105" i="20"/>
  <c r="E108" i="20"/>
  <c r="E109" i="20"/>
  <c r="E110" i="20"/>
  <c r="E111" i="20"/>
  <c r="E113"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I64" i="20"/>
  <c r="K64" i="20"/>
  <c r="M64" i="20"/>
  <c r="O64" i="20"/>
  <c r="Q64" i="20"/>
  <c r="S64" i="20"/>
  <c r="U64" i="20"/>
  <c r="W64" i="20"/>
  <c r="Y64" i="20"/>
  <c r="AA64" i="20"/>
  <c r="AC64" i="20"/>
  <c r="AE64" i="20"/>
  <c r="AG64" i="20"/>
  <c r="AI64" i="20" s="1"/>
  <c r="G65" i="20"/>
  <c r="I65" i="20"/>
  <c r="K65" i="20"/>
  <c r="O65" i="20"/>
  <c r="Q65" i="20"/>
  <c r="S65" i="20"/>
  <c r="U65" i="20"/>
  <c r="W65" i="20"/>
  <c r="Y65" i="20"/>
  <c r="AA65" i="20"/>
  <c r="AE65" i="20"/>
  <c r="AG65" i="20"/>
  <c r="G66" i="20"/>
  <c r="I66" i="20"/>
  <c r="K66" i="20"/>
  <c r="M66" i="20"/>
  <c r="O66" i="20"/>
  <c r="Q66" i="20"/>
  <c r="U66" i="20"/>
  <c r="W66" i="20"/>
  <c r="Y66" i="20"/>
  <c r="AA66" i="20"/>
  <c r="AC66" i="20"/>
  <c r="AE66" i="20"/>
  <c r="AG66" i="20"/>
  <c r="AI66" i="20" s="1"/>
  <c r="G67" i="20"/>
  <c r="I67" i="20"/>
  <c r="K67" i="20"/>
  <c r="M67" i="20"/>
  <c r="O67" i="20"/>
  <c r="Q67" i="20"/>
  <c r="S67" i="20"/>
  <c r="U67" i="20"/>
  <c r="W67" i="20"/>
  <c r="Y67" i="20"/>
  <c r="AA67" i="20"/>
  <c r="AC67" i="20"/>
  <c r="AE67" i="20"/>
  <c r="AG67" i="20"/>
  <c r="AI67" i="20" s="1"/>
  <c r="G68" i="20"/>
  <c r="I68" i="20"/>
  <c r="K68" i="20"/>
  <c r="M68" i="20"/>
  <c r="Q68" i="20"/>
  <c r="S68" i="20"/>
  <c r="U68" i="20"/>
  <c r="W68" i="20"/>
  <c r="Y68" i="20"/>
  <c r="AA68" i="20"/>
  <c r="AC68" i="20"/>
  <c r="AG68" i="20"/>
  <c r="AI68" i="20" s="1"/>
  <c r="G69" i="20"/>
  <c r="I69" i="20"/>
  <c r="K69" i="20"/>
  <c r="M69" i="20"/>
  <c r="O69" i="20"/>
  <c r="Q69" i="20"/>
  <c r="S69" i="20"/>
  <c r="W69" i="20"/>
  <c r="Y69" i="20"/>
  <c r="AA69" i="20"/>
  <c r="AC69" i="20"/>
  <c r="AE69" i="20"/>
  <c r="AG69" i="20"/>
  <c r="AI69" i="20" s="1"/>
  <c r="G70" i="20"/>
  <c r="I70" i="20"/>
  <c r="M70" i="20"/>
  <c r="O70" i="20"/>
  <c r="Q70" i="20"/>
  <c r="S70" i="20"/>
  <c r="U70" i="20"/>
  <c r="W70" i="20"/>
  <c r="Y70" i="20"/>
  <c r="AC70" i="20"/>
  <c r="AE70" i="20"/>
  <c r="AG70" i="20"/>
  <c r="G71" i="20"/>
  <c r="I71" i="20"/>
  <c r="K71" i="20"/>
  <c r="M71" i="20"/>
  <c r="O71" i="20"/>
  <c r="S71" i="20"/>
  <c r="U71" i="20"/>
  <c r="W71" i="20"/>
  <c r="Y71" i="20"/>
  <c r="AA71" i="20"/>
  <c r="AC71" i="20"/>
  <c r="AE71" i="20"/>
  <c r="I72" i="20"/>
  <c r="K72" i="20"/>
  <c r="M72" i="20"/>
  <c r="O72" i="20"/>
  <c r="Q72" i="20"/>
  <c r="S72" i="20"/>
  <c r="U72" i="20"/>
  <c r="Y72" i="20"/>
  <c r="AA72" i="20"/>
  <c r="AC72" i="20"/>
  <c r="AE72" i="20"/>
  <c r="AG72" i="20"/>
  <c r="AI72" i="20" s="1"/>
  <c r="G73" i="20"/>
  <c r="I73" i="20"/>
  <c r="K73" i="20"/>
  <c r="M73" i="20"/>
  <c r="O73" i="20"/>
  <c r="Q73" i="20"/>
  <c r="S73" i="20"/>
  <c r="U73" i="20"/>
  <c r="W73" i="20"/>
  <c r="Y73" i="20"/>
  <c r="AA73" i="20"/>
  <c r="AC73" i="20"/>
  <c r="AE73" i="20"/>
  <c r="AG73" i="20"/>
  <c r="G74" i="20"/>
  <c r="I74" i="20"/>
  <c r="K74" i="20"/>
  <c r="M74" i="20"/>
  <c r="O74" i="20"/>
  <c r="Q74" i="20"/>
  <c r="U74" i="20"/>
  <c r="W74" i="20"/>
  <c r="Y74" i="20"/>
  <c r="AA74" i="20"/>
  <c r="AC74" i="20"/>
  <c r="AE74" i="20"/>
  <c r="AG74" i="20"/>
  <c r="AI74" i="20" s="1"/>
  <c r="G75" i="20"/>
  <c r="K75" i="20"/>
  <c r="M75" i="20"/>
  <c r="O75" i="20"/>
  <c r="Q75" i="20"/>
  <c r="S75" i="20"/>
  <c r="U75" i="20"/>
  <c r="W75" i="20"/>
  <c r="AA75" i="20"/>
  <c r="AC75" i="20"/>
  <c r="AE75" i="20"/>
  <c r="AG75" i="20"/>
  <c r="AI75" i="20" s="1"/>
  <c r="G76" i="20"/>
  <c r="I76" i="20"/>
  <c r="K76" i="20"/>
  <c r="M76" i="20"/>
  <c r="Q76" i="20"/>
  <c r="S76" i="20"/>
  <c r="U76" i="20"/>
  <c r="W76" i="20"/>
  <c r="Y76" i="20"/>
  <c r="AA76" i="20"/>
  <c r="AC76" i="20"/>
  <c r="AG76" i="20"/>
  <c r="G77" i="20"/>
  <c r="I77" i="20"/>
  <c r="K77" i="20"/>
  <c r="M77" i="20"/>
  <c r="O77" i="20"/>
  <c r="Q77" i="20"/>
  <c r="S77" i="20"/>
  <c r="W77" i="20"/>
  <c r="Y77" i="20"/>
  <c r="AA77" i="20"/>
  <c r="AC77" i="20"/>
  <c r="AE77" i="20"/>
  <c r="AG77" i="20"/>
  <c r="AI77" i="20" s="1"/>
  <c r="G78" i="20"/>
  <c r="I78" i="20"/>
  <c r="M78" i="20"/>
  <c r="O78" i="20"/>
  <c r="Q78" i="20"/>
  <c r="S78" i="20"/>
  <c r="U78" i="20"/>
  <c r="W78" i="20"/>
  <c r="Y78" i="20"/>
  <c r="AC78" i="20"/>
  <c r="AE78" i="20"/>
  <c r="AG78" i="20"/>
  <c r="AI78" i="20" s="1"/>
  <c r="G79" i="20"/>
  <c r="I79" i="20"/>
  <c r="K79" i="20"/>
  <c r="M79" i="20"/>
  <c r="O79" i="20"/>
  <c r="S79" i="20"/>
  <c r="U79" i="20"/>
  <c r="W79" i="20"/>
  <c r="Y79" i="20"/>
  <c r="AA79" i="20"/>
  <c r="AC79" i="20"/>
  <c r="AE79" i="20"/>
  <c r="I80" i="20"/>
  <c r="K80" i="20"/>
  <c r="M80" i="20"/>
  <c r="O80" i="20"/>
  <c r="Q80" i="20"/>
  <c r="S80" i="20"/>
  <c r="U80" i="20"/>
  <c r="Y80" i="20"/>
  <c r="AA80" i="20"/>
  <c r="AC80" i="20"/>
  <c r="AE80" i="20"/>
  <c r="AG80" i="20"/>
  <c r="AI80" i="20" s="1"/>
  <c r="G81" i="20"/>
  <c r="I81" i="20"/>
  <c r="K81" i="20"/>
  <c r="O81" i="20"/>
  <c r="Q81" i="20"/>
  <c r="S81" i="20"/>
  <c r="U81" i="20"/>
  <c r="W81" i="20"/>
  <c r="Y81" i="20"/>
  <c r="AA81" i="20"/>
  <c r="AE81" i="20"/>
  <c r="AG81" i="20"/>
  <c r="AI81" i="20" s="1"/>
  <c r="G82" i="20"/>
  <c r="I82" i="20"/>
  <c r="K82" i="20"/>
  <c r="M82" i="20"/>
  <c r="O82" i="20"/>
  <c r="Q82" i="20"/>
  <c r="S82" i="20"/>
  <c r="U82" i="20"/>
  <c r="W82" i="20"/>
  <c r="Y82" i="20"/>
  <c r="AA82" i="20"/>
  <c r="AC82" i="20"/>
  <c r="AE82" i="20"/>
  <c r="AG82" i="20"/>
  <c r="AI82" i="20" s="1"/>
  <c r="G83" i="20"/>
  <c r="K83" i="20"/>
  <c r="M83" i="20"/>
  <c r="O83" i="20"/>
  <c r="Q83" i="20"/>
  <c r="S83" i="20"/>
  <c r="U83" i="20"/>
  <c r="W83" i="20"/>
  <c r="AA83" i="20"/>
  <c r="AC83" i="20"/>
  <c r="AE83" i="20"/>
  <c r="AG83" i="20"/>
  <c r="AI83" i="20" s="1"/>
  <c r="I84" i="20"/>
  <c r="K84" i="20"/>
  <c r="M84" i="20"/>
  <c r="Q84" i="20"/>
  <c r="S84" i="20"/>
  <c r="U84" i="20"/>
  <c r="W84" i="20"/>
  <c r="Y84" i="20"/>
  <c r="AA84" i="20"/>
  <c r="AC84" i="20"/>
  <c r="AG84" i="20"/>
  <c r="AI84" i="20" s="1"/>
  <c r="G85" i="20"/>
  <c r="I85" i="20"/>
  <c r="K85" i="20"/>
  <c r="M85" i="20"/>
  <c r="O85" i="20"/>
  <c r="Q85" i="20"/>
  <c r="S85" i="20"/>
  <c r="W85" i="20"/>
  <c r="Y85" i="20"/>
  <c r="AA85" i="20"/>
  <c r="AC85" i="20"/>
  <c r="AE85" i="20"/>
  <c r="AG85" i="20"/>
  <c r="AI85" i="20" s="1"/>
  <c r="G86" i="20"/>
  <c r="I86" i="20"/>
  <c r="M86" i="20"/>
  <c r="O86" i="20"/>
  <c r="Q86" i="20"/>
  <c r="S86" i="20"/>
  <c r="U86" i="20"/>
  <c r="W86" i="20"/>
  <c r="Y86" i="20"/>
  <c r="AC86" i="20"/>
  <c r="AE86" i="20"/>
  <c r="AG86" i="20"/>
  <c r="G87" i="20"/>
  <c r="I87" i="20"/>
  <c r="K87" i="20"/>
  <c r="M87" i="20"/>
  <c r="O87" i="20"/>
  <c r="S87" i="20"/>
  <c r="U87" i="20"/>
  <c r="W87" i="20"/>
  <c r="Y87" i="20"/>
  <c r="AA87" i="20"/>
  <c r="AC87" i="20"/>
  <c r="AE87" i="20"/>
  <c r="I88" i="20"/>
  <c r="K88" i="20"/>
  <c r="M88" i="20"/>
  <c r="O88" i="20"/>
  <c r="Q88" i="20"/>
  <c r="S88" i="20"/>
  <c r="U88" i="20"/>
  <c r="Y88" i="20"/>
  <c r="AA88" i="20"/>
  <c r="AC88" i="20"/>
  <c r="AE88" i="20"/>
  <c r="AG88" i="20"/>
  <c r="AI88" i="20" s="1"/>
  <c r="G89" i="20"/>
  <c r="I89" i="20"/>
  <c r="K89" i="20"/>
  <c r="O89" i="20"/>
  <c r="Q89" i="20"/>
  <c r="S89" i="20"/>
  <c r="U89" i="20"/>
  <c r="W89" i="20"/>
  <c r="Y89" i="20"/>
  <c r="AA89" i="20"/>
  <c r="AE89" i="20"/>
  <c r="AG89" i="20"/>
  <c r="AI89" i="20" s="1"/>
  <c r="G90" i="20"/>
  <c r="I90" i="20"/>
  <c r="K90" i="20"/>
  <c r="M90" i="20"/>
  <c r="O90" i="20"/>
  <c r="Q90" i="20"/>
  <c r="U90" i="20"/>
  <c r="W90" i="20"/>
  <c r="Y90" i="20"/>
  <c r="AA90" i="20"/>
  <c r="AC90" i="20"/>
  <c r="AE90" i="20"/>
  <c r="AG90" i="20"/>
  <c r="AI90" i="20" s="1"/>
  <c r="G91" i="20"/>
  <c r="K91" i="20"/>
  <c r="M91" i="20"/>
  <c r="O91" i="20"/>
  <c r="Q91" i="20"/>
  <c r="S91" i="20"/>
  <c r="U91" i="20"/>
  <c r="W91" i="20"/>
  <c r="AA91" i="20"/>
  <c r="AC91" i="20"/>
  <c r="AE91" i="20"/>
  <c r="AG91" i="20"/>
  <c r="AI91" i="20" s="1"/>
  <c r="I92" i="20"/>
  <c r="K92" i="20"/>
  <c r="M92" i="20"/>
  <c r="Q92" i="20"/>
  <c r="S92" i="20"/>
  <c r="U92" i="20"/>
  <c r="W92" i="20"/>
  <c r="Y92" i="20"/>
  <c r="AA92" i="20"/>
  <c r="AC92" i="20"/>
  <c r="AG92" i="20"/>
  <c r="AI92" i="20" s="1"/>
  <c r="G93" i="20"/>
  <c r="I93" i="20"/>
  <c r="K93" i="20"/>
  <c r="M93" i="20"/>
  <c r="O93" i="20"/>
  <c r="Q93" i="20"/>
  <c r="S93" i="20"/>
  <c r="U93" i="20"/>
  <c r="W93" i="20"/>
  <c r="Y93" i="20"/>
  <c r="AA93" i="20"/>
  <c r="AC93" i="20"/>
  <c r="AE93" i="20"/>
  <c r="AG93" i="20"/>
  <c r="AI93" i="20" s="1"/>
  <c r="G94" i="20"/>
  <c r="I94" i="20"/>
  <c r="M94" i="20"/>
  <c r="O94" i="20"/>
  <c r="Q94" i="20"/>
  <c r="S94" i="20"/>
  <c r="U94" i="20"/>
  <c r="W94" i="20"/>
  <c r="Y94" i="20"/>
  <c r="AC94" i="20"/>
  <c r="AE94" i="20"/>
  <c r="AG94" i="20"/>
  <c r="G95" i="20"/>
  <c r="I95" i="20"/>
  <c r="K95" i="20"/>
  <c r="M95" i="20"/>
  <c r="O95" i="20"/>
  <c r="S95" i="20"/>
  <c r="U95" i="20"/>
  <c r="W95" i="20"/>
  <c r="Y95" i="20"/>
  <c r="AA95" i="20"/>
  <c r="AC95" i="20"/>
  <c r="AE95" i="20"/>
  <c r="I96" i="20"/>
  <c r="K96" i="20"/>
  <c r="M96" i="20"/>
  <c r="O96" i="20"/>
  <c r="Q96" i="20"/>
  <c r="S96" i="20"/>
  <c r="U96" i="20"/>
  <c r="Y96" i="20"/>
  <c r="AA96" i="20"/>
  <c r="AC96" i="20"/>
  <c r="AE96" i="20"/>
  <c r="AG96" i="20"/>
  <c r="AI96" i="20" s="1"/>
  <c r="G97" i="20"/>
  <c r="I97" i="20"/>
  <c r="K97" i="20"/>
  <c r="O97" i="20"/>
  <c r="Q97" i="20"/>
  <c r="S97" i="20"/>
  <c r="U97" i="20"/>
  <c r="W97" i="20"/>
  <c r="Y97" i="20"/>
  <c r="AA97" i="20"/>
  <c r="AE97" i="20"/>
  <c r="AG97" i="20"/>
  <c r="AI97" i="20" s="1"/>
  <c r="G98" i="20"/>
  <c r="I98" i="20"/>
  <c r="K98" i="20"/>
  <c r="M98" i="20"/>
  <c r="O98" i="20"/>
  <c r="Q98" i="20"/>
  <c r="U98" i="20"/>
  <c r="W98" i="20"/>
  <c r="Y98" i="20"/>
  <c r="AA98" i="20"/>
  <c r="AC98" i="20"/>
  <c r="AE98" i="20"/>
  <c r="AG98" i="20"/>
  <c r="AI98" i="20" s="1"/>
  <c r="G99" i="20"/>
  <c r="K99" i="20"/>
  <c r="M99" i="20"/>
  <c r="O99" i="20"/>
  <c r="Q99" i="20"/>
  <c r="S99" i="20"/>
  <c r="U99" i="20"/>
  <c r="W99" i="20"/>
  <c r="AA99" i="20"/>
  <c r="AC99" i="20"/>
  <c r="AE99" i="20"/>
  <c r="AG99" i="20"/>
  <c r="AI99" i="20" s="1"/>
  <c r="I100" i="20"/>
  <c r="K100" i="20"/>
  <c r="M100" i="20"/>
  <c r="Q100" i="20"/>
  <c r="S100" i="20"/>
  <c r="U100" i="20"/>
  <c r="W100" i="20"/>
  <c r="Y100" i="20"/>
  <c r="AA100" i="20"/>
  <c r="AC100" i="20"/>
  <c r="AG100" i="20"/>
  <c r="AI100" i="20" s="1"/>
  <c r="G101" i="20"/>
  <c r="I101" i="20"/>
  <c r="K101" i="20"/>
  <c r="M101" i="20"/>
  <c r="O101" i="20"/>
  <c r="Q101" i="20"/>
  <c r="S101" i="20"/>
  <c r="W101" i="20"/>
  <c r="Y101" i="20"/>
  <c r="AA101" i="20"/>
  <c r="AC101" i="20"/>
  <c r="AE101" i="20"/>
  <c r="AG101" i="20"/>
  <c r="AI101" i="20" s="1"/>
  <c r="G102" i="20"/>
  <c r="I102" i="20"/>
  <c r="M102" i="20"/>
  <c r="O102" i="20"/>
  <c r="Q102" i="20"/>
  <c r="S102" i="20"/>
  <c r="U102" i="20"/>
  <c r="W102" i="20"/>
  <c r="Y102" i="20"/>
  <c r="AC102" i="20"/>
  <c r="AE102" i="20"/>
  <c r="AG102" i="20"/>
  <c r="G103" i="20"/>
  <c r="I103" i="20"/>
  <c r="K103" i="20"/>
  <c r="M103" i="20"/>
  <c r="O103" i="20"/>
  <c r="S103" i="20"/>
  <c r="U103" i="20"/>
  <c r="W103" i="20"/>
  <c r="Y103" i="20"/>
  <c r="AA103" i="20"/>
  <c r="AC103" i="20"/>
  <c r="AE103" i="20"/>
  <c r="AG103" i="20"/>
  <c r="AI103" i="20" s="1"/>
  <c r="I104" i="20"/>
  <c r="K104" i="20"/>
  <c r="O104" i="20"/>
  <c r="Q104" i="20"/>
  <c r="S104" i="20"/>
  <c r="U104" i="20"/>
  <c r="W104" i="20"/>
  <c r="Y104" i="20"/>
  <c r="AA104" i="20"/>
  <c r="AC104" i="20"/>
  <c r="AE104" i="20"/>
  <c r="AG104" i="20"/>
  <c r="G105" i="20"/>
  <c r="I105" i="20"/>
  <c r="K105" i="20"/>
  <c r="O105" i="20"/>
  <c r="Q105" i="20"/>
  <c r="U105" i="20"/>
  <c r="W105" i="20"/>
  <c r="Y105" i="20"/>
  <c r="AA105" i="20"/>
  <c r="AE105" i="20"/>
  <c r="AG105" i="20"/>
  <c r="AI105" i="20" s="1"/>
  <c r="G106" i="20"/>
  <c r="K106" i="20"/>
  <c r="M106" i="20"/>
  <c r="O106" i="20"/>
  <c r="Q106" i="20"/>
  <c r="U106" i="20"/>
  <c r="W106" i="20"/>
  <c r="AA106" i="20"/>
  <c r="AC106" i="20"/>
  <c r="AE106" i="20"/>
  <c r="AG106" i="20"/>
  <c r="AI106" i="20" s="1"/>
  <c r="G107" i="20"/>
  <c r="K107" i="20"/>
  <c r="M107" i="20"/>
  <c r="Q107" i="20"/>
  <c r="S107" i="20"/>
  <c r="U107" i="20"/>
  <c r="W107" i="20"/>
  <c r="AA107" i="20"/>
  <c r="AC107" i="20"/>
  <c r="AG107" i="20"/>
  <c r="AI107" i="20" s="1"/>
  <c r="I108" i="20"/>
  <c r="K108" i="20"/>
  <c r="M108" i="20"/>
  <c r="Q108" i="20"/>
  <c r="S108" i="20"/>
  <c r="W108" i="20"/>
  <c r="Y108" i="20"/>
  <c r="AA108" i="20"/>
  <c r="AC108" i="20"/>
  <c r="AG108" i="20"/>
  <c r="AI108" i="20" s="1"/>
  <c r="G109" i="20"/>
  <c r="I109" i="20"/>
  <c r="K109" i="20"/>
  <c r="M109" i="20"/>
  <c r="O109" i="20"/>
  <c r="Q109" i="20"/>
  <c r="S109" i="20"/>
  <c r="W109" i="20"/>
  <c r="Y109" i="20"/>
  <c r="AC109" i="20"/>
  <c r="AE109" i="20"/>
  <c r="AG109" i="20"/>
  <c r="AI109" i="20" s="1"/>
  <c r="G110" i="20"/>
  <c r="I110" i="20"/>
  <c r="M110" i="20"/>
  <c r="O110" i="20"/>
  <c r="Q110" i="20"/>
  <c r="S110" i="20"/>
  <c r="U110" i="20"/>
  <c r="W110" i="20"/>
  <c r="Y110" i="20"/>
  <c r="AC110" i="20"/>
  <c r="AE110" i="20"/>
  <c r="AG110" i="20"/>
  <c r="G111" i="20"/>
  <c r="I111" i="20"/>
  <c r="K111" i="20"/>
  <c r="M111" i="20"/>
  <c r="S111" i="20"/>
  <c r="U111" i="20"/>
  <c r="Y111" i="20"/>
  <c r="AA111" i="20"/>
  <c r="AC111" i="20"/>
  <c r="I112" i="20"/>
  <c r="K112" i="20"/>
  <c r="O112" i="20"/>
  <c r="Q112" i="20"/>
  <c r="S112" i="20"/>
  <c r="Y112" i="20"/>
  <c r="AA112" i="20"/>
  <c r="AE112" i="20"/>
  <c r="AG112" i="20"/>
  <c r="AI112" i="20" s="1"/>
  <c r="G113" i="20"/>
  <c r="I113" i="20"/>
  <c r="O113" i="20"/>
  <c r="Q113" i="20"/>
  <c r="U113" i="20"/>
  <c r="W113" i="20"/>
  <c r="Y113" i="20"/>
  <c r="AE113" i="20"/>
  <c r="AG113" i="20"/>
  <c r="AI113" i="20" s="1"/>
  <c r="D66" i="20"/>
  <c r="C66" i="20" s="1"/>
  <c r="D68" i="20"/>
  <c r="C68" i="20" s="1"/>
  <c r="D75" i="20"/>
  <c r="C75" i="20" s="1"/>
  <c r="D76" i="20"/>
  <c r="C76" i="20" s="1"/>
  <c r="D77" i="20"/>
  <c r="C77" i="20" s="1"/>
  <c r="D100" i="20" s="1"/>
  <c r="C100" i="20" s="1"/>
  <c r="G2" i="13"/>
  <c r="G4" i="13" s="1"/>
  <c r="B2" i="1"/>
  <c r="F68" i="20" l="1"/>
  <c r="D108" i="20"/>
  <c r="C108" i="20" s="1"/>
  <c r="N76" i="20"/>
  <c r="D107" i="20"/>
  <c r="C107" i="20" s="1"/>
  <c r="R106" i="20"/>
  <c r="Z96" i="20"/>
  <c r="J96" i="20"/>
  <c r="R90" i="20"/>
  <c r="AD89" i="20"/>
  <c r="N89" i="20"/>
  <c r="Z88" i="20"/>
  <c r="J88" i="20"/>
  <c r="AD73" i="20"/>
  <c r="N73" i="20"/>
  <c r="H72" i="20"/>
  <c r="AF70" i="20"/>
  <c r="H68" i="20"/>
  <c r="D99" i="20"/>
  <c r="C99" i="20" s="1"/>
  <c r="N110" i="20"/>
  <c r="AD106" i="20"/>
  <c r="Z105" i="20"/>
  <c r="AD94" i="20"/>
  <c r="Z85" i="20"/>
  <c r="J85" i="20"/>
  <c r="V84" i="20"/>
  <c r="P70" i="20"/>
  <c r="AF72" i="20"/>
  <c r="AF68" i="20"/>
  <c r="X66" i="20"/>
  <c r="P72" i="20"/>
  <c r="X64" i="20"/>
  <c r="H64" i="20"/>
  <c r="D110" i="20"/>
  <c r="C110" i="20" s="1"/>
  <c r="J86" i="20"/>
  <c r="Z74" i="20"/>
  <c r="R72" i="20"/>
  <c r="D109" i="20"/>
  <c r="C109" i="20" s="1"/>
  <c r="P65" i="20"/>
  <c r="J64" i="20"/>
  <c r="L74" i="20"/>
  <c r="X73" i="20"/>
  <c r="H73" i="20"/>
  <c r="AD66" i="20"/>
  <c r="D106" i="20"/>
  <c r="C106" i="20" s="1"/>
  <c r="D102" i="20"/>
  <c r="C102" i="20" s="1"/>
  <c r="F64" i="20"/>
  <c r="D64" i="20"/>
  <c r="C64" i="20" s="1"/>
  <c r="R101" i="20"/>
  <c r="AD100" i="20"/>
  <c r="N100" i="20"/>
  <c r="N72" i="20"/>
  <c r="V70" i="20"/>
  <c r="H66" i="20"/>
  <c r="R64" i="20"/>
  <c r="Z72" i="20"/>
  <c r="D105" i="20"/>
  <c r="C105" i="20" s="1"/>
  <c r="D101" i="20"/>
  <c r="C101" i="20" s="1"/>
  <c r="D112" i="20" s="1"/>
  <c r="C112" i="20" s="1"/>
  <c r="X72" i="20"/>
  <c r="H94" i="20"/>
  <c r="P76" i="20"/>
  <c r="X70" i="20"/>
  <c r="X65" i="20"/>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9"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<sst xmlns="http://schemas.openxmlformats.org/spreadsheetml/2006/main" count="50992" uniqueCount="1391">
  <si>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</si>
  <si>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</si>
  <si>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</si>
  <si>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</si>
  <si>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</si>
  <si>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</si>
  <si>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</si>
  <si>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</si>
  <si>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</si>
  <si>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</si>
  <si>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</si>
  <si>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</si>
  <si>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</si>
  <si>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</si>
  <si>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</si>
  <si>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</si>
  <si>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</si>
  <si>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</si>
  <si>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</si>
  <si>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</si>
  <si>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</si>
  <si>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</si>
  <si>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</si>
  <si>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</si>
  <si>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</si>
  <si>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</si>
  <si>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</si>
  <si>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</si>
  <si>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</si>
  <si>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</si>
  <si>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</si>
  <si>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</si>
  <si>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</si>
  <si>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</si>
  <si>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</si>
  <si>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</si>
  <si>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</si>
  <si>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</si>
  <si>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</si>
  <si>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</si>
  <si>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</si>
  <si>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</si>
  <si>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</si>
  <si>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</si>
  <si>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</si>
  <si>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</si>
  <si>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</si>
  <si>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</si>
  <si>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</si>
  <si>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</si>
  <si>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</si>
  <si>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</si>
  <si>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</si>
  <si>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</si>
  <si>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</si>
  <si>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</si>
  <si>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</si>
  <si>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</si>
  <si>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</si>
  <si>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</si>
  <si>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</si>
  <si>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</si>
  <si>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</si>
  <si>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</si>
  <si>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</si>
  <si>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</si>
  <si>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</si>
  <si>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</si>
  <si>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</si>
  <si>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</si>
  <si>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</si>
  <si>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</si>
  <si>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</si>
  <si>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</si>
  <si>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</si>
  <si>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</si>
  <si>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</si>
  <si>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</si>
  <si>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</si>
  <si>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</si>
  <si>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</si>
  <si>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</si>
  <si>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</si>
  <si>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</si>
  <si>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</si>
  <si>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</si>
  <si>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</si>
  <si>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</si>
  <si>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</si>
  <si>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</si>
  <si>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</si>
  <si>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</si>
  <si>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</si>
  <si>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</si>
  <si>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</si>
  <si>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</si>
  <si>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</si>
  <si>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</si>
  <si>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</si>
  <si>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</si>
  <si>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</si>
  <si>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</si>
  <si>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</si>
  <si>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</si>
  <si>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</si>
  <si>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</si>
  <si>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</si>
  <si>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</si>
  <si>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</si>
  <si>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</si>
  <si>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</si>
  <si>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</si>
  <si>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</si>
  <si>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</si>
  <si>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</si>
  <si>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</si>
  <si>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</si>
  <si>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</si>
  <si>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</si>
  <si>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</si>
  <si>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</si>
  <si>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</si>
  <si>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</si>
  <si>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</si>
  <si>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</si>
  <si>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</si>
  <si>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</si>
  <si>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</si>
  <si>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</si>
  <si>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</si>
  <si>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</si>
  <si>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</si>
  <si>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</si>
  <si>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</si>
  <si>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</si>
  <si>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</si>
  <si>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</si>
  <si>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</si>
  <si>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</si>
  <si>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</si>
  <si>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</si>
  <si>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</si>
  <si>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</si>
  <si>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</si>
  <si>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</si>
  <si>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</si>
  <si>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</si>
  <si>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</si>
  <si>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</si>
  <si>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</si>
  <si>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</si>
  <si>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</si>
  <si>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</si>
  <si>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</si>
  <si>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</si>
  <si>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</si>
  <si>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</si>
  <si>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</si>
  <si>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</si>
  <si>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</si>
  <si>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</si>
  <si>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</si>
  <si>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</si>
  <si>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</si>
  <si>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</si>
  <si>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</si>
  <si>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</si>
  <si>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</si>
  <si>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</si>
  <si>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</si>
  <si>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</si>
  <si>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</si>
  <si>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</si>
  <si>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</si>
  <si>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</si>
  <si>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</si>
  <si>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</si>
  <si>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</si>
  <si>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</si>
  <si>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</si>
  <si>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</si>
  <si>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</si>
  <si>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</si>
  <si>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</si>
  <si>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</si>
  <si>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</si>
  <si>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</si>
  <si>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</si>
  <si>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</si>
  <si>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</si>
  <si>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</si>
  <si>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</si>
  <si>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</si>
  <si>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</si>
  <si>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</si>
  <si>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</si>
  <si>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</si>
  <si>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</si>
  <si>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</si>
  <si>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</si>
  <si>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</si>
  <si>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</si>
  <si>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</si>
  <si>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</si>
  <si>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</si>
  <si>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</si>
  <si>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</si>
  <si>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</si>
  <si>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</si>
  <si>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</si>
  <si>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</si>
  <si>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</si>
  <si>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</si>
  <si>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</si>
  <si>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</si>
  <si>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</si>
  <si>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</si>
  <si>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</si>
  <si>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</si>
  <si>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</si>
  <si>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</si>
  <si>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</si>
  <si>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</si>
  <si>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</si>
  <si>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</si>
  <si>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</si>
  <si>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</si>
  <si>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</si>
  <si>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</si>
  <si>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</si>
  <si>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</si>
  <si>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</si>
  <si>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</si>
  <si>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</si>
  <si>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</si>
  <si>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</si>
  <si>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</si>
  <si>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</si>
  <si>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</si>
  <si>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</si>
  <si>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</si>
  <si>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</si>
  <si>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</si>
  <si>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</si>
  <si>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</si>
  <si>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</si>
  <si>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</si>
  <si>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</si>
  <si>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</si>
  <si>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</si>
  <si>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</si>
  <si>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</si>
  <si>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</si>
  <si>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</si>
  <si>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</si>
  <si>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</si>
  <si>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</si>
  <si>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</si>
  <si>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</si>
  <si>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</si>
  <si>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</si>
  <si>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</si>
  <si>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</si>
  <si>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</si>
  <si>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</si>
  <si>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</si>
  <si>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</si>
  <si>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</si>
  <si>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</si>
  <si>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</si>
  <si>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</si>
  <si>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</si>
  <si>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</si>
  <si>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</si>
  <si>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</si>
  <si>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</si>
  <si>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</si>
  <si>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</si>
  <si>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</si>
  <si>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</si>
  <si>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</si>
  <si>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</si>
  <si>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</si>
  <si>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</si>
  <si>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</si>
  <si>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</si>
  <si>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</si>
  <si>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</si>
  <si>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</si>
  <si>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</si>
  <si>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</si>
  <si>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</si>
  <si>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</si>
  <si>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</si>
  <si>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</si>
  <si>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</si>
  <si>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</si>
  <si>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</si>
  <si>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</si>
  <si>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</si>
  <si>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</si>
  <si>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</si>
  <si>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</si>
  <si>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</si>
  <si>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</si>
  <si>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</si>
  <si>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</si>
  <si>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</si>
  <si>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</si>
  <si>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</si>
  <si>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</si>
  <si>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</si>
  <si>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</si>
  <si>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</si>
  <si>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</si>
  <si>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</si>
  <si>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</si>
  <si>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</si>
  <si>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</si>
  <si>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</si>
  <si>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</si>
  <si>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</si>
  <si>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</si>
  <si>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</si>
  <si>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</si>
  <si>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</si>
  <si>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</si>
  <si>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</si>
  <si>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</si>
  <si>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</si>
  <si>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</si>
  <si>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</si>
  <si>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</si>
  <si>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</si>
  <si>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</si>
  <si>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</si>
  <si>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</si>
  <si>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</si>
  <si>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</si>
  <si>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</si>
  <si>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</si>
  <si>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</si>
  <si>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</si>
  <si>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</si>
  <si>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</si>
  <si>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</si>
  <si>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</si>
  <si>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</si>
  <si>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</si>
  <si>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</si>
  <si>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</si>
  <si>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</si>
  <si>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</si>
  <si>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</si>
  <si>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</si>
  <si>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</si>
  <si>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</si>
  <si>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</si>
  <si>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</si>
  <si>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</si>
  <si>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</si>
  <si>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</si>
  <si>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</si>
  <si>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</si>
  <si>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</si>
  <si>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</si>
  <si>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</si>
  <si>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</si>
  <si>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</si>
  <si>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</si>
  <si>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</si>
  <si>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</si>
  <si>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</si>
  <si>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</si>
  <si>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</si>
  <si>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</si>
  <si>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</si>
  <si>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</si>
  <si>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</si>
  <si>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</si>
  <si>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</si>
  <si>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</si>
  <si>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</si>
  <si>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</si>
  <si>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</si>
  <si>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</si>
  <si>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</si>
  <si>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</si>
  <si>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</si>
  <si>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</si>
  <si>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</si>
  <si>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</si>
  <si>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</si>
  <si>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</si>
  <si>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</si>
  <si>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</si>
  <si>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</si>
  <si>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</si>
  <si>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</si>
  <si>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</si>
  <si>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</si>
  <si>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</si>
  <si>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</si>
  <si>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</si>
  <si>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</si>
  <si>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</si>
  <si>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</si>
  <si>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</si>
  <si>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</si>
  <si>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</si>
  <si>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</si>
  <si>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</si>
  <si>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</si>
  <si>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</si>
  <si>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</si>
  <si>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</si>
  <si>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</si>
  <si>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</si>
  <si>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</si>
  <si>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</si>
  <si>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</si>
  <si>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</si>
  <si>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</si>
  <si>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</si>
  <si>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</si>
  <si>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</si>
  <si>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</si>
  <si>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</si>
  <si>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</si>
  <si>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</si>
  <si>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</si>
  <si>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</si>
  <si>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</si>
  <si>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</si>
  <si>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</si>
  <si>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</si>
  <si>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</si>
  <si>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</si>
  <si>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</si>
  <si>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</si>
  <si>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</si>
  <si>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</si>
  <si>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</si>
  <si>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</si>
  <si>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</si>
  <si>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</si>
  <si>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</si>
  <si>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</si>
  <si>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</si>
  <si>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</si>
  <si>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</si>
  <si>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</si>
  <si>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</si>
  <si>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</si>
  <si>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</si>
  <si>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</si>
  <si>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</si>
  <si>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</si>
  <si>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</si>
  <si>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</si>
  <si>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</si>
  <si>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</si>
  <si>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</si>
  <si>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</si>
  <si>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</si>
  <si>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</si>
  <si>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</si>
  <si>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</si>
  <si>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</si>
  <si>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</si>
  <si>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</si>
  <si>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</si>
  <si>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</si>
  <si>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</si>
  <si>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</si>
  <si>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</si>
  <si>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</si>
  <si>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</si>
  <si>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</si>
  <si>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</si>
  <si>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</si>
  <si>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</si>
  <si>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</si>
  <si>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</si>
  <si>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</si>
  <si>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</si>
  <si>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</si>
  <si>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</si>
  <si>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</si>
  <si>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</si>
  <si>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</si>
  <si>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</si>
  <si>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</si>
  <si>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</si>
  <si>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</si>
  <si>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</si>
  <si>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</si>
  <si>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</si>
  <si>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</si>
  <si>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</si>
  <si>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</si>
  <si>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</si>
  <si>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</si>
  <si>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</si>
  <si>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</si>
  <si>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</si>
  <si>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</si>
  <si>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</si>
  <si>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</si>
  <si>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</si>
  <si>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</si>
  <si>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</si>
  <si>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</si>
  <si>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</si>
  <si>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</si>
  <si>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</si>
  <si>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</si>
  <si>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</si>
  <si>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</si>
  <si>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</si>
  <si>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</si>
  <si>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</si>
  <si>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</si>
  <si>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</si>
  <si>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</si>
  <si>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</si>
  <si>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</si>
  <si>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</si>
  <si>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</si>
  <si>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</si>
  <si>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</si>
  <si>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</si>
  <si>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</si>
  <si>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</si>
  <si>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</si>
  <si>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</si>
  <si>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</si>
  <si>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</si>
  <si>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</si>
  <si>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</si>
  <si>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</si>
  <si>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</si>
  <si>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</si>
  <si>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</si>
  <si>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</si>
  <si>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</si>
  <si>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</si>
  <si>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</si>
  <si>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</si>
  <si>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</si>
  <si>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</si>
  <si>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</si>
  <si>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</si>
  <si>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</si>
  <si>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</si>
  <si>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</si>
  <si>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</si>
  <si>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</si>
  <si>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</si>
  <si>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</si>
  <si>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</si>
  <si>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</si>
  <si>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</si>
  <si>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</si>
  <si>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</si>
  <si>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</si>
  <si>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</si>
  <si>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</si>
  <si>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</si>
  <si>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</si>
  <si>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</si>
  <si>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</si>
  <si>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</si>
  <si>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</si>
  <si>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</si>
  <si>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</si>
  <si>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</si>
  <si>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</si>
  <si>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</si>
  <si>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</si>
  <si>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</si>
  <si>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</si>
  <si>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</si>
  <si>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</si>
  <si>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</si>
  <si>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</si>
  <si>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</si>
  <si>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</si>
  <si>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</si>
  <si>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</si>
  <si>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</si>
  <si>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</si>
  <si>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</si>
  <si>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</si>
  <si>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</si>
  <si>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</si>
  <si>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</si>
  <si>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</si>
  <si>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</si>
  <si>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</si>
  <si>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</si>
  <si>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</si>
  <si>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</si>
  <si>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</si>
  <si>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</si>
  <si>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</si>
  <si>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</si>
  <si>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</si>
  <si>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</si>
  <si>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</si>
  <si>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</si>
  <si>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</si>
  <si>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</si>
  <si>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</si>
  <si>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</si>
  <si>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</si>
  <si>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</si>
  <si>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</si>
  <si>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</si>
  <si>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</si>
  <si>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</si>
  <si>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</si>
  <si>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</si>
  <si>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</si>
  <si>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</si>
  <si>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</si>
  <si>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</si>
  <si>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</si>
  <si>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</si>
  <si>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</si>
  <si>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</si>
  <si>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</si>
  <si>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</si>
  <si>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</si>
  <si>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</si>
  <si>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</si>
  <si>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</si>
  <si>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</si>
  <si>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</si>
  <si>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</si>
  <si>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</si>
  <si>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</si>
  <si>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</si>
  <si>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</si>
  <si>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</si>
  <si>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</si>
  <si>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</si>
  <si>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</si>
  <si>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</si>
  <si>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</si>
  <si>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</si>
  <si>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</si>
  <si>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</si>
  <si>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</si>
  <si>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</si>
  <si>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</si>
  <si>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</si>
  <si>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</si>
  <si>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</si>
  <si>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</si>
  <si>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</si>
  <si>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</si>
  <si>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</si>
  <si>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</si>
  <si>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</si>
  <si>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</si>
  <si>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</si>
  <si>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</si>
  <si>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</si>
  <si>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</si>
  <si>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</si>
  <si>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</si>
  <si>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</si>
  <si>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</si>
  <si>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</si>
  <si>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</si>
  <si>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</si>
  <si>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</si>
  <si>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</si>
  <si>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</si>
  <si>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</si>
  <si>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</si>
  <si>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</si>
  <si>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</si>
  <si>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</si>
  <si>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</si>
  <si>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</si>
  <si>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</si>
  <si>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</si>
  <si>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</si>
  <si>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</si>
  <si>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</si>
  <si>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</si>
  <si>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</si>
  <si>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</si>
  <si>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</si>
  <si>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</si>
  <si>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</si>
  <si>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</si>
  <si>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</si>
  <si>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</si>
  <si>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</si>
  <si>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</si>
  <si>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</si>
  <si>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</si>
  <si>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</si>
  <si>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</si>
  <si>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</si>
  <si>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</si>
  <si>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</si>
  <si>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</si>
  <si>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</si>
  <si>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</si>
  <si>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</si>
  <si>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</si>
  <si>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</si>
  <si>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</si>
  <si>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</si>
  <si>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</si>
  <si>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</si>
  <si>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</si>
  <si>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</si>
  <si>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</si>
  <si>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</si>
  <si>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</si>
  <si>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</si>
  <si>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</si>
  <si>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</si>
  <si>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</si>
  <si>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</si>
  <si>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</si>
  <si>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</si>
  <si>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</si>
  <si>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</si>
  <si>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</si>
  <si>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</si>
  <si>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</si>
  <si>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</si>
  <si>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</si>
  <si>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</si>
  <si>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</si>
  <si>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</si>
  <si>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</si>
  <si>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</si>
  <si>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</si>
  <si>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</si>
  <si>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</si>
  <si>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</si>
  <si>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</si>
  <si>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</si>
  <si>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</si>
  <si>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</si>
  <si>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</si>
  <si>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</si>
  <si>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</si>
  <si>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</si>
  <si>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</si>
  <si>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</si>
  <si>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</si>
  <si>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</si>
  <si>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</si>
  <si>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</si>
  <si>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</si>
  <si>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</si>
  <si>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</si>
  <si>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</si>
  <si>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</si>
  <si>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</si>
  <si>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</si>
  <si>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</si>
  <si>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</si>
  <si>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</si>
  <si>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</si>
  <si>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</si>
  <si>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</si>
  <si>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</si>
  <si>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</si>
  <si>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</si>
  <si>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</si>
  <si>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</si>
  <si>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</si>
  <si>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</si>
  <si>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</si>
  <si>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</si>
  <si>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</si>
  <si>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</si>
  <si>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</si>
  <si>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</si>
  <si>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</si>
  <si>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</si>
  <si>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</si>
  <si>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</si>
  <si>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</si>
  <si>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</si>
  <si>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</si>
  <si>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</si>
  <si>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</si>
  <si>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</si>
  <si>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</si>
  <si>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</si>
  <si>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</si>
  <si>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</si>
  <si>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</si>
  <si>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</si>
  <si>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</si>
  <si>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</si>
  <si>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</si>
  <si>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</si>
  <si>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</si>
  <si>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</si>
  <si>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</si>
  <si>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</si>
  <si>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</si>
  <si>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</si>
  <si>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</si>
  <si>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</si>
  <si>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</si>
  <si>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</si>
  <si>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</si>
  <si>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</si>
  <si>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</si>
  <si>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</si>
  <si>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</si>
  <si>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</si>
  <si>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</si>
  <si>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</si>
  <si>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</si>
  <si>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</si>
  <si>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</si>
  <si>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</si>
  <si>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</si>
  <si>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</si>
  <si>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</si>
  <si>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</si>
  <si>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</si>
  <si>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</si>
  <si>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</si>
  <si>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</si>
  <si>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</si>
  <si>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</si>
  <si>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</si>
  <si>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</si>
  <si>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</si>
  <si>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</si>
  <si>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</si>
  <si>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</si>
  <si>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</si>
  <si>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</si>
  <si>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</si>
  <si>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</si>
  <si>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</si>
  <si>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</si>
  <si>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</si>
  <si>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</si>
  <si>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</si>
  <si>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</si>
  <si>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</si>
  <si>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</si>
  <si>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</si>
  <si>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</si>
  <si>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</si>
  <si>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</si>
  <si>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</si>
  <si>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</si>
  <si>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</si>
  <si>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</si>
  <si>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</si>
  <si>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</si>
  <si>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</si>
  <si>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</si>
  <si>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</si>
  <si>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</si>
  <si>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</si>
  <si>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</si>
  <si>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</si>
  <si>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</si>
  <si>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</si>
  <si>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</si>
  <si>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</si>
  <si>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</si>
  <si>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</si>
  <si>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</si>
  <si>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</si>
  <si>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</si>
  <si>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</si>
  <si>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</si>
  <si>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</si>
  <si>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</si>
  <si>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</si>
  <si>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</si>
  <si>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</si>
  <si>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</si>
  <si>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</si>
  <si>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</si>
  <si>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</si>
  <si>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</si>
  <si>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</si>
  <si>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</si>
  <si>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</si>
  <si>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</si>
  <si>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</si>
  <si>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</si>
  <si>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</si>
  <si>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</si>
  <si>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</si>
  <si>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</si>
  <si>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</si>
  <si>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</si>
  <si>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</si>
  <si>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</si>
  <si>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</si>
  <si>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</si>
  <si>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</si>
  <si>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</si>
  <si>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</si>
  <si>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</si>
  <si>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</si>
  <si>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</si>
  <si>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</si>
  <si>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</si>
  <si>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</si>
  <si>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</si>
  <si>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</si>
  <si>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</si>
  <si>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</si>
  <si>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</si>
  <si>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</si>
  <si>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</si>
  <si>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</si>
  <si>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</si>
  <si>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</si>
  <si>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</si>
  <si>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</si>
  <si>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</si>
  <si>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</si>
  <si>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</si>
  <si>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</si>
  <si>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</si>
  <si>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</si>
  <si>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</si>
  <si>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</si>
  <si>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</si>
  <si>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</si>
  <si>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</si>
  <si>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</si>
  <si>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</si>
  <si>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</si>
  <si>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</si>
  <si>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</si>
  <si>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</si>
  <si>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</si>
  <si>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</si>
  <si>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</si>
  <si>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</si>
  <si>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</si>
  <si>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</si>
  <si>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</si>
  <si>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</si>
  <si>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</si>
  <si>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</si>
  <si>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</si>
  <si>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</si>
  <si>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</si>
  <si>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</si>
  <si>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</si>
  <si>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</si>
  <si>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</si>
  <si>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</si>
  <si>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</si>
  <si>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</si>
  <si>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</si>
  <si>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</si>
  <si>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</si>
  <si>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</si>
  <si>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</si>
  <si>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</si>
  <si>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</si>
  <si>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</si>
  <si>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</si>
  <si>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</si>
  <si>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</si>
  <si>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</si>
  <si>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</si>
  <si>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</si>
  <si>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</si>
  <si>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</si>
  <si>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</si>
  <si>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</si>
  <si>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</si>
  <si>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</si>
  <si>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</si>
  <si>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</si>
  <si>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</si>
  <si>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</si>
  <si>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</si>
  <si>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</si>
  <si>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</si>
  <si>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</si>
  <si>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</si>
  <si>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</si>
  <si>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</si>
  <si>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</si>
  <si>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</si>
  <si>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</si>
  <si>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</si>
  <si>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</si>
  <si>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</si>
  <si>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</si>
  <si>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</si>
  <si>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</si>
  <si>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</si>
  <si>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</si>
  <si>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</si>
  <si>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</si>
  <si>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</si>
  <si>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</si>
  <si>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</si>
  <si>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</si>
  <si>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</si>
  <si>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</si>
  <si>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</si>
  <si>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</si>
  <si>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</si>
  <si>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</si>
  <si>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</si>
  <si>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</si>
  <si>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</si>
  <si>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</si>
  <si>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</si>
  <si>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</si>
  <si>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</si>
  <si>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</si>
  <si>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</si>
  <si>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</si>
  <si>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</si>
  <si>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</si>
  <si>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</si>
  <si>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</si>
  <si>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</si>
  <si>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</si>
  <si>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</si>
  <si>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</si>
  <si>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</si>
  <si>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</si>
  <si>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</si>
  <si>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</si>
  <si>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</si>
  <si>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</si>
  <si>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</si>
  <si>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</si>
  <si>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</si>
  <si>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</si>
  <si>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</si>
  <si>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</si>
  <si>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</si>
  <si>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</si>
  <si>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</si>
  <si>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</si>
  <si>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</si>
  <si>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</si>
  <si>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</si>
  <si>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</si>
  <si>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</si>
  <si>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</si>
  <si>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</si>
  <si>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</si>
  <si>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</si>
  <si>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</si>
  <si>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</si>
  <si>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</si>
  <si>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</si>
  <si>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</si>
  <si>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</si>
  <si>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</si>
  <si>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</si>
  <si>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</si>
  <si>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</si>
  <si>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</si>
  <si>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</si>
  <si>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</si>
  <si>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</si>
  <si>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</si>
  <si>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</si>
  <si>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</si>
  <si>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</si>
  <si>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</si>
  <si>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</si>
  <si>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</si>
  <si>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</si>
  <si>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</si>
  <si>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</si>
  <si>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</si>
  <si>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</si>
  <si>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</si>
  <si>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</si>
  <si>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</si>
  <si>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</si>
  <si>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</si>
  <si>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</si>
  <si>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</si>
  <si>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</si>
  <si>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</si>
  <si>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</si>
  <si>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</si>
  <si>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</si>
  <si>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</si>
  <si>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</si>
  <si>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</si>
  <si>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</si>
  <si>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</si>
  <si>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</si>
  <si>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</si>
  <si>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</si>
  <si>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</si>
  <si>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</si>
  <si>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</si>
  <si>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</si>
  <si>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</si>
  <si>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</si>
  <si>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</si>
  <si>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</si>
  <si>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</si>
  <si>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</si>
  <si>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</si>
  <si>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</si>
  <si>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</si>
  <si>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</si>
  <si>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</si>
  <si>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</si>
  <si>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</si>
  <si>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</si>
  <si>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</si>
  <si>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</si>
  <si>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</si>
  <si>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</si>
  <si>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</si>
  <si>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</si>
  <si>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</si>
  <si>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</si>
  <si>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</si>
  <si>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</si>
  <si>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</si>
  <si>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</si>
  <si>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</si>
  <si>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</si>
  <si>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</si>
  <si>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</si>
  <si>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</si>
  <si>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</si>
  <si>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</si>
  <si>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</si>
  <si>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</si>
  <si>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</si>
  <si>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</si>
  <si>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</si>
  <si>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</si>
  <si>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</si>
  <si>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</si>
  <si>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</si>
  <si>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</si>
  <si>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</si>
  <si>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</si>
  <si>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</si>
  <si>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</si>
  <si>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</si>
  <si>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</si>
  <si>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</si>
  <si>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</si>
  <si>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</si>
  <si>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</si>
  <si>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</si>
  <si>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</si>
  <si>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</si>
  <si>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</si>
  <si>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</si>
  <si>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</si>
  <si>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</si>
  <si>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</si>
  <si>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</si>
  <si>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</si>
  <si>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</si>
  <si>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</si>
  <si>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</si>
  <si>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</si>
  <si>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</si>
  <si>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</si>
  <si>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</si>
  <si>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</si>
  <si>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</si>
  <si>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</si>
  <si>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</si>
  <si>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</si>
  <si>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</si>
  <si>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</si>
  <si>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</si>
  <si>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</si>
  <si>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</si>
  <si>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</si>
  <si>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</si>
  <si>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</si>
  <si>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</si>
  <si>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</si>
  <si>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</si>
  <si>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</si>
  <si>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</si>
  <si>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</si>
  <si>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</si>
  <si>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</si>
  <si>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</si>
  <si>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</si>
  <si>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</si>
  <si>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</si>
  <si>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</si>
  <si>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</si>
  <si>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</si>
  <si>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</si>
  <si>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</si>
  <si>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</si>
  <si>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</si>
  <si>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</si>
  <si>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</si>
  <si>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</si>
  <si>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</si>
  <si>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</si>
  <si>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</si>
  <si>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</si>
  <si>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</si>
  <si>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</si>
  <si>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</si>
  <si>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</si>
  <si>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</si>
  <si>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</si>
  <si>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</si>
  <si>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</si>
  <si>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</si>
  <si>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</si>
  <si>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</si>
  <si>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</si>
  <si>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</si>
  <si>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</si>
  <si>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</si>
  <si>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</si>
  <si>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</si>
  <si>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</si>
  <si>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</si>
  <si>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</si>
  <si>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</si>
  <si>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</si>
  <si>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</si>
  <si>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</si>
  <si>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</si>
  <si>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</si>
  <si>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</si>
  <si>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</si>
  <si>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</si>
  <si>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</si>
  <si>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</si>
  <si>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</si>
  <si>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</si>
  <si>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</si>
  <si>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</si>
  <si>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</si>
  <si>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</si>
  <si>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</si>
  <si>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</si>
  <si>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</si>
  <si>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</si>
  <si>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</si>
  <si>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</si>
  <si>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</si>
  <si>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</si>
  <si>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</si>
  <si>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</si>
  <si>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</si>
  <si>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</si>
  <si>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</si>
  <si>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</si>
  <si>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</si>
  <si>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</si>
  <si>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</si>
  <si>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</si>
  <si>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</si>
  <si>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</si>
  <si>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</si>
  <si>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</si>
  <si>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</si>
  <si>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</si>
  <si>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</si>
  <si>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</si>
  <si>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</si>
  <si>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</si>
  <si>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</si>
  <si>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</si>
  <si>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</si>
  <si>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</si>
  <si>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</si>
  <si>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</si>
  <si>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</si>
  <si>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</si>
  <si>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</si>
  <si>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</si>
  <si>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</si>
  <si>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</si>
  <si>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</si>
  <si>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</si>
  <si>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</si>
  <si>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</si>
  <si>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</si>
  <si>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</si>
  <si>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</si>
  <si>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</si>
  <si>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</si>
  <si>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</si>
  <si>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</si>
  <si>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</si>
  <si>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</si>
  <si>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</si>
  <si>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</si>
  <si>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</si>
  <si>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</si>
  <si>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</si>
  <si>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</si>
  <si>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</si>
  <si>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</si>
  <si>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</si>
  <si>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</si>
  <si>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</si>
  <si>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</si>
  <si>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</si>
  <si>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</si>
  <si>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</si>
  <si>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</si>
  <si>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</si>
  <si>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</si>
  <si>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</si>
  <si>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</si>
  <si>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</si>
  <si>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</si>
  <si>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</si>
  <si>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</si>
  <si>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</si>
  <si>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</si>
  <si>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</si>
  <si>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</si>
  <si>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</si>
  <si>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</si>
  <si>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</si>
  <si>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</si>
  <si>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</si>
  <si>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</si>
  <si>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</si>
  <si>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</si>
  <si>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</si>
  <si>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</si>
  <si>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</si>
  <si>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</si>
  <si>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</si>
  <si>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</si>
  <si>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</si>
  <si>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</si>
  <si>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</si>
  <si>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</si>
  <si>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</si>
  <si>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</si>
  <si>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</si>
  <si>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</si>
  <si>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</si>
  <si>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</si>
  <si>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</si>
  <si>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</si>
  <si>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</si>
  <si>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</si>
  <si>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</si>
  <si>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</si>
  <si>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</si>
  <si>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</si>
  <si>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</si>
  <si>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</si>
  <si>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</si>
  <si>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</si>
  <si>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</si>
  <si>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</si>
  <si>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</si>
  <si>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</si>
  <si>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</si>
  <si>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</si>
  <si>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</si>
  <si>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</si>
  <si>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</si>
  <si>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</si>
  <si>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btu per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</si>
</sst>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3">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
      <patternFill patternType="solid">
        <fgColor theme="0" tint="-4.9989318521683403E-2"/>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164" fontId="0" fillId="12" borderId="0" xfId="1" applyNumberFormat="1" applyFont="1" applyFill="1" applyBorder="1"/>
    <xf numFmtId="164" fontId="3" fillId="0" borderId="0" xfId="1" applyNumberFormat="1" applyFont="1" applyBorder="1"/>
    <xf numFmtId="11" fontId="3" fillId="0" borderId="0" xfId="0" applyNumberFormat="1" applyFont="1" applyBorder="1"/>
    <xf numFmtId="11"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topLeftCell="A23" workbookViewId="0">
      <selection activeCell="A52" sqref="A5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45</v>
      </c>
      <c r="C1" s="17">
        <v>45330</v>
      </c>
      <c r="D1" s="2"/>
      <c r="E1" s="2"/>
      <c r="F1" s="19" t="s">
        <v>146</v>
      </c>
      <c r="G1" s="19" t="s">
        <v>146</v>
      </c>
    </row>
    <row r="2" spans="1:7" ht="14.25" customHeight="1" x14ac:dyDescent="0.25">
      <c r="A2" s="1" t="s">
        <v>1</v>
      </c>
      <c r="B2" s="18" t="str">
        <f>LOOKUP(B1,F2:G51,G2:G51)</f>
        <v>CA</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t="s">
        <v>1390</v>
      </c>
      <c r="B51" s="73">
        <v>3412000</v>
      </c>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topLeftCell="U1" workbookViewId="0">
      <selection activeCell="AS4" sqref="AS4"/>
    </sheetView>
  </sheetViews>
  <sheetFormatPr defaultRowHeight="15" x14ac:dyDescent="0.25"/>
  <cols>
    <col min="1" max="25" width="9" style="28"/>
    <col min="26" max="26" width="9" style="30"/>
    <col min="27" max="27" width="9" style="28"/>
    <col min="28" max="44" width="0" style="28" hidden="1" customWidth="1"/>
    <col min="45" max="45" width="9" style="30"/>
    <col min="46"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30"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30"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30">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30">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30">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30">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30">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30">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30">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30">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30">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30">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30">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30">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30">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30">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30">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C680" sqref="C680"/>
    </sheetView>
  </sheetViews>
  <sheetFormatPr defaultRowHeight="14.25" x14ac:dyDescent="0.2"/>
  <cols>
    <col min="21" max="21" width="9" style="26"/>
    <col min="23" max="44" width="0" hidden="1" customWidth="1"/>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opLeftCell="A78" workbookViewId="0">
      <selection activeCell="V17" sqref="V17"/>
    </sheetView>
  </sheetViews>
  <sheetFormatPr defaultRowHeight="14.25" x14ac:dyDescent="0.2"/>
  <cols>
    <col min="3" max="4" width="11.125" bestFit="1" customWidth="1"/>
    <col min="5"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71">
        <f>SUMIFS(REEDS_Mid_Standard2021!$AS:$AS,REEDS_Mid_Standard2021!$A:$A,$B5,REEDS_Mid_Standard2021!$C:$C,C$4)</f>
        <v>41668.798466</v>
      </c>
      <c r="D5" s="27">
        <f>SUMIFS(REEDS_Mid_Standard2023!$AS:$AS,REEDS_Mid_Standard2023!$C:$C,$B5,REEDS_Mid_Standard2023!$D:$D,D$4)</f>
        <v>99938</v>
      </c>
      <c r="E5" s="27">
        <f>SUMIFS(REEDS_Mid_Standard2023!$AS:$AS,REEDS_Mid_Standard2023!$C:$C,$B5,REEDS_Mid_Standard2023!$D:$D,E$4)</f>
        <v>245416</v>
      </c>
      <c r="F5" s="27">
        <f>SUMIFS(REEDS_Mid_Standard2023!$AS:$AS,REEDS_Mid_Standard2023!$C:$C,$B5,REEDS_Mid_Standard2023!$D:$D,F$4)</f>
        <v>598492</v>
      </c>
      <c r="G5" s="27">
        <f>SUMIFS(REEDS_Mid_Standard2023!$AS:$AS,REEDS_Mid_Standard2023!$C:$C,$B5,REEDS_Mid_Standard2023!$D:$D,G$4)</f>
        <v>1234048</v>
      </c>
      <c r="H5" s="27">
        <f>SUMIFS(REEDS_Mid_Standard2023!$AS:$AS,REEDS_Mid_Standard2023!$C:$C,$B5,REEDS_Mid_Standard2023!$D:$D,H$4)</f>
        <v>1821061</v>
      </c>
      <c r="I5" s="27">
        <f>SUMIFS(REEDS_Mid_Standard2023!$AS:$AS,REEDS_Mid_Standard2023!$C:$C,$B5,REEDS_Mid_Standard2023!$D:$D,I$4)</f>
        <v>2204141</v>
      </c>
      <c r="J5" s="27">
        <f>SUMIFS(REEDS_Mid_Standard2023!$AS:$AS,REEDS_Mid_Standard2023!$C:$C,$B5,REEDS_Mid_Standard2023!$D:$D,J$4)</f>
        <v>2354814</v>
      </c>
      <c r="K5" s="27">
        <f>SUMIFS(REEDS_Mid_Standard2023!$AS:$AS,REEDS_Mid_Standard2023!$C:$C,$B5,REEDS_Mid_Standard2023!$D:$D,K$4)</f>
        <v>2549009</v>
      </c>
      <c r="L5" s="27">
        <f>SUMIFS(REEDS_Mid_Standard2023!$AS:$AS,REEDS_Mid_Standard2023!$C:$C,$B5,REEDS_Mid_Standard2023!$D:$D,L$4)</f>
        <v>2811193</v>
      </c>
      <c r="M5" s="27">
        <f>SUMIFS(REEDS_Mid_Standard2023!$AS:$AS,REEDS_Mid_Standard2023!$C:$C,$B5,REEDS_Mid_Standard2023!$D:$D,M$4)</f>
        <v>3093705</v>
      </c>
      <c r="N5" s="27">
        <f>SUMIFS(REEDS_Mid_Standard2023!$AS:$AS,REEDS_Mid_Standard2023!$C:$C,$B5,REEDS_Mid_Standard2023!$D:$D,N$4)</f>
        <v>3343820</v>
      </c>
      <c r="O5" s="27">
        <f>SUMIFS(REEDS_Mid_Standard2023!$AS:$AS,REEDS_Mid_Standard2023!$C:$C,$B5,REEDS_Mid_Standard2023!$D:$D,O$4)</f>
        <v>3552645</v>
      </c>
      <c r="P5" s="27">
        <f>SUMIFS(REEDS_Mid_Standard2023!$AS:$AS,REEDS_Mid_Standard2023!$C:$C,$B5,REEDS_Mid_Standard2023!$D:$D,P$4)</f>
        <v>3763885</v>
      </c>
      <c r="Q5" s="27">
        <f>SUMIFS(REEDS_Mid_Standard2023!$AS:$AS,REEDS_Mid_Standard2023!$C:$C,$B5,REEDS_Mid_Standard2023!$D:$D,Q$4)</f>
        <v>4007913</v>
      </c>
      <c r="S5" s="68" t="str">
        <f>IF(A5=About!$B$1,SUM('dist-rural-residential'!$AF$8,'dist-urban-residential'!$AF$8,'dist-commercial'!$AF$8)='REEDS calc'!Q5,"NA")</f>
        <v>NA</v>
      </c>
    </row>
    <row r="6" spans="1:19" ht="15" x14ac:dyDescent="0.25">
      <c r="A6" s="20" t="s">
        <v>42</v>
      </c>
      <c r="B6" s="20" t="s">
        <v>148</v>
      </c>
      <c r="C6" s="71">
        <f>SUMIFS(REEDS_Mid_Standard2021!$AS:$AS,REEDS_Mid_Standard2021!$A:$A,$B6,REEDS_Mid_Standard2021!$C:$C,C$4)</f>
        <v>0</v>
      </c>
      <c r="D6" s="27">
        <f>SUMIFS(REEDS_Mid_Standard2023!$AS:$AS,REEDS_Mid_Standard2023!$C:$C,$B6,REEDS_Mid_Standard2023!$D:$D,D$4)</f>
        <v>0</v>
      </c>
      <c r="E6" s="27">
        <f>SUMIFS(REEDS_Mid_Standard2023!$AS:$AS,REEDS_Mid_Standard2023!$C:$C,$B6,REEDS_Mid_Standard2023!$D:$D,E$4)</f>
        <v>0</v>
      </c>
      <c r="F6" s="27">
        <f>SUMIFS(REEDS_Mid_Standard2023!$AS:$AS,REEDS_Mid_Standard2023!$C:$C,$B6,REEDS_Mid_Standard2023!$D:$D,F$4)</f>
        <v>0</v>
      </c>
      <c r="G6" s="27">
        <f>SUMIFS(REEDS_Mid_Standard2023!$AS:$AS,REEDS_Mid_Standard2023!$C:$C,$B6,REEDS_Mid_Standard2023!$D:$D,G$4)</f>
        <v>0</v>
      </c>
      <c r="H6" s="27">
        <f>SUMIFS(REEDS_Mid_Standard2023!$AS:$AS,REEDS_Mid_Standard2023!$C:$C,$B6,REEDS_Mid_Standard2023!$D:$D,H$4)</f>
        <v>0</v>
      </c>
      <c r="I6" s="27">
        <f>SUMIFS(REEDS_Mid_Standard2023!$AS:$AS,REEDS_Mid_Standard2023!$C:$C,$B6,REEDS_Mid_Standard2023!$D:$D,I$4)</f>
        <v>0</v>
      </c>
      <c r="J6" s="27">
        <f>SUMIFS(REEDS_Mid_Standard2023!$AS:$AS,REEDS_Mid_Standard2023!$C:$C,$B6,REEDS_Mid_Standard2023!$D:$D,J$4)</f>
        <v>0</v>
      </c>
      <c r="K6" s="27">
        <f>SUMIFS(REEDS_Mid_Standard2023!$AS:$AS,REEDS_Mid_Standard2023!$C:$C,$B6,REEDS_Mid_Standard2023!$D:$D,K$4)</f>
        <v>0</v>
      </c>
      <c r="L6" s="27">
        <f>SUMIFS(REEDS_Mid_Standard2023!$AS:$AS,REEDS_Mid_Standard2023!$C:$C,$B6,REEDS_Mid_Standard2023!$D:$D,L$4)</f>
        <v>0</v>
      </c>
      <c r="M6" s="27">
        <f>SUMIFS(REEDS_Mid_Standard2023!$AS:$AS,REEDS_Mid_Standard2023!$C:$C,$B6,REEDS_Mid_Standard2023!$D:$D,M$4)</f>
        <v>0</v>
      </c>
      <c r="N6" s="27">
        <f>SUMIFS(REEDS_Mid_Standard2023!$AS:$AS,REEDS_Mid_Standard2023!$C:$C,$B6,REEDS_Mid_Standard2023!$D:$D,N$4)</f>
        <v>0</v>
      </c>
      <c r="O6" s="27">
        <f>SUMIFS(REEDS_Mid_Standard2023!$AS:$AS,REEDS_Mid_Standard2023!$C:$C,$B6,REEDS_Mid_Standard2023!$D:$D,O$4)</f>
        <v>0</v>
      </c>
      <c r="P6" s="27">
        <f>SUMIFS(REEDS_Mid_Standard2023!$AS:$AS,REEDS_Mid_Standard2023!$C:$C,$B6,REEDS_Mid_Standard2023!$D:$D,P$4)</f>
        <v>0</v>
      </c>
      <c r="Q6" s="27">
        <f>SUMIFS(REEDS_Mid_Standard2023!$AS:$AS,REEDS_Mid_Standard2023!$C:$C,$B6,REEDS_Mid_Standard2023!$D:$D,Q$4)</f>
        <v>0</v>
      </c>
      <c r="S6" s="68" t="str">
        <f>IF(A6=About!$B$1,SUM('dist-rural-residential'!$AF$8,'dist-urban-residential'!$AF$8,'dist-commercial'!$AF$8)='REEDS calc'!Q6,"NA")</f>
        <v>NA</v>
      </c>
    </row>
    <row r="7" spans="1:19" ht="15" x14ac:dyDescent="0.25">
      <c r="A7" s="20" t="s">
        <v>43</v>
      </c>
      <c r="B7" s="20" t="s">
        <v>149</v>
      </c>
      <c r="C7" s="71">
        <f>SUMIFS(REEDS_Mid_Standard2021!$AS:$AS,REEDS_Mid_Standard2021!$A:$A,$B7,REEDS_Mid_Standard2021!$C:$C,C$4)</f>
        <v>2726478.6350969998</v>
      </c>
      <c r="D7" s="27">
        <f>SUMIFS(REEDS_Mid_Standard2023!$AS:$AS,REEDS_Mid_Standard2023!$C:$C,$B7,REEDS_Mid_Standard2023!$D:$D,D$4)</f>
        <v>3208706</v>
      </c>
      <c r="E7" s="27">
        <f>SUMIFS(REEDS_Mid_Standard2023!$AS:$AS,REEDS_Mid_Standard2023!$C:$C,$B7,REEDS_Mid_Standard2023!$D:$D,E$4)</f>
        <v>3759102</v>
      </c>
      <c r="F7" s="27">
        <f>SUMIFS(REEDS_Mid_Standard2023!$AS:$AS,REEDS_Mid_Standard2023!$C:$C,$B7,REEDS_Mid_Standard2023!$D:$D,F$4)</f>
        <v>4470459</v>
      </c>
      <c r="G7" s="27">
        <f>SUMIFS(REEDS_Mid_Standard2023!$AS:$AS,REEDS_Mid_Standard2023!$C:$C,$B7,REEDS_Mid_Standard2023!$D:$D,G$4)</f>
        <v>5290063</v>
      </c>
      <c r="H7" s="27">
        <f>SUMIFS(REEDS_Mid_Standard2023!$AS:$AS,REEDS_Mid_Standard2023!$C:$C,$B7,REEDS_Mid_Standard2023!$D:$D,H$4)</f>
        <v>5954690</v>
      </c>
      <c r="I7" s="27">
        <f>SUMIFS(REEDS_Mid_Standard2023!$AS:$AS,REEDS_Mid_Standard2023!$C:$C,$B7,REEDS_Mid_Standard2023!$D:$D,I$4)</f>
        <v>6412172</v>
      </c>
      <c r="J7" s="27">
        <f>SUMIFS(REEDS_Mid_Standard2023!$AS:$AS,REEDS_Mid_Standard2023!$C:$C,$B7,REEDS_Mid_Standard2023!$D:$D,J$4)</f>
        <v>6480638</v>
      </c>
      <c r="K7" s="27">
        <f>SUMIFS(REEDS_Mid_Standard2023!$AS:$AS,REEDS_Mid_Standard2023!$C:$C,$B7,REEDS_Mid_Standard2023!$D:$D,K$4)</f>
        <v>6555724</v>
      </c>
      <c r="L7" s="27">
        <f>SUMIFS(REEDS_Mid_Standard2023!$AS:$AS,REEDS_Mid_Standard2023!$C:$C,$B7,REEDS_Mid_Standard2023!$D:$D,L$4)</f>
        <v>6652452</v>
      </c>
      <c r="M7" s="27">
        <f>SUMIFS(REEDS_Mid_Standard2023!$AS:$AS,REEDS_Mid_Standard2023!$C:$C,$B7,REEDS_Mid_Standard2023!$D:$D,M$4)</f>
        <v>6749016</v>
      </c>
      <c r="N7" s="27">
        <f>SUMIFS(REEDS_Mid_Standard2023!$AS:$AS,REEDS_Mid_Standard2023!$C:$C,$B7,REEDS_Mid_Standard2023!$D:$D,N$4)</f>
        <v>6884627</v>
      </c>
      <c r="O7" s="27">
        <f>SUMIFS(REEDS_Mid_Standard2023!$AS:$AS,REEDS_Mid_Standard2023!$C:$C,$B7,REEDS_Mid_Standard2023!$D:$D,O$4)</f>
        <v>7049561</v>
      </c>
      <c r="P7" s="27">
        <f>SUMIFS(REEDS_Mid_Standard2023!$AS:$AS,REEDS_Mid_Standard2023!$C:$C,$B7,REEDS_Mid_Standard2023!$D:$D,P$4)</f>
        <v>7265326</v>
      </c>
      <c r="Q7" s="27">
        <f>SUMIFS(REEDS_Mid_Standard2023!$AS:$AS,REEDS_Mid_Standard2023!$C:$C,$B7,REEDS_Mid_Standard2023!$D:$D,Q$4)</f>
        <v>7499257</v>
      </c>
      <c r="S7" s="68" t="str">
        <f>IF(A7=About!$B$1,SUM('dist-rural-residential'!$AF$8,'dist-urban-residential'!$AF$8,'dist-commercial'!$AF$8)='REEDS calc'!Q7,"NA")</f>
        <v>NA</v>
      </c>
    </row>
    <row r="8" spans="1:19" ht="15" x14ac:dyDescent="0.25">
      <c r="A8" s="20" t="s">
        <v>44</v>
      </c>
      <c r="B8" s="20" t="s">
        <v>150</v>
      </c>
      <c r="C8" s="71">
        <f>SUMIFS(REEDS_Mid_Standard2021!$AS:$AS,REEDS_Mid_Standard2021!$A:$A,$B8,REEDS_Mid_Standard2021!$C:$C,C$4)</f>
        <v>45351.683079695496</v>
      </c>
      <c r="D8" s="27">
        <f>SUMIFS(REEDS_Mid_Standard2023!$AS:$AS,REEDS_Mid_Standard2023!$C:$C,$B8,REEDS_Mid_Standard2023!$D:$D,D$4)</f>
        <v>480658</v>
      </c>
      <c r="E8" s="27">
        <f>SUMIFS(REEDS_Mid_Standard2023!$AS:$AS,REEDS_Mid_Standard2023!$C:$C,$B8,REEDS_Mid_Standard2023!$D:$D,E$4)</f>
        <v>1216675</v>
      </c>
      <c r="F8" s="27">
        <f>SUMIFS(REEDS_Mid_Standard2023!$AS:$AS,REEDS_Mid_Standard2023!$C:$C,$B8,REEDS_Mid_Standard2023!$D:$D,F$4)</f>
        <v>2056931</v>
      </c>
      <c r="G8" s="27">
        <f>SUMIFS(REEDS_Mid_Standard2023!$AS:$AS,REEDS_Mid_Standard2023!$C:$C,$B8,REEDS_Mid_Standard2023!$D:$D,G$4)</f>
        <v>3082460</v>
      </c>
      <c r="H8" s="27">
        <f>SUMIFS(REEDS_Mid_Standard2023!$AS:$AS,REEDS_Mid_Standard2023!$C:$C,$B8,REEDS_Mid_Standard2023!$D:$D,H$4)</f>
        <v>3596829</v>
      </c>
      <c r="I8" s="27">
        <f>SUMIFS(REEDS_Mid_Standard2023!$AS:$AS,REEDS_Mid_Standard2023!$C:$C,$B8,REEDS_Mid_Standard2023!$D:$D,I$4)</f>
        <v>3731988</v>
      </c>
      <c r="J8" s="27">
        <f>SUMIFS(REEDS_Mid_Standard2023!$AS:$AS,REEDS_Mid_Standard2023!$C:$C,$B8,REEDS_Mid_Standard2023!$D:$D,J$4)</f>
        <v>3796493</v>
      </c>
      <c r="K8" s="27">
        <f>SUMIFS(REEDS_Mid_Standard2023!$AS:$AS,REEDS_Mid_Standard2023!$C:$C,$B8,REEDS_Mid_Standard2023!$D:$D,K$4)</f>
        <v>3860372</v>
      </c>
      <c r="L8" s="27">
        <f>SUMIFS(REEDS_Mid_Standard2023!$AS:$AS,REEDS_Mid_Standard2023!$C:$C,$B8,REEDS_Mid_Standard2023!$D:$D,L$4)</f>
        <v>3936035</v>
      </c>
      <c r="M8" s="27">
        <f>SUMIFS(REEDS_Mid_Standard2023!$AS:$AS,REEDS_Mid_Standard2023!$C:$C,$B8,REEDS_Mid_Standard2023!$D:$D,M$4)</f>
        <v>4001698</v>
      </c>
      <c r="N8" s="27">
        <f>SUMIFS(REEDS_Mid_Standard2023!$AS:$AS,REEDS_Mid_Standard2023!$C:$C,$B8,REEDS_Mid_Standard2023!$D:$D,N$4)</f>
        <v>4101067</v>
      </c>
      <c r="O8" s="27">
        <f>SUMIFS(REEDS_Mid_Standard2023!$AS:$AS,REEDS_Mid_Standard2023!$C:$C,$B8,REEDS_Mid_Standard2023!$D:$D,O$4)</f>
        <v>4193133</v>
      </c>
      <c r="P8" s="27">
        <f>SUMIFS(REEDS_Mid_Standard2023!$AS:$AS,REEDS_Mid_Standard2023!$C:$C,$B8,REEDS_Mid_Standard2023!$D:$D,P$4)</f>
        <v>4320480</v>
      </c>
      <c r="Q8" s="27">
        <f>SUMIFS(REEDS_Mid_Standard2023!$AS:$AS,REEDS_Mid_Standard2023!$C:$C,$B8,REEDS_Mid_Standard2023!$D:$D,Q$4)</f>
        <v>4443759</v>
      </c>
      <c r="S8" s="68" t="str">
        <f>IF(A8=About!$B$1,SUM('dist-rural-residential'!$AF$8,'dist-urban-residential'!$AF$8,'dist-commercial'!$AF$8)='REEDS calc'!Q8,"NA")</f>
        <v>NA</v>
      </c>
    </row>
    <row r="9" spans="1:19" ht="15" x14ac:dyDescent="0.25">
      <c r="A9" s="20" t="s">
        <v>45</v>
      </c>
      <c r="B9" s="20" t="s">
        <v>151</v>
      </c>
      <c r="C9" s="71">
        <f>SUMIFS(REEDS_Mid_Standard2021!$AS:$AS,REEDS_Mid_Standard2021!$A:$A,$B9,REEDS_Mid_Standard2021!$C:$C,C$4)</f>
        <v>20761804.459311999</v>
      </c>
      <c r="D9" s="27">
        <f>SUMIFS(REEDS_Mid_Standard2023!$AS:$AS,REEDS_Mid_Standard2023!$C:$C,$B9,REEDS_Mid_Standard2023!$D:$D,D$4)</f>
        <v>22110778</v>
      </c>
      <c r="E9" s="27">
        <f>SUMIFS(REEDS_Mid_Standard2023!$AS:$AS,REEDS_Mid_Standard2023!$C:$C,$B9,REEDS_Mid_Standard2023!$D:$D,E$4)</f>
        <v>25787288</v>
      </c>
      <c r="F9" s="27">
        <f>SUMIFS(REEDS_Mid_Standard2023!$AS:$AS,REEDS_Mid_Standard2023!$C:$C,$B9,REEDS_Mid_Standard2023!$D:$D,F$4)</f>
        <v>29909298</v>
      </c>
      <c r="G9" s="27">
        <f>SUMIFS(REEDS_Mid_Standard2023!$AS:$AS,REEDS_Mid_Standard2023!$C:$C,$B9,REEDS_Mid_Standard2023!$D:$D,G$4)</f>
        <v>34193761</v>
      </c>
      <c r="H9" s="27">
        <f>SUMIFS(REEDS_Mid_Standard2023!$AS:$AS,REEDS_Mid_Standard2023!$C:$C,$B9,REEDS_Mid_Standard2023!$D:$D,H$4)</f>
        <v>37881687</v>
      </c>
      <c r="I9" s="27">
        <f>SUMIFS(REEDS_Mid_Standard2023!$AS:$AS,REEDS_Mid_Standard2023!$C:$C,$B9,REEDS_Mid_Standard2023!$D:$D,I$4)</f>
        <v>40272535</v>
      </c>
      <c r="J9" s="27">
        <f>SUMIFS(REEDS_Mid_Standard2023!$AS:$AS,REEDS_Mid_Standard2023!$C:$C,$B9,REEDS_Mid_Standard2023!$D:$D,J$4)</f>
        <v>41537923</v>
      </c>
      <c r="K9" s="27">
        <f>SUMIFS(REEDS_Mid_Standard2023!$AS:$AS,REEDS_Mid_Standard2023!$C:$C,$B9,REEDS_Mid_Standard2023!$D:$D,K$4)</f>
        <v>42707004</v>
      </c>
      <c r="L9" s="27">
        <f>SUMIFS(REEDS_Mid_Standard2023!$AS:$AS,REEDS_Mid_Standard2023!$C:$C,$B9,REEDS_Mid_Standard2023!$D:$D,L$4)</f>
        <v>43793618</v>
      </c>
      <c r="M9" s="27">
        <f>SUMIFS(REEDS_Mid_Standard2023!$AS:$AS,REEDS_Mid_Standard2023!$C:$C,$B9,REEDS_Mid_Standard2023!$D:$D,M$4)</f>
        <v>44866490</v>
      </c>
      <c r="N9" s="27">
        <f>SUMIFS(REEDS_Mid_Standard2023!$AS:$AS,REEDS_Mid_Standard2023!$C:$C,$B9,REEDS_Mid_Standard2023!$D:$D,N$4)</f>
        <v>45841325</v>
      </c>
      <c r="O9" s="27">
        <f>SUMIFS(REEDS_Mid_Standard2023!$AS:$AS,REEDS_Mid_Standard2023!$C:$C,$B9,REEDS_Mid_Standard2023!$D:$D,O$4)</f>
        <v>46736484</v>
      </c>
      <c r="P9" s="27">
        <f>SUMIFS(REEDS_Mid_Standard2023!$AS:$AS,REEDS_Mid_Standard2023!$C:$C,$B9,REEDS_Mid_Standard2023!$D:$D,P$4)</f>
        <v>47491888</v>
      </c>
      <c r="Q9" s="27">
        <f>SUMIFS(REEDS_Mid_Standard2023!$AS:$AS,REEDS_Mid_Standard2023!$C:$C,$B9,REEDS_Mid_Standard2023!$D:$D,Q$4)</f>
        <v>48070059</v>
      </c>
      <c r="S9" s="68" t="b">
        <f>IF(A9=About!$B$1,SUM('dist-rural-residential'!$AF$8,'dist-urban-residential'!$AF$8,'dist-commercial'!$AF$8)='REEDS calc'!Q9,"NA")</f>
        <v>0</v>
      </c>
    </row>
    <row r="10" spans="1:19" ht="15" x14ac:dyDescent="0.25">
      <c r="A10" s="20" t="s">
        <v>46</v>
      </c>
      <c r="B10" s="20" t="s">
        <v>152</v>
      </c>
      <c r="C10" s="71">
        <f>SUMIFS(REEDS_Mid_Standard2021!$AS:$AS,REEDS_Mid_Standard2021!$A:$A,$B10,REEDS_Mid_Standard2021!$C:$C,C$4)</f>
        <v>1105159.4968979999</v>
      </c>
      <c r="D10" s="27">
        <f>SUMIFS(REEDS_Mid_Standard2023!$AS:$AS,REEDS_Mid_Standard2023!$C:$C,$B10,REEDS_Mid_Standard2023!$D:$D,D$4)</f>
        <v>1594201</v>
      </c>
      <c r="E10" s="27">
        <f>SUMIFS(REEDS_Mid_Standard2023!$AS:$AS,REEDS_Mid_Standard2023!$C:$C,$B10,REEDS_Mid_Standard2023!$D:$D,E$4)</f>
        <v>1998487</v>
      </c>
      <c r="F10" s="27">
        <f>SUMIFS(REEDS_Mid_Standard2023!$AS:$AS,REEDS_Mid_Standard2023!$C:$C,$B10,REEDS_Mid_Standard2023!$D:$D,F$4)</f>
        <v>2507743</v>
      </c>
      <c r="G10" s="27">
        <f>SUMIFS(REEDS_Mid_Standard2023!$AS:$AS,REEDS_Mid_Standard2023!$C:$C,$B10,REEDS_Mid_Standard2023!$D:$D,G$4)</f>
        <v>3154567</v>
      </c>
      <c r="H10" s="27">
        <f>SUMIFS(REEDS_Mid_Standard2023!$AS:$AS,REEDS_Mid_Standard2023!$C:$C,$B10,REEDS_Mid_Standard2023!$D:$D,H$4)</f>
        <v>3728281</v>
      </c>
      <c r="I10" s="27">
        <f>SUMIFS(REEDS_Mid_Standard2023!$AS:$AS,REEDS_Mid_Standard2023!$C:$C,$B10,REEDS_Mid_Standard2023!$D:$D,I$4)</f>
        <v>4185402</v>
      </c>
      <c r="J10" s="27">
        <f>SUMIFS(REEDS_Mid_Standard2023!$AS:$AS,REEDS_Mid_Standard2023!$C:$C,$B10,REEDS_Mid_Standard2023!$D:$D,J$4)</f>
        <v>4319087</v>
      </c>
      <c r="K10" s="27">
        <f>SUMIFS(REEDS_Mid_Standard2023!$AS:$AS,REEDS_Mid_Standard2023!$C:$C,$B10,REEDS_Mid_Standard2023!$D:$D,K$4)</f>
        <v>4459390</v>
      </c>
      <c r="L10" s="27">
        <f>SUMIFS(REEDS_Mid_Standard2023!$AS:$AS,REEDS_Mid_Standard2023!$C:$C,$B10,REEDS_Mid_Standard2023!$D:$D,L$4)</f>
        <v>4605135</v>
      </c>
      <c r="M10" s="27">
        <f>SUMIFS(REEDS_Mid_Standard2023!$AS:$AS,REEDS_Mid_Standard2023!$C:$C,$B10,REEDS_Mid_Standard2023!$D:$D,M$4)</f>
        <v>4756987</v>
      </c>
      <c r="N10" s="27">
        <f>SUMIFS(REEDS_Mid_Standard2023!$AS:$AS,REEDS_Mid_Standard2023!$C:$C,$B10,REEDS_Mid_Standard2023!$D:$D,N$4)</f>
        <v>4914832</v>
      </c>
      <c r="O10" s="27">
        <f>SUMIFS(REEDS_Mid_Standard2023!$AS:$AS,REEDS_Mid_Standard2023!$C:$C,$B10,REEDS_Mid_Standard2023!$D:$D,O$4)</f>
        <v>5080550</v>
      </c>
      <c r="P10" s="27">
        <f>SUMIFS(REEDS_Mid_Standard2023!$AS:$AS,REEDS_Mid_Standard2023!$C:$C,$B10,REEDS_Mid_Standard2023!$D:$D,P$4)</f>
        <v>5250718</v>
      </c>
      <c r="Q10" s="27">
        <f>SUMIFS(REEDS_Mid_Standard2023!$AS:$AS,REEDS_Mid_Standard2023!$C:$C,$B10,REEDS_Mid_Standard2023!$D:$D,Q$4)</f>
        <v>5428932</v>
      </c>
      <c r="S10" s="68" t="str">
        <f>IF(A10=About!$B$1,SUM('dist-rural-residential'!$AF$8,'dist-urban-residential'!$AF$8,'dist-commercial'!$AF$8)='REEDS calc'!Q10,"NA")</f>
        <v>NA</v>
      </c>
    </row>
    <row r="11" spans="1:19" ht="15" x14ac:dyDescent="0.25">
      <c r="A11" s="20" t="s">
        <v>47</v>
      </c>
      <c r="B11" s="20" t="s">
        <v>153</v>
      </c>
      <c r="C11" s="71">
        <f>SUMIFS(REEDS_Mid_Standard2021!$AS:$AS,REEDS_Mid_Standard2021!$A:$A,$B11,REEDS_Mid_Standard2021!$C:$C,C$4)</f>
        <v>870101.013515</v>
      </c>
      <c r="D11" s="27">
        <f>SUMIFS(REEDS_Mid_Standard2023!$AS:$AS,REEDS_Mid_Standard2023!$C:$C,$B11,REEDS_Mid_Standard2023!$D:$D,D$4)</f>
        <v>1197170</v>
      </c>
      <c r="E11" s="27">
        <f>SUMIFS(REEDS_Mid_Standard2023!$AS:$AS,REEDS_Mid_Standard2023!$C:$C,$B11,REEDS_Mid_Standard2023!$D:$D,E$4)</f>
        <v>1422342</v>
      </c>
      <c r="F11" s="27">
        <f>SUMIFS(REEDS_Mid_Standard2023!$AS:$AS,REEDS_Mid_Standard2023!$C:$C,$B11,REEDS_Mid_Standard2023!$D:$D,F$4)</f>
        <v>1667262</v>
      </c>
      <c r="G11" s="27">
        <f>SUMIFS(REEDS_Mid_Standard2023!$AS:$AS,REEDS_Mid_Standard2023!$C:$C,$B11,REEDS_Mid_Standard2023!$D:$D,G$4)</f>
        <v>1970326</v>
      </c>
      <c r="H11" s="27">
        <f>SUMIFS(REEDS_Mid_Standard2023!$AS:$AS,REEDS_Mid_Standard2023!$C:$C,$B11,REEDS_Mid_Standard2023!$D:$D,H$4)</f>
        <v>2185076</v>
      </c>
      <c r="I11" s="27">
        <f>SUMIFS(REEDS_Mid_Standard2023!$AS:$AS,REEDS_Mid_Standard2023!$C:$C,$B11,REEDS_Mid_Standard2023!$D:$D,I$4)</f>
        <v>2315626</v>
      </c>
      <c r="J11" s="27">
        <f>SUMIFS(REEDS_Mid_Standard2023!$AS:$AS,REEDS_Mid_Standard2023!$C:$C,$B11,REEDS_Mid_Standard2023!$D:$D,J$4)</f>
        <v>2340859</v>
      </c>
      <c r="K11" s="27">
        <f>SUMIFS(REEDS_Mid_Standard2023!$AS:$AS,REEDS_Mid_Standard2023!$C:$C,$B11,REEDS_Mid_Standard2023!$D:$D,K$4)</f>
        <v>2365543</v>
      </c>
      <c r="L11" s="27">
        <f>SUMIFS(REEDS_Mid_Standard2023!$AS:$AS,REEDS_Mid_Standard2023!$C:$C,$B11,REEDS_Mid_Standard2023!$D:$D,L$4)</f>
        <v>2394478</v>
      </c>
      <c r="M11" s="27">
        <f>SUMIFS(REEDS_Mid_Standard2023!$AS:$AS,REEDS_Mid_Standard2023!$C:$C,$B11,REEDS_Mid_Standard2023!$D:$D,M$4)</f>
        <v>2423275</v>
      </c>
      <c r="N11" s="27">
        <f>SUMIFS(REEDS_Mid_Standard2023!$AS:$AS,REEDS_Mid_Standard2023!$C:$C,$B11,REEDS_Mid_Standard2023!$D:$D,N$4)</f>
        <v>2469901</v>
      </c>
      <c r="O11" s="27">
        <f>SUMIFS(REEDS_Mid_Standard2023!$AS:$AS,REEDS_Mid_Standard2023!$C:$C,$B11,REEDS_Mid_Standard2023!$D:$D,O$4)</f>
        <v>2529416</v>
      </c>
      <c r="P11" s="27">
        <f>SUMIFS(REEDS_Mid_Standard2023!$AS:$AS,REEDS_Mid_Standard2023!$C:$C,$B11,REEDS_Mid_Standard2023!$D:$D,P$4)</f>
        <v>2596611</v>
      </c>
      <c r="Q11" s="27">
        <f>SUMIFS(REEDS_Mid_Standard2023!$AS:$AS,REEDS_Mid_Standard2023!$C:$C,$B11,REEDS_Mid_Standard2023!$D:$D,Q$4)</f>
        <v>2663532</v>
      </c>
      <c r="S11" s="68" t="str">
        <f>IF(A11=About!$B$1,SUM('dist-rural-residential'!$AF$8,'dist-urban-residential'!$AF$8,'dist-commercial'!$AF$8)='REEDS calc'!Q11,"NA")</f>
        <v>NA</v>
      </c>
    </row>
    <row r="12" spans="1:19" ht="15" x14ac:dyDescent="0.25">
      <c r="A12" s="20" t="s">
        <v>48</v>
      </c>
      <c r="B12" s="20" t="s">
        <v>154</v>
      </c>
      <c r="C12" s="71">
        <f>SUMIFS(REEDS_Mid_Standard2021!$AS:$AS,REEDS_Mid_Standard2021!$A:$A,$B12,REEDS_Mid_Standard2021!$C:$C,C$4)</f>
        <v>185110.66922400001</v>
      </c>
      <c r="D12" s="27">
        <f>SUMIFS(REEDS_Mid_Standard2023!$AS:$AS,REEDS_Mid_Standard2023!$C:$C,$B12,REEDS_Mid_Standard2023!$D:$D,D$4)</f>
        <v>274093</v>
      </c>
      <c r="E12" s="27">
        <f>SUMIFS(REEDS_Mid_Standard2023!$AS:$AS,REEDS_Mid_Standard2023!$C:$C,$B12,REEDS_Mid_Standard2023!$D:$D,E$4)</f>
        <v>378589</v>
      </c>
      <c r="F12" s="27">
        <f>SUMIFS(REEDS_Mid_Standard2023!$AS:$AS,REEDS_Mid_Standard2023!$C:$C,$B12,REEDS_Mid_Standard2023!$D:$D,F$4)</f>
        <v>512282</v>
      </c>
      <c r="G12" s="27">
        <f>SUMIFS(REEDS_Mid_Standard2023!$AS:$AS,REEDS_Mid_Standard2023!$C:$C,$B12,REEDS_Mid_Standard2023!$D:$D,G$4)</f>
        <v>627535</v>
      </c>
      <c r="H12" s="27">
        <f>SUMIFS(REEDS_Mid_Standard2023!$AS:$AS,REEDS_Mid_Standard2023!$C:$C,$B12,REEDS_Mid_Standard2023!$D:$D,H$4)</f>
        <v>716385</v>
      </c>
      <c r="I12" s="27">
        <f>SUMIFS(REEDS_Mid_Standard2023!$AS:$AS,REEDS_Mid_Standard2023!$C:$C,$B12,REEDS_Mid_Standard2023!$D:$D,I$4)</f>
        <v>758714</v>
      </c>
      <c r="J12" s="27">
        <f>SUMIFS(REEDS_Mid_Standard2023!$AS:$AS,REEDS_Mid_Standard2023!$C:$C,$B12,REEDS_Mid_Standard2023!$D:$D,J$4)</f>
        <v>765839</v>
      </c>
      <c r="K12" s="27">
        <f>SUMIFS(REEDS_Mid_Standard2023!$AS:$AS,REEDS_Mid_Standard2023!$C:$C,$B12,REEDS_Mid_Standard2023!$D:$D,K$4)</f>
        <v>771846</v>
      </c>
      <c r="L12" s="27">
        <f>SUMIFS(REEDS_Mid_Standard2023!$AS:$AS,REEDS_Mid_Standard2023!$C:$C,$B12,REEDS_Mid_Standard2023!$D:$D,L$4)</f>
        <v>777853</v>
      </c>
      <c r="M12" s="27">
        <f>SUMIFS(REEDS_Mid_Standard2023!$AS:$AS,REEDS_Mid_Standard2023!$C:$C,$B12,REEDS_Mid_Standard2023!$D:$D,M$4)</f>
        <v>795595</v>
      </c>
      <c r="N12" s="27">
        <f>SUMIFS(REEDS_Mid_Standard2023!$AS:$AS,REEDS_Mid_Standard2023!$C:$C,$B12,REEDS_Mid_Standard2023!$D:$D,N$4)</f>
        <v>817808</v>
      </c>
      <c r="O12" s="27">
        <f>SUMIFS(REEDS_Mid_Standard2023!$AS:$AS,REEDS_Mid_Standard2023!$C:$C,$B12,REEDS_Mid_Standard2023!$D:$D,O$4)</f>
        <v>825491</v>
      </c>
      <c r="P12" s="27">
        <f>SUMIFS(REEDS_Mid_Standard2023!$AS:$AS,REEDS_Mid_Standard2023!$C:$C,$B12,REEDS_Mid_Standard2023!$D:$D,P$4)</f>
        <v>845468</v>
      </c>
      <c r="Q12" s="27">
        <f>SUMIFS(REEDS_Mid_Standard2023!$AS:$AS,REEDS_Mid_Standard2023!$C:$C,$B12,REEDS_Mid_Standard2023!$D:$D,Q$4)</f>
        <v>873409</v>
      </c>
      <c r="S12" s="68" t="str">
        <f>IF(A12=About!$B$1,SUM('dist-rural-residential'!$AF$8,'dist-urban-residential'!$AF$8,'dist-commercial'!$AF$8)='REEDS calc'!Q12,"NA")</f>
        <v>NA</v>
      </c>
    </row>
    <row r="13" spans="1:19" ht="15" x14ac:dyDescent="0.25">
      <c r="A13" s="20" t="s">
        <v>49</v>
      </c>
      <c r="B13" s="20" t="s">
        <v>155</v>
      </c>
      <c r="C13" s="71">
        <f>SUMIFS(REEDS_Mid_Standard2021!$AS:$AS,REEDS_Mid_Standard2021!$A:$A,$B13,REEDS_Mid_Standard2021!$C:$C,C$4)</f>
        <v>1715075.25832</v>
      </c>
      <c r="D13" s="27">
        <f>SUMIFS(REEDS_Mid_Standard2023!$AS:$AS,REEDS_Mid_Standard2023!$C:$C,$B13,REEDS_Mid_Standard2023!$D:$D,D$4)</f>
        <v>3147043</v>
      </c>
      <c r="E13" s="27">
        <f>SUMIFS(REEDS_Mid_Standard2023!$AS:$AS,REEDS_Mid_Standard2023!$C:$C,$B13,REEDS_Mid_Standard2023!$D:$D,E$4)</f>
        <v>5485472</v>
      </c>
      <c r="F13" s="27">
        <f>SUMIFS(REEDS_Mid_Standard2023!$AS:$AS,REEDS_Mid_Standard2023!$C:$C,$B13,REEDS_Mid_Standard2023!$D:$D,F$4)</f>
        <v>9026457</v>
      </c>
      <c r="G13" s="27">
        <f>SUMIFS(REEDS_Mid_Standard2023!$AS:$AS,REEDS_Mid_Standard2023!$C:$C,$B13,REEDS_Mid_Standard2023!$D:$D,G$4)</f>
        <v>14195781</v>
      </c>
      <c r="H13" s="27">
        <f>SUMIFS(REEDS_Mid_Standard2023!$AS:$AS,REEDS_Mid_Standard2023!$C:$C,$B13,REEDS_Mid_Standard2023!$D:$D,H$4)</f>
        <v>17150302</v>
      </c>
      <c r="I13" s="27">
        <f>SUMIFS(REEDS_Mid_Standard2023!$AS:$AS,REEDS_Mid_Standard2023!$C:$C,$B13,REEDS_Mid_Standard2023!$D:$D,I$4)</f>
        <v>18849471</v>
      </c>
      <c r="J13" s="27">
        <f>SUMIFS(REEDS_Mid_Standard2023!$AS:$AS,REEDS_Mid_Standard2023!$C:$C,$B13,REEDS_Mid_Standard2023!$D:$D,J$4)</f>
        <v>19032045</v>
      </c>
      <c r="K13" s="27">
        <f>SUMIFS(REEDS_Mid_Standard2023!$AS:$AS,REEDS_Mid_Standard2023!$C:$C,$B13,REEDS_Mid_Standard2023!$D:$D,K$4)</f>
        <v>19223711</v>
      </c>
      <c r="L13" s="27">
        <f>SUMIFS(REEDS_Mid_Standard2023!$AS:$AS,REEDS_Mid_Standard2023!$C:$C,$B13,REEDS_Mid_Standard2023!$D:$D,L$4)</f>
        <v>19435824</v>
      </c>
      <c r="M13" s="27">
        <f>SUMIFS(REEDS_Mid_Standard2023!$AS:$AS,REEDS_Mid_Standard2023!$C:$C,$B13,REEDS_Mid_Standard2023!$D:$D,M$4)</f>
        <v>19666708</v>
      </c>
      <c r="N13" s="27">
        <f>SUMIFS(REEDS_Mid_Standard2023!$AS:$AS,REEDS_Mid_Standard2023!$C:$C,$B13,REEDS_Mid_Standard2023!$D:$D,N$4)</f>
        <v>19951738</v>
      </c>
      <c r="O13" s="27">
        <f>SUMIFS(REEDS_Mid_Standard2023!$AS:$AS,REEDS_Mid_Standard2023!$C:$C,$B13,REEDS_Mid_Standard2023!$D:$D,O$4)</f>
        <v>20339716</v>
      </c>
      <c r="P13" s="27">
        <f>SUMIFS(REEDS_Mid_Standard2023!$AS:$AS,REEDS_Mid_Standard2023!$C:$C,$B13,REEDS_Mid_Standard2023!$D:$D,P$4)</f>
        <v>20928245</v>
      </c>
      <c r="Q13" s="27">
        <f>SUMIFS(REEDS_Mid_Standard2023!$AS:$AS,REEDS_Mid_Standard2023!$C:$C,$B13,REEDS_Mid_Standard2023!$D:$D,Q$4)</f>
        <v>21746898</v>
      </c>
      <c r="S13" s="68" t="str">
        <f>IF(A13=About!$B$1,SUM('dist-rural-residential'!$AF$8,'dist-urban-residential'!$AF$8,'dist-commercial'!$AF$8)='REEDS calc'!Q13,"NA")</f>
        <v>NA</v>
      </c>
    </row>
    <row r="14" spans="1:19" ht="15" x14ac:dyDescent="0.25">
      <c r="A14" s="20" t="s">
        <v>50</v>
      </c>
      <c r="B14" s="20" t="s">
        <v>156</v>
      </c>
      <c r="C14" s="71">
        <f>SUMIFS(REEDS_Mid_Standard2021!$AS:$AS,REEDS_Mid_Standard2021!$A:$A,$B14,REEDS_Mid_Standard2021!$C:$C,C$4)</f>
        <v>112170.18595</v>
      </c>
      <c r="D14" s="27">
        <f>SUMIFS(REEDS_Mid_Standard2023!$AS:$AS,REEDS_Mid_Standard2023!$C:$C,$B14,REEDS_Mid_Standard2023!$D:$D,D$4)</f>
        <v>133673</v>
      </c>
      <c r="E14" s="27">
        <f>SUMIFS(REEDS_Mid_Standard2023!$AS:$AS,REEDS_Mid_Standard2023!$C:$C,$B14,REEDS_Mid_Standard2023!$D:$D,E$4)</f>
        <v>182944</v>
      </c>
      <c r="F14" s="27">
        <f>SUMIFS(REEDS_Mid_Standard2023!$AS:$AS,REEDS_Mid_Standard2023!$C:$C,$B14,REEDS_Mid_Standard2023!$D:$D,F$4)</f>
        <v>253789</v>
      </c>
      <c r="G14" s="27">
        <f>SUMIFS(REEDS_Mid_Standard2023!$AS:$AS,REEDS_Mid_Standard2023!$C:$C,$B14,REEDS_Mid_Standard2023!$D:$D,G$4)</f>
        <v>354809</v>
      </c>
      <c r="H14" s="27">
        <f>SUMIFS(REEDS_Mid_Standard2023!$AS:$AS,REEDS_Mid_Standard2023!$C:$C,$B14,REEDS_Mid_Standard2023!$D:$D,H$4)</f>
        <v>479298</v>
      </c>
      <c r="I14" s="27">
        <f>SUMIFS(REEDS_Mid_Standard2023!$AS:$AS,REEDS_Mid_Standard2023!$C:$C,$B14,REEDS_Mid_Standard2023!$D:$D,I$4)</f>
        <v>625361</v>
      </c>
      <c r="J14" s="27">
        <f>SUMIFS(REEDS_Mid_Standard2023!$AS:$AS,REEDS_Mid_Standard2023!$C:$C,$B14,REEDS_Mid_Standard2023!$D:$D,J$4)</f>
        <v>802328</v>
      </c>
      <c r="K14" s="27">
        <f>SUMIFS(REEDS_Mid_Standard2023!$AS:$AS,REEDS_Mid_Standard2023!$C:$C,$B14,REEDS_Mid_Standard2023!$D:$D,K$4)</f>
        <v>1014863</v>
      </c>
      <c r="L14" s="27">
        <f>SUMIFS(REEDS_Mid_Standard2023!$AS:$AS,REEDS_Mid_Standard2023!$C:$C,$B14,REEDS_Mid_Standard2023!$D:$D,L$4)</f>
        <v>1269964</v>
      </c>
      <c r="M14" s="27">
        <f>SUMIFS(REEDS_Mid_Standard2023!$AS:$AS,REEDS_Mid_Standard2023!$C:$C,$B14,REEDS_Mid_Standard2023!$D:$D,M$4)</f>
        <v>1574481</v>
      </c>
      <c r="N14" s="27">
        <f>SUMIFS(REEDS_Mid_Standard2023!$AS:$AS,REEDS_Mid_Standard2023!$C:$C,$B14,REEDS_Mid_Standard2023!$D:$D,N$4)</f>
        <v>1942263</v>
      </c>
      <c r="O14" s="27">
        <f>SUMIFS(REEDS_Mid_Standard2023!$AS:$AS,REEDS_Mid_Standard2023!$C:$C,$B14,REEDS_Mid_Standard2023!$D:$D,O$4)</f>
        <v>2378267</v>
      </c>
      <c r="P14" s="27">
        <f>SUMIFS(REEDS_Mid_Standard2023!$AS:$AS,REEDS_Mid_Standard2023!$C:$C,$B14,REEDS_Mid_Standard2023!$D:$D,P$4)</f>
        <v>2900713</v>
      </c>
      <c r="Q14" s="27">
        <f>SUMIFS(REEDS_Mid_Standard2023!$AS:$AS,REEDS_Mid_Standard2023!$C:$C,$B14,REEDS_Mid_Standard2023!$D:$D,Q$4)</f>
        <v>3525345</v>
      </c>
      <c r="S14" s="68" t="str">
        <f>IF(A14=About!$B$1,SUM('dist-rural-residential'!$AF$8,'dist-urban-residential'!$AF$8,'dist-commercial'!$AF$8)='REEDS calc'!Q14,"NA")</f>
        <v>NA</v>
      </c>
    </row>
    <row r="15" spans="1:19" ht="15" x14ac:dyDescent="0.25">
      <c r="A15" s="20" t="s">
        <v>51</v>
      </c>
      <c r="B15" s="20" t="s">
        <v>157</v>
      </c>
      <c r="C15" s="71">
        <f>SUMIFS(REEDS_Mid_Standard2021!$AS:$AS,REEDS_Mid_Standard2021!$A:$A,$B15,REEDS_Mid_Standard2021!$C:$C,C$4)</f>
        <v>0</v>
      </c>
      <c r="D15" s="27">
        <f>SUMIFS(REEDS_Mid_Standard2023!$AS:$AS,REEDS_Mid_Standard2023!$C:$C,$B15,REEDS_Mid_Standard2023!$D:$D,D$4)</f>
        <v>0</v>
      </c>
      <c r="E15" s="27">
        <f>SUMIFS(REEDS_Mid_Standard2023!$AS:$AS,REEDS_Mid_Standard2023!$C:$C,$B15,REEDS_Mid_Standard2023!$D:$D,E$4)</f>
        <v>0</v>
      </c>
      <c r="F15" s="27">
        <f>SUMIFS(REEDS_Mid_Standard2023!$AS:$AS,REEDS_Mid_Standard2023!$C:$C,$B15,REEDS_Mid_Standard2023!$D:$D,F$4)</f>
        <v>0</v>
      </c>
      <c r="G15" s="27">
        <f>SUMIFS(REEDS_Mid_Standard2023!$AS:$AS,REEDS_Mid_Standard2023!$C:$C,$B15,REEDS_Mid_Standard2023!$D:$D,G$4)</f>
        <v>0</v>
      </c>
      <c r="H15" s="27">
        <f>SUMIFS(REEDS_Mid_Standard2023!$AS:$AS,REEDS_Mid_Standard2023!$C:$C,$B15,REEDS_Mid_Standard2023!$D:$D,H$4)</f>
        <v>0</v>
      </c>
      <c r="I15" s="27">
        <f>SUMIFS(REEDS_Mid_Standard2023!$AS:$AS,REEDS_Mid_Standard2023!$C:$C,$B15,REEDS_Mid_Standard2023!$D:$D,I$4)</f>
        <v>0</v>
      </c>
      <c r="J15" s="27">
        <f>SUMIFS(REEDS_Mid_Standard2023!$AS:$AS,REEDS_Mid_Standard2023!$C:$C,$B15,REEDS_Mid_Standard2023!$D:$D,J$4)</f>
        <v>0</v>
      </c>
      <c r="K15" s="27">
        <f>SUMIFS(REEDS_Mid_Standard2023!$AS:$AS,REEDS_Mid_Standard2023!$C:$C,$B15,REEDS_Mid_Standard2023!$D:$D,K$4)</f>
        <v>0</v>
      </c>
      <c r="L15" s="27">
        <f>SUMIFS(REEDS_Mid_Standard2023!$AS:$AS,REEDS_Mid_Standard2023!$C:$C,$B15,REEDS_Mid_Standard2023!$D:$D,L$4)</f>
        <v>0</v>
      </c>
      <c r="M15" s="27">
        <f>SUMIFS(REEDS_Mid_Standard2023!$AS:$AS,REEDS_Mid_Standard2023!$C:$C,$B15,REEDS_Mid_Standard2023!$D:$D,M$4)</f>
        <v>0</v>
      </c>
      <c r="N15" s="27">
        <f>SUMIFS(REEDS_Mid_Standard2023!$AS:$AS,REEDS_Mid_Standard2023!$C:$C,$B15,REEDS_Mid_Standard2023!$D:$D,N$4)</f>
        <v>0</v>
      </c>
      <c r="O15" s="27">
        <f>SUMIFS(REEDS_Mid_Standard2023!$AS:$AS,REEDS_Mid_Standard2023!$C:$C,$B15,REEDS_Mid_Standard2023!$D:$D,O$4)</f>
        <v>0</v>
      </c>
      <c r="P15" s="27">
        <f>SUMIFS(REEDS_Mid_Standard2023!$AS:$AS,REEDS_Mid_Standard2023!$C:$C,$B15,REEDS_Mid_Standard2023!$D:$D,P$4)</f>
        <v>0</v>
      </c>
      <c r="Q15" s="27">
        <f>SUMIFS(REEDS_Mid_Standard2023!$AS:$AS,REEDS_Mid_Standard2023!$C:$C,$B15,REEDS_Mid_Standard2023!$D:$D,Q$4)</f>
        <v>0</v>
      </c>
      <c r="S15" s="68" t="str">
        <f>IF(A15=About!$B$1,SUM('dist-rural-residential'!$AF$8,'dist-urban-residential'!$AF$8,'dist-commercial'!$AF$8)='REEDS calc'!Q15,"NA")</f>
        <v>NA</v>
      </c>
    </row>
    <row r="16" spans="1:19" ht="15" x14ac:dyDescent="0.25">
      <c r="A16" s="20" t="s">
        <v>52</v>
      </c>
      <c r="B16" s="20" t="s">
        <v>158</v>
      </c>
      <c r="C16" s="71">
        <f>SUMIFS(REEDS_Mid_Standard2021!$AS:$AS,REEDS_Mid_Standard2021!$A:$A,$B16,REEDS_Mid_Standard2021!$C:$C,C$4)</f>
        <v>155367.19057499999</v>
      </c>
      <c r="D16" s="27">
        <f>SUMIFS(REEDS_Mid_Standard2023!$AS:$AS,REEDS_Mid_Standard2023!$C:$C,$B16,REEDS_Mid_Standard2023!$D:$D,D$4)</f>
        <v>353592</v>
      </c>
      <c r="E16" s="27">
        <f>SUMIFS(REEDS_Mid_Standard2023!$AS:$AS,REEDS_Mid_Standard2023!$C:$C,$B16,REEDS_Mid_Standard2023!$D:$D,E$4)</f>
        <v>556082</v>
      </c>
      <c r="F16" s="27">
        <f>SUMIFS(REEDS_Mid_Standard2023!$AS:$AS,REEDS_Mid_Standard2023!$C:$C,$B16,REEDS_Mid_Standard2023!$D:$D,F$4)</f>
        <v>793745</v>
      </c>
      <c r="G16" s="27">
        <f>SUMIFS(REEDS_Mid_Standard2023!$AS:$AS,REEDS_Mid_Standard2023!$C:$C,$B16,REEDS_Mid_Standard2023!$D:$D,G$4)</f>
        <v>1063971</v>
      </c>
      <c r="H16" s="27">
        <f>SUMIFS(REEDS_Mid_Standard2023!$AS:$AS,REEDS_Mid_Standard2023!$C:$C,$B16,REEDS_Mid_Standard2023!$D:$D,H$4)</f>
        <v>1221869</v>
      </c>
      <c r="I16" s="27">
        <f>SUMIFS(REEDS_Mid_Standard2023!$AS:$AS,REEDS_Mid_Standard2023!$C:$C,$B16,REEDS_Mid_Standard2023!$D:$D,I$4)</f>
        <v>1265911</v>
      </c>
      <c r="J16" s="27">
        <f>SUMIFS(REEDS_Mid_Standard2023!$AS:$AS,REEDS_Mid_Standard2023!$C:$C,$B16,REEDS_Mid_Standard2023!$D:$D,J$4)</f>
        <v>1269303</v>
      </c>
      <c r="K16" s="27">
        <f>SUMIFS(REEDS_Mid_Standard2023!$AS:$AS,REEDS_Mid_Standard2023!$C:$C,$B16,REEDS_Mid_Standard2023!$D:$D,K$4)</f>
        <v>1274667</v>
      </c>
      <c r="L16" s="27">
        <f>SUMIFS(REEDS_Mid_Standard2023!$AS:$AS,REEDS_Mid_Standard2023!$C:$C,$B16,REEDS_Mid_Standard2023!$D:$D,L$4)</f>
        <v>1281390</v>
      </c>
      <c r="M16" s="27">
        <f>SUMIFS(REEDS_Mid_Standard2023!$AS:$AS,REEDS_Mid_Standard2023!$C:$C,$B16,REEDS_Mid_Standard2023!$D:$D,M$4)</f>
        <v>1287404</v>
      </c>
      <c r="N16" s="27">
        <f>SUMIFS(REEDS_Mid_Standard2023!$AS:$AS,REEDS_Mid_Standard2023!$C:$C,$B16,REEDS_Mid_Standard2023!$D:$D,N$4)</f>
        <v>1297360</v>
      </c>
      <c r="O16" s="27">
        <f>SUMIFS(REEDS_Mid_Standard2023!$AS:$AS,REEDS_Mid_Standard2023!$C:$C,$B16,REEDS_Mid_Standard2023!$D:$D,O$4)</f>
        <v>1311167</v>
      </c>
      <c r="P16" s="27">
        <f>SUMIFS(REEDS_Mid_Standard2023!$AS:$AS,REEDS_Mid_Standard2023!$C:$C,$B16,REEDS_Mid_Standard2023!$D:$D,P$4)</f>
        <v>1332833</v>
      </c>
      <c r="Q16" s="27">
        <f>SUMIFS(REEDS_Mid_Standard2023!$AS:$AS,REEDS_Mid_Standard2023!$C:$C,$B16,REEDS_Mid_Standard2023!$D:$D,Q$4)</f>
        <v>1363574</v>
      </c>
      <c r="S16" s="68" t="str">
        <f>IF(A16=About!$B$1,SUM('dist-rural-residential'!$AF$8,'dist-urban-residential'!$AF$8,'dist-commercial'!$AF$8)='REEDS calc'!Q16,"NA")</f>
        <v>NA</v>
      </c>
    </row>
    <row r="17" spans="1:19" ht="15" x14ac:dyDescent="0.25">
      <c r="A17" s="20" t="s">
        <v>53</v>
      </c>
      <c r="B17" s="20" t="s">
        <v>159</v>
      </c>
      <c r="C17" s="71">
        <f>SUMIFS(REEDS_Mid_Standard2021!$AS:$AS,REEDS_Mid_Standard2021!$A:$A,$B17,REEDS_Mid_Standard2021!$C:$C,C$4)</f>
        <v>176001.72559799999</v>
      </c>
      <c r="D17" s="27">
        <f>SUMIFS(REEDS_Mid_Standard2023!$AS:$AS,REEDS_Mid_Standard2023!$C:$C,$B17,REEDS_Mid_Standard2023!$D:$D,D$4)</f>
        <v>617901</v>
      </c>
      <c r="E17" s="27">
        <f>SUMIFS(REEDS_Mid_Standard2023!$AS:$AS,REEDS_Mid_Standard2023!$C:$C,$B17,REEDS_Mid_Standard2023!$D:$D,E$4)</f>
        <v>1334527</v>
      </c>
      <c r="F17" s="27">
        <f>SUMIFS(REEDS_Mid_Standard2023!$AS:$AS,REEDS_Mid_Standard2023!$C:$C,$B17,REEDS_Mid_Standard2023!$D:$D,F$4)</f>
        <v>2364180</v>
      </c>
      <c r="G17" s="27">
        <f>SUMIFS(REEDS_Mid_Standard2023!$AS:$AS,REEDS_Mid_Standard2023!$C:$C,$B17,REEDS_Mid_Standard2023!$D:$D,G$4)</f>
        <v>3771781</v>
      </c>
      <c r="H17" s="27">
        <f>SUMIFS(REEDS_Mid_Standard2023!$AS:$AS,REEDS_Mid_Standard2023!$C:$C,$B17,REEDS_Mid_Standard2023!$D:$D,H$4)</f>
        <v>4439091</v>
      </c>
      <c r="I17" s="27">
        <f>SUMIFS(REEDS_Mid_Standard2023!$AS:$AS,REEDS_Mid_Standard2023!$C:$C,$B17,REEDS_Mid_Standard2023!$D:$D,I$4)</f>
        <v>4530303</v>
      </c>
      <c r="J17" s="27">
        <f>SUMIFS(REEDS_Mid_Standard2023!$AS:$AS,REEDS_Mid_Standard2023!$C:$C,$B17,REEDS_Mid_Standard2023!$D:$D,J$4)</f>
        <v>4551360</v>
      </c>
      <c r="K17" s="27">
        <f>SUMIFS(REEDS_Mid_Standard2023!$AS:$AS,REEDS_Mid_Standard2023!$C:$C,$B17,REEDS_Mid_Standard2023!$D:$D,K$4)</f>
        <v>4565429</v>
      </c>
      <c r="L17" s="27">
        <f>SUMIFS(REEDS_Mid_Standard2023!$AS:$AS,REEDS_Mid_Standard2023!$C:$C,$B17,REEDS_Mid_Standard2023!$D:$D,L$4)</f>
        <v>4596817</v>
      </c>
      <c r="M17" s="27">
        <f>SUMIFS(REEDS_Mid_Standard2023!$AS:$AS,REEDS_Mid_Standard2023!$C:$C,$B17,REEDS_Mid_Standard2023!$D:$D,M$4)</f>
        <v>4622551</v>
      </c>
      <c r="N17" s="27">
        <f>SUMIFS(REEDS_Mid_Standard2023!$AS:$AS,REEDS_Mid_Standard2023!$C:$C,$B17,REEDS_Mid_Standard2023!$D:$D,N$4)</f>
        <v>4666825</v>
      </c>
      <c r="O17" s="27">
        <f>SUMIFS(REEDS_Mid_Standard2023!$AS:$AS,REEDS_Mid_Standard2023!$C:$C,$B17,REEDS_Mid_Standard2023!$D:$D,O$4)</f>
        <v>4712952</v>
      </c>
      <c r="P17" s="27">
        <f>SUMIFS(REEDS_Mid_Standard2023!$AS:$AS,REEDS_Mid_Standard2023!$C:$C,$B17,REEDS_Mid_Standard2023!$D:$D,P$4)</f>
        <v>4781251</v>
      </c>
      <c r="Q17" s="27">
        <f>SUMIFS(REEDS_Mid_Standard2023!$AS:$AS,REEDS_Mid_Standard2023!$C:$C,$B17,REEDS_Mid_Standard2023!$D:$D,Q$4)</f>
        <v>4886860</v>
      </c>
      <c r="S17" s="68" t="str">
        <f>IF(A17=About!$B$1,SUM('dist-rural-residential'!$AF$8,'dist-urban-residential'!$AF$8,'dist-commercial'!$AF$8)='REEDS calc'!Q17,"NA")</f>
        <v>NA</v>
      </c>
    </row>
    <row r="18" spans="1:19" ht="15" x14ac:dyDescent="0.25">
      <c r="A18" s="20" t="s">
        <v>54</v>
      </c>
      <c r="B18" s="20" t="s">
        <v>160</v>
      </c>
      <c r="C18" s="71">
        <f>SUMIFS(REEDS_Mid_Standard2021!$AS:$AS,REEDS_Mid_Standard2021!$A:$A,$B18,REEDS_Mid_Standard2021!$C:$C,C$4)</f>
        <v>253334.69865599999</v>
      </c>
      <c r="D18" s="27">
        <f>SUMIFS(REEDS_Mid_Standard2023!$AS:$AS,REEDS_Mid_Standard2023!$C:$C,$B18,REEDS_Mid_Standard2023!$D:$D,D$4)</f>
        <v>388017</v>
      </c>
      <c r="E18" s="27">
        <f>SUMIFS(REEDS_Mid_Standard2023!$AS:$AS,REEDS_Mid_Standard2023!$C:$C,$B18,REEDS_Mid_Standard2023!$D:$D,E$4)</f>
        <v>605473</v>
      </c>
      <c r="F18" s="27">
        <f>SUMIFS(REEDS_Mid_Standard2023!$AS:$AS,REEDS_Mid_Standard2023!$C:$C,$B18,REEDS_Mid_Standard2023!$D:$D,F$4)</f>
        <v>1005873</v>
      </c>
      <c r="G18" s="27">
        <f>SUMIFS(REEDS_Mid_Standard2023!$AS:$AS,REEDS_Mid_Standard2023!$C:$C,$B18,REEDS_Mid_Standard2023!$D:$D,G$4)</f>
        <v>1722568</v>
      </c>
      <c r="H18" s="27">
        <f>SUMIFS(REEDS_Mid_Standard2023!$AS:$AS,REEDS_Mid_Standard2023!$C:$C,$B18,REEDS_Mid_Standard2023!$D:$D,H$4)</f>
        <v>2565552</v>
      </c>
      <c r="I18" s="27">
        <f>SUMIFS(REEDS_Mid_Standard2023!$AS:$AS,REEDS_Mid_Standard2023!$C:$C,$B18,REEDS_Mid_Standard2023!$D:$D,I$4)</f>
        <v>3403678</v>
      </c>
      <c r="J18" s="27">
        <f>SUMIFS(REEDS_Mid_Standard2023!$AS:$AS,REEDS_Mid_Standard2023!$C:$C,$B18,REEDS_Mid_Standard2023!$D:$D,J$4)</f>
        <v>3774359</v>
      </c>
      <c r="K18" s="27">
        <f>SUMIFS(REEDS_Mid_Standard2023!$AS:$AS,REEDS_Mid_Standard2023!$C:$C,$B18,REEDS_Mid_Standard2023!$D:$D,K$4)</f>
        <v>4065997</v>
      </c>
      <c r="L18" s="27">
        <f>SUMIFS(REEDS_Mid_Standard2023!$AS:$AS,REEDS_Mid_Standard2023!$C:$C,$B18,REEDS_Mid_Standard2023!$D:$D,L$4)</f>
        <v>4314486</v>
      </c>
      <c r="M18" s="27">
        <f>SUMIFS(REEDS_Mid_Standard2023!$AS:$AS,REEDS_Mid_Standard2023!$C:$C,$B18,REEDS_Mid_Standard2023!$D:$D,M$4)</f>
        <v>4542792</v>
      </c>
      <c r="N18" s="27">
        <f>SUMIFS(REEDS_Mid_Standard2023!$AS:$AS,REEDS_Mid_Standard2023!$C:$C,$B18,REEDS_Mid_Standard2023!$D:$D,N$4)</f>
        <v>4784701</v>
      </c>
      <c r="O18" s="27">
        <f>SUMIFS(REEDS_Mid_Standard2023!$AS:$AS,REEDS_Mid_Standard2023!$C:$C,$B18,REEDS_Mid_Standard2023!$D:$D,O$4)</f>
        <v>5016962</v>
      </c>
      <c r="P18" s="27">
        <f>SUMIFS(REEDS_Mid_Standard2023!$AS:$AS,REEDS_Mid_Standard2023!$C:$C,$B18,REEDS_Mid_Standard2023!$D:$D,P$4)</f>
        <v>5282060</v>
      </c>
      <c r="Q18" s="27">
        <f>SUMIFS(REEDS_Mid_Standard2023!$AS:$AS,REEDS_Mid_Standard2023!$C:$C,$B18,REEDS_Mid_Standard2023!$D:$D,Q$4)</f>
        <v>5619579</v>
      </c>
      <c r="S18" s="68" t="str">
        <f>IF(A18=About!$B$1,SUM('dist-rural-residential'!$AF$8,'dist-urban-residential'!$AF$8,'dist-commercial'!$AF$8)='REEDS calc'!Q18,"NA")</f>
        <v>NA</v>
      </c>
    </row>
    <row r="19" spans="1:19" ht="15" x14ac:dyDescent="0.25">
      <c r="A19" s="20" t="s">
        <v>55</v>
      </c>
      <c r="B19" s="20" t="s">
        <v>161</v>
      </c>
      <c r="C19" s="71">
        <f>SUMIFS(REEDS_Mid_Standard2021!$AS:$AS,REEDS_Mid_Standard2021!$A:$A,$B19,REEDS_Mid_Standard2021!$C:$C,C$4)</f>
        <v>129529.568936</v>
      </c>
      <c r="D19" s="27">
        <f>SUMIFS(REEDS_Mid_Standard2023!$AS:$AS,REEDS_Mid_Standard2023!$C:$C,$B19,REEDS_Mid_Standard2023!$D:$D,D$4)</f>
        <v>176791</v>
      </c>
      <c r="E19" s="27">
        <f>SUMIFS(REEDS_Mid_Standard2023!$AS:$AS,REEDS_Mid_Standard2023!$C:$C,$B19,REEDS_Mid_Standard2023!$D:$D,E$4)</f>
        <v>226012</v>
      </c>
      <c r="F19" s="27">
        <f>SUMIFS(REEDS_Mid_Standard2023!$AS:$AS,REEDS_Mid_Standard2023!$C:$C,$B19,REEDS_Mid_Standard2023!$D:$D,F$4)</f>
        <v>310502</v>
      </c>
      <c r="G19" s="27">
        <f>SUMIFS(REEDS_Mid_Standard2023!$AS:$AS,REEDS_Mid_Standard2023!$C:$C,$B19,REEDS_Mid_Standard2023!$D:$D,G$4)</f>
        <v>451149</v>
      </c>
      <c r="H19" s="27">
        <f>SUMIFS(REEDS_Mid_Standard2023!$AS:$AS,REEDS_Mid_Standard2023!$C:$C,$B19,REEDS_Mid_Standard2023!$D:$D,H$4)</f>
        <v>618454</v>
      </c>
      <c r="I19" s="27">
        <f>SUMIFS(REEDS_Mid_Standard2023!$AS:$AS,REEDS_Mid_Standard2023!$C:$C,$B19,REEDS_Mid_Standard2023!$D:$D,I$4)</f>
        <v>803210</v>
      </c>
      <c r="J19" s="27">
        <f>SUMIFS(REEDS_Mid_Standard2023!$AS:$AS,REEDS_Mid_Standard2023!$C:$C,$B19,REEDS_Mid_Standard2023!$D:$D,J$4)</f>
        <v>972958</v>
      </c>
      <c r="K19" s="27">
        <f>SUMIFS(REEDS_Mid_Standard2023!$AS:$AS,REEDS_Mid_Standard2023!$C:$C,$B19,REEDS_Mid_Standard2023!$D:$D,K$4)</f>
        <v>1151693</v>
      </c>
      <c r="L19" s="27">
        <f>SUMIFS(REEDS_Mid_Standard2023!$AS:$AS,REEDS_Mid_Standard2023!$C:$C,$B19,REEDS_Mid_Standard2023!$D:$D,L$4)</f>
        <v>1338547</v>
      </c>
      <c r="M19" s="27">
        <f>SUMIFS(REEDS_Mid_Standard2023!$AS:$AS,REEDS_Mid_Standard2023!$C:$C,$B19,REEDS_Mid_Standard2023!$D:$D,M$4)</f>
        <v>1533072</v>
      </c>
      <c r="N19" s="27">
        <f>SUMIFS(REEDS_Mid_Standard2023!$AS:$AS,REEDS_Mid_Standard2023!$C:$C,$B19,REEDS_Mid_Standard2023!$D:$D,N$4)</f>
        <v>1733555</v>
      </c>
      <c r="O19" s="27">
        <f>SUMIFS(REEDS_Mid_Standard2023!$AS:$AS,REEDS_Mid_Standard2023!$C:$C,$B19,REEDS_Mid_Standard2023!$D:$D,O$4)</f>
        <v>1908409</v>
      </c>
      <c r="P19" s="27">
        <f>SUMIFS(REEDS_Mid_Standard2023!$AS:$AS,REEDS_Mid_Standard2023!$C:$C,$B19,REEDS_Mid_Standard2023!$D:$D,P$4)</f>
        <v>2031910</v>
      </c>
      <c r="Q19" s="27">
        <f>SUMIFS(REEDS_Mid_Standard2023!$AS:$AS,REEDS_Mid_Standard2023!$C:$C,$B19,REEDS_Mid_Standard2023!$D:$D,Q$4)</f>
        <v>2145076</v>
      </c>
      <c r="S19" s="68" t="str">
        <f>IF(A19=About!$B$1,SUM('dist-rural-residential'!$AF$8,'dist-urban-residential'!$AF$8,'dist-commercial'!$AF$8)='REEDS calc'!Q19,"NA")</f>
        <v>NA</v>
      </c>
    </row>
    <row r="20" spans="1:19" ht="15" x14ac:dyDescent="0.25">
      <c r="A20" s="20" t="s">
        <v>56</v>
      </c>
      <c r="B20" s="20" t="s">
        <v>162</v>
      </c>
      <c r="C20" s="71">
        <f>SUMIFS(REEDS_Mid_Standard2021!$AS:$AS,REEDS_Mid_Standard2021!$A:$A,$B20,REEDS_Mid_Standard2021!$C:$C,C$4)</f>
        <v>105457.54472999999</v>
      </c>
      <c r="D20" s="27">
        <f>SUMIFS(REEDS_Mid_Standard2023!$AS:$AS,REEDS_Mid_Standard2023!$C:$C,$B20,REEDS_Mid_Standard2023!$D:$D,D$4)</f>
        <v>161123</v>
      </c>
      <c r="E20" s="27">
        <f>SUMIFS(REEDS_Mid_Standard2023!$AS:$AS,REEDS_Mid_Standard2023!$C:$C,$B20,REEDS_Mid_Standard2023!$D:$D,E$4)</f>
        <v>227132</v>
      </c>
      <c r="F20" s="27">
        <f>SUMIFS(REEDS_Mid_Standard2023!$AS:$AS,REEDS_Mid_Standard2023!$C:$C,$B20,REEDS_Mid_Standard2023!$D:$D,F$4)</f>
        <v>342452</v>
      </c>
      <c r="G20" s="27">
        <f>SUMIFS(REEDS_Mid_Standard2023!$AS:$AS,REEDS_Mid_Standard2023!$C:$C,$B20,REEDS_Mid_Standard2023!$D:$D,G$4)</f>
        <v>526824</v>
      </c>
      <c r="H20" s="27">
        <f>SUMIFS(REEDS_Mid_Standard2023!$AS:$AS,REEDS_Mid_Standard2023!$C:$C,$B20,REEDS_Mid_Standard2023!$D:$D,H$4)</f>
        <v>714159</v>
      </c>
      <c r="I20" s="27">
        <f>SUMIFS(REEDS_Mid_Standard2023!$AS:$AS,REEDS_Mid_Standard2023!$C:$C,$B20,REEDS_Mid_Standard2023!$D:$D,I$4)</f>
        <v>906109</v>
      </c>
      <c r="J20" s="27">
        <f>SUMIFS(REEDS_Mid_Standard2023!$AS:$AS,REEDS_Mid_Standard2023!$C:$C,$B20,REEDS_Mid_Standard2023!$D:$D,J$4)</f>
        <v>1087599</v>
      </c>
      <c r="K20" s="27">
        <f>SUMIFS(REEDS_Mid_Standard2023!$AS:$AS,REEDS_Mid_Standard2023!$C:$C,$B20,REEDS_Mid_Standard2023!$D:$D,K$4)</f>
        <v>1277591</v>
      </c>
      <c r="L20" s="27">
        <f>SUMIFS(REEDS_Mid_Standard2023!$AS:$AS,REEDS_Mid_Standard2023!$C:$C,$B20,REEDS_Mid_Standard2023!$D:$D,L$4)</f>
        <v>1476767</v>
      </c>
      <c r="M20" s="27">
        <f>SUMIFS(REEDS_Mid_Standard2023!$AS:$AS,REEDS_Mid_Standard2023!$C:$C,$B20,REEDS_Mid_Standard2023!$D:$D,M$4)</f>
        <v>1691871</v>
      </c>
      <c r="N20" s="27">
        <f>SUMIFS(REEDS_Mid_Standard2023!$AS:$AS,REEDS_Mid_Standard2023!$C:$C,$B20,REEDS_Mid_Standard2023!$D:$D,N$4)</f>
        <v>1911616</v>
      </c>
      <c r="O20" s="27">
        <f>SUMIFS(REEDS_Mid_Standard2023!$AS:$AS,REEDS_Mid_Standard2023!$C:$C,$B20,REEDS_Mid_Standard2023!$D:$D,O$4)</f>
        <v>2120771</v>
      </c>
      <c r="P20" s="27">
        <f>SUMIFS(REEDS_Mid_Standard2023!$AS:$AS,REEDS_Mid_Standard2023!$C:$C,$B20,REEDS_Mid_Standard2023!$D:$D,P$4)</f>
        <v>2389217</v>
      </c>
      <c r="Q20" s="27">
        <f>SUMIFS(REEDS_Mid_Standard2023!$AS:$AS,REEDS_Mid_Standard2023!$C:$C,$B20,REEDS_Mid_Standard2023!$D:$D,Q$4)</f>
        <v>2611948</v>
      </c>
      <c r="S20" s="68" t="str">
        <f>IF(A20=About!$B$1,SUM('dist-rural-residential'!$AF$8,'dist-urban-residential'!$AF$8,'dist-commercial'!$AF$8)='REEDS calc'!Q20,"NA")</f>
        <v>NA</v>
      </c>
    </row>
    <row r="21" spans="1:19" ht="15" x14ac:dyDescent="0.25">
      <c r="A21" s="20" t="s">
        <v>57</v>
      </c>
      <c r="B21" s="20" t="s">
        <v>163</v>
      </c>
      <c r="C21" s="71">
        <f>SUMIFS(REEDS_Mid_Standard2021!$AS:$AS,REEDS_Mid_Standard2021!$A:$A,$B21,REEDS_Mid_Standard2021!$C:$C,C$4)</f>
        <v>22746.006966000001</v>
      </c>
      <c r="D21" s="27">
        <f>SUMIFS(REEDS_Mid_Standard2023!$AS:$AS,REEDS_Mid_Standard2023!$C:$C,$B21,REEDS_Mid_Standard2023!$D:$D,D$4)</f>
        <v>83999</v>
      </c>
      <c r="E21" s="27">
        <f>SUMIFS(REEDS_Mid_Standard2023!$AS:$AS,REEDS_Mid_Standard2023!$C:$C,$B21,REEDS_Mid_Standard2023!$D:$D,E$4)</f>
        <v>134075</v>
      </c>
      <c r="F21" s="27">
        <f>SUMIFS(REEDS_Mid_Standard2023!$AS:$AS,REEDS_Mid_Standard2023!$C:$C,$B21,REEDS_Mid_Standard2023!$D:$D,F$4)</f>
        <v>216387</v>
      </c>
      <c r="G21" s="27">
        <f>SUMIFS(REEDS_Mid_Standard2023!$AS:$AS,REEDS_Mid_Standard2023!$C:$C,$B21,REEDS_Mid_Standard2023!$D:$D,G$4)</f>
        <v>350693</v>
      </c>
      <c r="H21" s="27">
        <f>SUMIFS(REEDS_Mid_Standard2023!$AS:$AS,REEDS_Mid_Standard2023!$C:$C,$B21,REEDS_Mid_Standard2023!$D:$D,H$4)</f>
        <v>525101</v>
      </c>
      <c r="I21" s="27">
        <f>SUMIFS(REEDS_Mid_Standard2023!$AS:$AS,REEDS_Mid_Standard2023!$C:$C,$B21,REEDS_Mid_Standard2023!$D:$D,I$4)</f>
        <v>746358</v>
      </c>
      <c r="J21" s="27">
        <f>SUMIFS(REEDS_Mid_Standard2023!$AS:$AS,REEDS_Mid_Standard2023!$C:$C,$B21,REEDS_Mid_Standard2023!$D:$D,J$4)</f>
        <v>971900</v>
      </c>
      <c r="K21" s="27">
        <f>SUMIFS(REEDS_Mid_Standard2023!$AS:$AS,REEDS_Mid_Standard2023!$C:$C,$B21,REEDS_Mid_Standard2023!$D:$D,K$4)</f>
        <v>1234840</v>
      </c>
      <c r="L21" s="27">
        <f>SUMIFS(REEDS_Mid_Standard2023!$AS:$AS,REEDS_Mid_Standard2023!$C:$C,$B21,REEDS_Mid_Standard2023!$D:$D,L$4)</f>
        <v>1532880</v>
      </c>
      <c r="M21" s="27">
        <f>SUMIFS(REEDS_Mid_Standard2023!$AS:$AS,REEDS_Mid_Standard2023!$C:$C,$B21,REEDS_Mid_Standard2023!$D:$D,M$4)</f>
        <v>1854027</v>
      </c>
      <c r="N21" s="27">
        <f>SUMIFS(REEDS_Mid_Standard2023!$AS:$AS,REEDS_Mid_Standard2023!$C:$C,$B21,REEDS_Mid_Standard2023!$D:$D,N$4)</f>
        <v>2193717</v>
      </c>
      <c r="O21" s="27">
        <f>SUMIFS(REEDS_Mid_Standard2023!$AS:$AS,REEDS_Mid_Standard2023!$C:$C,$B21,REEDS_Mid_Standard2023!$D:$D,O$4)</f>
        <v>2532862</v>
      </c>
      <c r="P21" s="27">
        <f>SUMIFS(REEDS_Mid_Standard2023!$AS:$AS,REEDS_Mid_Standard2023!$C:$C,$B21,REEDS_Mid_Standard2023!$D:$D,P$4)</f>
        <v>2865708</v>
      </c>
      <c r="Q21" s="27">
        <f>SUMIFS(REEDS_Mid_Standard2023!$AS:$AS,REEDS_Mid_Standard2023!$C:$C,$B21,REEDS_Mid_Standard2023!$D:$D,Q$4)</f>
        <v>3196479</v>
      </c>
      <c r="S21" s="68" t="str">
        <f>IF(A21=About!$B$1,SUM('dist-rural-residential'!$AF$8,'dist-urban-residential'!$AF$8,'dist-commercial'!$AF$8)='REEDS calc'!Q21,"NA")</f>
        <v>NA</v>
      </c>
    </row>
    <row r="22" spans="1:19" ht="15" x14ac:dyDescent="0.25">
      <c r="A22" s="20" t="s">
        <v>58</v>
      </c>
      <c r="B22" s="20" t="s">
        <v>164</v>
      </c>
      <c r="C22" s="71">
        <f>SUMIFS(REEDS_Mid_Standard2021!$AS:$AS,REEDS_Mid_Standard2021!$A:$A,$B22,REEDS_Mid_Standard2021!$C:$C,C$4)</f>
        <v>201970.819173</v>
      </c>
      <c r="D22" s="27">
        <f>SUMIFS(REEDS_Mid_Standard2023!$AS:$AS,REEDS_Mid_Standard2023!$C:$C,$B22,REEDS_Mid_Standard2023!$D:$D,D$4)</f>
        <v>1617057</v>
      </c>
      <c r="E22" s="27">
        <f>SUMIFS(REEDS_Mid_Standard2023!$AS:$AS,REEDS_Mid_Standard2023!$C:$C,$B22,REEDS_Mid_Standard2023!$D:$D,E$4)</f>
        <v>2319790</v>
      </c>
      <c r="F22" s="27">
        <f>SUMIFS(REEDS_Mid_Standard2023!$AS:$AS,REEDS_Mid_Standard2023!$C:$C,$B22,REEDS_Mid_Standard2023!$D:$D,F$4)</f>
        <v>3095361</v>
      </c>
      <c r="G22" s="27">
        <f>SUMIFS(REEDS_Mid_Standard2023!$AS:$AS,REEDS_Mid_Standard2023!$C:$C,$B22,REEDS_Mid_Standard2023!$D:$D,G$4)</f>
        <v>4376396</v>
      </c>
      <c r="H22" s="27">
        <f>SUMIFS(REEDS_Mid_Standard2023!$AS:$AS,REEDS_Mid_Standard2023!$C:$C,$B22,REEDS_Mid_Standard2023!$D:$D,H$4)</f>
        <v>5042912</v>
      </c>
      <c r="I22" s="27">
        <f>SUMIFS(REEDS_Mid_Standard2023!$AS:$AS,REEDS_Mid_Standard2023!$C:$C,$B22,REEDS_Mid_Standard2023!$D:$D,I$4)</f>
        <v>5249738</v>
      </c>
      <c r="J22" s="27">
        <f>SUMIFS(REEDS_Mid_Standard2023!$AS:$AS,REEDS_Mid_Standard2023!$C:$C,$B22,REEDS_Mid_Standard2023!$D:$D,J$4)</f>
        <v>5408851</v>
      </c>
      <c r="K22" s="27">
        <f>SUMIFS(REEDS_Mid_Standard2023!$AS:$AS,REEDS_Mid_Standard2023!$C:$C,$B22,REEDS_Mid_Standard2023!$D:$D,K$4)</f>
        <v>5535576</v>
      </c>
      <c r="L22" s="27">
        <f>SUMIFS(REEDS_Mid_Standard2023!$AS:$AS,REEDS_Mid_Standard2023!$C:$C,$B22,REEDS_Mid_Standard2023!$D:$D,L$4)</f>
        <v>5657743</v>
      </c>
      <c r="M22" s="27">
        <f>SUMIFS(REEDS_Mid_Standard2023!$AS:$AS,REEDS_Mid_Standard2023!$C:$C,$B22,REEDS_Mid_Standard2023!$D:$D,M$4)</f>
        <v>5770931</v>
      </c>
      <c r="N22" s="27">
        <f>SUMIFS(REEDS_Mid_Standard2023!$AS:$AS,REEDS_Mid_Standard2023!$C:$C,$B22,REEDS_Mid_Standard2023!$D:$D,N$4)</f>
        <v>5891891</v>
      </c>
      <c r="O22" s="27">
        <f>SUMIFS(REEDS_Mid_Standard2023!$AS:$AS,REEDS_Mid_Standard2023!$C:$C,$B22,REEDS_Mid_Standard2023!$D:$D,O$4)</f>
        <v>6021530</v>
      </c>
      <c r="P22" s="27">
        <f>SUMIFS(REEDS_Mid_Standard2023!$AS:$AS,REEDS_Mid_Standard2023!$C:$C,$B22,REEDS_Mid_Standard2023!$D:$D,P$4)</f>
        <v>6182740</v>
      </c>
      <c r="Q22" s="27">
        <f>SUMIFS(REEDS_Mid_Standard2023!$AS:$AS,REEDS_Mid_Standard2023!$C:$C,$B22,REEDS_Mid_Standard2023!$D:$D,Q$4)</f>
        <v>6381357</v>
      </c>
      <c r="S22" s="68" t="str">
        <f>IF(A22=About!$B$1,SUM('dist-rural-residential'!$AF$8,'dist-urban-residential'!$AF$8,'dist-commercial'!$AF$8)='REEDS calc'!Q22,"NA")</f>
        <v>NA</v>
      </c>
    </row>
    <row r="23" spans="1:19" ht="15" x14ac:dyDescent="0.25">
      <c r="A23" s="20" t="s">
        <v>59</v>
      </c>
      <c r="B23" s="20" t="s">
        <v>165</v>
      </c>
      <c r="C23" s="71">
        <f>SUMIFS(REEDS_Mid_Standard2021!$AS:$AS,REEDS_Mid_Standard2021!$A:$A,$B23,REEDS_Mid_Standard2021!$C:$C,C$4)</f>
        <v>101227.82309999999</v>
      </c>
      <c r="D23" s="27">
        <f>SUMIFS(REEDS_Mid_Standard2023!$AS:$AS,REEDS_Mid_Standard2023!$C:$C,$B23,REEDS_Mid_Standard2023!$D:$D,D$4)</f>
        <v>165228</v>
      </c>
      <c r="E23" s="27">
        <f>SUMIFS(REEDS_Mid_Standard2023!$AS:$AS,REEDS_Mid_Standard2023!$C:$C,$B23,REEDS_Mid_Standard2023!$D:$D,E$4)</f>
        <v>221571</v>
      </c>
      <c r="F23" s="27">
        <f>SUMIFS(REEDS_Mid_Standard2023!$AS:$AS,REEDS_Mid_Standard2023!$C:$C,$B23,REEDS_Mid_Standard2023!$D:$D,F$4)</f>
        <v>292327</v>
      </c>
      <c r="G23" s="27">
        <f>SUMIFS(REEDS_Mid_Standard2023!$AS:$AS,REEDS_Mid_Standard2023!$C:$C,$B23,REEDS_Mid_Standard2023!$D:$D,G$4)</f>
        <v>379200</v>
      </c>
      <c r="H23" s="27">
        <f>SUMIFS(REEDS_Mid_Standard2023!$AS:$AS,REEDS_Mid_Standard2023!$C:$C,$B23,REEDS_Mid_Standard2023!$D:$D,H$4)</f>
        <v>476817</v>
      </c>
      <c r="I23" s="27">
        <f>SUMIFS(REEDS_Mid_Standard2023!$AS:$AS,REEDS_Mid_Standard2023!$C:$C,$B23,REEDS_Mid_Standard2023!$D:$D,I$4)</f>
        <v>546262</v>
      </c>
      <c r="J23" s="27">
        <f>SUMIFS(REEDS_Mid_Standard2023!$AS:$AS,REEDS_Mid_Standard2023!$C:$C,$B23,REEDS_Mid_Standard2023!$D:$D,J$4)</f>
        <v>597757</v>
      </c>
      <c r="K23" s="27">
        <f>SUMIFS(REEDS_Mid_Standard2023!$AS:$AS,REEDS_Mid_Standard2023!$C:$C,$B23,REEDS_Mid_Standard2023!$D:$D,K$4)</f>
        <v>651872</v>
      </c>
      <c r="L23" s="27">
        <f>SUMIFS(REEDS_Mid_Standard2023!$AS:$AS,REEDS_Mid_Standard2023!$C:$C,$B23,REEDS_Mid_Standard2023!$D:$D,L$4)</f>
        <v>705726</v>
      </c>
      <c r="M23" s="27">
        <f>SUMIFS(REEDS_Mid_Standard2023!$AS:$AS,REEDS_Mid_Standard2023!$C:$C,$B23,REEDS_Mid_Standard2023!$D:$D,M$4)</f>
        <v>758268</v>
      </c>
      <c r="N23" s="27">
        <f>SUMIFS(REEDS_Mid_Standard2023!$AS:$AS,REEDS_Mid_Standard2023!$C:$C,$B23,REEDS_Mid_Standard2023!$D:$D,N$4)</f>
        <v>810156</v>
      </c>
      <c r="O23" s="27">
        <f>SUMIFS(REEDS_Mid_Standard2023!$AS:$AS,REEDS_Mid_Standard2023!$C:$C,$B23,REEDS_Mid_Standard2023!$D:$D,O$4)</f>
        <v>853396</v>
      </c>
      <c r="P23" s="27">
        <f>SUMIFS(REEDS_Mid_Standard2023!$AS:$AS,REEDS_Mid_Standard2023!$C:$C,$B23,REEDS_Mid_Standard2023!$D:$D,P$4)</f>
        <v>895456</v>
      </c>
      <c r="Q23" s="27">
        <f>SUMIFS(REEDS_Mid_Standard2023!$AS:$AS,REEDS_Mid_Standard2023!$C:$C,$B23,REEDS_Mid_Standard2023!$D:$D,Q$4)</f>
        <v>944986</v>
      </c>
      <c r="S23" s="68" t="str">
        <f>IF(A23=About!$B$1,SUM('dist-rural-residential'!$AF$8,'dist-urban-residential'!$AF$8,'dist-commercial'!$AF$8)='REEDS calc'!Q23,"NA")</f>
        <v>NA</v>
      </c>
    </row>
    <row r="24" spans="1:19" ht="15" x14ac:dyDescent="0.25">
      <c r="A24" s="20" t="s">
        <v>60</v>
      </c>
      <c r="B24" s="20" t="s">
        <v>166</v>
      </c>
      <c r="C24" s="71">
        <f>SUMIFS(REEDS_Mid_Standard2021!$AS:$AS,REEDS_Mid_Standard2021!$A:$A,$B24,REEDS_Mid_Standard2021!$C:$C,C$4)</f>
        <v>1516755.842372</v>
      </c>
      <c r="D24" s="27">
        <f>SUMIFS(REEDS_Mid_Standard2023!$AS:$AS,REEDS_Mid_Standard2023!$C:$C,$B24,REEDS_Mid_Standard2023!$D:$D,D$4)</f>
        <v>2201134</v>
      </c>
      <c r="E24" s="27">
        <f>SUMIFS(REEDS_Mid_Standard2023!$AS:$AS,REEDS_Mid_Standard2023!$C:$C,$B24,REEDS_Mid_Standard2023!$D:$D,E$4)</f>
        <v>2712189</v>
      </c>
      <c r="F24" s="27">
        <f>SUMIFS(REEDS_Mid_Standard2023!$AS:$AS,REEDS_Mid_Standard2023!$C:$C,$B24,REEDS_Mid_Standard2023!$D:$D,F$4)</f>
        <v>3062396</v>
      </c>
      <c r="G24" s="27">
        <f>SUMIFS(REEDS_Mid_Standard2023!$AS:$AS,REEDS_Mid_Standard2023!$C:$C,$B24,REEDS_Mid_Standard2023!$D:$D,G$4)</f>
        <v>3648081</v>
      </c>
      <c r="H24" s="27">
        <f>SUMIFS(REEDS_Mid_Standard2023!$AS:$AS,REEDS_Mid_Standard2023!$C:$C,$B24,REEDS_Mid_Standard2023!$D:$D,H$4)</f>
        <v>4091555</v>
      </c>
      <c r="I24" s="27">
        <f>SUMIFS(REEDS_Mid_Standard2023!$AS:$AS,REEDS_Mid_Standard2023!$C:$C,$B24,REEDS_Mid_Standard2023!$D:$D,I$4)</f>
        <v>4311305</v>
      </c>
      <c r="J24" s="27">
        <f>SUMIFS(REEDS_Mid_Standard2023!$AS:$AS,REEDS_Mid_Standard2023!$C:$C,$B24,REEDS_Mid_Standard2023!$D:$D,J$4)</f>
        <v>4312477</v>
      </c>
      <c r="K24" s="27">
        <f>SUMIFS(REEDS_Mid_Standard2023!$AS:$AS,REEDS_Mid_Standard2023!$C:$C,$B24,REEDS_Mid_Standard2023!$D:$D,K$4)</f>
        <v>4317436</v>
      </c>
      <c r="L24" s="27">
        <f>SUMIFS(REEDS_Mid_Standard2023!$AS:$AS,REEDS_Mid_Standard2023!$C:$C,$B24,REEDS_Mid_Standard2023!$D:$D,L$4)</f>
        <v>4325758</v>
      </c>
      <c r="M24" s="27">
        <f>SUMIFS(REEDS_Mid_Standard2023!$AS:$AS,REEDS_Mid_Standard2023!$C:$C,$B24,REEDS_Mid_Standard2023!$D:$D,M$4)</f>
        <v>4337285</v>
      </c>
      <c r="N24" s="27">
        <f>SUMIFS(REEDS_Mid_Standard2023!$AS:$AS,REEDS_Mid_Standard2023!$C:$C,$B24,REEDS_Mid_Standard2023!$D:$D,N$4)</f>
        <v>4354794</v>
      </c>
      <c r="O24" s="27">
        <f>SUMIFS(REEDS_Mid_Standard2023!$AS:$AS,REEDS_Mid_Standard2023!$C:$C,$B24,REEDS_Mid_Standard2023!$D:$D,O$4)</f>
        <v>4379866</v>
      </c>
      <c r="P24" s="27">
        <f>SUMIFS(REEDS_Mid_Standard2023!$AS:$AS,REEDS_Mid_Standard2023!$C:$C,$B24,REEDS_Mid_Standard2023!$D:$D,P$4)</f>
        <v>4412069</v>
      </c>
      <c r="Q24" s="27">
        <f>SUMIFS(REEDS_Mid_Standard2023!$AS:$AS,REEDS_Mid_Standard2023!$C:$C,$B24,REEDS_Mid_Standard2023!$D:$D,Q$4)</f>
        <v>4487492</v>
      </c>
      <c r="S24" s="68" t="str">
        <f>IF(A24=About!$B$1,SUM('dist-rural-residential'!$AF$8,'dist-urban-residential'!$AF$8,'dist-commercial'!$AF$8)='REEDS calc'!Q24,"NA")</f>
        <v>NA</v>
      </c>
    </row>
    <row r="25" spans="1:19" ht="15" x14ac:dyDescent="0.25">
      <c r="A25" s="20" t="s">
        <v>61</v>
      </c>
      <c r="B25" s="20" t="s">
        <v>167</v>
      </c>
      <c r="C25" s="71">
        <f>SUMIFS(REEDS_Mid_Standard2021!$AS:$AS,REEDS_Mid_Standard2021!$A:$A,$B25,REEDS_Mid_Standard2021!$C:$C,C$4)</f>
        <v>3369155.9369199998</v>
      </c>
      <c r="D25" s="27">
        <f>SUMIFS(REEDS_Mid_Standard2023!$AS:$AS,REEDS_Mid_Standard2023!$C:$C,$B25,REEDS_Mid_Standard2023!$D:$D,D$4)</f>
        <v>4207282</v>
      </c>
      <c r="E25" s="27">
        <f>SUMIFS(REEDS_Mid_Standard2023!$AS:$AS,REEDS_Mid_Standard2023!$C:$C,$B25,REEDS_Mid_Standard2023!$D:$D,E$4)</f>
        <v>4574018</v>
      </c>
      <c r="F25" s="27">
        <f>SUMIFS(REEDS_Mid_Standard2023!$AS:$AS,REEDS_Mid_Standard2023!$C:$C,$B25,REEDS_Mid_Standard2023!$D:$D,F$4)</f>
        <v>4932474</v>
      </c>
      <c r="G25" s="27">
        <f>SUMIFS(REEDS_Mid_Standard2023!$AS:$AS,REEDS_Mid_Standard2023!$C:$C,$B25,REEDS_Mid_Standard2023!$D:$D,G$4)</f>
        <v>5379153</v>
      </c>
      <c r="H25" s="27">
        <f>SUMIFS(REEDS_Mid_Standard2023!$AS:$AS,REEDS_Mid_Standard2023!$C:$C,$B25,REEDS_Mid_Standard2023!$D:$D,H$4)</f>
        <v>5718608</v>
      </c>
      <c r="I25" s="27">
        <f>SUMIFS(REEDS_Mid_Standard2023!$AS:$AS,REEDS_Mid_Standard2023!$C:$C,$B25,REEDS_Mid_Standard2023!$D:$D,I$4)</f>
        <v>5919756</v>
      </c>
      <c r="J25" s="27">
        <f>SUMIFS(REEDS_Mid_Standard2023!$AS:$AS,REEDS_Mid_Standard2023!$C:$C,$B25,REEDS_Mid_Standard2023!$D:$D,J$4)</f>
        <v>5939436</v>
      </c>
      <c r="K25" s="27">
        <f>SUMIFS(REEDS_Mid_Standard2023!$AS:$AS,REEDS_Mid_Standard2023!$C:$C,$B25,REEDS_Mid_Standard2023!$D:$D,K$4)</f>
        <v>5963732</v>
      </c>
      <c r="L25" s="27">
        <f>SUMIFS(REEDS_Mid_Standard2023!$AS:$AS,REEDS_Mid_Standard2023!$C:$C,$B25,REEDS_Mid_Standard2023!$D:$D,L$4)</f>
        <v>5998749</v>
      </c>
      <c r="M25" s="27">
        <f>SUMIFS(REEDS_Mid_Standard2023!$AS:$AS,REEDS_Mid_Standard2023!$C:$C,$B25,REEDS_Mid_Standard2023!$D:$D,M$4)</f>
        <v>6044082</v>
      </c>
      <c r="N25" s="27">
        <f>SUMIFS(REEDS_Mid_Standard2023!$AS:$AS,REEDS_Mid_Standard2023!$C:$C,$B25,REEDS_Mid_Standard2023!$D:$D,N$4)</f>
        <v>6109774</v>
      </c>
      <c r="O25" s="27">
        <f>SUMIFS(REEDS_Mid_Standard2023!$AS:$AS,REEDS_Mid_Standard2023!$C:$C,$B25,REEDS_Mid_Standard2023!$D:$D,O$4)</f>
        <v>6189718</v>
      </c>
      <c r="P25" s="27">
        <f>SUMIFS(REEDS_Mid_Standard2023!$AS:$AS,REEDS_Mid_Standard2023!$C:$C,$B25,REEDS_Mid_Standard2023!$D:$D,P$4)</f>
        <v>6279027</v>
      </c>
      <c r="Q25" s="27">
        <f>SUMIFS(REEDS_Mid_Standard2023!$AS:$AS,REEDS_Mid_Standard2023!$C:$C,$B25,REEDS_Mid_Standard2023!$D:$D,Q$4)</f>
        <v>6365349</v>
      </c>
      <c r="S25" s="68" t="str">
        <f>IF(A25=About!$B$1,SUM('dist-rural-residential'!$AF$8,'dist-urban-residential'!$AF$8,'dist-commercial'!$AF$8)='REEDS calc'!Q25,"NA")</f>
        <v>NA</v>
      </c>
    </row>
    <row r="26" spans="1:19" ht="15" x14ac:dyDescent="0.25">
      <c r="A26" s="20" t="s">
        <v>62</v>
      </c>
      <c r="B26" s="20" t="s">
        <v>168</v>
      </c>
      <c r="C26" s="71">
        <f>SUMIFS(REEDS_Mid_Standard2021!$AS:$AS,REEDS_Mid_Standard2021!$A:$A,$B26,REEDS_Mid_Standard2021!$C:$C,C$4)</f>
        <v>110523.47593299999</v>
      </c>
      <c r="D26" s="27">
        <f>SUMIFS(REEDS_Mid_Standard2023!$AS:$AS,REEDS_Mid_Standard2023!$C:$C,$B26,REEDS_Mid_Standard2023!$D:$D,D$4)</f>
        <v>299018</v>
      </c>
      <c r="E26" s="27">
        <f>SUMIFS(REEDS_Mid_Standard2023!$AS:$AS,REEDS_Mid_Standard2023!$C:$C,$B26,REEDS_Mid_Standard2023!$D:$D,E$4)</f>
        <v>576819</v>
      </c>
      <c r="F26" s="27">
        <f>SUMIFS(REEDS_Mid_Standard2023!$AS:$AS,REEDS_Mid_Standard2023!$C:$C,$B26,REEDS_Mid_Standard2023!$D:$D,F$4)</f>
        <v>1140085</v>
      </c>
      <c r="G26" s="27">
        <f>SUMIFS(REEDS_Mid_Standard2023!$AS:$AS,REEDS_Mid_Standard2023!$C:$C,$B26,REEDS_Mid_Standard2023!$D:$D,G$4)</f>
        <v>2088165</v>
      </c>
      <c r="H26" s="27">
        <f>SUMIFS(REEDS_Mid_Standard2023!$AS:$AS,REEDS_Mid_Standard2023!$C:$C,$B26,REEDS_Mid_Standard2023!$D:$D,H$4)</f>
        <v>3219067</v>
      </c>
      <c r="I26" s="27">
        <f>SUMIFS(REEDS_Mid_Standard2023!$AS:$AS,REEDS_Mid_Standard2023!$C:$C,$B26,REEDS_Mid_Standard2023!$D:$D,I$4)</f>
        <v>4319141</v>
      </c>
      <c r="J26" s="27">
        <f>SUMIFS(REEDS_Mid_Standard2023!$AS:$AS,REEDS_Mid_Standard2023!$C:$C,$B26,REEDS_Mid_Standard2023!$D:$D,J$4)</f>
        <v>4668326</v>
      </c>
      <c r="K26" s="27">
        <f>SUMIFS(REEDS_Mid_Standard2023!$AS:$AS,REEDS_Mid_Standard2023!$C:$C,$B26,REEDS_Mid_Standard2023!$D:$D,K$4)</f>
        <v>4920965</v>
      </c>
      <c r="L26" s="27">
        <f>SUMIFS(REEDS_Mid_Standard2023!$AS:$AS,REEDS_Mid_Standard2023!$C:$C,$B26,REEDS_Mid_Standard2023!$D:$D,L$4)</f>
        <v>5130154</v>
      </c>
      <c r="M26" s="27">
        <f>SUMIFS(REEDS_Mid_Standard2023!$AS:$AS,REEDS_Mid_Standard2023!$C:$C,$B26,REEDS_Mid_Standard2023!$D:$D,M$4)</f>
        <v>5407636</v>
      </c>
      <c r="N26" s="27">
        <f>SUMIFS(REEDS_Mid_Standard2023!$AS:$AS,REEDS_Mid_Standard2023!$C:$C,$B26,REEDS_Mid_Standard2023!$D:$D,N$4)</f>
        <v>5712276</v>
      </c>
      <c r="O26" s="27">
        <f>SUMIFS(REEDS_Mid_Standard2023!$AS:$AS,REEDS_Mid_Standard2023!$C:$C,$B26,REEDS_Mid_Standard2023!$D:$D,O$4)</f>
        <v>5928193</v>
      </c>
      <c r="P26" s="27">
        <f>SUMIFS(REEDS_Mid_Standard2023!$AS:$AS,REEDS_Mid_Standard2023!$C:$C,$B26,REEDS_Mid_Standard2023!$D:$D,P$4)</f>
        <v>6268241</v>
      </c>
      <c r="Q26" s="27">
        <f>SUMIFS(REEDS_Mid_Standard2023!$AS:$AS,REEDS_Mid_Standard2023!$C:$C,$B26,REEDS_Mid_Standard2023!$D:$D,Q$4)</f>
        <v>6641294</v>
      </c>
      <c r="S26" s="68" t="str">
        <f>IF(A26=About!$B$1,SUM('dist-rural-residential'!$AF$8,'dist-urban-residential'!$AF$8,'dist-commercial'!$AF$8)='REEDS calc'!Q26,"NA")</f>
        <v>NA</v>
      </c>
    </row>
    <row r="27" spans="1:19" ht="15" x14ac:dyDescent="0.25">
      <c r="A27" s="20" t="s">
        <v>63</v>
      </c>
      <c r="B27" s="20" t="s">
        <v>169</v>
      </c>
      <c r="C27" s="71">
        <f>SUMIFS(REEDS_Mid_Standard2021!$AS:$AS,REEDS_Mid_Standard2021!$A:$A,$B27,REEDS_Mid_Standard2021!$C:$C,C$4)</f>
        <v>939706.21768899995</v>
      </c>
      <c r="D27" s="27">
        <f>SUMIFS(REEDS_Mid_Standard2023!$AS:$AS,REEDS_Mid_Standard2023!$C:$C,$B27,REEDS_Mid_Standard2023!$D:$D,D$4)</f>
        <v>1185477</v>
      </c>
      <c r="E27" s="27">
        <f>SUMIFS(REEDS_Mid_Standard2023!$AS:$AS,REEDS_Mid_Standard2023!$C:$C,$B27,REEDS_Mid_Standard2023!$D:$D,E$4)</f>
        <v>1504911</v>
      </c>
      <c r="F27" s="27">
        <f>SUMIFS(REEDS_Mid_Standard2023!$AS:$AS,REEDS_Mid_Standard2023!$C:$C,$B27,REEDS_Mid_Standard2023!$D:$D,F$4)</f>
        <v>2007820</v>
      </c>
      <c r="G27" s="27">
        <f>SUMIFS(REEDS_Mid_Standard2023!$AS:$AS,REEDS_Mid_Standard2023!$C:$C,$B27,REEDS_Mid_Standard2023!$D:$D,G$4)</f>
        <v>2789868</v>
      </c>
      <c r="H27" s="27">
        <f>SUMIFS(REEDS_Mid_Standard2023!$AS:$AS,REEDS_Mid_Standard2023!$C:$C,$B27,REEDS_Mid_Standard2023!$D:$D,H$4)</f>
        <v>3678400</v>
      </c>
      <c r="I27" s="27">
        <f>SUMIFS(REEDS_Mid_Standard2023!$AS:$AS,REEDS_Mid_Standard2023!$C:$C,$B27,REEDS_Mid_Standard2023!$D:$D,I$4)</f>
        <v>3902532</v>
      </c>
      <c r="J27" s="27">
        <f>SUMIFS(REEDS_Mid_Standard2023!$AS:$AS,REEDS_Mid_Standard2023!$C:$C,$B27,REEDS_Mid_Standard2023!$D:$D,J$4)</f>
        <v>3937482</v>
      </c>
      <c r="K27" s="27">
        <f>SUMIFS(REEDS_Mid_Standard2023!$AS:$AS,REEDS_Mid_Standard2023!$C:$C,$B27,REEDS_Mid_Standard2023!$D:$D,K$4)</f>
        <v>3969426</v>
      </c>
      <c r="L27" s="27">
        <f>SUMIFS(REEDS_Mid_Standard2023!$AS:$AS,REEDS_Mid_Standard2023!$C:$C,$B27,REEDS_Mid_Standard2023!$D:$D,L$4)</f>
        <v>3999740</v>
      </c>
      <c r="M27" s="27">
        <f>SUMIFS(REEDS_Mid_Standard2023!$AS:$AS,REEDS_Mid_Standard2023!$C:$C,$B27,REEDS_Mid_Standard2023!$D:$D,M$4)</f>
        <v>4032225</v>
      </c>
      <c r="N27" s="27">
        <f>SUMIFS(REEDS_Mid_Standard2023!$AS:$AS,REEDS_Mid_Standard2023!$C:$C,$B27,REEDS_Mid_Standard2023!$D:$D,N$4)</f>
        <v>4067037</v>
      </c>
      <c r="O27" s="27">
        <f>SUMIFS(REEDS_Mid_Standard2023!$AS:$AS,REEDS_Mid_Standard2023!$C:$C,$B27,REEDS_Mid_Standard2023!$D:$D,O$4)</f>
        <v>4092787</v>
      </c>
      <c r="P27" s="27">
        <f>SUMIFS(REEDS_Mid_Standard2023!$AS:$AS,REEDS_Mid_Standard2023!$C:$C,$B27,REEDS_Mid_Standard2023!$D:$D,P$4)</f>
        <v>4162623</v>
      </c>
      <c r="Q27" s="27">
        <f>SUMIFS(REEDS_Mid_Standard2023!$AS:$AS,REEDS_Mid_Standard2023!$C:$C,$B27,REEDS_Mid_Standard2023!$D:$D,Q$4)</f>
        <v>4210468</v>
      </c>
      <c r="S27" s="68" t="str">
        <f>IF(A27=About!$B$1,SUM('dist-rural-residential'!$AF$8,'dist-urban-residential'!$AF$8,'dist-commercial'!$AF$8)='REEDS calc'!Q27,"NA")</f>
        <v>NA</v>
      </c>
    </row>
    <row r="28" spans="1:19" ht="15" x14ac:dyDescent="0.25">
      <c r="A28" s="20" t="s">
        <v>64</v>
      </c>
      <c r="B28" s="20" t="s">
        <v>170</v>
      </c>
      <c r="C28" s="71">
        <f>SUMIFS(REEDS_Mid_Standard2021!$AS:$AS,REEDS_Mid_Standard2021!$A:$A,$B28,REEDS_Mid_Standard2021!$C:$C,C$4)</f>
        <v>13792.217234</v>
      </c>
      <c r="D28" s="27">
        <f>SUMIFS(REEDS_Mid_Standard2023!$AS:$AS,REEDS_Mid_Standard2023!$C:$C,$B28,REEDS_Mid_Standard2023!$D:$D,D$4)</f>
        <v>35978</v>
      </c>
      <c r="E28" s="27">
        <f>SUMIFS(REEDS_Mid_Standard2023!$AS:$AS,REEDS_Mid_Standard2023!$C:$C,$B28,REEDS_Mid_Standard2023!$D:$D,E$4)</f>
        <v>86945</v>
      </c>
      <c r="F28" s="27">
        <f>SUMIFS(REEDS_Mid_Standard2023!$AS:$AS,REEDS_Mid_Standard2023!$C:$C,$B28,REEDS_Mid_Standard2023!$D:$D,F$4)</f>
        <v>221716</v>
      </c>
      <c r="G28" s="27">
        <f>SUMIFS(REEDS_Mid_Standard2023!$AS:$AS,REEDS_Mid_Standard2023!$C:$C,$B28,REEDS_Mid_Standard2023!$D:$D,G$4)</f>
        <v>502855</v>
      </c>
      <c r="H28" s="27">
        <f>SUMIFS(REEDS_Mid_Standard2023!$AS:$AS,REEDS_Mid_Standard2023!$C:$C,$B28,REEDS_Mid_Standard2023!$D:$D,H$4)</f>
        <v>955944</v>
      </c>
      <c r="I28" s="27">
        <f>SUMIFS(REEDS_Mid_Standard2023!$AS:$AS,REEDS_Mid_Standard2023!$C:$C,$B28,REEDS_Mid_Standard2023!$D:$D,I$4)</f>
        <v>1501433</v>
      </c>
      <c r="J28" s="27">
        <f>SUMIFS(REEDS_Mid_Standard2023!$AS:$AS,REEDS_Mid_Standard2023!$C:$C,$B28,REEDS_Mid_Standard2023!$D:$D,J$4)</f>
        <v>1722997</v>
      </c>
      <c r="K28" s="27">
        <f>SUMIFS(REEDS_Mid_Standard2023!$AS:$AS,REEDS_Mid_Standard2023!$C:$C,$B28,REEDS_Mid_Standard2023!$D:$D,K$4)</f>
        <v>1893538</v>
      </c>
      <c r="L28" s="27">
        <f>SUMIFS(REEDS_Mid_Standard2023!$AS:$AS,REEDS_Mid_Standard2023!$C:$C,$B28,REEDS_Mid_Standard2023!$D:$D,L$4)</f>
        <v>2033412</v>
      </c>
      <c r="M28" s="27">
        <f>SUMIFS(REEDS_Mid_Standard2023!$AS:$AS,REEDS_Mid_Standard2023!$C:$C,$B28,REEDS_Mid_Standard2023!$D:$D,M$4)</f>
        <v>2135860</v>
      </c>
      <c r="N28" s="27">
        <f>SUMIFS(REEDS_Mid_Standard2023!$AS:$AS,REEDS_Mid_Standard2023!$C:$C,$B28,REEDS_Mid_Standard2023!$D:$D,N$4)</f>
        <v>2257988</v>
      </c>
      <c r="O28" s="27">
        <f>SUMIFS(REEDS_Mid_Standard2023!$AS:$AS,REEDS_Mid_Standard2023!$C:$C,$B28,REEDS_Mid_Standard2023!$D:$D,O$4)</f>
        <v>2374689</v>
      </c>
      <c r="P28" s="27">
        <f>SUMIFS(REEDS_Mid_Standard2023!$AS:$AS,REEDS_Mid_Standard2023!$C:$C,$B28,REEDS_Mid_Standard2023!$D:$D,P$4)</f>
        <v>2526241</v>
      </c>
      <c r="Q28" s="27">
        <f>SUMIFS(REEDS_Mid_Standard2023!$AS:$AS,REEDS_Mid_Standard2023!$C:$C,$B28,REEDS_Mid_Standard2023!$D:$D,Q$4)</f>
        <v>2694106</v>
      </c>
      <c r="S28" s="68" t="str">
        <f>IF(A28=About!$B$1,SUM('dist-rural-residential'!$AF$8,'dist-urban-residential'!$AF$8,'dist-commercial'!$AF$8)='REEDS calc'!Q28,"NA")</f>
        <v>NA</v>
      </c>
    </row>
    <row r="29" spans="1:19" ht="15" x14ac:dyDescent="0.25">
      <c r="A29" s="20" t="s">
        <v>65</v>
      </c>
      <c r="B29" s="20" t="s">
        <v>171</v>
      </c>
      <c r="C29" s="71">
        <f>SUMIFS(REEDS_Mid_Standard2021!$AS:$AS,REEDS_Mid_Standard2021!$A:$A,$B29,REEDS_Mid_Standard2021!$C:$C,C$4)</f>
        <v>238207.55177799999</v>
      </c>
      <c r="D29" s="27">
        <f>SUMIFS(REEDS_Mid_Standard2023!$AS:$AS,REEDS_Mid_Standard2023!$C:$C,$B29,REEDS_Mid_Standard2023!$D:$D,D$4)</f>
        <v>369142</v>
      </c>
      <c r="E29" s="27">
        <f>SUMIFS(REEDS_Mid_Standard2023!$AS:$AS,REEDS_Mid_Standard2023!$C:$C,$B29,REEDS_Mid_Standard2023!$D:$D,E$4)</f>
        <v>465595</v>
      </c>
      <c r="F29" s="27">
        <f>SUMIFS(REEDS_Mid_Standard2023!$AS:$AS,REEDS_Mid_Standard2023!$C:$C,$B29,REEDS_Mid_Standard2023!$D:$D,F$4)</f>
        <v>651041</v>
      </c>
      <c r="G29" s="27">
        <f>SUMIFS(REEDS_Mid_Standard2023!$AS:$AS,REEDS_Mid_Standard2023!$C:$C,$B29,REEDS_Mid_Standard2023!$D:$D,G$4)</f>
        <v>961552</v>
      </c>
      <c r="H29" s="27">
        <f>SUMIFS(REEDS_Mid_Standard2023!$AS:$AS,REEDS_Mid_Standard2023!$C:$C,$B29,REEDS_Mid_Standard2023!$D:$D,H$4)</f>
        <v>1307688</v>
      </c>
      <c r="I29" s="27">
        <f>SUMIFS(REEDS_Mid_Standard2023!$AS:$AS,REEDS_Mid_Standard2023!$C:$C,$B29,REEDS_Mid_Standard2023!$D:$D,I$4)</f>
        <v>1686558</v>
      </c>
      <c r="J29" s="27">
        <f>SUMIFS(REEDS_Mid_Standard2023!$AS:$AS,REEDS_Mid_Standard2023!$C:$C,$B29,REEDS_Mid_Standard2023!$D:$D,J$4)</f>
        <v>2042711</v>
      </c>
      <c r="K29" s="27">
        <f>SUMIFS(REEDS_Mid_Standard2023!$AS:$AS,REEDS_Mid_Standard2023!$C:$C,$B29,REEDS_Mid_Standard2023!$D:$D,K$4)</f>
        <v>2410445</v>
      </c>
      <c r="L29" s="27">
        <f>SUMIFS(REEDS_Mid_Standard2023!$AS:$AS,REEDS_Mid_Standard2023!$C:$C,$B29,REEDS_Mid_Standard2023!$D:$D,L$4)</f>
        <v>2802753</v>
      </c>
      <c r="M29" s="27">
        <f>SUMIFS(REEDS_Mid_Standard2023!$AS:$AS,REEDS_Mid_Standard2023!$C:$C,$B29,REEDS_Mid_Standard2023!$D:$D,M$4)</f>
        <v>3207691</v>
      </c>
      <c r="N29" s="27">
        <f>SUMIFS(REEDS_Mid_Standard2023!$AS:$AS,REEDS_Mid_Standard2023!$C:$C,$B29,REEDS_Mid_Standard2023!$D:$D,N$4)</f>
        <v>3661427</v>
      </c>
      <c r="O29" s="27">
        <f>SUMIFS(REEDS_Mid_Standard2023!$AS:$AS,REEDS_Mid_Standard2023!$C:$C,$B29,REEDS_Mid_Standard2023!$D:$D,O$4)</f>
        <v>4079309</v>
      </c>
      <c r="P29" s="27">
        <f>SUMIFS(REEDS_Mid_Standard2023!$AS:$AS,REEDS_Mid_Standard2023!$C:$C,$B29,REEDS_Mid_Standard2023!$D:$D,P$4)</f>
        <v>4615360</v>
      </c>
      <c r="Q29" s="27">
        <f>SUMIFS(REEDS_Mid_Standard2023!$AS:$AS,REEDS_Mid_Standard2023!$C:$C,$B29,REEDS_Mid_Standard2023!$D:$D,Q$4)</f>
        <v>5132279</v>
      </c>
      <c r="S29" s="68" t="str">
        <f>IF(A29=About!$B$1,SUM('dist-rural-residential'!$AF$8,'dist-urban-residential'!$AF$8,'dist-commercial'!$AF$8)='REEDS calc'!Q29,"NA")</f>
        <v>NA</v>
      </c>
    </row>
    <row r="30" spans="1:19" ht="15" x14ac:dyDescent="0.25">
      <c r="A30" s="20" t="s">
        <v>66</v>
      </c>
      <c r="B30" s="20" t="s">
        <v>172</v>
      </c>
      <c r="C30" s="71">
        <f>SUMIFS(REEDS_Mid_Standard2021!$AS:$AS,REEDS_Mid_Standard2021!$A:$A,$B30,REEDS_Mid_Standard2021!$C:$C,C$4)</f>
        <v>22528.698049999999</v>
      </c>
      <c r="D30" s="27">
        <f>SUMIFS(REEDS_Mid_Standard2023!$AS:$AS,REEDS_Mid_Standard2023!$C:$C,$B30,REEDS_Mid_Standard2023!$D:$D,D$4)</f>
        <v>41391</v>
      </c>
      <c r="E30" s="27">
        <f>SUMIFS(REEDS_Mid_Standard2023!$AS:$AS,REEDS_Mid_Standard2023!$C:$C,$B30,REEDS_Mid_Standard2023!$D:$D,E$4)</f>
        <v>67861</v>
      </c>
      <c r="F30" s="27">
        <f>SUMIFS(REEDS_Mid_Standard2023!$AS:$AS,REEDS_Mid_Standard2023!$C:$C,$B30,REEDS_Mid_Standard2023!$D:$D,F$4)</f>
        <v>119994</v>
      </c>
      <c r="G30" s="27">
        <f>SUMIFS(REEDS_Mid_Standard2023!$AS:$AS,REEDS_Mid_Standard2023!$C:$C,$B30,REEDS_Mid_Standard2023!$D:$D,G$4)</f>
        <v>200784</v>
      </c>
      <c r="H30" s="27">
        <f>SUMIFS(REEDS_Mid_Standard2023!$AS:$AS,REEDS_Mid_Standard2023!$C:$C,$B30,REEDS_Mid_Standard2023!$D:$D,H$4)</f>
        <v>294893</v>
      </c>
      <c r="I30" s="27">
        <f>SUMIFS(REEDS_Mid_Standard2023!$AS:$AS,REEDS_Mid_Standard2023!$C:$C,$B30,REEDS_Mid_Standard2023!$D:$D,I$4)</f>
        <v>385522</v>
      </c>
      <c r="J30" s="27">
        <f>SUMIFS(REEDS_Mid_Standard2023!$AS:$AS,REEDS_Mid_Standard2023!$C:$C,$B30,REEDS_Mid_Standard2023!$D:$D,J$4)</f>
        <v>404675</v>
      </c>
      <c r="K30" s="27">
        <f>SUMIFS(REEDS_Mid_Standard2023!$AS:$AS,REEDS_Mid_Standard2023!$C:$C,$B30,REEDS_Mid_Standard2023!$D:$D,K$4)</f>
        <v>424997</v>
      </c>
      <c r="L30" s="27">
        <f>SUMIFS(REEDS_Mid_Standard2023!$AS:$AS,REEDS_Mid_Standard2023!$C:$C,$B30,REEDS_Mid_Standard2023!$D:$D,L$4)</f>
        <v>445344</v>
      </c>
      <c r="M30" s="27">
        <f>SUMIFS(REEDS_Mid_Standard2023!$AS:$AS,REEDS_Mid_Standard2023!$C:$C,$B30,REEDS_Mid_Standard2023!$D:$D,M$4)</f>
        <v>462915</v>
      </c>
      <c r="N30" s="27">
        <f>SUMIFS(REEDS_Mid_Standard2023!$AS:$AS,REEDS_Mid_Standard2023!$C:$C,$B30,REEDS_Mid_Standard2023!$D:$D,N$4)</f>
        <v>483436</v>
      </c>
      <c r="O30" s="27">
        <f>SUMIFS(REEDS_Mid_Standard2023!$AS:$AS,REEDS_Mid_Standard2023!$C:$C,$B30,REEDS_Mid_Standard2023!$D:$D,O$4)</f>
        <v>502159</v>
      </c>
      <c r="P30" s="27">
        <f>SUMIFS(REEDS_Mid_Standard2023!$AS:$AS,REEDS_Mid_Standard2023!$C:$C,$B30,REEDS_Mid_Standard2023!$D:$D,P$4)</f>
        <v>525519</v>
      </c>
      <c r="Q30" s="27">
        <f>SUMIFS(REEDS_Mid_Standard2023!$AS:$AS,REEDS_Mid_Standard2023!$C:$C,$B30,REEDS_Mid_Standard2023!$D:$D,Q$4)</f>
        <v>553899</v>
      </c>
      <c r="S30" s="68" t="str">
        <f>IF(A30=About!$B$1,SUM('dist-rural-residential'!$AF$8,'dist-urban-residential'!$AF$8,'dist-commercial'!$AF$8)='REEDS calc'!Q30,"NA")</f>
        <v>NA</v>
      </c>
    </row>
    <row r="31" spans="1:19" ht="15" x14ac:dyDescent="0.25">
      <c r="A31" s="20" t="s">
        <v>67</v>
      </c>
      <c r="B31" s="20" t="s">
        <v>173</v>
      </c>
      <c r="C31" s="71">
        <f>SUMIFS(REEDS_Mid_Standard2021!$AS:$AS,REEDS_Mid_Standard2021!$A:$A,$B31,REEDS_Mid_Standard2021!$C:$C,C$4)</f>
        <v>84253.466180999996</v>
      </c>
      <c r="D31" s="27">
        <f>SUMIFS(REEDS_Mid_Standard2023!$AS:$AS,REEDS_Mid_Standard2023!$C:$C,$B31,REEDS_Mid_Standard2023!$D:$D,D$4)</f>
        <v>120546</v>
      </c>
      <c r="E31" s="27">
        <f>SUMIFS(REEDS_Mid_Standard2023!$AS:$AS,REEDS_Mid_Standard2023!$C:$C,$B31,REEDS_Mid_Standard2023!$D:$D,E$4)</f>
        <v>151088</v>
      </c>
      <c r="F31" s="27">
        <f>SUMIFS(REEDS_Mid_Standard2023!$AS:$AS,REEDS_Mid_Standard2023!$C:$C,$B31,REEDS_Mid_Standard2023!$D:$D,F$4)</f>
        <v>207551</v>
      </c>
      <c r="G31" s="27">
        <f>SUMIFS(REEDS_Mid_Standard2023!$AS:$AS,REEDS_Mid_Standard2023!$C:$C,$B31,REEDS_Mid_Standard2023!$D:$D,G$4)</f>
        <v>303632</v>
      </c>
      <c r="H31" s="27">
        <f>SUMIFS(REEDS_Mid_Standard2023!$AS:$AS,REEDS_Mid_Standard2023!$C:$C,$B31,REEDS_Mid_Standard2023!$D:$D,H$4)</f>
        <v>406461</v>
      </c>
      <c r="I31" s="27">
        <f>SUMIFS(REEDS_Mid_Standard2023!$AS:$AS,REEDS_Mid_Standard2023!$C:$C,$B31,REEDS_Mid_Standard2023!$D:$D,I$4)</f>
        <v>511088</v>
      </c>
      <c r="J31" s="27">
        <f>SUMIFS(REEDS_Mid_Standard2023!$AS:$AS,REEDS_Mid_Standard2023!$C:$C,$B31,REEDS_Mid_Standard2023!$D:$D,J$4)</f>
        <v>592771</v>
      </c>
      <c r="K31" s="27">
        <f>SUMIFS(REEDS_Mid_Standard2023!$AS:$AS,REEDS_Mid_Standard2023!$C:$C,$B31,REEDS_Mid_Standard2023!$D:$D,K$4)</f>
        <v>676132</v>
      </c>
      <c r="L31" s="27">
        <f>SUMIFS(REEDS_Mid_Standard2023!$AS:$AS,REEDS_Mid_Standard2023!$C:$C,$B31,REEDS_Mid_Standard2023!$D:$D,L$4)</f>
        <v>762110</v>
      </c>
      <c r="M31" s="27">
        <f>SUMIFS(REEDS_Mid_Standard2023!$AS:$AS,REEDS_Mid_Standard2023!$C:$C,$B31,REEDS_Mid_Standard2023!$D:$D,M$4)</f>
        <v>848908</v>
      </c>
      <c r="N31" s="27">
        <f>SUMIFS(REEDS_Mid_Standard2023!$AS:$AS,REEDS_Mid_Standard2023!$C:$C,$B31,REEDS_Mid_Standard2023!$D:$D,N$4)</f>
        <v>947786</v>
      </c>
      <c r="O31" s="27">
        <f>SUMIFS(REEDS_Mid_Standard2023!$AS:$AS,REEDS_Mid_Standard2023!$C:$C,$B31,REEDS_Mid_Standard2023!$D:$D,O$4)</f>
        <v>1019318</v>
      </c>
      <c r="P31" s="27">
        <f>SUMIFS(REEDS_Mid_Standard2023!$AS:$AS,REEDS_Mid_Standard2023!$C:$C,$B31,REEDS_Mid_Standard2023!$D:$D,P$4)</f>
        <v>1141888</v>
      </c>
      <c r="Q31" s="27">
        <f>SUMIFS(REEDS_Mid_Standard2023!$AS:$AS,REEDS_Mid_Standard2023!$C:$C,$B31,REEDS_Mid_Standard2023!$D:$D,Q$4)</f>
        <v>1244245</v>
      </c>
      <c r="S31" s="68" t="str">
        <f>IF(A31=About!$B$1,SUM('dist-rural-residential'!$AF$8,'dist-urban-residential'!$AF$8,'dist-commercial'!$AF$8)='REEDS calc'!Q31,"NA")</f>
        <v>NA</v>
      </c>
    </row>
    <row r="32" spans="1:19" ht="15" x14ac:dyDescent="0.25">
      <c r="A32" s="20" t="s">
        <v>68</v>
      </c>
      <c r="B32" s="20" t="s">
        <v>174</v>
      </c>
      <c r="C32" s="71">
        <f>SUMIFS(REEDS_Mid_Standard2021!$AS:$AS,REEDS_Mid_Standard2021!$A:$A,$B32,REEDS_Mid_Standard2021!$C:$C,C$4)</f>
        <v>782121.12130799994</v>
      </c>
      <c r="D32" s="27">
        <f>SUMIFS(REEDS_Mid_Standard2023!$AS:$AS,REEDS_Mid_Standard2023!$C:$C,$B32,REEDS_Mid_Standard2023!$D:$D,D$4)</f>
        <v>1055812</v>
      </c>
      <c r="E32" s="27">
        <f>SUMIFS(REEDS_Mid_Standard2023!$AS:$AS,REEDS_Mid_Standard2023!$C:$C,$B32,REEDS_Mid_Standard2023!$D:$D,E$4)</f>
        <v>1303778</v>
      </c>
      <c r="F32" s="27">
        <f>SUMIFS(REEDS_Mid_Standard2023!$AS:$AS,REEDS_Mid_Standard2023!$C:$C,$B32,REEDS_Mid_Standard2023!$D:$D,F$4)</f>
        <v>1592364</v>
      </c>
      <c r="G32" s="27">
        <f>SUMIFS(REEDS_Mid_Standard2023!$AS:$AS,REEDS_Mid_Standard2023!$C:$C,$B32,REEDS_Mid_Standard2023!$D:$D,G$4)</f>
        <v>1963700</v>
      </c>
      <c r="H32" s="27">
        <f>SUMIFS(REEDS_Mid_Standard2023!$AS:$AS,REEDS_Mid_Standard2023!$C:$C,$B32,REEDS_Mid_Standard2023!$D:$D,H$4)</f>
        <v>2312873</v>
      </c>
      <c r="I32" s="27">
        <f>SUMIFS(REEDS_Mid_Standard2023!$AS:$AS,REEDS_Mid_Standard2023!$C:$C,$B32,REEDS_Mid_Standard2023!$D:$D,I$4)</f>
        <v>2525699</v>
      </c>
      <c r="J32" s="27">
        <f>SUMIFS(REEDS_Mid_Standard2023!$AS:$AS,REEDS_Mid_Standard2023!$C:$C,$B32,REEDS_Mid_Standard2023!$D:$D,J$4)</f>
        <v>2574051</v>
      </c>
      <c r="K32" s="27">
        <f>SUMIFS(REEDS_Mid_Standard2023!$AS:$AS,REEDS_Mid_Standard2023!$C:$C,$B32,REEDS_Mid_Standard2023!$D:$D,K$4)</f>
        <v>2613520</v>
      </c>
      <c r="L32" s="27">
        <f>SUMIFS(REEDS_Mid_Standard2023!$AS:$AS,REEDS_Mid_Standard2023!$C:$C,$B32,REEDS_Mid_Standard2023!$D:$D,L$4)</f>
        <v>2664191</v>
      </c>
      <c r="M32" s="27">
        <f>SUMIFS(REEDS_Mid_Standard2023!$AS:$AS,REEDS_Mid_Standard2023!$C:$C,$B32,REEDS_Mid_Standard2023!$D:$D,M$4)</f>
        <v>2694590</v>
      </c>
      <c r="N32" s="27">
        <f>SUMIFS(REEDS_Mid_Standard2023!$AS:$AS,REEDS_Mid_Standard2023!$C:$C,$B32,REEDS_Mid_Standard2023!$D:$D,N$4)</f>
        <v>2756818</v>
      </c>
      <c r="O32" s="27">
        <f>SUMIFS(REEDS_Mid_Standard2023!$AS:$AS,REEDS_Mid_Standard2023!$C:$C,$B32,REEDS_Mid_Standard2023!$D:$D,O$4)</f>
        <v>2861034</v>
      </c>
      <c r="P32" s="27">
        <f>SUMIFS(REEDS_Mid_Standard2023!$AS:$AS,REEDS_Mid_Standard2023!$C:$C,$B32,REEDS_Mid_Standard2023!$D:$D,P$4)</f>
        <v>2954935</v>
      </c>
      <c r="Q32" s="27">
        <f>SUMIFS(REEDS_Mid_Standard2023!$AS:$AS,REEDS_Mid_Standard2023!$C:$C,$B32,REEDS_Mid_Standard2023!$D:$D,Q$4)</f>
        <v>3043908</v>
      </c>
      <c r="S32" s="68" t="str">
        <f>IF(A32=About!$B$1,SUM('dist-rural-residential'!$AF$8,'dist-urban-residential'!$AF$8,'dist-commercial'!$AF$8)='REEDS calc'!Q32,"NA")</f>
        <v>NA</v>
      </c>
    </row>
    <row r="33" spans="1:19" ht="15" x14ac:dyDescent="0.25">
      <c r="A33" s="20" t="s">
        <v>69</v>
      </c>
      <c r="B33" s="20" t="s">
        <v>175</v>
      </c>
      <c r="C33" s="71">
        <f>SUMIFS(REEDS_Mid_Standard2021!$AS:$AS,REEDS_Mid_Standard2021!$A:$A,$B33,REEDS_Mid_Standard2021!$C:$C,C$4)</f>
        <v>160009.85592</v>
      </c>
      <c r="D33" s="27">
        <f>SUMIFS(REEDS_Mid_Standard2023!$AS:$AS,REEDS_Mid_Standard2023!$C:$C,$B33,REEDS_Mid_Standard2023!$D:$D,D$4)</f>
        <v>291040</v>
      </c>
      <c r="E33" s="27">
        <f>SUMIFS(REEDS_Mid_Standard2023!$AS:$AS,REEDS_Mid_Standard2023!$C:$C,$B33,REEDS_Mid_Standard2023!$D:$D,E$4)</f>
        <v>378976</v>
      </c>
      <c r="F33" s="27">
        <f>SUMIFS(REEDS_Mid_Standard2023!$AS:$AS,REEDS_Mid_Standard2023!$C:$C,$B33,REEDS_Mid_Standard2023!$D:$D,F$4)</f>
        <v>482189</v>
      </c>
      <c r="G33" s="27">
        <f>SUMIFS(REEDS_Mid_Standard2023!$AS:$AS,REEDS_Mid_Standard2023!$C:$C,$B33,REEDS_Mid_Standard2023!$D:$D,G$4)</f>
        <v>617812</v>
      </c>
      <c r="H33" s="27">
        <f>SUMIFS(REEDS_Mid_Standard2023!$AS:$AS,REEDS_Mid_Standard2023!$C:$C,$B33,REEDS_Mid_Standard2023!$D:$D,H$4)</f>
        <v>723548</v>
      </c>
      <c r="I33" s="27">
        <f>SUMIFS(REEDS_Mid_Standard2023!$AS:$AS,REEDS_Mid_Standard2023!$C:$C,$B33,REEDS_Mid_Standard2023!$D:$D,I$4)</f>
        <v>795943</v>
      </c>
      <c r="J33" s="27">
        <f>SUMIFS(REEDS_Mid_Standard2023!$AS:$AS,REEDS_Mid_Standard2023!$C:$C,$B33,REEDS_Mid_Standard2023!$D:$D,J$4)</f>
        <v>813212</v>
      </c>
      <c r="K33" s="27">
        <f>SUMIFS(REEDS_Mid_Standard2023!$AS:$AS,REEDS_Mid_Standard2023!$C:$C,$B33,REEDS_Mid_Standard2023!$D:$D,K$4)</f>
        <v>831941</v>
      </c>
      <c r="L33" s="27">
        <f>SUMIFS(REEDS_Mid_Standard2023!$AS:$AS,REEDS_Mid_Standard2023!$C:$C,$B33,REEDS_Mid_Standard2023!$D:$D,L$4)</f>
        <v>852929</v>
      </c>
      <c r="M33" s="27">
        <f>SUMIFS(REEDS_Mid_Standard2023!$AS:$AS,REEDS_Mid_Standard2023!$C:$C,$B33,REEDS_Mid_Standard2023!$D:$D,M$4)</f>
        <v>877503</v>
      </c>
      <c r="N33" s="27">
        <f>SUMIFS(REEDS_Mid_Standard2023!$AS:$AS,REEDS_Mid_Standard2023!$C:$C,$B33,REEDS_Mid_Standard2023!$D:$D,N$4)</f>
        <v>909118</v>
      </c>
      <c r="O33" s="27">
        <f>SUMIFS(REEDS_Mid_Standard2023!$AS:$AS,REEDS_Mid_Standard2023!$C:$C,$B33,REEDS_Mid_Standard2023!$D:$D,O$4)</f>
        <v>921604</v>
      </c>
      <c r="P33" s="27">
        <f>SUMIFS(REEDS_Mid_Standard2023!$AS:$AS,REEDS_Mid_Standard2023!$C:$C,$B33,REEDS_Mid_Standard2023!$D:$D,P$4)</f>
        <v>944850</v>
      </c>
      <c r="Q33" s="27">
        <f>SUMIFS(REEDS_Mid_Standard2023!$AS:$AS,REEDS_Mid_Standard2023!$C:$C,$B33,REEDS_Mid_Standard2023!$D:$D,Q$4)</f>
        <v>1001305</v>
      </c>
      <c r="S33" s="68" t="str">
        <f>IF(A33=About!$B$1,SUM('dist-rural-residential'!$AF$8,'dist-urban-residential'!$AF$8,'dist-commercial'!$AF$8)='REEDS calc'!Q33,"NA")</f>
        <v>NA</v>
      </c>
    </row>
    <row r="34" spans="1:19" ht="15" x14ac:dyDescent="0.25">
      <c r="A34" s="20" t="s">
        <v>70</v>
      </c>
      <c r="B34" s="20" t="s">
        <v>176</v>
      </c>
      <c r="C34" s="71">
        <f>SUMIFS(REEDS_Mid_Standard2021!$AS:$AS,REEDS_Mid_Standard2021!$A:$A,$B34,REEDS_Mid_Standard2021!$C:$C,C$4)</f>
        <v>3448294.34877</v>
      </c>
      <c r="D34" s="27">
        <f>SUMIFS(REEDS_Mid_Standard2023!$AS:$AS,REEDS_Mid_Standard2023!$C:$C,$B34,REEDS_Mid_Standard2023!$D:$D,D$4)</f>
        <v>4226554</v>
      </c>
      <c r="E34" s="27">
        <f>SUMIFS(REEDS_Mid_Standard2023!$AS:$AS,REEDS_Mid_Standard2023!$C:$C,$B34,REEDS_Mid_Standard2023!$D:$D,E$4)</f>
        <v>4923921</v>
      </c>
      <c r="F34" s="27">
        <f>SUMIFS(REEDS_Mid_Standard2023!$AS:$AS,REEDS_Mid_Standard2023!$C:$C,$B34,REEDS_Mid_Standard2023!$D:$D,F$4)</f>
        <v>5762312</v>
      </c>
      <c r="G34" s="27">
        <f>SUMIFS(REEDS_Mid_Standard2023!$AS:$AS,REEDS_Mid_Standard2023!$C:$C,$B34,REEDS_Mid_Standard2023!$D:$D,G$4)</f>
        <v>6741450</v>
      </c>
      <c r="H34" s="27">
        <f>SUMIFS(REEDS_Mid_Standard2023!$AS:$AS,REEDS_Mid_Standard2023!$C:$C,$B34,REEDS_Mid_Standard2023!$D:$D,H$4)</f>
        <v>7050346</v>
      </c>
      <c r="I34" s="27">
        <f>SUMIFS(REEDS_Mid_Standard2023!$AS:$AS,REEDS_Mid_Standard2023!$C:$C,$B34,REEDS_Mid_Standard2023!$D:$D,I$4)</f>
        <v>7184311</v>
      </c>
      <c r="J34" s="27">
        <f>SUMIFS(REEDS_Mid_Standard2023!$AS:$AS,REEDS_Mid_Standard2023!$C:$C,$B34,REEDS_Mid_Standard2023!$D:$D,J$4)</f>
        <v>7195521</v>
      </c>
      <c r="K34" s="27">
        <f>SUMIFS(REEDS_Mid_Standard2023!$AS:$AS,REEDS_Mid_Standard2023!$C:$C,$B34,REEDS_Mid_Standard2023!$D:$D,K$4)</f>
        <v>7215173</v>
      </c>
      <c r="L34" s="27">
        <f>SUMIFS(REEDS_Mid_Standard2023!$AS:$AS,REEDS_Mid_Standard2023!$C:$C,$B34,REEDS_Mid_Standard2023!$D:$D,L$4)</f>
        <v>7245481</v>
      </c>
      <c r="M34" s="27">
        <f>SUMIFS(REEDS_Mid_Standard2023!$AS:$AS,REEDS_Mid_Standard2023!$C:$C,$B34,REEDS_Mid_Standard2023!$D:$D,M$4)</f>
        <v>7286446</v>
      </c>
      <c r="N34" s="27">
        <f>SUMIFS(REEDS_Mid_Standard2023!$AS:$AS,REEDS_Mid_Standard2023!$C:$C,$B34,REEDS_Mid_Standard2023!$D:$D,N$4)</f>
        <v>7339589</v>
      </c>
      <c r="O34" s="27">
        <f>SUMIFS(REEDS_Mid_Standard2023!$AS:$AS,REEDS_Mid_Standard2023!$C:$C,$B34,REEDS_Mid_Standard2023!$D:$D,O$4)</f>
        <v>7403250</v>
      </c>
      <c r="P34" s="27">
        <f>SUMIFS(REEDS_Mid_Standard2023!$AS:$AS,REEDS_Mid_Standard2023!$C:$C,$B34,REEDS_Mid_Standard2023!$D:$D,P$4)</f>
        <v>7477568</v>
      </c>
      <c r="Q34" s="27">
        <f>SUMIFS(REEDS_Mid_Standard2023!$AS:$AS,REEDS_Mid_Standard2023!$C:$C,$B34,REEDS_Mid_Standard2023!$D:$D,Q$4)</f>
        <v>7592158</v>
      </c>
      <c r="S34" s="68" t="str">
        <f>IF(A34=About!$B$1,SUM('dist-rural-residential'!$AF$8,'dist-urban-residential'!$AF$8,'dist-commercial'!$AF$8)='REEDS calc'!Q34,"NA")</f>
        <v>NA</v>
      </c>
    </row>
    <row r="35" spans="1:19" ht="15" x14ac:dyDescent="0.25">
      <c r="A35" s="20" t="s">
        <v>71</v>
      </c>
      <c r="B35" s="20" t="s">
        <v>177</v>
      </c>
      <c r="C35" s="71">
        <f>SUMIFS(REEDS_Mid_Standard2021!$AS:$AS,REEDS_Mid_Standard2021!$A:$A,$B35,REEDS_Mid_Standard2021!$C:$C,C$4)</f>
        <v>472356.19488000002</v>
      </c>
      <c r="D35" s="27">
        <f>SUMIFS(REEDS_Mid_Standard2023!$AS:$AS,REEDS_Mid_Standard2023!$C:$C,$B35,REEDS_Mid_Standard2023!$D:$D,D$4)</f>
        <v>776484</v>
      </c>
      <c r="E35" s="27">
        <f>SUMIFS(REEDS_Mid_Standard2023!$AS:$AS,REEDS_Mid_Standard2023!$C:$C,$B35,REEDS_Mid_Standard2023!$D:$D,E$4)</f>
        <v>1114580</v>
      </c>
      <c r="F35" s="27">
        <f>SUMIFS(REEDS_Mid_Standard2023!$AS:$AS,REEDS_Mid_Standard2023!$C:$C,$B35,REEDS_Mid_Standard2023!$D:$D,F$4)</f>
        <v>1552829</v>
      </c>
      <c r="G35" s="27">
        <f>SUMIFS(REEDS_Mid_Standard2023!$AS:$AS,REEDS_Mid_Standard2023!$C:$C,$B35,REEDS_Mid_Standard2023!$D:$D,G$4)</f>
        <v>1908679</v>
      </c>
      <c r="H35" s="27">
        <f>SUMIFS(REEDS_Mid_Standard2023!$AS:$AS,REEDS_Mid_Standard2023!$C:$C,$B35,REEDS_Mid_Standard2023!$D:$D,H$4)</f>
        <v>2210744</v>
      </c>
      <c r="I35" s="27">
        <f>SUMIFS(REEDS_Mid_Standard2023!$AS:$AS,REEDS_Mid_Standard2023!$C:$C,$B35,REEDS_Mid_Standard2023!$D:$D,I$4)</f>
        <v>2367742</v>
      </c>
      <c r="J35" s="27">
        <f>SUMIFS(REEDS_Mid_Standard2023!$AS:$AS,REEDS_Mid_Standard2023!$C:$C,$B35,REEDS_Mid_Standard2023!$D:$D,J$4)</f>
        <v>2414476</v>
      </c>
      <c r="K35" s="27">
        <f>SUMIFS(REEDS_Mid_Standard2023!$AS:$AS,REEDS_Mid_Standard2023!$C:$C,$B35,REEDS_Mid_Standard2023!$D:$D,K$4)</f>
        <v>2466883</v>
      </c>
      <c r="L35" s="27">
        <f>SUMIFS(REEDS_Mid_Standard2023!$AS:$AS,REEDS_Mid_Standard2023!$C:$C,$B35,REEDS_Mid_Standard2023!$D:$D,L$4)</f>
        <v>2521937</v>
      </c>
      <c r="M35" s="27">
        <f>SUMIFS(REEDS_Mid_Standard2023!$AS:$AS,REEDS_Mid_Standard2023!$C:$C,$B35,REEDS_Mid_Standard2023!$D:$D,M$4)</f>
        <v>2578147</v>
      </c>
      <c r="N35" s="27">
        <f>SUMIFS(REEDS_Mid_Standard2023!$AS:$AS,REEDS_Mid_Standard2023!$C:$C,$B35,REEDS_Mid_Standard2023!$D:$D,N$4)</f>
        <v>2637555</v>
      </c>
      <c r="O35" s="27">
        <f>SUMIFS(REEDS_Mid_Standard2023!$AS:$AS,REEDS_Mid_Standard2023!$C:$C,$B35,REEDS_Mid_Standard2023!$D:$D,O$4)</f>
        <v>2700375</v>
      </c>
      <c r="P35" s="27">
        <f>SUMIFS(REEDS_Mid_Standard2023!$AS:$AS,REEDS_Mid_Standard2023!$C:$C,$B35,REEDS_Mid_Standard2023!$D:$D,P$4)</f>
        <v>2774650</v>
      </c>
      <c r="Q35" s="27">
        <f>SUMIFS(REEDS_Mid_Standard2023!$AS:$AS,REEDS_Mid_Standard2023!$C:$C,$B35,REEDS_Mid_Standard2023!$D:$D,Q$4)</f>
        <v>2837410</v>
      </c>
      <c r="S35" s="68" t="str">
        <f>IF(A35=About!$B$1,SUM('dist-rural-residential'!$AF$8,'dist-urban-residential'!$AF$8,'dist-commercial'!$AF$8)='REEDS calc'!Q35,"NA")</f>
        <v>NA</v>
      </c>
    </row>
    <row r="36" spans="1:19" ht="15" x14ac:dyDescent="0.25">
      <c r="A36" s="20" t="s">
        <v>72</v>
      </c>
      <c r="B36" s="20" t="s">
        <v>178</v>
      </c>
      <c r="C36" s="71">
        <f>SUMIFS(REEDS_Mid_Standard2021!$AS:$AS,REEDS_Mid_Standard2021!$A:$A,$B36,REEDS_Mid_Standard2021!$C:$C,C$4)</f>
        <v>2378832.95255</v>
      </c>
      <c r="D36" s="27">
        <f>SUMIFS(REEDS_Mid_Standard2023!$AS:$AS,REEDS_Mid_Standard2023!$C:$C,$B36,REEDS_Mid_Standard2023!$D:$D,D$4)</f>
        <v>2769438</v>
      </c>
      <c r="E36" s="27">
        <f>SUMIFS(REEDS_Mid_Standard2023!$AS:$AS,REEDS_Mid_Standard2023!$C:$C,$B36,REEDS_Mid_Standard2023!$D:$D,E$4)</f>
        <v>3210662</v>
      </c>
      <c r="F36" s="27">
        <f>SUMIFS(REEDS_Mid_Standard2023!$AS:$AS,REEDS_Mid_Standard2023!$C:$C,$B36,REEDS_Mid_Standard2023!$D:$D,F$4)</f>
        <v>3853893</v>
      </c>
      <c r="G36" s="27">
        <f>SUMIFS(REEDS_Mid_Standard2023!$AS:$AS,REEDS_Mid_Standard2023!$C:$C,$B36,REEDS_Mid_Standard2023!$D:$D,G$4)</f>
        <v>4835289</v>
      </c>
      <c r="H36" s="27">
        <f>SUMIFS(REEDS_Mid_Standard2023!$AS:$AS,REEDS_Mid_Standard2023!$C:$C,$B36,REEDS_Mid_Standard2023!$D:$D,H$4)</f>
        <v>5565879</v>
      </c>
      <c r="I36" s="27">
        <f>SUMIFS(REEDS_Mid_Standard2023!$AS:$AS,REEDS_Mid_Standard2023!$C:$C,$B36,REEDS_Mid_Standard2023!$D:$D,I$4)</f>
        <v>6041580</v>
      </c>
      <c r="J36" s="27">
        <f>SUMIFS(REEDS_Mid_Standard2023!$AS:$AS,REEDS_Mid_Standard2023!$C:$C,$B36,REEDS_Mid_Standard2023!$D:$D,J$4)</f>
        <v>6107631</v>
      </c>
      <c r="K36" s="27">
        <f>SUMIFS(REEDS_Mid_Standard2023!$AS:$AS,REEDS_Mid_Standard2023!$C:$C,$B36,REEDS_Mid_Standard2023!$D:$D,K$4)</f>
        <v>6201505</v>
      </c>
      <c r="L36" s="27">
        <f>SUMIFS(REEDS_Mid_Standard2023!$AS:$AS,REEDS_Mid_Standard2023!$C:$C,$B36,REEDS_Mid_Standard2023!$D:$D,L$4)</f>
        <v>6483617</v>
      </c>
      <c r="M36" s="27">
        <f>SUMIFS(REEDS_Mid_Standard2023!$AS:$AS,REEDS_Mid_Standard2023!$C:$C,$B36,REEDS_Mid_Standard2023!$D:$D,M$4)</f>
        <v>6855510</v>
      </c>
      <c r="N36" s="27">
        <f>SUMIFS(REEDS_Mid_Standard2023!$AS:$AS,REEDS_Mid_Standard2023!$C:$C,$B36,REEDS_Mid_Standard2023!$D:$D,N$4)</f>
        <v>7281410</v>
      </c>
      <c r="O36" s="27">
        <f>SUMIFS(REEDS_Mid_Standard2023!$AS:$AS,REEDS_Mid_Standard2023!$C:$C,$B36,REEDS_Mid_Standard2023!$D:$D,O$4)</f>
        <v>7786509</v>
      </c>
      <c r="P36" s="27">
        <f>SUMIFS(REEDS_Mid_Standard2023!$AS:$AS,REEDS_Mid_Standard2023!$C:$C,$B36,REEDS_Mid_Standard2023!$D:$D,P$4)</f>
        <v>8290507</v>
      </c>
      <c r="Q36" s="27">
        <f>SUMIFS(REEDS_Mid_Standard2023!$AS:$AS,REEDS_Mid_Standard2023!$C:$C,$B36,REEDS_Mid_Standard2023!$D:$D,Q$4)</f>
        <v>8449262</v>
      </c>
      <c r="S36" s="68" t="str">
        <f>IF(A36=About!$B$1,SUM('dist-rural-residential'!$AF$8,'dist-urban-residential'!$AF$8,'dist-commercial'!$AF$8)='REEDS calc'!Q36,"NA")</f>
        <v>NA</v>
      </c>
    </row>
    <row r="37" spans="1:19" ht="15" x14ac:dyDescent="0.25">
      <c r="A37" s="20" t="s">
        <v>73</v>
      </c>
      <c r="B37" s="20" t="s">
        <v>179</v>
      </c>
      <c r="C37" s="71">
        <f>SUMIFS(REEDS_Mid_Standard2021!$AS:$AS,REEDS_Mid_Standard2021!$A:$A,$B37,REEDS_Mid_Standard2021!$C:$C,C$4)</f>
        <v>340108.95781999902</v>
      </c>
      <c r="D37" s="27">
        <f>SUMIFS(REEDS_Mid_Standard2023!$AS:$AS,REEDS_Mid_Standard2023!$C:$C,$B37,REEDS_Mid_Standard2023!$D:$D,D$4)</f>
        <v>1419434</v>
      </c>
      <c r="E37" s="27">
        <f>SUMIFS(REEDS_Mid_Standard2023!$AS:$AS,REEDS_Mid_Standard2023!$C:$C,$B37,REEDS_Mid_Standard2023!$D:$D,E$4)</f>
        <v>1955412</v>
      </c>
      <c r="F37" s="27">
        <f>SUMIFS(REEDS_Mid_Standard2023!$AS:$AS,REEDS_Mid_Standard2023!$C:$C,$B37,REEDS_Mid_Standard2023!$D:$D,F$4)</f>
        <v>2663629</v>
      </c>
      <c r="G37" s="27">
        <f>SUMIFS(REEDS_Mid_Standard2023!$AS:$AS,REEDS_Mid_Standard2023!$C:$C,$B37,REEDS_Mid_Standard2023!$D:$D,G$4)</f>
        <v>3713527</v>
      </c>
      <c r="H37" s="27">
        <f>SUMIFS(REEDS_Mid_Standard2023!$AS:$AS,REEDS_Mid_Standard2023!$C:$C,$B37,REEDS_Mid_Standard2023!$D:$D,H$4)</f>
        <v>4862351</v>
      </c>
      <c r="I37" s="27">
        <f>SUMIFS(REEDS_Mid_Standard2023!$AS:$AS,REEDS_Mid_Standard2023!$C:$C,$B37,REEDS_Mid_Standard2023!$D:$D,I$4)</f>
        <v>6187508</v>
      </c>
      <c r="J37" s="27">
        <f>SUMIFS(REEDS_Mid_Standard2023!$AS:$AS,REEDS_Mid_Standard2023!$C:$C,$B37,REEDS_Mid_Standard2023!$D:$D,J$4)</f>
        <v>7406123</v>
      </c>
      <c r="K37" s="27">
        <f>SUMIFS(REEDS_Mid_Standard2023!$AS:$AS,REEDS_Mid_Standard2023!$C:$C,$B37,REEDS_Mid_Standard2023!$D:$D,K$4)</f>
        <v>8014376</v>
      </c>
      <c r="L37" s="27">
        <f>SUMIFS(REEDS_Mid_Standard2023!$AS:$AS,REEDS_Mid_Standard2023!$C:$C,$B37,REEDS_Mid_Standard2023!$D:$D,L$4)</f>
        <v>8649193</v>
      </c>
      <c r="M37" s="27">
        <f>SUMIFS(REEDS_Mid_Standard2023!$AS:$AS,REEDS_Mid_Standard2023!$C:$C,$B37,REEDS_Mid_Standard2023!$D:$D,M$4)</f>
        <v>9283723</v>
      </c>
      <c r="N37" s="27">
        <f>SUMIFS(REEDS_Mid_Standard2023!$AS:$AS,REEDS_Mid_Standard2023!$C:$C,$B37,REEDS_Mid_Standard2023!$D:$D,N$4)</f>
        <v>9957987</v>
      </c>
      <c r="O37" s="27">
        <f>SUMIFS(REEDS_Mid_Standard2023!$AS:$AS,REEDS_Mid_Standard2023!$C:$C,$B37,REEDS_Mid_Standard2023!$D:$D,O$4)</f>
        <v>10588910</v>
      </c>
      <c r="P37" s="27">
        <f>SUMIFS(REEDS_Mid_Standard2023!$AS:$AS,REEDS_Mid_Standard2023!$C:$C,$B37,REEDS_Mid_Standard2023!$D:$D,P$4)</f>
        <v>11190906</v>
      </c>
      <c r="Q37" s="27">
        <f>SUMIFS(REEDS_Mid_Standard2023!$AS:$AS,REEDS_Mid_Standard2023!$C:$C,$B37,REEDS_Mid_Standard2023!$D:$D,Q$4)</f>
        <v>11926707</v>
      </c>
      <c r="S37" s="68" t="str">
        <f>IF(A37=About!$B$1,SUM('dist-rural-residential'!$AF$8,'dist-urban-residential'!$AF$8,'dist-commercial'!$AF$8)='REEDS calc'!Q37,"NA")</f>
        <v>NA</v>
      </c>
    </row>
    <row r="38" spans="1:19" ht="15" x14ac:dyDescent="0.25">
      <c r="A38" s="20" t="s">
        <v>74</v>
      </c>
      <c r="B38" s="20" t="s">
        <v>180</v>
      </c>
      <c r="C38" s="71">
        <f>SUMIFS(REEDS_Mid_Standard2021!$AS:$AS,REEDS_Mid_Standard2021!$A:$A,$B38,REEDS_Mid_Standard2021!$C:$C,C$4)</f>
        <v>76430.464370000002</v>
      </c>
      <c r="D38" s="27">
        <f>SUMIFS(REEDS_Mid_Standard2023!$AS:$AS,REEDS_Mid_Standard2023!$C:$C,$B38,REEDS_Mid_Standard2023!$D:$D,D$4)</f>
        <v>123579</v>
      </c>
      <c r="E38" s="27">
        <f>SUMIFS(REEDS_Mid_Standard2023!$AS:$AS,REEDS_Mid_Standard2023!$C:$C,$B38,REEDS_Mid_Standard2023!$D:$D,E$4)</f>
        <v>156696</v>
      </c>
      <c r="F38" s="27">
        <f>SUMIFS(REEDS_Mid_Standard2023!$AS:$AS,REEDS_Mid_Standard2023!$C:$C,$B38,REEDS_Mid_Standard2023!$D:$D,F$4)</f>
        <v>203586</v>
      </c>
      <c r="G38" s="27">
        <f>SUMIFS(REEDS_Mid_Standard2023!$AS:$AS,REEDS_Mid_Standard2023!$C:$C,$B38,REEDS_Mid_Standard2023!$D:$D,G$4)</f>
        <v>274947</v>
      </c>
      <c r="H38" s="27">
        <f>SUMIFS(REEDS_Mid_Standard2023!$AS:$AS,REEDS_Mid_Standard2023!$C:$C,$B38,REEDS_Mid_Standard2023!$D:$D,H$4)</f>
        <v>337082</v>
      </c>
      <c r="I38" s="27">
        <f>SUMIFS(REEDS_Mid_Standard2023!$AS:$AS,REEDS_Mid_Standard2023!$C:$C,$B38,REEDS_Mid_Standard2023!$D:$D,I$4)</f>
        <v>378996</v>
      </c>
      <c r="J38" s="27">
        <f>SUMIFS(REEDS_Mid_Standard2023!$AS:$AS,REEDS_Mid_Standard2023!$C:$C,$B38,REEDS_Mid_Standard2023!$D:$D,J$4)</f>
        <v>381792</v>
      </c>
      <c r="K38" s="27">
        <f>SUMIFS(REEDS_Mid_Standard2023!$AS:$AS,REEDS_Mid_Standard2023!$C:$C,$B38,REEDS_Mid_Standard2023!$D:$D,K$4)</f>
        <v>385147</v>
      </c>
      <c r="L38" s="27">
        <f>SUMIFS(REEDS_Mid_Standard2023!$AS:$AS,REEDS_Mid_Standard2023!$C:$C,$B38,REEDS_Mid_Standard2023!$D:$D,L$4)</f>
        <v>388763</v>
      </c>
      <c r="M38" s="27">
        <f>SUMIFS(REEDS_Mid_Standard2023!$AS:$AS,REEDS_Mid_Standard2023!$C:$C,$B38,REEDS_Mid_Standard2023!$D:$D,M$4)</f>
        <v>392807</v>
      </c>
      <c r="N38" s="27">
        <f>SUMIFS(REEDS_Mid_Standard2023!$AS:$AS,REEDS_Mid_Standard2023!$C:$C,$B38,REEDS_Mid_Standard2023!$D:$D,N$4)</f>
        <v>397280</v>
      </c>
      <c r="O38" s="27">
        <f>SUMIFS(REEDS_Mid_Standard2023!$AS:$AS,REEDS_Mid_Standard2023!$C:$C,$B38,REEDS_Mid_Standard2023!$D:$D,O$4)</f>
        <v>402144</v>
      </c>
      <c r="P38" s="27">
        <f>SUMIFS(REEDS_Mid_Standard2023!$AS:$AS,REEDS_Mid_Standard2023!$C:$C,$B38,REEDS_Mid_Standard2023!$D:$D,P$4)</f>
        <v>411015</v>
      </c>
      <c r="Q38" s="27">
        <f>SUMIFS(REEDS_Mid_Standard2023!$AS:$AS,REEDS_Mid_Standard2023!$C:$C,$B38,REEDS_Mid_Standard2023!$D:$D,Q$4)</f>
        <v>420520</v>
      </c>
      <c r="S38" s="68" t="str">
        <f>IF(A38=About!$B$1,SUM('dist-rural-residential'!$AF$8,'dist-urban-residential'!$AF$8,'dist-commercial'!$AF$8)='REEDS calc'!Q38,"NA")</f>
        <v>NA</v>
      </c>
    </row>
    <row r="39" spans="1:19" ht="15" x14ac:dyDescent="0.25">
      <c r="A39" s="20" t="s">
        <v>75</v>
      </c>
      <c r="B39" s="20" t="s">
        <v>181</v>
      </c>
      <c r="C39" s="71">
        <f>SUMIFS(REEDS_Mid_Standard2021!$AS:$AS,REEDS_Mid_Standard2021!$A:$A,$B39,REEDS_Mid_Standard2021!$C:$C,C$4)</f>
        <v>249722.10216899999</v>
      </c>
      <c r="D39" s="27">
        <f>SUMIFS(REEDS_Mid_Standard2023!$AS:$AS,REEDS_Mid_Standard2023!$C:$C,$B39,REEDS_Mid_Standard2023!$D:$D,D$4)</f>
        <v>370087</v>
      </c>
      <c r="E39" s="27">
        <f>SUMIFS(REEDS_Mid_Standard2023!$AS:$AS,REEDS_Mid_Standard2023!$C:$C,$B39,REEDS_Mid_Standard2023!$D:$D,E$4)</f>
        <v>560798</v>
      </c>
      <c r="F39" s="27">
        <f>SUMIFS(REEDS_Mid_Standard2023!$AS:$AS,REEDS_Mid_Standard2023!$C:$C,$B39,REEDS_Mid_Standard2023!$D:$D,F$4)</f>
        <v>862859</v>
      </c>
      <c r="G39" s="27">
        <f>SUMIFS(REEDS_Mid_Standard2023!$AS:$AS,REEDS_Mid_Standard2023!$C:$C,$B39,REEDS_Mid_Standard2023!$D:$D,G$4)</f>
        <v>1345553</v>
      </c>
      <c r="H39" s="27">
        <f>SUMIFS(REEDS_Mid_Standard2023!$AS:$AS,REEDS_Mid_Standard2023!$C:$C,$B39,REEDS_Mid_Standard2023!$D:$D,H$4)</f>
        <v>2053064</v>
      </c>
      <c r="I39" s="27">
        <f>SUMIFS(REEDS_Mid_Standard2023!$AS:$AS,REEDS_Mid_Standard2023!$C:$C,$B39,REEDS_Mid_Standard2023!$D:$D,I$4)</f>
        <v>2987855</v>
      </c>
      <c r="J39" s="27">
        <f>SUMIFS(REEDS_Mid_Standard2023!$AS:$AS,REEDS_Mid_Standard2023!$C:$C,$B39,REEDS_Mid_Standard2023!$D:$D,J$4)</f>
        <v>3924637</v>
      </c>
      <c r="K39" s="27">
        <f>SUMIFS(REEDS_Mid_Standard2023!$AS:$AS,REEDS_Mid_Standard2023!$C:$C,$B39,REEDS_Mid_Standard2023!$D:$D,K$4)</f>
        <v>4960903</v>
      </c>
      <c r="L39" s="27">
        <f>SUMIFS(REEDS_Mid_Standard2023!$AS:$AS,REEDS_Mid_Standard2023!$C:$C,$B39,REEDS_Mid_Standard2023!$D:$D,L$4)</f>
        <v>5409105</v>
      </c>
      <c r="M39" s="27">
        <f>SUMIFS(REEDS_Mid_Standard2023!$AS:$AS,REEDS_Mid_Standard2023!$C:$C,$B39,REEDS_Mid_Standard2023!$D:$D,M$4)</f>
        <v>5823019</v>
      </c>
      <c r="N39" s="27">
        <f>SUMIFS(REEDS_Mid_Standard2023!$AS:$AS,REEDS_Mid_Standard2023!$C:$C,$B39,REEDS_Mid_Standard2023!$D:$D,N$4)</f>
        <v>6230483</v>
      </c>
      <c r="O39" s="27">
        <f>SUMIFS(REEDS_Mid_Standard2023!$AS:$AS,REEDS_Mid_Standard2023!$C:$C,$B39,REEDS_Mid_Standard2023!$D:$D,O$4)</f>
        <v>6600241</v>
      </c>
      <c r="P39" s="27">
        <f>SUMIFS(REEDS_Mid_Standard2023!$AS:$AS,REEDS_Mid_Standard2023!$C:$C,$B39,REEDS_Mid_Standard2023!$D:$D,P$4)</f>
        <v>6938438</v>
      </c>
      <c r="Q39" s="27">
        <f>SUMIFS(REEDS_Mid_Standard2023!$AS:$AS,REEDS_Mid_Standard2023!$C:$C,$B39,REEDS_Mid_Standard2023!$D:$D,Q$4)</f>
        <v>7306277</v>
      </c>
      <c r="S39" s="68" t="str">
        <f>IF(A39=About!$B$1,SUM('dist-rural-residential'!$AF$8,'dist-urban-residential'!$AF$8,'dist-commercial'!$AF$8)='REEDS calc'!Q39,"NA")</f>
        <v>NA</v>
      </c>
    </row>
    <row r="40" spans="1:19" ht="15" x14ac:dyDescent="0.25">
      <c r="A40" s="20" t="s">
        <v>76</v>
      </c>
      <c r="B40" s="20" t="s">
        <v>182</v>
      </c>
      <c r="C40" s="71">
        <f>SUMIFS(REEDS_Mid_Standard2021!$AS:$AS,REEDS_Mid_Standard2021!$A:$A,$B40,REEDS_Mid_Standard2021!$C:$C,C$4)</f>
        <v>54226.653059999997</v>
      </c>
      <c r="D40" s="27">
        <f>SUMIFS(REEDS_Mid_Standard2023!$AS:$AS,REEDS_Mid_Standard2023!$C:$C,$B40,REEDS_Mid_Standard2023!$D:$D,D$4)</f>
        <v>197205</v>
      </c>
      <c r="E40" s="27">
        <f>SUMIFS(REEDS_Mid_Standard2023!$AS:$AS,REEDS_Mid_Standard2023!$C:$C,$B40,REEDS_Mid_Standard2023!$D:$D,E$4)</f>
        <v>436380</v>
      </c>
      <c r="F40" s="27">
        <f>SUMIFS(REEDS_Mid_Standard2023!$AS:$AS,REEDS_Mid_Standard2023!$C:$C,$B40,REEDS_Mid_Standard2023!$D:$D,F$4)</f>
        <v>848507</v>
      </c>
      <c r="G40" s="27">
        <f>SUMIFS(REEDS_Mid_Standard2023!$AS:$AS,REEDS_Mid_Standard2023!$C:$C,$B40,REEDS_Mid_Standard2023!$D:$D,G$4)</f>
        <v>1462688</v>
      </c>
      <c r="H40" s="27">
        <f>SUMIFS(REEDS_Mid_Standard2023!$AS:$AS,REEDS_Mid_Standard2023!$C:$C,$B40,REEDS_Mid_Standard2023!$D:$D,H$4)</f>
        <v>2142352</v>
      </c>
      <c r="I40" s="27">
        <f>SUMIFS(REEDS_Mid_Standard2023!$AS:$AS,REEDS_Mid_Standard2023!$C:$C,$B40,REEDS_Mid_Standard2023!$D:$D,I$4)</f>
        <v>2877567</v>
      </c>
      <c r="J40" s="27">
        <f>SUMIFS(REEDS_Mid_Standard2023!$AS:$AS,REEDS_Mid_Standard2023!$C:$C,$B40,REEDS_Mid_Standard2023!$D:$D,J$4)</f>
        <v>3390259</v>
      </c>
      <c r="K40" s="27">
        <f>SUMIFS(REEDS_Mid_Standard2023!$AS:$AS,REEDS_Mid_Standard2023!$C:$C,$B40,REEDS_Mid_Standard2023!$D:$D,K$4)</f>
        <v>3858194</v>
      </c>
      <c r="L40" s="27">
        <f>SUMIFS(REEDS_Mid_Standard2023!$AS:$AS,REEDS_Mid_Standard2023!$C:$C,$B40,REEDS_Mid_Standard2023!$D:$D,L$4)</f>
        <v>4269363</v>
      </c>
      <c r="M40" s="27">
        <f>SUMIFS(REEDS_Mid_Standard2023!$AS:$AS,REEDS_Mid_Standard2023!$C:$C,$B40,REEDS_Mid_Standard2023!$D:$D,M$4)</f>
        <v>4498081</v>
      </c>
      <c r="N40" s="27">
        <f>SUMIFS(REEDS_Mid_Standard2023!$AS:$AS,REEDS_Mid_Standard2023!$C:$C,$B40,REEDS_Mid_Standard2023!$D:$D,N$4)</f>
        <v>4896752</v>
      </c>
      <c r="O40" s="27">
        <f>SUMIFS(REEDS_Mid_Standard2023!$AS:$AS,REEDS_Mid_Standard2023!$C:$C,$B40,REEDS_Mid_Standard2023!$D:$D,O$4)</f>
        <v>5168774</v>
      </c>
      <c r="P40" s="27">
        <f>SUMIFS(REEDS_Mid_Standard2023!$AS:$AS,REEDS_Mid_Standard2023!$C:$C,$B40,REEDS_Mid_Standard2023!$D:$D,P$4)</f>
        <v>5680253</v>
      </c>
      <c r="Q40" s="27">
        <f>SUMIFS(REEDS_Mid_Standard2023!$AS:$AS,REEDS_Mid_Standard2023!$C:$C,$B40,REEDS_Mid_Standard2023!$D:$D,Q$4)</f>
        <v>6035677</v>
      </c>
      <c r="S40" s="68" t="str">
        <f>IF(A40=About!$B$1,SUM('dist-rural-residential'!$AF$8,'dist-urban-residential'!$AF$8,'dist-commercial'!$AF$8)='REEDS calc'!Q40,"NA")</f>
        <v>NA</v>
      </c>
    </row>
    <row r="41" spans="1:19" ht="15" x14ac:dyDescent="0.25">
      <c r="A41" s="20" t="s">
        <v>77</v>
      </c>
      <c r="B41" s="20" t="s">
        <v>183</v>
      </c>
      <c r="C41" s="71">
        <f>SUMIFS(REEDS_Mid_Standard2021!$AS:$AS,REEDS_Mid_Standard2021!$A:$A,$B41,REEDS_Mid_Standard2021!$C:$C,C$4)</f>
        <v>276108.24455</v>
      </c>
      <c r="D41" s="27">
        <f>SUMIFS(REEDS_Mid_Standard2023!$AS:$AS,REEDS_Mid_Standard2023!$C:$C,$B41,REEDS_Mid_Standard2023!$D:$D,D$4)</f>
        <v>363386</v>
      </c>
      <c r="E41" s="27">
        <f>SUMIFS(REEDS_Mid_Standard2023!$AS:$AS,REEDS_Mid_Standard2023!$C:$C,$B41,REEDS_Mid_Standard2023!$D:$D,E$4)</f>
        <v>498832</v>
      </c>
      <c r="F41" s="27">
        <f>SUMIFS(REEDS_Mid_Standard2023!$AS:$AS,REEDS_Mid_Standard2023!$C:$C,$B41,REEDS_Mid_Standard2023!$D:$D,F$4)</f>
        <v>687139</v>
      </c>
      <c r="G41" s="27">
        <f>SUMIFS(REEDS_Mid_Standard2023!$AS:$AS,REEDS_Mid_Standard2023!$C:$C,$B41,REEDS_Mid_Standard2023!$D:$D,G$4)</f>
        <v>957220</v>
      </c>
      <c r="H41" s="27">
        <f>SUMIFS(REEDS_Mid_Standard2023!$AS:$AS,REEDS_Mid_Standard2023!$C:$C,$B41,REEDS_Mid_Standard2023!$D:$D,H$4)</f>
        <v>1268403</v>
      </c>
      <c r="I41" s="27">
        <f>SUMIFS(REEDS_Mid_Standard2023!$AS:$AS,REEDS_Mid_Standard2023!$C:$C,$B41,REEDS_Mid_Standard2023!$D:$D,I$4)</f>
        <v>1425071</v>
      </c>
      <c r="J41" s="27">
        <f>SUMIFS(REEDS_Mid_Standard2023!$AS:$AS,REEDS_Mid_Standard2023!$C:$C,$B41,REEDS_Mid_Standard2023!$D:$D,J$4)</f>
        <v>1475388</v>
      </c>
      <c r="K41" s="27">
        <f>SUMIFS(REEDS_Mid_Standard2023!$AS:$AS,REEDS_Mid_Standard2023!$C:$C,$B41,REEDS_Mid_Standard2023!$D:$D,K$4)</f>
        <v>1525071</v>
      </c>
      <c r="L41" s="27">
        <f>SUMIFS(REEDS_Mid_Standard2023!$AS:$AS,REEDS_Mid_Standard2023!$C:$C,$B41,REEDS_Mid_Standard2023!$D:$D,L$4)</f>
        <v>1574152</v>
      </c>
      <c r="M41" s="27">
        <f>SUMIFS(REEDS_Mid_Standard2023!$AS:$AS,REEDS_Mid_Standard2023!$C:$C,$B41,REEDS_Mid_Standard2023!$D:$D,M$4)</f>
        <v>1620858</v>
      </c>
      <c r="N41" s="27">
        <f>SUMIFS(REEDS_Mid_Standard2023!$AS:$AS,REEDS_Mid_Standard2023!$C:$C,$B41,REEDS_Mid_Standard2023!$D:$D,N$4)</f>
        <v>1666764</v>
      </c>
      <c r="O41" s="27">
        <f>SUMIFS(REEDS_Mid_Standard2023!$AS:$AS,REEDS_Mid_Standard2023!$C:$C,$B41,REEDS_Mid_Standard2023!$D:$D,O$4)</f>
        <v>1715731</v>
      </c>
      <c r="P41" s="27">
        <f>SUMIFS(REEDS_Mid_Standard2023!$AS:$AS,REEDS_Mid_Standard2023!$C:$C,$B41,REEDS_Mid_Standard2023!$D:$D,P$4)</f>
        <v>1772543</v>
      </c>
      <c r="Q41" s="27">
        <f>SUMIFS(REEDS_Mid_Standard2023!$AS:$AS,REEDS_Mid_Standard2023!$C:$C,$B41,REEDS_Mid_Standard2023!$D:$D,Q$4)</f>
        <v>1843816</v>
      </c>
      <c r="S41" s="68" t="str">
        <f>IF(A41=About!$B$1,SUM('dist-rural-residential'!$AF$8,'dist-urban-residential'!$AF$8,'dist-commercial'!$AF$8)='REEDS calc'!Q41,"NA")</f>
        <v>NA</v>
      </c>
    </row>
    <row r="42" spans="1:19" ht="15" x14ac:dyDescent="0.25">
      <c r="A42" s="20" t="s">
        <v>78</v>
      </c>
      <c r="B42" s="20" t="s">
        <v>184</v>
      </c>
      <c r="C42" s="71">
        <f>SUMIFS(REEDS_Mid_Standard2021!$AS:$AS,REEDS_Mid_Standard2021!$A:$A,$B42,REEDS_Mid_Standard2021!$C:$C,C$4)</f>
        <v>1078613.133382</v>
      </c>
      <c r="D42" s="27">
        <f>SUMIFS(REEDS_Mid_Standard2023!$AS:$AS,REEDS_Mid_Standard2023!$C:$C,$B42,REEDS_Mid_Standard2023!$D:$D,D$4)</f>
        <v>2248263</v>
      </c>
      <c r="E42" s="27">
        <f>SUMIFS(REEDS_Mid_Standard2023!$AS:$AS,REEDS_Mid_Standard2023!$C:$C,$B42,REEDS_Mid_Standard2023!$D:$D,E$4)</f>
        <v>3514258</v>
      </c>
      <c r="F42" s="27">
        <f>SUMIFS(REEDS_Mid_Standard2023!$AS:$AS,REEDS_Mid_Standard2023!$C:$C,$B42,REEDS_Mid_Standard2023!$D:$D,F$4)</f>
        <v>5340999</v>
      </c>
      <c r="G42" s="27">
        <f>SUMIFS(REEDS_Mid_Standard2023!$AS:$AS,REEDS_Mid_Standard2023!$C:$C,$B42,REEDS_Mid_Standard2023!$D:$D,G$4)</f>
        <v>7884105</v>
      </c>
      <c r="H42" s="27">
        <f>SUMIFS(REEDS_Mid_Standard2023!$AS:$AS,REEDS_Mid_Standard2023!$C:$C,$B42,REEDS_Mid_Standard2023!$D:$D,H$4)</f>
        <v>8518049</v>
      </c>
      <c r="I42" s="27">
        <f>SUMIFS(REEDS_Mid_Standard2023!$AS:$AS,REEDS_Mid_Standard2023!$C:$C,$B42,REEDS_Mid_Standard2023!$D:$D,I$4)</f>
        <v>8750587</v>
      </c>
      <c r="J42" s="27">
        <f>SUMIFS(REEDS_Mid_Standard2023!$AS:$AS,REEDS_Mid_Standard2023!$C:$C,$B42,REEDS_Mid_Standard2023!$D:$D,J$4)</f>
        <v>8781983</v>
      </c>
      <c r="K42" s="27">
        <f>SUMIFS(REEDS_Mid_Standard2023!$AS:$AS,REEDS_Mid_Standard2023!$C:$C,$B42,REEDS_Mid_Standard2023!$D:$D,K$4)</f>
        <v>8820579</v>
      </c>
      <c r="L42" s="27">
        <f>SUMIFS(REEDS_Mid_Standard2023!$AS:$AS,REEDS_Mid_Standard2023!$C:$C,$B42,REEDS_Mid_Standard2023!$D:$D,L$4)</f>
        <v>8865432</v>
      </c>
      <c r="M42" s="27">
        <f>SUMIFS(REEDS_Mid_Standard2023!$AS:$AS,REEDS_Mid_Standard2023!$C:$C,$B42,REEDS_Mid_Standard2023!$D:$D,M$4)</f>
        <v>8917537</v>
      </c>
      <c r="N42" s="27">
        <f>SUMIFS(REEDS_Mid_Standard2023!$AS:$AS,REEDS_Mid_Standard2023!$C:$C,$B42,REEDS_Mid_Standard2023!$D:$D,N$4)</f>
        <v>8989727</v>
      </c>
      <c r="O42" s="27">
        <f>SUMIFS(REEDS_Mid_Standard2023!$AS:$AS,REEDS_Mid_Standard2023!$C:$C,$B42,REEDS_Mid_Standard2023!$D:$D,O$4)</f>
        <v>9074351</v>
      </c>
      <c r="P42" s="27">
        <f>SUMIFS(REEDS_Mid_Standard2023!$AS:$AS,REEDS_Mid_Standard2023!$C:$C,$B42,REEDS_Mid_Standard2023!$D:$D,P$4)</f>
        <v>9168750</v>
      </c>
      <c r="Q42" s="27">
        <f>SUMIFS(REEDS_Mid_Standard2023!$AS:$AS,REEDS_Mid_Standard2023!$C:$C,$B42,REEDS_Mid_Standard2023!$D:$D,Q$4)</f>
        <v>9315120</v>
      </c>
      <c r="S42" s="68" t="str">
        <f>IF(A42=About!$B$1,SUM('dist-rural-residential'!$AF$8,'dist-urban-residential'!$AF$8,'dist-commercial'!$AF$8)='REEDS calc'!Q42,"NA")</f>
        <v>NA</v>
      </c>
    </row>
    <row r="43" spans="1:19" ht="15" x14ac:dyDescent="0.25">
      <c r="A43" s="20" t="s">
        <v>79</v>
      </c>
      <c r="B43" s="20" t="s">
        <v>185</v>
      </c>
      <c r="C43" s="71">
        <f>SUMIFS(REEDS_Mid_Standard2021!$AS:$AS,REEDS_Mid_Standard2021!$A:$A,$B43,REEDS_Mid_Standard2021!$C:$C,C$4)</f>
        <v>174519.76978999999</v>
      </c>
      <c r="D43" s="27">
        <f>SUMIFS(REEDS_Mid_Standard2023!$AS:$AS,REEDS_Mid_Standard2023!$C:$C,$B43,REEDS_Mid_Standard2023!$D:$D,D$4)</f>
        <v>323530</v>
      </c>
      <c r="E43" s="27">
        <f>SUMIFS(REEDS_Mid_Standard2023!$AS:$AS,REEDS_Mid_Standard2023!$C:$C,$B43,REEDS_Mid_Standard2023!$D:$D,E$4)</f>
        <v>392213</v>
      </c>
      <c r="F43" s="27">
        <f>SUMIFS(REEDS_Mid_Standard2023!$AS:$AS,REEDS_Mid_Standard2023!$C:$C,$B43,REEDS_Mid_Standard2023!$D:$D,F$4)</f>
        <v>448062</v>
      </c>
      <c r="G43" s="27">
        <f>SUMIFS(REEDS_Mid_Standard2023!$AS:$AS,REEDS_Mid_Standard2023!$C:$C,$B43,REEDS_Mid_Standard2023!$D:$D,G$4)</f>
        <v>581762</v>
      </c>
      <c r="H43" s="27">
        <f>SUMIFS(REEDS_Mid_Standard2023!$AS:$AS,REEDS_Mid_Standard2023!$C:$C,$B43,REEDS_Mid_Standard2023!$D:$D,H$4)</f>
        <v>639162</v>
      </c>
      <c r="I43" s="27">
        <f>SUMIFS(REEDS_Mid_Standard2023!$AS:$AS,REEDS_Mid_Standard2023!$C:$C,$B43,REEDS_Mid_Standard2023!$D:$D,I$4)</f>
        <v>639303</v>
      </c>
      <c r="J43" s="27">
        <f>SUMIFS(REEDS_Mid_Standard2023!$AS:$AS,REEDS_Mid_Standard2023!$C:$C,$B43,REEDS_Mid_Standard2023!$D:$D,J$4)</f>
        <v>640714</v>
      </c>
      <c r="K43" s="27">
        <f>SUMIFS(REEDS_Mid_Standard2023!$AS:$AS,REEDS_Mid_Standard2023!$C:$C,$B43,REEDS_Mid_Standard2023!$D:$D,K$4)</f>
        <v>642688</v>
      </c>
      <c r="L43" s="27">
        <f>SUMIFS(REEDS_Mid_Standard2023!$AS:$AS,REEDS_Mid_Standard2023!$C:$C,$B43,REEDS_Mid_Standard2023!$D:$D,L$4)</f>
        <v>645650</v>
      </c>
      <c r="M43" s="27">
        <f>SUMIFS(REEDS_Mid_Standard2023!$AS:$AS,REEDS_Mid_Standard2023!$C:$C,$B43,REEDS_Mid_Standard2023!$D:$D,M$4)</f>
        <v>648047</v>
      </c>
      <c r="N43" s="27">
        <f>SUMIFS(REEDS_Mid_Standard2023!$AS:$AS,REEDS_Mid_Standard2023!$C:$C,$B43,REEDS_Mid_Standard2023!$D:$D,N$4)</f>
        <v>653971</v>
      </c>
      <c r="O43" s="27">
        <f>SUMIFS(REEDS_Mid_Standard2023!$AS:$AS,REEDS_Mid_Standard2023!$C:$C,$B43,REEDS_Mid_Standard2023!$D:$D,O$4)</f>
        <v>662997</v>
      </c>
      <c r="P43" s="27">
        <f>SUMIFS(REEDS_Mid_Standard2023!$AS:$AS,REEDS_Mid_Standard2023!$C:$C,$B43,REEDS_Mid_Standard2023!$D:$D,P$4)</f>
        <v>677382</v>
      </c>
      <c r="Q43" s="27">
        <f>SUMIFS(REEDS_Mid_Standard2023!$AS:$AS,REEDS_Mid_Standard2023!$C:$C,$B43,REEDS_Mid_Standard2023!$D:$D,Q$4)</f>
        <v>692332</v>
      </c>
      <c r="S43" s="68" t="str">
        <f>IF(A43=About!$B$1,SUM('dist-rural-residential'!$AF$8,'dist-urban-residential'!$AF$8,'dist-commercial'!$AF$8)='REEDS calc'!Q43,"NA")</f>
        <v>NA</v>
      </c>
    </row>
    <row r="44" spans="1:19" ht="15" x14ac:dyDescent="0.25">
      <c r="A44" s="20" t="s">
        <v>80</v>
      </c>
      <c r="B44" s="20" t="s">
        <v>186</v>
      </c>
      <c r="C44" s="71">
        <f>SUMIFS(REEDS_Mid_Standard2021!$AS:$AS,REEDS_Mid_Standard2021!$A:$A,$B44,REEDS_Mid_Standard2021!$C:$C,C$4)</f>
        <v>899388.27487099904</v>
      </c>
      <c r="D44" s="27">
        <f>SUMIFS(REEDS_Mid_Standard2023!$AS:$AS,REEDS_Mid_Standard2023!$C:$C,$B44,REEDS_Mid_Standard2023!$D:$D,D$4)</f>
        <v>1365636</v>
      </c>
      <c r="E44" s="27">
        <f>SUMIFS(REEDS_Mid_Standard2023!$AS:$AS,REEDS_Mid_Standard2023!$C:$C,$B44,REEDS_Mid_Standard2023!$D:$D,E$4)</f>
        <v>1775678</v>
      </c>
      <c r="F44" s="27">
        <f>SUMIFS(REEDS_Mid_Standard2023!$AS:$AS,REEDS_Mid_Standard2023!$C:$C,$B44,REEDS_Mid_Standard2023!$D:$D,F$4)</f>
        <v>2439740</v>
      </c>
      <c r="G44" s="27">
        <f>SUMIFS(REEDS_Mid_Standard2023!$AS:$AS,REEDS_Mid_Standard2023!$C:$C,$B44,REEDS_Mid_Standard2023!$D:$D,G$4)</f>
        <v>3484017</v>
      </c>
      <c r="H44" s="27">
        <f>SUMIFS(REEDS_Mid_Standard2023!$AS:$AS,REEDS_Mid_Standard2023!$C:$C,$B44,REEDS_Mid_Standard2023!$D:$D,H$4)</f>
        <v>4321967</v>
      </c>
      <c r="I44" s="27">
        <f>SUMIFS(REEDS_Mid_Standard2023!$AS:$AS,REEDS_Mid_Standard2023!$C:$C,$B44,REEDS_Mid_Standard2023!$D:$D,I$4)</f>
        <v>4765444</v>
      </c>
      <c r="J44" s="27">
        <f>SUMIFS(REEDS_Mid_Standard2023!$AS:$AS,REEDS_Mid_Standard2023!$C:$C,$B44,REEDS_Mid_Standard2023!$D:$D,J$4)</f>
        <v>4847865</v>
      </c>
      <c r="K44" s="27">
        <f>SUMIFS(REEDS_Mid_Standard2023!$AS:$AS,REEDS_Mid_Standard2023!$C:$C,$B44,REEDS_Mid_Standard2023!$D:$D,K$4)</f>
        <v>4931590</v>
      </c>
      <c r="L44" s="27">
        <f>SUMIFS(REEDS_Mid_Standard2023!$AS:$AS,REEDS_Mid_Standard2023!$C:$C,$B44,REEDS_Mid_Standard2023!$D:$D,L$4)</f>
        <v>5012290</v>
      </c>
      <c r="M44" s="27">
        <f>SUMIFS(REEDS_Mid_Standard2023!$AS:$AS,REEDS_Mid_Standard2023!$C:$C,$B44,REEDS_Mid_Standard2023!$D:$D,M$4)</f>
        <v>5086788</v>
      </c>
      <c r="N44" s="27">
        <f>SUMIFS(REEDS_Mid_Standard2023!$AS:$AS,REEDS_Mid_Standard2023!$C:$C,$B44,REEDS_Mid_Standard2023!$D:$D,N$4)</f>
        <v>5169087</v>
      </c>
      <c r="O44" s="27">
        <f>SUMIFS(REEDS_Mid_Standard2023!$AS:$AS,REEDS_Mid_Standard2023!$C:$C,$B44,REEDS_Mid_Standard2023!$D:$D,O$4)</f>
        <v>5254850</v>
      </c>
      <c r="P44" s="27">
        <f>SUMIFS(REEDS_Mid_Standard2023!$AS:$AS,REEDS_Mid_Standard2023!$C:$C,$B44,REEDS_Mid_Standard2023!$D:$D,P$4)</f>
        <v>5365407</v>
      </c>
      <c r="Q44" s="27">
        <f>SUMIFS(REEDS_Mid_Standard2023!$AS:$AS,REEDS_Mid_Standard2023!$C:$C,$B44,REEDS_Mid_Standard2023!$D:$D,Q$4)</f>
        <v>5517644</v>
      </c>
      <c r="S44" s="68" t="str">
        <f>IF(A44=About!$B$1,SUM('dist-rural-residential'!$AF$8,'dist-urban-residential'!$AF$8,'dist-commercial'!$AF$8)='REEDS calc'!Q44,"NA")</f>
        <v>NA</v>
      </c>
    </row>
    <row r="45" spans="1:19" ht="15" x14ac:dyDescent="0.25">
      <c r="A45" s="20" t="s">
        <v>81</v>
      </c>
      <c r="B45" s="20" t="s">
        <v>187</v>
      </c>
      <c r="C45" s="71">
        <f>SUMIFS(REEDS_Mid_Standard2021!$AS:$AS,REEDS_Mid_Standard2021!$A:$A,$B45,REEDS_Mid_Standard2021!$C:$C,C$4)</f>
        <v>82239.873745999997</v>
      </c>
      <c r="D45" s="27">
        <f>SUMIFS(REEDS_Mid_Standard2023!$AS:$AS,REEDS_Mid_Standard2023!$C:$C,$B45,REEDS_Mid_Standard2023!$D:$D,D$4)</f>
        <v>138488</v>
      </c>
      <c r="E45" s="27">
        <f>SUMIFS(REEDS_Mid_Standard2023!$AS:$AS,REEDS_Mid_Standard2023!$C:$C,$B45,REEDS_Mid_Standard2023!$D:$D,E$4)</f>
        <v>182711</v>
      </c>
      <c r="F45" s="27">
        <f>SUMIFS(REEDS_Mid_Standard2023!$AS:$AS,REEDS_Mid_Standard2023!$C:$C,$B45,REEDS_Mid_Standard2023!$D:$D,F$4)</f>
        <v>252283</v>
      </c>
      <c r="G45" s="27">
        <f>SUMIFS(REEDS_Mid_Standard2023!$AS:$AS,REEDS_Mid_Standard2023!$C:$C,$B45,REEDS_Mid_Standard2023!$D:$D,G$4)</f>
        <v>361054</v>
      </c>
      <c r="H45" s="27">
        <f>SUMIFS(REEDS_Mid_Standard2023!$AS:$AS,REEDS_Mid_Standard2023!$C:$C,$B45,REEDS_Mid_Standard2023!$D:$D,H$4)</f>
        <v>455872</v>
      </c>
      <c r="I45" s="27">
        <f>SUMIFS(REEDS_Mid_Standard2023!$AS:$AS,REEDS_Mid_Standard2023!$C:$C,$B45,REEDS_Mid_Standard2023!$D:$D,I$4)</f>
        <v>525589</v>
      </c>
      <c r="J45" s="27">
        <f>SUMIFS(REEDS_Mid_Standard2023!$AS:$AS,REEDS_Mid_Standard2023!$C:$C,$B45,REEDS_Mid_Standard2023!$D:$D,J$4)</f>
        <v>536678</v>
      </c>
      <c r="K45" s="27">
        <f>SUMIFS(REEDS_Mid_Standard2023!$AS:$AS,REEDS_Mid_Standard2023!$C:$C,$B45,REEDS_Mid_Standard2023!$D:$D,K$4)</f>
        <v>547599</v>
      </c>
      <c r="L45" s="27">
        <f>SUMIFS(REEDS_Mid_Standard2023!$AS:$AS,REEDS_Mid_Standard2023!$C:$C,$B45,REEDS_Mid_Standard2023!$D:$D,L$4)</f>
        <v>558960</v>
      </c>
      <c r="M45" s="27">
        <f>SUMIFS(REEDS_Mid_Standard2023!$AS:$AS,REEDS_Mid_Standard2023!$C:$C,$B45,REEDS_Mid_Standard2023!$D:$D,M$4)</f>
        <v>570308</v>
      </c>
      <c r="N45" s="27">
        <f>SUMIFS(REEDS_Mid_Standard2023!$AS:$AS,REEDS_Mid_Standard2023!$C:$C,$B45,REEDS_Mid_Standard2023!$D:$D,N$4)</f>
        <v>583543</v>
      </c>
      <c r="O45" s="27">
        <f>SUMIFS(REEDS_Mid_Standard2023!$AS:$AS,REEDS_Mid_Standard2023!$C:$C,$B45,REEDS_Mid_Standard2023!$D:$D,O$4)</f>
        <v>594658</v>
      </c>
      <c r="P45" s="27">
        <f>SUMIFS(REEDS_Mid_Standard2023!$AS:$AS,REEDS_Mid_Standard2023!$C:$C,$B45,REEDS_Mid_Standard2023!$D:$D,P$4)</f>
        <v>618993</v>
      </c>
      <c r="Q45" s="27">
        <f>SUMIFS(REEDS_Mid_Standard2023!$AS:$AS,REEDS_Mid_Standard2023!$C:$C,$B45,REEDS_Mid_Standard2023!$D:$D,Q$4)</f>
        <v>643099</v>
      </c>
      <c r="S45" s="68" t="str">
        <f>IF(A45=About!$B$1,SUM('dist-rural-residential'!$AF$8,'dist-urban-residential'!$AF$8,'dist-commercial'!$AF$8)='REEDS calc'!Q45,"NA")</f>
        <v>NA</v>
      </c>
    </row>
    <row r="46" spans="1:19" ht="15" x14ac:dyDescent="0.25">
      <c r="A46" s="20" t="s">
        <v>82</v>
      </c>
      <c r="B46" s="20" t="s">
        <v>188</v>
      </c>
      <c r="C46" s="71">
        <f>SUMIFS(REEDS_Mid_Standard2021!$AS:$AS,REEDS_Mid_Standard2021!$A:$A,$B46,REEDS_Mid_Standard2021!$C:$C,C$4)</f>
        <v>168852.906464</v>
      </c>
      <c r="D46" s="27">
        <f>SUMIFS(REEDS_Mid_Standard2023!$AS:$AS,REEDS_Mid_Standard2023!$C:$C,$B46,REEDS_Mid_Standard2023!$D:$D,D$4)</f>
        <v>235553</v>
      </c>
      <c r="E46" s="27">
        <f>SUMIFS(REEDS_Mid_Standard2023!$AS:$AS,REEDS_Mid_Standard2023!$C:$C,$B46,REEDS_Mid_Standard2023!$D:$D,E$4)</f>
        <v>344953</v>
      </c>
      <c r="F46" s="27">
        <f>SUMIFS(REEDS_Mid_Standard2023!$AS:$AS,REEDS_Mid_Standard2023!$C:$C,$B46,REEDS_Mid_Standard2023!$D:$D,F$4)</f>
        <v>520926</v>
      </c>
      <c r="G46" s="27">
        <f>SUMIFS(REEDS_Mid_Standard2023!$AS:$AS,REEDS_Mid_Standard2023!$C:$C,$B46,REEDS_Mid_Standard2023!$D:$D,G$4)</f>
        <v>810815</v>
      </c>
      <c r="H46" s="27">
        <f>SUMIFS(REEDS_Mid_Standard2023!$AS:$AS,REEDS_Mid_Standard2023!$C:$C,$B46,REEDS_Mid_Standard2023!$D:$D,H$4)</f>
        <v>1108571</v>
      </c>
      <c r="I46" s="27">
        <f>SUMIFS(REEDS_Mid_Standard2023!$AS:$AS,REEDS_Mid_Standard2023!$C:$C,$B46,REEDS_Mid_Standard2023!$D:$D,I$4)</f>
        <v>1409094</v>
      </c>
      <c r="J46" s="27">
        <f>SUMIFS(REEDS_Mid_Standard2023!$AS:$AS,REEDS_Mid_Standard2023!$C:$C,$B46,REEDS_Mid_Standard2023!$D:$D,J$4)</f>
        <v>1730885</v>
      </c>
      <c r="K46" s="27">
        <f>SUMIFS(REEDS_Mid_Standard2023!$AS:$AS,REEDS_Mid_Standard2023!$C:$C,$B46,REEDS_Mid_Standard2023!$D:$D,K$4)</f>
        <v>2066516</v>
      </c>
      <c r="L46" s="27">
        <f>SUMIFS(REEDS_Mid_Standard2023!$AS:$AS,REEDS_Mid_Standard2023!$C:$C,$B46,REEDS_Mid_Standard2023!$D:$D,L$4)</f>
        <v>2434631</v>
      </c>
      <c r="M46" s="27">
        <f>SUMIFS(REEDS_Mid_Standard2023!$AS:$AS,REEDS_Mid_Standard2023!$C:$C,$B46,REEDS_Mid_Standard2023!$D:$D,M$4)</f>
        <v>2845138</v>
      </c>
      <c r="N46" s="27">
        <f>SUMIFS(REEDS_Mid_Standard2023!$AS:$AS,REEDS_Mid_Standard2023!$C:$C,$B46,REEDS_Mid_Standard2023!$D:$D,N$4)</f>
        <v>3319740</v>
      </c>
      <c r="O46" s="27">
        <f>SUMIFS(REEDS_Mid_Standard2023!$AS:$AS,REEDS_Mid_Standard2023!$C:$C,$B46,REEDS_Mid_Standard2023!$D:$D,O$4)</f>
        <v>3852029</v>
      </c>
      <c r="P46" s="27">
        <f>SUMIFS(REEDS_Mid_Standard2023!$AS:$AS,REEDS_Mid_Standard2023!$C:$C,$B46,REEDS_Mid_Standard2023!$D:$D,P$4)</f>
        <v>4465894</v>
      </c>
      <c r="Q46" s="27">
        <f>SUMIFS(REEDS_Mid_Standard2023!$AS:$AS,REEDS_Mid_Standard2023!$C:$C,$B46,REEDS_Mid_Standard2023!$D:$D,Q$4)</f>
        <v>5155510</v>
      </c>
      <c r="S46" s="68" t="str">
        <f>IF(A46=About!$B$1,SUM('dist-rural-residential'!$AF$8,'dist-urban-residential'!$AF$8,'dist-commercial'!$AF$8)='REEDS calc'!Q46,"NA")</f>
        <v>NA</v>
      </c>
    </row>
    <row r="47" spans="1:19" ht="15" x14ac:dyDescent="0.25">
      <c r="A47" s="20" t="s">
        <v>83</v>
      </c>
      <c r="B47" s="20" t="s">
        <v>189</v>
      </c>
      <c r="C47" s="71">
        <f>SUMIFS(REEDS_Mid_Standard2021!$AS:$AS,REEDS_Mid_Standard2021!$A:$A,$B47,REEDS_Mid_Standard2021!$C:$C,C$4)</f>
        <v>2193467.2800699999</v>
      </c>
      <c r="D47" s="27">
        <f>SUMIFS(REEDS_Mid_Standard2023!$AS:$AS,REEDS_Mid_Standard2023!$C:$C,$B47,REEDS_Mid_Standard2023!$D:$D,D$4)</f>
        <v>3349660</v>
      </c>
      <c r="E47" s="27">
        <f>SUMIFS(REEDS_Mid_Standard2023!$AS:$AS,REEDS_Mid_Standard2023!$C:$C,$B47,REEDS_Mid_Standard2023!$D:$D,E$4)</f>
        <v>5964813</v>
      </c>
      <c r="F47" s="27">
        <f>SUMIFS(REEDS_Mid_Standard2023!$AS:$AS,REEDS_Mid_Standard2023!$C:$C,$B47,REEDS_Mid_Standard2023!$D:$D,F$4)</f>
        <v>9984469</v>
      </c>
      <c r="G47" s="27">
        <f>SUMIFS(REEDS_Mid_Standard2023!$AS:$AS,REEDS_Mid_Standard2023!$C:$C,$B47,REEDS_Mid_Standard2023!$D:$D,G$4)</f>
        <v>15650718</v>
      </c>
      <c r="H47" s="27">
        <f>SUMIFS(REEDS_Mid_Standard2023!$AS:$AS,REEDS_Mid_Standard2023!$C:$C,$B47,REEDS_Mid_Standard2023!$D:$D,H$4)</f>
        <v>20117245</v>
      </c>
      <c r="I47" s="27">
        <f>SUMIFS(REEDS_Mid_Standard2023!$AS:$AS,REEDS_Mid_Standard2023!$C:$C,$B47,REEDS_Mid_Standard2023!$D:$D,I$4)</f>
        <v>22939942</v>
      </c>
      <c r="J47" s="27">
        <f>SUMIFS(REEDS_Mid_Standard2023!$AS:$AS,REEDS_Mid_Standard2023!$C:$C,$B47,REEDS_Mid_Standard2023!$D:$D,J$4)</f>
        <v>23413703</v>
      </c>
      <c r="K47" s="27">
        <f>SUMIFS(REEDS_Mid_Standard2023!$AS:$AS,REEDS_Mid_Standard2023!$C:$C,$B47,REEDS_Mid_Standard2023!$D:$D,K$4)</f>
        <v>23972274</v>
      </c>
      <c r="L47" s="27">
        <f>SUMIFS(REEDS_Mid_Standard2023!$AS:$AS,REEDS_Mid_Standard2023!$C:$C,$B47,REEDS_Mid_Standard2023!$D:$D,L$4)</f>
        <v>24629717</v>
      </c>
      <c r="M47" s="27">
        <f>SUMIFS(REEDS_Mid_Standard2023!$AS:$AS,REEDS_Mid_Standard2023!$C:$C,$B47,REEDS_Mid_Standard2023!$D:$D,M$4)</f>
        <v>25384063</v>
      </c>
      <c r="N47" s="27">
        <f>SUMIFS(REEDS_Mid_Standard2023!$AS:$AS,REEDS_Mid_Standard2023!$C:$C,$B47,REEDS_Mid_Standard2023!$D:$D,N$4)</f>
        <v>26372524</v>
      </c>
      <c r="O47" s="27">
        <f>SUMIFS(REEDS_Mid_Standard2023!$AS:$AS,REEDS_Mid_Standard2023!$C:$C,$B47,REEDS_Mid_Standard2023!$D:$D,O$4)</f>
        <v>27456348</v>
      </c>
      <c r="P47" s="27">
        <f>SUMIFS(REEDS_Mid_Standard2023!$AS:$AS,REEDS_Mid_Standard2023!$C:$C,$B47,REEDS_Mid_Standard2023!$D:$D,P$4)</f>
        <v>28840106</v>
      </c>
      <c r="Q47" s="27">
        <f>SUMIFS(REEDS_Mid_Standard2023!$AS:$AS,REEDS_Mid_Standard2023!$C:$C,$B47,REEDS_Mid_Standard2023!$D:$D,Q$4)</f>
        <v>30897888</v>
      </c>
      <c r="S47" s="68" t="str">
        <f>IF(A47=About!$B$1,SUM('dist-rural-residential'!$AF$8,'dist-urban-residential'!$AF$8,'dist-commercial'!$AF$8)='REEDS calc'!Q47,"NA")</f>
        <v>NA</v>
      </c>
    </row>
    <row r="48" spans="1:19" ht="15" x14ac:dyDescent="0.25">
      <c r="A48" s="20" t="s">
        <v>84</v>
      </c>
      <c r="B48" s="20" t="s">
        <v>190</v>
      </c>
      <c r="C48" s="71">
        <f>SUMIFS(REEDS_Mid_Standard2021!$AS:$AS,REEDS_Mid_Standard2021!$A:$A,$B48,REEDS_Mid_Standard2021!$C:$C,C$4)</f>
        <v>747210.94336000003</v>
      </c>
      <c r="D48" s="27">
        <f>SUMIFS(REEDS_Mid_Standard2023!$AS:$AS,REEDS_Mid_Standard2023!$C:$C,$B48,REEDS_Mid_Standard2023!$D:$D,D$4)</f>
        <v>775243</v>
      </c>
      <c r="E48" s="27">
        <f>SUMIFS(REEDS_Mid_Standard2023!$AS:$AS,REEDS_Mid_Standard2023!$C:$C,$B48,REEDS_Mid_Standard2023!$D:$D,E$4)</f>
        <v>906977</v>
      </c>
      <c r="F48" s="27">
        <f>SUMIFS(REEDS_Mid_Standard2023!$AS:$AS,REEDS_Mid_Standard2023!$C:$C,$B48,REEDS_Mid_Standard2023!$D:$D,F$4)</f>
        <v>1071171</v>
      </c>
      <c r="G48" s="27">
        <f>SUMIFS(REEDS_Mid_Standard2023!$AS:$AS,REEDS_Mid_Standard2023!$C:$C,$B48,REEDS_Mid_Standard2023!$D:$D,G$4)</f>
        <v>1302201</v>
      </c>
      <c r="H48" s="27">
        <f>SUMIFS(REEDS_Mid_Standard2023!$AS:$AS,REEDS_Mid_Standard2023!$C:$C,$B48,REEDS_Mid_Standard2023!$D:$D,H$4)</f>
        <v>1496279</v>
      </c>
      <c r="I48" s="27">
        <f>SUMIFS(REEDS_Mid_Standard2023!$AS:$AS,REEDS_Mid_Standard2023!$C:$C,$B48,REEDS_Mid_Standard2023!$D:$D,I$4)</f>
        <v>1576203</v>
      </c>
      <c r="J48" s="27">
        <f>SUMIFS(REEDS_Mid_Standard2023!$AS:$AS,REEDS_Mid_Standard2023!$C:$C,$B48,REEDS_Mid_Standard2023!$D:$D,J$4)</f>
        <v>1594981</v>
      </c>
      <c r="K48" s="27">
        <f>SUMIFS(REEDS_Mid_Standard2023!$AS:$AS,REEDS_Mid_Standard2023!$C:$C,$B48,REEDS_Mid_Standard2023!$D:$D,K$4)</f>
        <v>1616722</v>
      </c>
      <c r="L48" s="27">
        <f>SUMIFS(REEDS_Mid_Standard2023!$AS:$AS,REEDS_Mid_Standard2023!$C:$C,$B48,REEDS_Mid_Standard2023!$D:$D,L$4)</f>
        <v>1639644</v>
      </c>
      <c r="M48" s="27">
        <f>SUMIFS(REEDS_Mid_Standard2023!$AS:$AS,REEDS_Mid_Standard2023!$C:$C,$B48,REEDS_Mid_Standard2023!$D:$D,M$4)</f>
        <v>1659466</v>
      </c>
      <c r="N48" s="27">
        <f>SUMIFS(REEDS_Mid_Standard2023!$AS:$AS,REEDS_Mid_Standard2023!$C:$C,$B48,REEDS_Mid_Standard2023!$D:$D,N$4)</f>
        <v>1682115</v>
      </c>
      <c r="O48" s="27">
        <f>SUMIFS(REEDS_Mid_Standard2023!$AS:$AS,REEDS_Mid_Standard2023!$C:$C,$B48,REEDS_Mid_Standard2023!$D:$D,O$4)</f>
        <v>1706387</v>
      </c>
      <c r="P48" s="27">
        <f>SUMIFS(REEDS_Mid_Standard2023!$AS:$AS,REEDS_Mid_Standard2023!$C:$C,$B48,REEDS_Mid_Standard2023!$D:$D,P$4)</f>
        <v>1737335</v>
      </c>
      <c r="Q48" s="27">
        <f>SUMIFS(REEDS_Mid_Standard2023!$AS:$AS,REEDS_Mid_Standard2023!$C:$C,$B48,REEDS_Mid_Standard2023!$D:$D,Q$4)</f>
        <v>1776287</v>
      </c>
      <c r="S48" s="68" t="str">
        <f>IF(A48=About!$B$1,SUM('dist-rural-residential'!$AF$8,'dist-urban-residential'!$AF$8,'dist-commercial'!$AF$8)='REEDS calc'!Q48,"NA")</f>
        <v>NA</v>
      </c>
    </row>
    <row r="49" spans="1:35" ht="15" x14ac:dyDescent="0.25">
      <c r="A49" s="20" t="s">
        <v>85</v>
      </c>
      <c r="B49" s="20" t="s">
        <v>191</v>
      </c>
      <c r="C49" s="71">
        <f>SUMIFS(REEDS_Mid_Standard2021!$AS:$AS,REEDS_Mid_Standard2021!$A:$A,$B49,REEDS_Mid_Standard2021!$C:$C,C$4)</f>
        <v>199217.443845</v>
      </c>
      <c r="D49" s="27">
        <f>SUMIFS(REEDS_Mid_Standard2023!$AS:$AS,REEDS_Mid_Standard2023!$C:$C,$B49,REEDS_Mid_Standard2023!$D:$D,D$4)</f>
        <v>244831</v>
      </c>
      <c r="E49" s="27">
        <f>SUMIFS(REEDS_Mid_Standard2023!$AS:$AS,REEDS_Mid_Standard2023!$C:$C,$B49,REEDS_Mid_Standard2023!$D:$D,E$4)</f>
        <v>284590</v>
      </c>
      <c r="F49" s="27">
        <f>SUMIFS(REEDS_Mid_Standard2023!$AS:$AS,REEDS_Mid_Standard2023!$C:$C,$B49,REEDS_Mid_Standard2023!$D:$D,F$4)</f>
        <v>333897</v>
      </c>
      <c r="G49" s="27">
        <f>SUMIFS(REEDS_Mid_Standard2023!$AS:$AS,REEDS_Mid_Standard2023!$C:$C,$B49,REEDS_Mid_Standard2023!$D:$D,G$4)</f>
        <v>393012</v>
      </c>
      <c r="H49" s="27">
        <f>SUMIFS(REEDS_Mid_Standard2023!$AS:$AS,REEDS_Mid_Standard2023!$C:$C,$B49,REEDS_Mid_Standard2023!$D:$D,H$4)</f>
        <v>420216</v>
      </c>
      <c r="I49" s="27">
        <f>SUMIFS(REEDS_Mid_Standard2023!$AS:$AS,REEDS_Mid_Standard2023!$C:$C,$B49,REEDS_Mid_Standard2023!$D:$D,I$4)</f>
        <v>441011</v>
      </c>
      <c r="J49" s="27">
        <f>SUMIFS(REEDS_Mid_Standard2023!$AS:$AS,REEDS_Mid_Standard2023!$C:$C,$B49,REEDS_Mid_Standard2023!$D:$D,J$4)</f>
        <v>453174</v>
      </c>
      <c r="K49" s="27">
        <f>SUMIFS(REEDS_Mid_Standard2023!$AS:$AS,REEDS_Mid_Standard2023!$C:$C,$B49,REEDS_Mid_Standard2023!$D:$D,K$4)</f>
        <v>466121</v>
      </c>
      <c r="L49" s="27">
        <f>SUMIFS(REEDS_Mid_Standard2023!$AS:$AS,REEDS_Mid_Standard2023!$C:$C,$B49,REEDS_Mid_Standard2023!$D:$D,L$4)</f>
        <v>480508</v>
      </c>
      <c r="M49" s="27">
        <f>SUMIFS(REEDS_Mid_Standard2023!$AS:$AS,REEDS_Mid_Standard2023!$C:$C,$B49,REEDS_Mid_Standard2023!$D:$D,M$4)</f>
        <v>496333</v>
      </c>
      <c r="N49" s="27">
        <f>SUMIFS(REEDS_Mid_Standard2023!$AS:$AS,REEDS_Mid_Standard2023!$C:$C,$B49,REEDS_Mid_Standard2023!$D:$D,N$4)</f>
        <v>513466</v>
      </c>
      <c r="O49" s="27">
        <f>SUMIFS(REEDS_Mid_Standard2023!$AS:$AS,REEDS_Mid_Standard2023!$C:$C,$B49,REEDS_Mid_Standard2023!$D:$D,O$4)</f>
        <v>527199</v>
      </c>
      <c r="P49" s="27">
        <f>SUMIFS(REEDS_Mid_Standard2023!$AS:$AS,REEDS_Mid_Standard2023!$C:$C,$B49,REEDS_Mid_Standard2023!$D:$D,P$4)</f>
        <v>542370</v>
      </c>
      <c r="Q49" s="27">
        <f>SUMIFS(REEDS_Mid_Standard2023!$AS:$AS,REEDS_Mid_Standard2023!$C:$C,$B49,REEDS_Mid_Standard2023!$D:$D,Q$4)</f>
        <v>563688</v>
      </c>
      <c r="S49" s="68" t="str">
        <f>IF(A49=About!$B$1,SUM('dist-rural-residential'!$AF$8,'dist-urban-residential'!$AF$8,'dist-commercial'!$AF$8)='REEDS calc'!Q49,"NA")</f>
        <v>NA</v>
      </c>
    </row>
    <row r="50" spans="1:35" ht="15" x14ac:dyDescent="0.25">
      <c r="A50" s="20" t="s">
        <v>86</v>
      </c>
      <c r="B50" s="20" t="s">
        <v>192</v>
      </c>
      <c r="C50" s="71">
        <f>SUMIFS(REEDS_Mid_Standard2021!$AS:$AS,REEDS_Mid_Standard2021!$A:$A,$B50,REEDS_Mid_Standard2021!$C:$C,C$4)</f>
        <v>447162.54866589903</v>
      </c>
      <c r="D50" s="27">
        <f>SUMIFS(REEDS_Mid_Standard2023!$AS:$AS,REEDS_Mid_Standard2023!$C:$C,$B50,REEDS_Mid_Standard2023!$D:$D,D$4)</f>
        <v>805281</v>
      </c>
      <c r="E50" s="27">
        <f>SUMIFS(REEDS_Mid_Standard2023!$AS:$AS,REEDS_Mid_Standard2023!$C:$C,$B50,REEDS_Mid_Standard2023!$D:$D,E$4)</f>
        <v>1592136</v>
      </c>
      <c r="F50" s="27">
        <f>SUMIFS(REEDS_Mid_Standard2023!$AS:$AS,REEDS_Mid_Standard2023!$C:$C,$B50,REEDS_Mid_Standard2023!$D:$D,F$4)</f>
        <v>2845030</v>
      </c>
      <c r="G50" s="27">
        <f>SUMIFS(REEDS_Mid_Standard2023!$AS:$AS,REEDS_Mid_Standard2023!$C:$C,$B50,REEDS_Mid_Standard2023!$D:$D,G$4)</f>
        <v>4668662</v>
      </c>
      <c r="H50" s="27">
        <f>SUMIFS(REEDS_Mid_Standard2023!$AS:$AS,REEDS_Mid_Standard2023!$C:$C,$B50,REEDS_Mid_Standard2023!$D:$D,H$4)</f>
        <v>6129046</v>
      </c>
      <c r="I50" s="27">
        <f>SUMIFS(REEDS_Mid_Standard2023!$AS:$AS,REEDS_Mid_Standard2023!$C:$C,$B50,REEDS_Mid_Standard2023!$D:$D,I$4)</f>
        <v>7112153</v>
      </c>
      <c r="J50" s="27">
        <f>SUMIFS(REEDS_Mid_Standard2023!$AS:$AS,REEDS_Mid_Standard2023!$C:$C,$B50,REEDS_Mid_Standard2023!$D:$D,J$4)</f>
        <v>7290233</v>
      </c>
      <c r="K50" s="27">
        <f>SUMIFS(REEDS_Mid_Standard2023!$AS:$AS,REEDS_Mid_Standard2023!$C:$C,$B50,REEDS_Mid_Standard2023!$D:$D,K$4)</f>
        <v>7453305</v>
      </c>
      <c r="L50" s="27">
        <f>SUMIFS(REEDS_Mid_Standard2023!$AS:$AS,REEDS_Mid_Standard2023!$C:$C,$B50,REEDS_Mid_Standard2023!$D:$D,L$4)</f>
        <v>7633954</v>
      </c>
      <c r="M50" s="27">
        <f>SUMIFS(REEDS_Mid_Standard2023!$AS:$AS,REEDS_Mid_Standard2023!$C:$C,$B50,REEDS_Mid_Standard2023!$D:$D,M$4)</f>
        <v>7851986</v>
      </c>
      <c r="N50" s="27">
        <f>SUMIFS(REEDS_Mid_Standard2023!$AS:$AS,REEDS_Mid_Standard2023!$C:$C,$B50,REEDS_Mid_Standard2023!$D:$D,N$4)</f>
        <v>8141961</v>
      </c>
      <c r="O50" s="27">
        <f>SUMIFS(REEDS_Mid_Standard2023!$AS:$AS,REEDS_Mid_Standard2023!$C:$C,$B50,REEDS_Mid_Standard2023!$D:$D,O$4)</f>
        <v>8425420</v>
      </c>
      <c r="P50" s="27">
        <f>SUMIFS(REEDS_Mid_Standard2023!$AS:$AS,REEDS_Mid_Standard2023!$C:$C,$B50,REEDS_Mid_Standard2023!$D:$D,P$4)</f>
        <v>8644126</v>
      </c>
      <c r="Q50" s="27">
        <f>SUMIFS(REEDS_Mid_Standard2023!$AS:$AS,REEDS_Mid_Standard2023!$C:$C,$B50,REEDS_Mid_Standard2023!$D:$D,Q$4)</f>
        <v>9106390</v>
      </c>
      <c r="S50" s="68" t="str">
        <f>IF(A50=About!$B$1,SUM('dist-rural-residential'!$AF$8,'dist-urban-residential'!$AF$8,'dist-commercial'!$AF$8)='REEDS calc'!Q50,"NA")</f>
        <v>NA</v>
      </c>
    </row>
    <row r="51" spans="1:35" ht="15" x14ac:dyDescent="0.25">
      <c r="A51" s="20" t="s">
        <v>87</v>
      </c>
      <c r="B51" s="20" t="s">
        <v>193</v>
      </c>
      <c r="C51" s="71">
        <f>SUMIFS(REEDS_Mid_Standard2021!$AS:$AS,REEDS_Mid_Standard2021!$A:$A,$B51,REEDS_Mid_Standard2021!$C:$C,C$4)</f>
        <v>248615.60053699999</v>
      </c>
      <c r="D51" s="27">
        <f>SUMIFS(REEDS_Mid_Standard2023!$AS:$AS,REEDS_Mid_Standard2023!$C:$C,$B51,REEDS_Mid_Standard2023!$D:$D,D$4)</f>
        <v>733348</v>
      </c>
      <c r="E51" s="27">
        <f>SUMIFS(REEDS_Mid_Standard2023!$AS:$AS,REEDS_Mid_Standard2023!$C:$C,$B51,REEDS_Mid_Standard2023!$D:$D,E$4)</f>
        <v>1213960</v>
      </c>
      <c r="F51" s="27">
        <f>SUMIFS(REEDS_Mid_Standard2023!$AS:$AS,REEDS_Mid_Standard2023!$C:$C,$B51,REEDS_Mid_Standard2023!$D:$D,F$4)</f>
        <v>1681947</v>
      </c>
      <c r="G51" s="27">
        <f>SUMIFS(REEDS_Mid_Standard2023!$AS:$AS,REEDS_Mid_Standard2023!$C:$C,$B51,REEDS_Mid_Standard2023!$D:$D,G$4)</f>
        <v>2527523</v>
      </c>
      <c r="H51" s="27">
        <f>SUMIFS(REEDS_Mid_Standard2023!$AS:$AS,REEDS_Mid_Standard2023!$C:$C,$B51,REEDS_Mid_Standard2023!$D:$D,H$4)</f>
        <v>3300559</v>
      </c>
      <c r="I51" s="27">
        <f>SUMIFS(REEDS_Mid_Standard2023!$AS:$AS,REEDS_Mid_Standard2023!$C:$C,$B51,REEDS_Mid_Standard2023!$D:$D,I$4)</f>
        <v>3399335</v>
      </c>
      <c r="J51" s="27">
        <f>SUMIFS(REEDS_Mid_Standard2023!$AS:$AS,REEDS_Mid_Standard2023!$C:$C,$B51,REEDS_Mid_Standard2023!$D:$D,J$4)</f>
        <v>3459099</v>
      </c>
      <c r="K51" s="27">
        <f>SUMIFS(REEDS_Mid_Standard2023!$AS:$AS,REEDS_Mid_Standard2023!$C:$C,$B51,REEDS_Mid_Standard2023!$D:$D,K$4)</f>
        <v>3505714</v>
      </c>
      <c r="L51" s="27">
        <f>SUMIFS(REEDS_Mid_Standard2023!$AS:$AS,REEDS_Mid_Standard2023!$C:$C,$B51,REEDS_Mid_Standard2023!$D:$D,L$4)</f>
        <v>3551446</v>
      </c>
      <c r="M51" s="27">
        <f>SUMIFS(REEDS_Mid_Standard2023!$AS:$AS,REEDS_Mid_Standard2023!$C:$C,$B51,REEDS_Mid_Standard2023!$D:$D,M$4)</f>
        <v>3593320</v>
      </c>
      <c r="N51" s="27">
        <f>SUMIFS(REEDS_Mid_Standard2023!$AS:$AS,REEDS_Mid_Standard2023!$C:$C,$B51,REEDS_Mid_Standard2023!$D:$D,N$4)</f>
        <v>3653198</v>
      </c>
      <c r="O51" s="27">
        <f>SUMIFS(REEDS_Mid_Standard2023!$AS:$AS,REEDS_Mid_Standard2023!$C:$C,$B51,REEDS_Mid_Standard2023!$D:$D,O$4)</f>
        <v>3707377</v>
      </c>
      <c r="P51" s="27">
        <f>SUMIFS(REEDS_Mid_Standard2023!$AS:$AS,REEDS_Mid_Standard2023!$C:$C,$B51,REEDS_Mid_Standard2023!$D:$D,P$4)</f>
        <v>3724900</v>
      </c>
      <c r="Q51" s="27">
        <f>SUMIFS(REEDS_Mid_Standard2023!$AS:$AS,REEDS_Mid_Standard2023!$C:$C,$B51,REEDS_Mid_Standard2023!$D:$D,Q$4)</f>
        <v>3768406</v>
      </c>
      <c r="S51" s="68" t="str">
        <f>IF(A51=About!$B$1,SUM('dist-rural-residential'!$AF$8,'dist-urban-residential'!$AF$8,'dist-commercial'!$AF$8)='REEDS calc'!Q51,"NA")</f>
        <v>NA</v>
      </c>
    </row>
    <row r="52" spans="1:35" ht="15" x14ac:dyDescent="0.25">
      <c r="A52" s="20" t="s">
        <v>88</v>
      </c>
      <c r="B52" s="20" t="s">
        <v>194</v>
      </c>
      <c r="C52" s="71">
        <f>SUMIFS(REEDS_Mid_Standard2021!$AS:$AS,REEDS_Mid_Standard2021!$A:$A,$B52,REEDS_Mid_Standard2021!$C:$C,C$4)</f>
        <v>91815.305664</v>
      </c>
      <c r="D52" s="27">
        <f>SUMIFS(REEDS_Mid_Standard2023!$AS:$AS,REEDS_Mid_Standard2023!$C:$C,$B52,REEDS_Mid_Standard2023!$D:$D,D$4)</f>
        <v>142853</v>
      </c>
      <c r="E52" s="27">
        <f>SUMIFS(REEDS_Mid_Standard2023!$AS:$AS,REEDS_Mid_Standard2023!$C:$C,$B52,REEDS_Mid_Standard2023!$D:$D,E$4)</f>
        <v>191238</v>
      </c>
      <c r="F52" s="27">
        <f>SUMIFS(REEDS_Mid_Standard2023!$AS:$AS,REEDS_Mid_Standard2023!$C:$C,$B52,REEDS_Mid_Standard2023!$D:$D,F$4)</f>
        <v>266401</v>
      </c>
      <c r="G52" s="27">
        <f>SUMIFS(REEDS_Mid_Standard2023!$AS:$AS,REEDS_Mid_Standard2023!$C:$C,$B52,REEDS_Mid_Standard2023!$D:$D,G$4)</f>
        <v>385084</v>
      </c>
      <c r="H52" s="27">
        <f>SUMIFS(REEDS_Mid_Standard2023!$AS:$AS,REEDS_Mid_Standard2023!$C:$C,$B52,REEDS_Mid_Standard2023!$D:$D,H$4)</f>
        <v>517919</v>
      </c>
      <c r="I52" s="27">
        <f>SUMIFS(REEDS_Mid_Standard2023!$AS:$AS,REEDS_Mid_Standard2023!$C:$C,$B52,REEDS_Mid_Standard2023!$D:$D,I$4)</f>
        <v>652903</v>
      </c>
      <c r="J52" s="27">
        <f>SUMIFS(REEDS_Mid_Standard2023!$AS:$AS,REEDS_Mid_Standard2023!$C:$C,$B52,REEDS_Mid_Standard2023!$D:$D,J$4)</f>
        <v>733556</v>
      </c>
      <c r="K52" s="27">
        <f>SUMIFS(REEDS_Mid_Standard2023!$AS:$AS,REEDS_Mid_Standard2023!$C:$C,$B52,REEDS_Mid_Standard2023!$D:$D,K$4)</f>
        <v>817945</v>
      </c>
      <c r="L52" s="27">
        <f>SUMIFS(REEDS_Mid_Standard2023!$AS:$AS,REEDS_Mid_Standard2023!$C:$C,$B52,REEDS_Mid_Standard2023!$D:$D,L$4)</f>
        <v>907172</v>
      </c>
      <c r="M52" s="27">
        <f>SUMIFS(REEDS_Mid_Standard2023!$AS:$AS,REEDS_Mid_Standard2023!$C:$C,$B52,REEDS_Mid_Standard2023!$D:$D,M$4)</f>
        <v>1000980</v>
      </c>
      <c r="N52" s="27">
        <f>SUMIFS(REEDS_Mid_Standard2023!$AS:$AS,REEDS_Mid_Standard2023!$C:$C,$B52,REEDS_Mid_Standard2023!$D:$D,N$4)</f>
        <v>1104259</v>
      </c>
      <c r="O52" s="27">
        <f>SUMIFS(REEDS_Mid_Standard2023!$AS:$AS,REEDS_Mid_Standard2023!$C:$C,$B52,REEDS_Mid_Standard2023!$D:$D,O$4)</f>
        <v>1208868</v>
      </c>
      <c r="P52" s="27">
        <f>SUMIFS(REEDS_Mid_Standard2023!$AS:$AS,REEDS_Mid_Standard2023!$C:$C,$B52,REEDS_Mid_Standard2023!$D:$D,P$4)</f>
        <v>1309823</v>
      </c>
      <c r="Q52" s="27">
        <f>SUMIFS(REEDS_Mid_Standard2023!$AS:$AS,REEDS_Mid_Standard2023!$C:$C,$B52,REEDS_Mid_Standard2023!$D:$D,Q$4)</f>
        <v>1420670</v>
      </c>
      <c r="S52" s="68" t="str">
        <f>IF(A52=About!$B$1,SUM('dist-rural-residential'!$AF$8,'dist-urban-residential'!$AF$8,'dist-commercial'!$AF$8)='REEDS calc'!Q52,"NA")</f>
        <v>NA</v>
      </c>
    </row>
    <row r="53" spans="1:35" ht="15" x14ac:dyDescent="0.25">
      <c r="A53" s="20" t="s">
        <v>89</v>
      </c>
      <c r="B53" s="20" t="s">
        <v>195</v>
      </c>
      <c r="C53" s="71">
        <f>SUMIFS(REEDS_Mid_Standard2021!$AS:$AS,REEDS_Mid_Standard2021!$A:$A,$B53,REEDS_Mid_Standard2021!$C:$C,C$4)</f>
        <v>117210.11510900001</v>
      </c>
      <c r="D53" s="27">
        <f>SUMIFS(REEDS_Mid_Standard2023!$AS:$AS,REEDS_Mid_Standard2023!$C:$C,$B53,REEDS_Mid_Standard2023!$D:$D,D$4)</f>
        <v>200453</v>
      </c>
      <c r="E53" s="27">
        <f>SUMIFS(REEDS_Mid_Standard2023!$AS:$AS,REEDS_Mid_Standard2023!$C:$C,$B53,REEDS_Mid_Standard2023!$D:$D,E$4)</f>
        <v>340841</v>
      </c>
      <c r="F53" s="27">
        <f>SUMIFS(REEDS_Mid_Standard2023!$AS:$AS,REEDS_Mid_Standard2023!$C:$C,$B53,REEDS_Mid_Standard2023!$D:$D,F$4)</f>
        <v>609131</v>
      </c>
      <c r="G53" s="27">
        <f>SUMIFS(REEDS_Mid_Standard2023!$AS:$AS,REEDS_Mid_Standard2023!$C:$C,$B53,REEDS_Mid_Standard2023!$D:$D,G$4)</f>
        <v>1097338</v>
      </c>
      <c r="H53" s="27">
        <f>SUMIFS(REEDS_Mid_Standard2023!$AS:$AS,REEDS_Mid_Standard2023!$C:$C,$B53,REEDS_Mid_Standard2023!$D:$D,H$4)</f>
        <v>1744874</v>
      </c>
      <c r="I53" s="27">
        <f>SUMIFS(REEDS_Mid_Standard2023!$AS:$AS,REEDS_Mid_Standard2023!$C:$C,$B53,REEDS_Mid_Standard2023!$D:$D,I$4)</f>
        <v>2415447</v>
      </c>
      <c r="J53" s="27">
        <f>SUMIFS(REEDS_Mid_Standard2023!$AS:$AS,REEDS_Mid_Standard2023!$C:$C,$B53,REEDS_Mid_Standard2023!$D:$D,J$4)</f>
        <v>2512586</v>
      </c>
      <c r="K53" s="27">
        <f>SUMIFS(REEDS_Mid_Standard2023!$AS:$AS,REEDS_Mid_Standard2023!$C:$C,$B53,REEDS_Mid_Standard2023!$D:$D,K$4)</f>
        <v>2586596</v>
      </c>
      <c r="L53" s="27">
        <f>SUMIFS(REEDS_Mid_Standard2023!$AS:$AS,REEDS_Mid_Standard2023!$C:$C,$B53,REEDS_Mid_Standard2023!$D:$D,L$4)</f>
        <v>2640599</v>
      </c>
      <c r="M53" s="27">
        <f>SUMIFS(REEDS_Mid_Standard2023!$AS:$AS,REEDS_Mid_Standard2023!$C:$C,$B53,REEDS_Mid_Standard2023!$D:$D,M$4)</f>
        <v>2695758</v>
      </c>
      <c r="N53" s="27">
        <f>SUMIFS(REEDS_Mid_Standard2023!$AS:$AS,REEDS_Mid_Standard2023!$C:$C,$B53,REEDS_Mid_Standard2023!$D:$D,N$4)</f>
        <v>2779227</v>
      </c>
      <c r="O53" s="27">
        <f>SUMIFS(REEDS_Mid_Standard2023!$AS:$AS,REEDS_Mid_Standard2023!$C:$C,$B53,REEDS_Mid_Standard2023!$D:$D,O$4)</f>
        <v>2831845</v>
      </c>
      <c r="P53" s="27">
        <f>SUMIFS(REEDS_Mid_Standard2023!$AS:$AS,REEDS_Mid_Standard2023!$C:$C,$B53,REEDS_Mid_Standard2023!$D:$D,P$4)</f>
        <v>2927538</v>
      </c>
      <c r="Q53" s="27">
        <f>SUMIFS(REEDS_Mid_Standard2023!$AS:$AS,REEDS_Mid_Standard2023!$C:$C,$B53,REEDS_Mid_Standard2023!$D:$D,Q$4)</f>
        <v>3023363</v>
      </c>
      <c r="S53" s="68" t="str">
        <f>IF(A53=About!$B$1,SUM('dist-rural-residential'!$AF$8,'dist-urban-residential'!$AF$8,'dist-commercial'!$AF$8)='REEDS calc'!Q53,"NA")</f>
        <v>NA</v>
      </c>
    </row>
    <row r="54" spans="1:35" ht="15" x14ac:dyDescent="0.25">
      <c r="A54" s="20" t="s">
        <v>90</v>
      </c>
      <c r="B54" s="20" t="s">
        <v>196</v>
      </c>
      <c r="C54" s="71">
        <f>SUMIFS(REEDS_Mid_Standard2021!$AS:$AS,REEDS_Mid_Standard2021!$A:$A,$B54,REEDS_Mid_Standard2021!$C:$C,C$4)</f>
        <v>9273.5636159999995</v>
      </c>
      <c r="D54" s="27">
        <f>SUMIFS(REEDS_Mid_Standard2023!$AS:$AS,REEDS_Mid_Standard2023!$C:$C,$B54,REEDS_Mid_Standard2023!$D:$D,D$4)</f>
        <v>20002</v>
      </c>
      <c r="E54" s="27">
        <f>SUMIFS(REEDS_Mid_Standard2023!$AS:$AS,REEDS_Mid_Standard2023!$C:$C,$B54,REEDS_Mid_Standard2023!$D:$D,E$4)</f>
        <v>30884</v>
      </c>
      <c r="F54" s="27">
        <f>SUMIFS(REEDS_Mid_Standard2023!$AS:$AS,REEDS_Mid_Standard2023!$C:$C,$B54,REEDS_Mid_Standard2023!$D:$D,F$4)</f>
        <v>45454</v>
      </c>
      <c r="G54" s="27">
        <f>SUMIFS(REEDS_Mid_Standard2023!$AS:$AS,REEDS_Mid_Standard2023!$C:$C,$B54,REEDS_Mid_Standard2023!$D:$D,G$4)</f>
        <v>66112</v>
      </c>
      <c r="H54" s="27">
        <f>SUMIFS(REEDS_Mid_Standard2023!$AS:$AS,REEDS_Mid_Standard2023!$C:$C,$B54,REEDS_Mid_Standard2023!$D:$D,H$4)</f>
        <v>85512</v>
      </c>
      <c r="I54" s="27">
        <f>SUMIFS(REEDS_Mid_Standard2023!$AS:$AS,REEDS_Mid_Standard2023!$C:$C,$B54,REEDS_Mid_Standard2023!$D:$D,I$4)</f>
        <v>104389</v>
      </c>
      <c r="J54" s="27">
        <f>SUMIFS(REEDS_Mid_Standard2023!$AS:$AS,REEDS_Mid_Standard2023!$C:$C,$B54,REEDS_Mid_Standard2023!$D:$D,J$4)</f>
        <v>122813</v>
      </c>
      <c r="K54" s="27">
        <f>SUMIFS(REEDS_Mid_Standard2023!$AS:$AS,REEDS_Mid_Standard2023!$C:$C,$B54,REEDS_Mid_Standard2023!$D:$D,K$4)</f>
        <v>144742</v>
      </c>
      <c r="L54" s="27">
        <f>SUMIFS(REEDS_Mid_Standard2023!$AS:$AS,REEDS_Mid_Standard2023!$C:$C,$B54,REEDS_Mid_Standard2023!$D:$D,L$4)</f>
        <v>169875</v>
      </c>
      <c r="M54" s="27">
        <f>SUMIFS(REEDS_Mid_Standard2023!$AS:$AS,REEDS_Mid_Standard2023!$C:$C,$B54,REEDS_Mid_Standard2023!$D:$D,M$4)</f>
        <v>196949</v>
      </c>
      <c r="N54" s="27">
        <f>SUMIFS(REEDS_Mid_Standard2023!$AS:$AS,REEDS_Mid_Standard2023!$C:$C,$B54,REEDS_Mid_Standard2023!$D:$D,N$4)</f>
        <v>226755</v>
      </c>
      <c r="O54" s="27">
        <f>SUMIFS(REEDS_Mid_Standard2023!$AS:$AS,REEDS_Mid_Standard2023!$C:$C,$B54,REEDS_Mid_Standard2023!$D:$D,O$4)</f>
        <v>259551</v>
      </c>
      <c r="P54" s="27">
        <f>SUMIFS(REEDS_Mid_Standard2023!$AS:$AS,REEDS_Mid_Standard2023!$C:$C,$B54,REEDS_Mid_Standard2023!$D:$D,P$4)</f>
        <v>295217</v>
      </c>
      <c r="Q54" s="27">
        <f>SUMIFS(REEDS_Mid_Standard2023!$AS:$AS,REEDS_Mid_Standard2023!$C:$C,$B54,REEDS_Mid_Standard2023!$D:$D,Q$4)</f>
        <v>334875</v>
      </c>
      <c r="S54" s="68" t="str">
        <f>IF(A54=About!$B$1,SUM('dist-rural-residential'!$AF$8,'dist-urban-residential'!$AF$8,'dist-commercial'!$AF$8)='REEDS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41668.798466</v>
      </c>
      <c r="D64" s="32">
        <f>E64</f>
        <v>41668.798466</v>
      </c>
      <c r="E64" s="32">
        <f>INDEX($C$5:$Q$54,MATCH($B64,$B$5:$B$54,0),MATCH(E$63,$C$4:$Q$4,0))</f>
        <v>41668.798466</v>
      </c>
      <c r="F64" s="33">
        <f>IFERROR(INDEX($C$5:$Q$54,MATCH($B64,$B$5:$B$54,0),MATCH(F$63,$C$4:$Q$4,0)),AVERAGE(E64,G64))</f>
        <v>70803.399233000004</v>
      </c>
      <c r="G64" s="33">
        <f t="shared" ref="G64:AF73" si="0">IFERROR(INDEX($C$5:$Q$54,MATCH($B64,$B$5:$B$54,0),MATCH(G$63,$C$4:$Q$4,0)),AVERAGE(F64,H64))</f>
        <v>99938</v>
      </c>
      <c r="H64" s="33">
        <f t="shared" si="0"/>
        <v>172677</v>
      </c>
      <c r="I64" s="33">
        <f t="shared" si="0"/>
        <v>245416</v>
      </c>
      <c r="J64" s="33">
        <f t="shared" si="0"/>
        <v>421954</v>
      </c>
      <c r="K64" s="33">
        <f t="shared" si="0"/>
        <v>598492</v>
      </c>
      <c r="L64" s="33">
        <f t="shared" si="0"/>
        <v>916270</v>
      </c>
      <c r="M64" s="33">
        <f t="shared" si="0"/>
        <v>1234048</v>
      </c>
      <c r="N64" s="33">
        <f t="shared" si="0"/>
        <v>1527554.5</v>
      </c>
      <c r="O64" s="33">
        <f t="shared" si="0"/>
        <v>1821061</v>
      </c>
      <c r="P64" s="33">
        <f t="shared" si="0"/>
        <v>2012601</v>
      </c>
      <c r="Q64" s="33">
        <f t="shared" si="0"/>
        <v>2204141</v>
      </c>
      <c r="R64" s="33">
        <f t="shared" si="0"/>
        <v>2279477.5</v>
      </c>
      <c r="S64" s="33">
        <f t="shared" si="0"/>
        <v>2354814</v>
      </c>
      <c r="T64" s="33">
        <f t="shared" si="0"/>
        <v>2451911.5</v>
      </c>
      <c r="U64" s="33">
        <f t="shared" si="0"/>
        <v>2549009</v>
      </c>
      <c r="V64" s="33">
        <f t="shared" si="0"/>
        <v>2680101</v>
      </c>
      <c r="W64" s="33">
        <f t="shared" si="0"/>
        <v>2811193</v>
      </c>
      <c r="X64" s="33">
        <f t="shared" si="0"/>
        <v>2952449</v>
      </c>
      <c r="Y64" s="33">
        <f t="shared" si="0"/>
        <v>3093705</v>
      </c>
      <c r="Z64" s="33">
        <f t="shared" si="0"/>
        <v>3218762.5</v>
      </c>
      <c r="AA64" s="33">
        <f t="shared" si="0"/>
        <v>3343820</v>
      </c>
      <c r="AB64" s="33">
        <f t="shared" si="0"/>
        <v>3448232.5</v>
      </c>
      <c r="AC64" s="33">
        <f t="shared" si="0"/>
        <v>3552645</v>
      </c>
      <c r="AD64" s="33">
        <f t="shared" si="0"/>
        <v>3658265</v>
      </c>
      <c r="AE64" s="33">
        <f t="shared" si="0"/>
        <v>3763885</v>
      </c>
      <c r="AF64" s="33">
        <f t="shared" si="0"/>
        <v>3885899</v>
      </c>
      <c r="AG64" s="33">
        <f t="shared" ref="AG64:AG95" si="1">IFERROR(INDEX($C$5:$Q$54,MATCH($B64,$B$5:$B$54,0),MATCH(AG$63,$C$4:$Q$4,0)),AVERAGE(AF64,AI64))</f>
        <v>4007913</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2726478.6350969998</v>
      </c>
      <c r="D66" s="32">
        <f t="shared" si="4"/>
        <v>2726478.6350969998</v>
      </c>
      <c r="E66" s="32">
        <f t="shared" si="5"/>
        <v>2726478.6350969998</v>
      </c>
      <c r="F66" s="33">
        <f t="shared" si="6"/>
        <v>2967592.3175484999</v>
      </c>
      <c r="G66" s="33">
        <f t="shared" si="0"/>
        <v>3208706</v>
      </c>
      <c r="H66" s="33">
        <f t="shared" si="0"/>
        <v>3483904</v>
      </c>
      <c r="I66" s="33">
        <f t="shared" si="0"/>
        <v>3759102</v>
      </c>
      <c r="J66" s="33">
        <f t="shared" si="0"/>
        <v>4114780.5</v>
      </c>
      <c r="K66" s="33">
        <f t="shared" si="0"/>
        <v>4470459</v>
      </c>
      <c r="L66" s="33">
        <f t="shared" si="0"/>
        <v>4880261</v>
      </c>
      <c r="M66" s="33">
        <f t="shared" si="0"/>
        <v>5290063</v>
      </c>
      <c r="N66" s="33">
        <f t="shared" si="0"/>
        <v>5622376.5</v>
      </c>
      <c r="O66" s="33">
        <f t="shared" si="0"/>
        <v>5954690</v>
      </c>
      <c r="P66" s="33">
        <f t="shared" si="0"/>
        <v>6183431</v>
      </c>
      <c r="Q66" s="33">
        <f t="shared" si="0"/>
        <v>6412172</v>
      </c>
      <c r="R66" s="33">
        <f t="shared" si="0"/>
        <v>6446405</v>
      </c>
      <c r="S66" s="33">
        <f t="shared" si="0"/>
        <v>6480638</v>
      </c>
      <c r="T66" s="33">
        <f t="shared" si="0"/>
        <v>6518181</v>
      </c>
      <c r="U66" s="33">
        <f t="shared" si="0"/>
        <v>6555724</v>
      </c>
      <c r="V66" s="33">
        <f t="shared" si="0"/>
        <v>6604088</v>
      </c>
      <c r="W66" s="33">
        <f t="shared" si="0"/>
        <v>6652452</v>
      </c>
      <c r="X66" s="33">
        <f t="shared" si="0"/>
        <v>6700734</v>
      </c>
      <c r="Y66" s="33">
        <f t="shared" si="0"/>
        <v>6749016</v>
      </c>
      <c r="Z66" s="33">
        <f t="shared" si="0"/>
        <v>6816821.5</v>
      </c>
      <c r="AA66" s="33">
        <f t="shared" si="0"/>
        <v>6884627</v>
      </c>
      <c r="AB66" s="33">
        <f t="shared" si="0"/>
        <v>6967094</v>
      </c>
      <c r="AC66" s="33">
        <f t="shared" si="0"/>
        <v>7049561</v>
      </c>
      <c r="AD66" s="33">
        <f t="shared" si="0"/>
        <v>7157443.5</v>
      </c>
      <c r="AE66" s="33">
        <f t="shared" si="0"/>
        <v>7265326</v>
      </c>
      <c r="AF66" s="33">
        <f t="shared" si="0"/>
        <v>7382291.5</v>
      </c>
      <c r="AG66" s="33">
        <f t="shared" si="1"/>
        <v>7499257</v>
      </c>
      <c r="AI66" s="34" t="b">
        <f t="shared" si="2"/>
        <v>1</v>
      </c>
    </row>
    <row r="67" spans="1:35" ht="15" x14ac:dyDescent="0.25">
      <c r="A67" s="20" t="s">
        <v>44</v>
      </c>
      <c r="B67" s="20" t="s">
        <v>150</v>
      </c>
      <c r="C67" s="32">
        <f t="shared" si="3"/>
        <v>45351.683079695496</v>
      </c>
      <c r="D67" s="32">
        <f t="shared" si="4"/>
        <v>45351.683079695496</v>
      </c>
      <c r="E67" s="32">
        <f t="shared" si="5"/>
        <v>45351.683079695496</v>
      </c>
      <c r="F67" s="33">
        <f t="shared" si="6"/>
        <v>263004.84153984772</v>
      </c>
      <c r="G67" s="33">
        <f t="shared" si="0"/>
        <v>480658</v>
      </c>
      <c r="H67" s="33">
        <f t="shared" si="0"/>
        <v>848666.5</v>
      </c>
      <c r="I67" s="33">
        <f t="shared" si="0"/>
        <v>1216675</v>
      </c>
      <c r="J67" s="33">
        <f t="shared" si="0"/>
        <v>1636803</v>
      </c>
      <c r="K67" s="33">
        <f t="shared" si="0"/>
        <v>2056931</v>
      </c>
      <c r="L67" s="33">
        <f t="shared" si="0"/>
        <v>2569695.5</v>
      </c>
      <c r="M67" s="33">
        <f t="shared" si="0"/>
        <v>3082460</v>
      </c>
      <c r="N67" s="33">
        <f t="shared" si="0"/>
        <v>3339644.5</v>
      </c>
      <c r="O67" s="33">
        <f t="shared" si="0"/>
        <v>3596829</v>
      </c>
      <c r="P67" s="33">
        <f t="shared" si="0"/>
        <v>3664408.5</v>
      </c>
      <c r="Q67" s="33">
        <f t="shared" si="0"/>
        <v>3731988</v>
      </c>
      <c r="R67" s="33">
        <f t="shared" si="0"/>
        <v>3764240.5</v>
      </c>
      <c r="S67" s="33">
        <f t="shared" si="0"/>
        <v>3796493</v>
      </c>
      <c r="T67" s="33">
        <f t="shared" si="0"/>
        <v>3828432.5</v>
      </c>
      <c r="U67" s="33">
        <f t="shared" si="0"/>
        <v>3860372</v>
      </c>
      <c r="V67" s="33">
        <f t="shared" si="0"/>
        <v>3898203.5</v>
      </c>
      <c r="W67" s="33">
        <f t="shared" si="0"/>
        <v>3936035</v>
      </c>
      <c r="X67" s="33">
        <f t="shared" si="0"/>
        <v>3968866.5</v>
      </c>
      <c r="Y67" s="33">
        <f t="shared" si="0"/>
        <v>4001698</v>
      </c>
      <c r="Z67" s="33">
        <f t="shared" si="0"/>
        <v>4051382.5</v>
      </c>
      <c r="AA67" s="33">
        <f t="shared" si="0"/>
        <v>4101067</v>
      </c>
      <c r="AB67" s="33">
        <f t="shared" si="0"/>
        <v>4147100</v>
      </c>
      <c r="AC67" s="33">
        <f t="shared" si="0"/>
        <v>4193133</v>
      </c>
      <c r="AD67" s="33">
        <f t="shared" si="0"/>
        <v>4256806.5</v>
      </c>
      <c r="AE67" s="33">
        <f t="shared" si="0"/>
        <v>4320480</v>
      </c>
      <c r="AF67" s="33">
        <f t="shared" si="0"/>
        <v>4382119.5</v>
      </c>
      <c r="AG67" s="33">
        <f t="shared" si="1"/>
        <v>4443759</v>
      </c>
      <c r="AI67" s="34" t="b">
        <f t="shared" si="2"/>
        <v>1</v>
      </c>
    </row>
    <row r="68" spans="1:35" ht="15" x14ac:dyDescent="0.25">
      <c r="A68" s="20" t="s">
        <v>45</v>
      </c>
      <c r="B68" s="20" t="s">
        <v>151</v>
      </c>
      <c r="C68" s="32">
        <f>D68</f>
        <v>20761804.459311999</v>
      </c>
      <c r="D68" s="32">
        <f t="shared" si="4"/>
        <v>20761804.459311999</v>
      </c>
      <c r="E68" s="32">
        <f t="shared" si="5"/>
        <v>20761804.459311999</v>
      </c>
      <c r="F68" s="33">
        <f t="shared" si="6"/>
        <v>21436291.229656</v>
      </c>
      <c r="G68" s="33">
        <f t="shared" si="0"/>
        <v>22110778</v>
      </c>
      <c r="H68" s="33">
        <f t="shared" si="0"/>
        <v>23949033</v>
      </c>
      <c r="I68" s="33">
        <f t="shared" si="0"/>
        <v>25787288</v>
      </c>
      <c r="J68" s="33">
        <f t="shared" si="0"/>
        <v>27848293</v>
      </c>
      <c r="K68" s="33">
        <f t="shared" si="0"/>
        <v>29909298</v>
      </c>
      <c r="L68" s="33">
        <f t="shared" si="0"/>
        <v>32051529.5</v>
      </c>
      <c r="M68" s="33">
        <f t="shared" si="0"/>
        <v>34193761</v>
      </c>
      <c r="N68" s="33">
        <f t="shared" si="0"/>
        <v>36037724</v>
      </c>
      <c r="O68" s="33">
        <f t="shared" si="0"/>
        <v>37881687</v>
      </c>
      <c r="P68" s="33">
        <f t="shared" si="0"/>
        <v>39077111</v>
      </c>
      <c r="Q68" s="33">
        <f t="shared" si="0"/>
        <v>40272535</v>
      </c>
      <c r="R68" s="33">
        <f t="shared" si="0"/>
        <v>40905229</v>
      </c>
      <c r="S68" s="33">
        <f t="shared" si="0"/>
        <v>41537923</v>
      </c>
      <c r="T68" s="33">
        <f t="shared" si="0"/>
        <v>42122463.5</v>
      </c>
      <c r="U68" s="33">
        <f t="shared" si="0"/>
        <v>42707004</v>
      </c>
      <c r="V68" s="33">
        <f t="shared" si="0"/>
        <v>43250311</v>
      </c>
      <c r="W68" s="33">
        <f t="shared" si="0"/>
        <v>43793618</v>
      </c>
      <c r="X68" s="33">
        <f t="shared" si="0"/>
        <v>44330054</v>
      </c>
      <c r="Y68" s="33">
        <f t="shared" si="0"/>
        <v>44866490</v>
      </c>
      <c r="Z68" s="33">
        <f t="shared" si="0"/>
        <v>45353907.5</v>
      </c>
      <c r="AA68" s="33">
        <f t="shared" si="0"/>
        <v>45841325</v>
      </c>
      <c r="AB68" s="33">
        <f t="shared" si="0"/>
        <v>46288904.5</v>
      </c>
      <c r="AC68" s="33">
        <f t="shared" si="0"/>
        <v>46736484</v>
      </c>
      <c r="AD68" s="33">
        <f t="shared" si="0"/>
        <v>47114186</v>
      </c>
      <c r="AE68" s="33">
        <f t="shared" si="0"/>
        <v>47491888</v>
      </c>
      <c r="AF68" s="33">
        <f t="shared" si="0"/>
        <v>47780973.5</v>
      </c>
      <c r="AG68" s="33">
        <f t="shared" si="1"/>
        <v>48070059</v>
      </c>
      <c r="AI68" s="34" t="b">
        <f t="shared" si="2"/>
        <v>1</v>
      </c>
    </row>
    <row r="69" spans="1:35" ht="15" x14ac:dyDescent="0.25">
      <c r="A69" s="20" t="s">
        <v>46</v>
      </c>
      <c r="B69" s="20" t="s">
        <v>152</v>
      </c>
      <c r="C69" s="32">
        <f t="shared" si="3"/>
        <v>1105159.4968979999</v>
      </c>
      <c r="D69" s="32">
        <f t="shared" si="4"/>
        <v>1105159.4968979999</v>
      </c>
      <c r="E69" s="32">
        <f t="shared" si="5"/>
        <v>1105159.4968979999</v>
      </c>
      <c r="F69" s="33">
        <f t="shared" si="6"/>
        <v>1349680.2484490001</v>
      </c>
      <c r="G69" s="33">
        <f t="shared" si="0"/>
        <v>1594201</v>
      </c>
      <c r="H69" s="33">
        <f t="shared" si="0"/>
        <v>1796344</v>
      </c>
      <c r="I69" s="33">
        <f t="shared" si="0"/>
        <v>1998487</v>
      </c>
      <c r="J69" s="33">
        <f t="shared" si="0"/>
        <v>2253115</v>
      </c>
      <c r="K69" s="33">
        <f t="shared" si="0"/>
        <v>2507743</v>
      </c>
      <c r="L69" s="33">
        <f t="shared" si="0"/>
        <v>2831155</v>
      </c>
      <c r="M69" s="33">
        <f t="shared" si="0"/>
        <v>3154567</v>
      </c>
      <c r="N69" s="33">
        <f t="shared" si="0"/>
        <v>3441424</v>
      </c>
      <c r="O69" s="33">
        <f t="shared" si="0"/>
        <v>3728281</v>
      </c>
      <c r="P69" s="33">
        <f t="shared" si="0"/>
        <v>3956841.5</v>
      </c>
      <c r="Q69" s="33">
        <f t="shared" si="0"/>
        <v>4185402</v>
      </c>
      <c r="R69" s="33">
        <f t="shared" si="0"/>
        <v>4252244.5</v>
      </c>
      <c r="S69" s="33">
        <f t="shared" si="0"/>
        <v>4319087</v>
      </c>
      <c r="T69" s="33">
        <f t="shared" si="0"/>
        <v>4389238.5</v>
      </c>
      <c r="U69" s="33">
        <f t="shared" si="0"/>
        <v>4459390</v>
      </c>
      <c r="V69" s="33">
        <f t="shared" si="0"/>
        <v>4532262.5</v>
      </c>
      <c r="W69" s="33">
        <f t="shared" si="0"/>
        <v>4605135</v>
      </c>
      <c r="X69" s="33">
        <f t="shared" si="0"/>
        <v>4681061</v>
      </c>
      <c r="Y69" s="33">
        <f t="shared" si="0"/>
        <v>4756987</v>
      </c>
      <c r="Z69" s="33">
        <f t="shared" si="0"/>
        <v>4835909.5</v>
      </c>
      <c r="AA69" s="33">
        <f t="shared" si="0"/>
        <v>4914832</v>
      </c>
      <c r="AB69" s="33">
        <f t="shared" si="0"/>
        <v>4997691</v>
      </c>
      <c r="AC69" s="33">
        <f t="shared" si="0"/>
        <v>5080550</v>
      </c>
      <c r="AD69" s="33">
        <f t="shared" si="0"/>
        <v>5165634</v>
      </c>
      <c r="AE69" s="33">
        <f t="shared" si="0"/>
        <v>5250718</v>
      </c>
      <c r="AF69" s="33">
        <f t="shared" si="0"/>
        <v>5339825</v>
      </c>
      <c r="AG69" s="33">
        <f t="shared" si="1"/>
        <v>5428932</v>
      </c>
      <c r="AI69" s="34" t="b">
        <f t="shared" si="2"/>
        <v>1</v>
      </c>
    </row>
    <row r="70" spans="1:35" ht="15" x14ac:dyDescent="0.25">
      <c r="A70" s="20" t="s">
        <v>47</v>
      </c>
      <c r="B70" s="20" t="s">
        <v>153</v>
      </c>
      <c r="C70" s="32">
        <f t="shared" si="3"/>
        <v>870101.013515</v>
      </c>
      <c r="D70" s="32">
        <f t="shared" si="4"/>
        <v>870101.013515</v>
      </c>
      <c r="E70" s="32">
        <f t="shared" si="5"/>
        <v>870101.013515</v>
      </c>
      <c r="F70" s="33">
        <f t="shared" si="6"/>
        <v>1033635.5067575</v>
      </c>
      <c r="G70" s="33">
        <f t="shared" si="0"/>
        <v>1197170</v>
      </c>
      <c r="H70" s="33">
        <f t="shared" si="0"/>
        <v>1309756</v>
      </c>
      <c r="I70" s="33">
        <f t="shared" si="0"/>
        <v>1422342</v>
      </c>
      <c r="J70" s="33">
        <f t="shared" si="0"/>
        <v>1544802</v>
      </c>
      <c r="K70" s="33">
        <f t="shared" si="0"/>
        <v>1667262</v>
      </c>
      <c r="L70" s="33">
        <f t="shared" si="0"/>
        <v>1818794</v>
      </c>
      <c r="M70" s="33">
        <f t="shared" si="0"/>
        <v>1970326</v>
      </c>
      <c r="N70" s="33">
        <f t="shared" si="0"/>
        <v>2077701</v>
      </c>
      <c r="O70" s="33">
        <f t="shared" si="0"/>
        <v>2185076</v>
      </c>
      <c r="P70" s="33">
        <f t="shared" si="0"/>
        <v>2250351</v>
      </c>
      <c r="Q70" s="33">
        <f t="shared" si="0"/>
        <v>2315626</v>
      </c>
      <c r="R70" s="33">
        <f t="shared" si="0"/>
        <v>2328242.5</v>
      </c>
      <c r="S70" s="33">
        <f t="shared" si="0"/>
        <v>2340859</v>
      </c>
      <c r="T70" s="33">
        <f t="shared" si="0"/>
        <v>2353201</v>
      </c>
      <c r="U70" s="33">
        <f t="shared" si="0"/>
        <v>2365543</v>
      </c>
      <c r="V70" s="33">
        <f t="shared" si="0"/>
        <v>2380010.5</v>
      </c>
      <c r="W70" s="33">
        <f t="shared" si="0"/>
        <v>2394478</v>
      </c>
      <c r="X70" s="33">
        <f t="shared" si="0"/>
        <v>2408876.5</v>
      </c>
      <c r="Y70" s="33">
        <f t="shared" si="0"/>
        <v>2423275</v>
      </c>
      <c r="Z70" s="33">
        <f t="shared" si="0"/>
        <v>2446588</v>
      </c>
      <c r="AA70" s="33">
        <f t="shared" si="0"/>
        <v>2469901</v>
      </c>
      <c r="AB70" s="33">
        <f t="shared" si="0"/>
        <v>2499658.5</v>
      </c>
      <c r="AC70" s="33">
        <f t="shared" si="0"/>
        <v>2529416</v>
      </c>
      <c r="AD70" s="33">
        <f t="shared" si="0"/>
        <v>2563013.5</v>
      </c>
      <c r="AE70" s="33">
        <f t="shared" si="0"/>
        <v>2596611</v>
      </c>
      <c r="AF70" s="33">
        <f t="shared" si="0"/>
        <v>2630071.5</v>
      </c>
      <c r="AG70" s="33">
        <f t="shared" si="1"/>
        <v>2663532</v>
      </c>
      <c r="AI70" s="34" t="b">
        <f t="shared" si="2"/>
        <v>1</v>
      </c>
    </row>
    <row r="71" spans="1:35" ht="15" x14ac:dyDescent="0.25">
      <c r="A71" s="20" t="s">
        <v>48</v>
      </c>
      <c r="B71" s="20" t="s">
        <v>154</v>
      </c>
      <c r="C71" s="32">
        <f t="shared" si="3"/>
        <v>185110.66922400001</v>
      </c>
      <c r="D71" s="32">
        <f t="shared" si="4"/>
        <v>185110.66922400001</v>
      </c>
      <c r="E71" s="32">
        <f t="shared" si="5"/>
        <v>185110.66922400001</v>
      </c>
      <c r="F71" s="33">
        <f t="shared" si="6"/>
        <v>229601.83461200001</v>
      </c>
      <c r="G71" s="33">
        <f t="shared" si="0"/>
        <v>274093</v>
      </c>
      <c r="H71" s="33">
        <f t="shared" si="0"/>
        <v>326341</v>
      </c>
      <c r="I71" s="33">
        <f t="shared" si="0"/>
        <v>378589</v>
      </c>
      <c r="J71" s="33">
        <f t="shared" si="0"/>
        <v>445435.5</v>
      </c>
      <c r="K71" s="33">
        <f t="shared" si="0"/>
        <v>512282</v>
      </c>
      <c r="L71" s="33">
        <f t="shared" si="0"/>
        <v>569908.5</v>
      </c>
      <c r="M71" s="33">
        <f t="shared" si="0"/>
        <v>627535</v>
      </c>
      <c r="N71" s="33">
        <f t="shared" si="0"/>
        <v>671960</v>
      </c>
      <c r="O71" s="33">
        <f t="shared" si="0"/>
        <v>716385</v>
      </c>
      <c r="P71" s="33">
        <f t="shared" si="0"/>
        <v>737549.5</v>
      </c>
      <c r="Q71" s="33">
        <f t="shared" si="0"/>
        <v>758714</v>
      </c>
      <c r="R71" s="33">
        <f t="shared" si="0"/>
        <v>762276.5</v>
      </c>
      <c r="S71" s="33">
        <f t="shared" si="0"/>
        <v>765839</v>
      </c>
      <c r="T71" s="33">
        <f t="shared" si="0"/>
        <v>768842.5</v>
      </c>
      <c r="U71" s="33">
        <f t="shared" si="0"/>
        <v>771846</v>
      </c>
      <c r="V71" s="33">
        <f t="shared" si="0"/>
        <v>774849.5</v>
      </c>
      <c r="W71" s="33">
        <f t="shared" si="0"/>
        <v>777853</v>
      </c>
      <c r="X71" s="33">
        <f t="shared" si="0"/>
        <v>786724</v>
      </c>
      <c r="Y71" s="33">
        <f t="shared" si="0"/>
        <v>795595</v>
      </c>
      <c r="Z71" s="33">
        <f t="shared" si="0"/>
        <v>806701.5</v>
      </c>
      <c r="AA71" s="33">
        <f t="shared" si="0"/>
        <v>817808</v>
      </c>
      <c r="AB71" s="33">
        <f t="shared" si="0"/>
        <v>821649.5</v>
      </c>
      <c r="AC71" s="33">
        <f t="shared" si="0"/>
        <v>825491</v>
      </c>
      <c r="AD71" s="33">
        <f t="shared" si="0"/>
        <v>835479.5</v>
      </c>
      <c r="AE71" s="33">
        <f t="shared" si="0"/>
        <v>845468</v>
      </c>
      <c r="AF71" s="33">
        <f t="shared" si="0"/>
        <v>859438.5</v>
      </c>
      <c r="AG71" s="33">
        <f t="shared" si="1"/>
        <v>873409</v>
      </c>
      <c r="AI71" s="34" t="b">
        <f t="shared" si="2"/>
        <v>1</v>
      </c>
    </row>
    <row r="72" spans="1:35" ht="15" x14ac:dyDescent="0.25">
      <c r="A72" s="20" t="s">
        <v>49</v>
      </c>
      <c r="B72" s="20" t="s">
        <v>155</v>
      </c>
      <c r="C72" s="32">
        <f t="shared" si="3"/>
        <v>1715075.25832</v>
      </c>
      <c r="D72" s="32">
        <f t="shared" si="4"/>
        <v>1715075.25832</v>
      </c>
      <c r="E72" s="32">
        <f t="shared" si="5"/>
        <v>1715075.25832</v>
      </c>
      <c r="F72" s="33">
        <f t="shared" si="6"/>
        <v>2431059.12916</v>
      </c>
      <c r="G72" s="33">
        <f t="shared" si="0"/>
        <v>3147043</v>
      </c>
      <c r="H72" s="33">
        <f t="shared" si="0"/>
        <v>4316257.5</v>
      </c>
      <c r="I72" s="33">
        <f t="shared" si="0"/>
        <v>5485472</v>
      </c>
      <c r="J72" s="33">
        <f t="shared" si="0"/>
        <v>7255964.5</v>
      </c>
      <c r="K72" s="33">
        <f t="shared" si="0"/>
        <v>9026457</v>
      </c>
      <c r="L72" s="33">
        <f t="shared" si="0"/>
        <v>11611119</v>
      </c>
      <c r="M72" s="33">
        <f t="shared" si="0"/>
        <v>14195781</v>
      </c>
      <c r="N72" s="33">
        <f t="shared" si="0"/>
        <v>15673041.5</v>
      </c>
      <c r="O72" s="33">
        <f t="shared" si="0"/>
        <v>17150302</v>
      </c>
      <c r="P72" s="33">
        <f t="shared" si="0"/>
        <v>17999886.5</v>
      </c>
      <c r="Q72" s="33">
        <f t="shared" si="0"/>
        <v>18849471</v>
      </c>
      <c r="R72" s="33">
        <f t="shared" si="0"/>
        <v>18940758</v>
      </c>
      <c r="S72" s="33">
        <f t="shared" si="0"/>
        <v>19032045</v>
      </c>
      <c r="T72" s="33">
        <f t="shared" si="0"/>
        <v>19127878</v>
      </c>
      <c r="U72" s="33">
        <f t="shared" si="0"/>
        <v>19223711</v>
      </c>
      <c r="V72" s="33">
        <f t="shared" si="0"/>
        <v>19329767.5</v>
      </c>
      <c r="W72" s="33">
        <f t="shared" si="0"/>
        <v>19435824</v>
      </c>
      <c r="X72" s="33">
        <f t="shared" si="0"/>
        <v>19551266</v>
      </c>
      <c r="Y72" s="33">
        <f t="shared" si="0"/>
        <v>19666708</v>
      </c>
      <c r="Z72" s="33">
        <f t="shared" si="0"/>
        <v>19809223</v>
      </c>
      <c r="AA72" s="33">
        <f t="shared" si="0"/>
        <v>19951738</v>
      </c>
      <c r="AB72" s="33">
        <f t="shared" si="0"/>
        <v>20145727</v>
      </c>
      <c r="AC72" s="33">
        <f t="shared" si="0"/>
        <v>20339716</v>
      </c>
      <c r="AD72" s="33">
        <f t="shared" si="0"/>
        <v>20633980.5</v>
      </c>
      <c r="AE72" s="33">
        <f t="shared" si="0"/>
        <v>20928245</v>
      </c>
      <c r="AF72" s="33">
        <f t="shared" si="0"/>
        <v>21337571.5</v>
      </c>
      <c r="AG72" s="33">
        <f t="shared" si="1"/>
        <v>21746898</v>
      </c>
      <c r="AI72" s="34" t="b">
        <f t="shared" si="2"/>
        <v>1</v>
      </c>
    </row>
    <row r="73" spans="1:35" ht="15" x14ac:dyDescent="0.25">
      <c r="A73" s="20" t="s">
        <v>50</v>
      </c>
      <c r="B73" s="20" t="s">
        <v>156</v>
      </c>
      <c r="C73" s="32">
        <f t="shared" si="3"/>
        <v>112170.18595</v>
      </c>
      <c r="D73" s="32">
        <f t="shared" si="4"/>
        <v>112170.18595</v>
      </c>
      <c r="E73" s="32">
        <f t="shared" si="5"/>
        <v>112170.18595</v>
      </c>
      <c r="F73" s="33">
        <f t="shared" si="6"/>
        <v>122921.59297500001</v>
      </c>
      <c r="G73" s="33">
        <f t="shared" si="0"/>
        <v>133673</v>
      </c>
      <c r="H73" s="33">
        <f t="shared" si="0"/>
        <v>158308.5</v>
      </c>
      <c r="I73" s="33">
        <f t="shared" si="0"/>
        <v>182944</v>
      </c>
      <c r="J73" s="33">
        <f t="shared" si="0"/>
        <v>218366.5</v>
      </c>
      <c r="K73" s="33">
        <f t="shared" si="0"/>
        <v>253789</v>
      </c>
      <c r="L73" s="33">
        <f t="shared" si="0"/>
        <v>304299</v>
      </c>
      <c r="M73" s="33">
        <f t="shared" si="0"/>
        <v>354809</v>
      </c>
      <c r="N73" s="33">
        <f t="shared" si="0"/>
        <v>417053.5</v>
      </c>
      <c r="O73" s="33">
        <f t="shared" si="0"/>
        <v>479298</v>
      </c>
      <c r="P73" s="33">
        <f t="shared" si="0"/>
        <v>552329.5</v>
      </c>
      <c r="Q73" s="33">
        <f t="shared" si="0"/>
        <v>625361</v>
      </c>
      <c r="R73" s="33">
        <f t="shared" si="0"/>
        <v>713844.5</v>
      </c>
      <c r="S73" s="33">
        <f t="shared" si="0"/>
        <v>802328</v>
      </c>
      <c r="T73" s="33">
        <f t="shared" si="0"/>
        <v>908595.5</v>
      </c>
      <c r="U73" s="33">
        <f t="shared" si="0"/>
        <v>1014863</v>
      </c>
      <c r="V73" s="33">
        <f t="shared" si="0"/>
        <v>1142413.5</v>
      </c>
      <c r="W73" s="33">
        <f t="shared" si="0"/>
        <v>1269964</v>
      </c>
      <c r="X73" s="33">
        <f t="shared" si="0"/>
        <v>1422222.5</v>
      </c>
      <c r="Y73" s="33">
        <f t="shared" si="0"/>
        <v>1574481</v>
      </c>
      <c r="Z73" s="33">
        <f t="shared" si="0"/>
        <v>1758372</v>
      </c>
      <c r="AA73" s="33">
        <f t="shared" si="0"/>
        <v>1942263</v>
      </c>
      <c r="AB73" s="33">
        <f t="shared" si="0"/>
        <v>2160265</v>
      </c>
      <c r="AC73" s="33">
        <f t="shared" si="0"/>
        <v>2378267</v>
      </c>
      <c r="AD73" s="33">
        <f t="shared" si="0"/>
        <v>2639490</v>
      </c>
      <c r="AE73" s="33">
        <f t="shared" si="0"/>
        <v>2900713</v>
      </c>
      <c r="AF73" s="33">
        <f t="shared" si="0"/>
        <v>3213029</v>
      </c>
      <c r="AG73" s="33">
        <f t="shared" si="1"/>
        <v>3525345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155367.19057499999</v>
      </c>
      <c r="D75" s="32">
        <f t="shared" si="4"/>
        <v>155367.19057499999</v>
      </c>
      <c r="E75" s="32">
        <f t="shared" si="5"/>
        <v>155367.19057499999</v>
      </c>
      <c r="F75" s="33">
        <f t="shared" si="6"/>
        <v>254479.59528750001</v>
      </c>
      <c r="G75" s="33">
        <f t="shared" si="7"/>
        <v>353592</v>
      </c>
      <c r="H75" s="33">
        <f t="shared" si="7"/>
        <v>454837</v>
      </c>
      <c r="I75" s="33">
        <f t="shared" si="7"/>
        <v>556082</v>
      </c>
      <c r="J75" s="33">
        <f t="shared" si="7"/>
        <v>674913.5</v>
      </c>
      <c r="K75" s="33">
        <f t="shared" si="7"/>
        <v>793745</v>
      </c>
      <c r="L75" s="33">
        <f t="shared" si="7"/>
        <v>928858</v>
      </c>
      <c r="M75" s="33">
        <f t="shared" si="7"/>
        <v>1063971</v>
      </c>
      <c r="N75" s="33">
        <f t="shared" si="7"/>
        <v>1142920</v>
      </c>
      <c r="O75" s="33">
        <f t="shared" si="7"/>
        <v>1221869</v>
      </c>
      <c r="P75" s="33">
        <f t="shared" si="7"/>
        <v>1243890</v>
      </c>
      <c r="Q75" s="33">
        <f t="shared" si="7"/>
        <v>1265911</v>
      </c>
      <c r="R75" s="33">
        <f t="shared" si="7"/>
        <v>1267607</v>
      </c>
      <c r="S75" s="33">
        <f t="shared" si="7"/>
        <v>1269303</v>
      </c>
      <c r="T75" s="33">
        <f t="shared" si="7"/>
        <v>1271985</v>
      </c>
      <c r="U75" s="33">
        <f t="shared" si="7"/>
        <v>1274667</v>
      </c>
      <c r="V75" s="33">
        <f t="shared" si="7"/>
        <v>1278028.5</v>
      </c>
      <c r="W75" s="33">
        <f t="shared" si="7"/>
        <v>1281390</v>
      </c>
      <c r="X75" s="33">
        <f t="shared" si="7"/>
        <v>1284397</v>
      </c>
      <c r="Y75" s="33">
        <f t="shared" si="7"/>
        <v>1287404</v>
      </c>
      <c r="Z75" s="33">
        <f t="shared" si="7"/>
        <v>1292382</v>
      </c>
      <c r="AA75" s="33">
        <f t="shared" si="7"/>
        <v>1297360</v>
      </c>
      <c r="AB75" s="33">
        <f t="shared" si="7"/>
        <v>1304263.5</v>
      </c>
      <c r="AC75" s="33">
        <f t="shared" si="7"/>
        <v>1311167</v>
      </c>
      <c r="AD75" s="33">
        <f t="shared" si="7"/>
        <v>1322000</v>
      </c>
      <c r="AE75" s="33">
        <f t="shared" si="7"/>
        <v>1332833</v>
      </c>
      <c r="AF75" s="33">
        <f t="shared" si="7"/>
        <v>1348203.5</v>
      </c>
      <c r="AG75" s="33">
        <f t="shared" si="1"/>
        <v>1363574</v>
      </c>
      <c r="AI75" s="34" t="b">
        <f t="shared" si="2"/>
        <v>1</v>
      </c>
    </row>
    <row r="76" spans="1:35" ht="15" x14ac:dyDescent="0.25">
      <c r="A76" s="20" t="s">
        <v>53</v>
      </c>
      <c r="B76" s="20" t="s">
        <v>159</v>
      </c>
      <c r="C76" s="32">
        <f t="shared" si="3"/>
        <v>176001.72559799999</v>
      </c>
      <c r="D76" s="32">
        <f t="shared" si="4"/>
        <v>176001.72559799999</v>
      </c>
      <c r="E76" s="32">
        <f t="shared" si="5"/>
        <v>176001.72559799999</v>
      </c>
      <c r="F76" s="33">
        <f t="shared" si="6"/>
        <v>396951.36279899999</v>
      </c>
      <c r="G76" s="33">
        <f t="shared" si="7"/>
        <v>617901</v>
      </c>
      <c r="H76" s="33">
        <f t="shared" si="7"/>
        <v>976214</v>
      </c>
      <c r="I76" s="33">
        <f t="shared" si="7"/>
        <v>1334527</v>
      </c>
      <c r="J76" s="33">
        <f t="shared" si="7"/>
        <v>1849353.5</v>
      </c>
      <c r="K76" s="33">
        <f t="shared" si="7"/>
        <v>2364180</v>
      </c>
      <c r="L76" s="33">
        <f t="shared" si="7"/>
        <v>3067980.5</v>
      </c>
      <c r="M76" s="33">
        <f t="shared" si="7"/>
        <v>3771781</v>
      </c>
      <c r="N76" s="33">
        <f t="shared" si="7"/>
        <v>4105436</v>
      </c>
      <c r="O76" s="33">
        <f t="shared" si="7"/>
        <v>4439091</v>
      </c>
      <c r="P76" s="33">
        <f t="shared" si="7"/>
        <v>4484697</v>
      </c>
      <c r="Q76" s="33">
        <f t="shared" si="7"/>
        <v>4530303</v>
      </c>
      <c r="R76" s="33">
        <f t="shared" si="7"/>
        <v>4540831.5</v>
      </c>
      <c r="S76" s="33">
        <f t="shared" si="7"/>
        <v>4551360</v>
      </c>
      <c r="T76" s="33">
        <f t="shared" si="7"/>
        <v>4558394.5</v>
      </c>
      <c r="U76" s="33">
        <f t="shared" si="7"/>
        <v>4565429</v>
      </c>
      <c r="V76" s="33">
        <f t="shared" si="7"/>
        <v>4581123</v>
      </c>
      <c r="W76" s="33">
        <f t="shared" si="7"/>
        <v>4596817</v>
      </c>
      <c r="X76" s="33">
        <f t="shared" si="7"/>
        <v>4609684</v>
      </c>
      <c r="Y76" s="33">
        <f t="shared" si="7"/>
        <v>4622551</v>
      </c>
      <c r="Z76" s="33">
        <f t="shared" si="7"/>
        <v>4644688</v>
      </c>
      <c r="AA76" s="33">
        <f t="shared" si="7"/>
        <v>4666825</v>
      </c>
      <c r="AB76" s="33">
        <f t="shared" si="7"/>
        <v>4689888.5</v>
      </c>
      <c r="AC76" s="33">
        <f t="shared" si="7"/>
        <v>4712952</v>
      </c>
      <c r="AD76" s="33">
        <f t="shared" si="7"/>
        <v>4747101.5</v>
      </c>
      <c r="AE76" s="33">
        <f t="shared" si="7"/>
        <v>4781251</v>
      </c>
      <c r="AF76" s="33">
        <f t="shared" si="7"/>
        <v>4834055.5</v>
      </c>
      <c r="AG76" s="33">
        <f t="shared" si="1"/>
        <v>4886860</v>
      </c>
      <c r="AI76" s="34" t="b">
        <f t="shared" si="2"/>
        <v>1</v>
      </c>
    </row>
    <row r="77" spans="1:35" ht="15" x14ac:dyDescent="0.25">
      <c r="A77" s="20" t="s">
        <v>54</v>
      </c>
      <c r="B77" s="20" t="s">
        <v>160</v>
      </c>
      <c r="C77" s="32">
        <f t="shared" si="3"/>
        <v>253334.69865599999</v>
      </c>
      <c r="D77" s="32">
        <f t="shared" si="4"/>
        <v>253334.69865599999</v>
      </c>
      <c r="E77" s="32">
        <f t="shared" si="5"/>
        <v>253334.69865599999</v>
      </c>
      <c r="F77" s="33">
        <f t="shared" si="6"/>
        <v>320675.84932799998</v>
      </c>
      <c r="G77" s="33">
        <f t="shared" si="7"/>
        <v>388017</v>
      </c>
      <c r="H77" s="33">
        <f t="shared" si="7"/>
        <v>496745</v>
      </c>
      <c r="I77" s="33">
        <f t="shared" si="7"/>
        <v>605473</v>
      </c>
      <c r="J77" s="33">
        <f t="shared" si="7"/>
        <v>805673</v>
      </c>
      <c r="K77" s="33">
        <f t="shared" si="7"/>
        <v>1005873</v>
      </c>
      <c r="L77" s="33">
        <f t="shared" si="7"/>
        <v>1364220.5</v>
      </c>
      <c r="M77" s="33">
        <f t="shared" si="7"/>
        <v>1722568</v>
      </c>
      <c r="N77" s="33">
        <f t="shared" si="7"/>
        <v>2144060</v>
      </c>
      <c r="O77" s="33">
        <f t="shared" si="7"/>
        <v>2565552</v>
      </c>
      <c r="P77" s="33">
        <f t="shared" si="7"/>
        <v>2984615</v>
      </c>
      <c r="Q77" s="33">
        <f t="shared" si="7"/>
        <v>3403678</v>
      </c>
      <c r="R77" s="33">
        <f t="shared" si="7"/>
        <v>3589018.5</v>
      </c>
      <c r="S77" s="33">
        <f t="shared" si="7"/>
        <v>3774359</v>
      </c>
      <c r="T77" s="33">
        <f t="shared" si="7"/>
        <v>3920178</v>
      </c>
      <c r="U77" s="33">
        <f t="shared" si="7"/>
        <v>4065997</v>
      </c>
      <c r="V77" s="33">
        <f t="shared" si="7"/>
        <v>4190241.5</v>
      </c>
      <c r="W77" s="33">
        <f t="shared" si="7"/>
        <v>4314486</v>
      </c>
      <c r="X77" s="33">
        <f t="shared" si="7"/>
        <v>4428639</v>
      </c>
      <c r="Y77" s="33">
        <f t="shared" si="7"/>
        <v>4542792</v>
      </c>
      <c r="Z77" s="33">
        <f t="shared" si="7"/>
        <v>4663746.5</v>
      </c>
      <c r="AA77" s="33">
        <f t="shared" si="7"/>
        <v>4784701</v>
      </c>
      <c r="AB77" s="33">
        <f t="shared" si="7"/>
        <v>4900831.5</v>
      </c>
      <c r="AC77" s="33">
        <f t="shared" si="7"/>
        <v>5016962</v>
      </c>
      <c r="AD77" s="33">
        <f t="shared" si="7"/>
        <v>5149511</v>
      </c>
      <c r="AE77" s="33">
        <f t="shared" si="7"/>
        <v>5282060</v>
      </c>
      <c r="AF77" s="33">
        <f t="shared" si="7"/>
        <v>5450819.5</v>
      </c>
      <c r="AG77" s="33">
        <f t="shared" si="1"/>
        <v>5619579</v>
      </c>
      <c r="AI77" s="34" t="b">
        <f t="shared" si="2"/>
        <v>1</v>
      </c>
    </row>
    <row r="78" spans="1:35" ht="15" x14ac:dyDescent="0.25">
      <c r="A78" s="20" t="s">
        <v>55</v>
      </c>
      <c r="B78" s="20" t="s">
        <v>161</v>
      </c>
      <c r="C78" s="32">
        <f t="shared" si="3"/>
        <v>129529.568936</v>
      </c>
      <c r="D78" s="32">
        <f t="shared" si="4"/>
        <v>129529.568936</v>
      </c>
      <c r="E78" s="32">
        <f t="shared" si="5"/>
        <v>129529.568936</v>
      </c>
      <c r="F78" s="33">
        <f t="shared" si="6"/>
        <v>153160.284468</v>
      </c>
      <c r="G78" s="33">
        <f t="shared" si="7"/>
        <v>176791</v>
      </c>
      <c r="H78" s="33">
        <f t="shared" si="7"/>
        <v>201401.5</v>
      </c>
      <c r="I78" s="33">
        <f t="shared" si="7"/>
        <v>226012</v>
      </c>
      <c r="J78" s="33">
        <f t="shared" si="7"/>
        <v>268257</v>
      </c>
      <c r="K78" s="33">
        <f t="shared" si="7"/>
        <v>310502</v>
      </c>
      <c r="L78" s="33">
        <f t="shared" si="7"/>
        <v>380825.5</v>
      </c>
      <c r="M78" s="33">
        <f t="shared" si="7"/>
        <v>451149</v>
      </c>
      <c r="N78" s="33">
        <f t="shared" si="7"/>
        <v>534801.5</v>
      </c>
      <c r="O78" s="33">
        <f t="shared" si="7"/>
        <v>618454</v>
      </c>
      <c r="P78" s="33">
        <f t="shared" si="7"/>
        <v>710832</v>
      </c>
      <c r="Q78" s="33">
        <f t="shared" si="7"/>
        <v>803210</v>
      </c>
      <c r="R78" s="33">
        <f t="shared" si="7"/>
        <v>888084</v>
      </c>
      <c r="S78" s="33">
        <f t="shared" si="7"/>
        <v>972958</v>
      </c>
      <c r="T78" s="33">
        <f t="shared" si="7"/>
        <v>1062325.5</v>
      </c>
      <c r="U78" s="33">
        <f t="shared" si="7"/>
        <v>1151693</v>
      </c>
      <c r="V78" s="33">
        <f t="shared" si="7"/>
        <v>1245120</v>
      </c>
      <c r="W78" s="33">
        <f t="shared" si="7"/>
        <v>1338547</v>
      </c>
      <c r="X78" s="33">
        <f t="shared" si="7"/>
        <v>1435809.5</v>
      </c>
      <c r="Y78" s="33">
        <f t="shared" si="7"/>
        <v>1533072</v>
      </c>
      <c r="Z78" s="33">
        <f t="shared" si="7"/>
        <v>1633313.5</v>
      </c>
      <c r="AA78" s="33">
        <f t="shared" si="7"/>
        <v>1733555</v>
      </c>
      <c r="AB78" s="33">
        <f t="shared" si="7"/>
        <v>1820982</v>
      </c>
      <c r="AC78" s="33">
        <f t="shared" si="7"/>
        <v>1908409</v>
      </c>
      <c r="AD78" s="33">
        <f t="shared" si="7"/>
        <v>1970159.5</v>
      </c>
      <c r="AE78" s="33">
        <f t="shared" si="7"/>
        <v>2031910</v>
      </c>
      <c r="AF78" s="33">
        <f t="shared" si="7"/>
        <v>2088493</v>
      </c>
      <c r="AG78" s="33">
        <f t="shared" si="1"/>
        <v>2145076</v>
      </c>
      <c r="AI78" s="34" t="b">
        <f t="shared" si="2"/>
        <v>1</v>
      </c>
    </row>
    <row r="79" spans="1:35" ht="15" x14ac:dyDescent="0.25">
      <c r="A79" s="20" t="s">
        <v>56</v>
      </c>
      <c r="B79" s="20" t="s">
        <v>162</v>
      </c>
      <c r="C79" s="32">
        <f t="shared" si="3"/>
        <v>105457.54472999999</v>
      </c>
      <c r="D79" s="32">
        <f t="shared" si="4"/>
        <v>105457.54472999999</v>
      </c>
      <c r="E79" s="32">
        <f t="shared" si="5"/>
        <v>105457.54472999999</v>
      </c>
      <c r="F79" s="33">
        <f t="shared" si="6"/>
        <v>133290.27236499998</v>
      </c>
      <c r="G79" s="33">
        <f t="shared" si="7"/>
        <v>161123</v>
      </c>
      <c r="H79" s="33">
        <f t="shared" si="7"/>
        <v>194127.5</v>
      </c>
      <c r="I79" s="33">
        <f t="shared" si="7"/>
        <v>227132</v>
      </c>
      <c r="J79" s="33">
        <f t="shared" si="7"/>
        <v>284792</v>
      </c>
      <c r="K79" s="33">
        <f t="shared" si="7"/>
        <v>342452</v>
      </c>
      <c r="L79" s="33">
        <f t="shared" si="7"/>
        <v>434638</v>
      </c>
      <c r="M79" s="33">
        <f t="shared" si="7"/>
        <v>526824</v>
      </c>
      <c r="N79" s="33">
        <f t="shared" si="7"/>
        <v>620491.5</v>
      </c>
      <c r="O79" s="33">
        <f t="shared" si="7"/>
        <v>714159</v>
      </c>
      <c r="P79" s="33">
        <f t="shared" si="7"/>
        <v>810134</v>
      </c>
      <c r="Q79" s="33">
        <f t="shared" si="7"/>
        <v>906109</v>
      </c>
      <c r="R79" s="33">
        <f t="shared" si="7"/>
        <v>996854</v>
      </c>
      <c r="S79" s="33">
        <f t="shared" si="7"/>
        <v>1087599</v>
      </c>
      <c r="T79" s="33">
        <f t="shared" si="7"/>
        <v>1182595</v>
      </c>
      <c r="U79" s="33">
        <f t="shared" si="7"/>
        <v>1277591</v>
      </c>
      <c r="V79" s="33">
        <f t="shared" si="7"/>
        <v>1377179</v>
      </c>
      <c r="W79" s="33">
        <f t="shared" si="7"/>
        <v>1476767</v>
      </c>
      <c r="X79" s="33">
        <f t="shared" si="7"/>
        <v>1584319</v>
      </c>
      <c r="Y79" s="33">
        <f t="shared" si="7"/>
        <v>1691871</v>
      </c>
      <c r="Z79" s="33">
        <f t="shared" si="7"/>
        <v>1801743.5</v>
      </c>
      <c r="AA79" s="33">
        <f t="shared" si="7"/>
        <v>1911616</v>
      </c>
      <c r="AB79" s="33">
        <f t="shared" si="7"/>
        <v>2016193.5</v>
      </c>
      <c r="AC79" s="33">
        <f t="shared" si="7"/>
        <v>2120771</v>
      </c>
      <c r="AD79" s="33">
        <f t="shared" si="7"/>
        <v>2254994</v>
      </c>
      <c r="AE79" s="33">
        <f t="shared" si="7"/>
        <v>2389217</v>
      </c>
      <c r="AF79" s="33">
        <f t="shared" si="7"/>
        <v>2500582.5</v>
      </c>
      <c r="AG79" s="33">
        <f t="shared" si="1"/>
        <v>2611948</v>
      </c>
      <c r="AI79" s="34" t="b">
        <f t="shared" si="2"/>
        <v>1</v>
      </c>
    </row>
    <row r="80" spans="1:35" ht="15" x14ac:dyDescent="0.25">
      <c r="A80" s="20" t="s">
        <v>57</v>
      </c>
      <c r="B80" s="20" t="s">
        <v>163</v>
      </c>
      <c r="C80" s="32">
        <f t="shared" si="3"/>
        <v>22746.006966000001</v>
      </c>
      <c r="D80" s="32">
        <f t="shared" si="4"/>
        <v>22746.006966000001</v>
      </c>
      <c r="E80" s="32">
        <f t="shared" si="5"/>
        <v>22746.006966000001</v>
      </c>
      <c r="F80" s="33">
        <f t="shared" si="6"/>
        <v>53372.503483</v>
      </c>
      <c r="G80" s="33">
        <f t="shared" si="7"/>
        <v>83999</v>
      </c>
      <c r="H80" s="33">
        <f t="shared" si="7"/>
        <v>109037</v>
      </c>
      <c r="I80" s="33">
        <f t="shared" si="7"/>
        <v>134075</v>
      </c>
      <c r="J80" s="33">
        <f t="shared" si="7"/>
        <v>175231</v>
      </c>
      <c r="K80" s="33">
        <f t="shared" si="7"/>
        <v>216387</v>
      </c>
      <c r="L80" s="33">
        <f t="shared" si="7"/>
        <v>283540</v>
      </c>
      <c r="M80" s="33">
        <f t="shared" si="7"/>
        <v>350693</v>
      </c>
      <c r="N80" s="33">
        <f t="shared" si="7"/>
        <v>437897</v>
      </c>
      <c r="O80" s="33">
        <f t="shared" si="7"/>
        <v>525101</v>
      </c>
      <c r="P80" s="33">
        <f t="shared" si="7"/>
        <v>635729.5</v>
      </c>
      <c r="Q80" s="33">
        <f t="shared" si="7"/>
        <v>746358</v>
      </c>
      <c r="R80" s="33">
        <f t="shared" si="7"/>
        <v>859129</v>
      </c>
      <c r="S80" s="33">
        <f t="shared" si="7"/>
        <v>971900</v>
      </c>
      <c r="T80" s="33">
        <f t="shared" si="7"/>
        <v>1103370</v>
      </c>
      <c r="U80" s="33">
        <f t="shared" si="7"/>
        <v>1234840</v>
      </c>
      <c r="V80" s="33">
        <f t="shared" si="7"/>
        <v>1383860</v>
      </c>
      <c r="W80" s="33">
        <f t="shared" si="7"/>
        <v>1532880</v>
      </c>
      <c r="X80" s="33">
        <f t="shared" si="7"/>
        <v>1693453.5</v>
      </c>
      <c r="Y80" s="33">
        <f t="shared" si="7"/>
        <v>1854027</v>
      </c>
      <c r="Z80" s="33">
        <f t="shared" si="7"/>
        <v>2023872</v>
      </c>
      <c r="AA80" s="33">
        <f t="shared" si="7"/>
        <v>2193717</v>
      </c>
      <c r="AB80" s="33">
        <f t="shared" si="7"/>
        <v>2363289.5</v>
      </c>
      <c r="AC80" s="33">
        <f t="shared" si="7"/>
        <v>2532862</v>
      </c>
      <c r="AD80" s="33">
        <f t="shared" si="7"/>
        <v>2699285</v>
      </c>
      <c r="AE80" s="33">
        <f t="shared" si="7"/>
        <v>2865708</v>
      </c>
      <c r="AF80" s="33">
        <f t="shared" si="7"/>
        <v>3031093.5</v>
      </c>
      <c r="AG80" s="33">
        <f t="shared" si="1"/>
        <v>3196479</v>
      </c>
      <c r="AI80" s="34" t="b">
        <f t="shared" si="2"/>
        <v>1</v>
      </c>
    </row>
    <row r="81" spans="1:35" ht="15" x14ac:dyDescent="0.25">
      <c r="A81" s="20" t="s">
        <v>58</v>
      </c>
      <c r="B81" s="20" t="s">
        <v>164</v>
      </c>
      <c r="C81" s="32">
        <f t="shared" si="3"/>
        <v>201970.819173</v>
      </c>
      <c r="D81" s="32">
        <f t="shared" si="4"/>
        <v>201970.819173</v>
      </c>
      <c r="E81" s="32">
        <f t="shared" si="5"/>
        <v>201970.819173</v>
      </c>
      <c r="F81" s="33">
        <f t="shared" si="6"/>
        <v>909513.90958650003</v>
      </c>
      <c r="G81" s="33">
        <f t="shared" si="7"/>
        <v>1617057</v>
      </c>
      <c r="H81" s="33">
        <f t="shared" si="7"/>
        <v>1968423.5</v>
      </c>
      <c r="I81" s="33">
        <f t="shared" si="7"/>
        <v>2319790</v>
      </c>
      <c r="J81" s="33">
        <f t="shared" si="7"/>
        <v>2707575.5</v>
      </c>
      <c r="K81" s="33">
        <f t="shared" si="7"/>
        <v>3095361</v>
      </c>
      <c r="L81" s="33">
        <f t="shared" si="7"/>
        <v>3735878.5</v>
      </c>
      <c r="M81" s="33">
        <f t="shared" si="7"/>
        <v>4376396</v>
      </c>
      <c r="N81" s="33">
        <f t="shared" si="7"/>
        <v>4709654</v>
      </c>
      <c r="O81" s="33">
        <f t="shared" si="7"/>
        <v>5042912</v>
      </c>
      <c r="P81" s="33">
        <f t="shared" si="7"/>
        <v>5146325</v>
      </c>
      <c r="Q81" s="33">
        <f t="shared" si="7"/>
        <v>5249738</v>
      </c>
      <c r="R81" s="33">
        <f t="shared" si="7"/>
        <v>5329294.5</v>
      </c>
      <c r="S81" s="33">
        <f t="shared" si="7"/>
        <v>5408851</v>
      </c>
      <c r="T81" s="33">
        <f t="shared" si="7"/>
        <v>5472213.5</v>
      </c>
      <c r="U81" s="33">
        <f t="shared" si="7"/>
        <v>5535576</v>
      </c>
      <c r="V81" s="33">
        <f t="shared" si="7"/>
        <v>5596659.5</v>
      </c>
      <c r="W81" s="33">
        <f t="shared" si="7"/>
        <v>5657743</v>
      </c>
      <c r="X81" s="33">
        <f t="shared" si="7"/>
        <v>5714337</v>
      </c>
      <c r="Y81" s="33">
        <f t="shared" si="7"/>
        <v>5770931</v>
      </c>
      <c r="Z81" s="33">
        <f t="shared" si="7"/>
        <v>5831411</v>
      </c>
      <c r="AA81" s="33">
        <f t="shared" si="7"/>
        <v>5891891</v>
      </c>
      <c r="AB81" s="33">
        <f t="shared" si="7"/>
        <v>5956710.5</v>
      </c>
      <c r="AC81" s="33">
        <f t="shared" si="7"/>
        <v>6021530</v>
      </c>
      <c r="AD81" s="33">
        <f t="shared" si="7"/>
        <v>6102135</v>
      </c>
      <c r="AE81" s="33">
        <f t="shared" si="7"/>
        <v>6182740</v>
      </c>
      <c r="AF81" s="33">
        <f t="shared" si="7"/>
        <v>6282048.5</v>
      </c>
      <c r="AG81" s="33">
        <f t="shared" si="1"/>
        <v>6381357</v>
      </c>
      <c r="AI81" s="34" t="b">
        <f t="shared" si="2"/>
        <v>1</v>
      </c>
    </row>
    <row r="82" spans="1:35" ht="15" x14ac:dyDescent="0.25">
      <c r="A82" s="20" t="s">
        <v>59</v>
      </c>
      <c r="B82" s="20" t="s">
        <v>165</v>
      </c>
      <c r="C82" s="32">
        <f t="shared" si="3"/>
        <v>101227.82309999999</v>
      </c>
      <c r="D82" s="32">
        <f t="shared" si="4"/>
        <v>101227.82309999999</v>
      </c>
      <c r="E82" s="32">
        <f t="shared" si="5"/>
        <v>101227.82309999999</v>
      </c>
      <c r="F82" s="33">
        <f t="shared" si="6"/>
        <v>133227.91154999999</v>
      </c>
      <c r="G82" s="33">
        <f t="shared" si="7"/>
        <v>165228</v>
      </c>
      <c r="H82" s="33">
        <f t="shared" si="7"/>
        <v>193399.5</v>
      </c>
      <c r="I82" s="33">
        <f t="shared" si="7"/>
        <v>221571</v>
      </c>
      <c r="J82" s="33">
        <f t="shared" si="7"/>
        <v>256949</v>
      </c>
      <c r="K82" s="33">
        <f t="shared" si="7"/>
        <v>292327</v>
      </c>
      <c r="L82" s="33">
        <f t="shared" si="7"/>
        <v>335763.5</v>
      </c>
      <c r="M82" s="33">
        <f t="shared" si="7"/>
        <v>379200</v>
      </c>
      <c r="N82" s="33">
        <f t="shared" si="7"/>
        <v>428008.5</v>
      </c>
      <c r="O82" s="33">
        <f t="shared" si="7"/>
        <v>476817</v>
      </c>
      <c r="P82" s="33">
        <f t="shared" si="7"/>
        <v>511539.5</v>
      </c>
      <c r="Q82" s="33">
        <f t="shared" si="7"/>
        <v>546262</v>
      </c>
      <c r="R82" s="33">
        <f t="shared" si="7"/>
        <v>572009.5</v>
      </c>
      <c r="S82" s="33">
        <f t="shared" si="7"/>
        <v>597757</v>
      </c>
      <c r="T82" s="33">
        <f t="shared" si="7"/>
        <v>624814.5</v>
      </c>
      <c r="U82" s="33">
        <f t="shared" si="7"/>
        <v>651872</v>
      </c>
      <c r="V82" s="33">
        <f t="shared" si="7"/>
        <v>678799</v>
      </c>
      <c r="W82" s="33">
        <f t="shared" si="7"/>
        <v>705726</v>
      </c>
      <c r="X82" s="33">
        <f t="shared" si="7"/>
        <v>731997</v>
      </c>
      <c r="Y82" s="33">
        <f t="shared" si="7"/>
        <v>758268</v>
      </c>
      <c r="Z82" s="33">
        <f t="shared" si="7"/>
        <v>784212</v>
      </c>
      <c r="AA82" s="33">
        <f t="shared" si="7"/>
        <v>810156</v>
      </c>
      <c r="AB82" s="33">
        <f t="shared" si="7"/>
        <v>831776</v>
      </c>
      <c r="AC82" s="33">
        <f t="shared" si="7"/>
        <v>853396</v>
      </c>
      <c r="AD82" s="33">
        <f t="shared" si="7"/>
        <v>874426</v>
      </c>
      <c r="AE82" s="33">
        <f t="shared" si="7"/>
        <v>895456</v>
      </c>
      <c r="AF82" s="33">
        <f t="shared" si="7"/>
        <v>920221</v>
      </c>
      <c r="AG82" s="33">
        <f t="shared" si="1"/>
        <v>944986</v>
      </c>
      <c r="AI82" s="34" t="b">
        <f t="shared" si="2"/>
        <v>1</v>
      </c>
    </row>
    <row r="83" spans="1:35" ht="15" x14ac:dyDescent="0.25">
      <c r="A83" s="20" t="s">
        <v>60</v>
      </c>
      <c r="B83" s="20" t="s">
        <v>166</v>
      </c>
      <c r="C83" s="32">
        <f t="shared" si="3"/>
        <v>1516755.842372</v>
      </c>
      <c r="D83" s="32">
        <f t="shared" si="4"/>
        <v>1516755.842372</v>
      </c>
      <c r="E83" s="32">
        <f t="shared" si="5"/>
        <v>1516755.842372</v>
      </c>
      <c r="F83" s="33">
        <f t="shared" si="6"/>
        <v>1858944.9211860001</v>
      </c>
      <c r="G83" s="33">
        <f t="shared" si="7"/>
        <v>2201134</v>
      </c>
      <c r="H83" s="33">
        <f t="shared" si="7"/>
        <v>2456661.5</v>
      </c>
      <c r="I83" s="33">
        <f t="shared" si="7"/>
        <v>2712189</v>
      </c>
      <c r="J83" s="33">
        <f t="shared" si="7"/>
        <v>2887292.5</v>
      </c>
      <c r="K83" s="33">
        <f t="shared" si="7"/>
        <v>3062396</v>
      </c>
      <c r="L83" s="33">
        <f t="shared" si="7"/>
        <v>3355238.5</v>
      </c>
      <c r="M83" s="33">
        <f t="shared" si="7"/>
        <v>3648081</v>
      </c>
      <c r="N83" s="33">
        <f t="shared" si="7"/>
        <v>3869818</v>
      </c>
      <c r="O83" s="33">
        <f t="shared" si="7"/>
        <v>4091555</v>
      </c>
      <c r="P83" s="33">
        <f t="shared" si="7"/>
        <v>4201430</v>
      </c>
      <c r="Q83" s="33">
        <f t="shared" si="7"/>
        <v>4311305</v>
      </c>
      <c r="R83" s="33">
        <f t="shared" si="7"/>
        <v>4311891</v>
      </c>
      <c r="S83" s="33">
        <f t="shared" ref="G83:AF92" si="8">IFERROR(INDEX($C$5:$Q$54,MATCH($B83,$B$5:$B$54,0),MATCH(S$63,$C$4:$Q$4,0)),AVERAGE(R83,T83))</f>
        <v>4312477</v>
      </c>
      <c r="T83" s="33">
        <f t="shared" si="8"/>
        <v>4314956.5</v>
      </c>
      <c r="U83" s="33">
        <f t="shared" si="8"/>
        <v>4317436</v>
      </c>
      <c r="V83" s="33">
        <f t="shared" si="8"/>
        <v>4321597</v>
      </c>
      <c r="W83" s="33">
        <f t="shared" si="8"/>
        <v>4325758</v>
      </c>
      <c r="X83" s="33">
        <f t="shared" si="8"/>
        <v>4331521.5</v>
      </c>
      <c r="Y83" s="33">
        <f t="shared" si="8"/>
        <v>4337285</v>
      </c>
      <c r="Z83" s="33">
        <f t="shared" si="8"/>
        <v>4346039.5</v>
      </c>
      <c r="AA83" s="33">
        <f t="shared" si="8"/>
        <v>4354794</v>
      </c>
      <c r="AB83" s="33">
        <f t="shared" si="8"/>
        <v>4367330</v>
      </c>
      <c r="AC83" s="33">
        <f t="shared" si="8"/>
        <v>4379866</v>
      </c>
      <c r="AD83" s="33">
        <f t="shared" si="8"/>
        <v>4395967.5</v>
      </c>
      <c r="AE83" s="33">
        <f t="shared" si="8"/>
        <v>4412069</v>
      </c>
      <c r="AF83" s="33">
        <f t="shared" si="8"/>
        <v>4449780.5</v>
      </c>
      <c r="AG83" s="33">
        <f t="shared" si="1"/>
        <v>4487492</v>
      </c>
      <c r="AI83" s="34" t="b">
        <f t="shared" si="2"/>
        <v>1</v>
      </c>
    </row>
    <row r="84" spans="1:35" ht="15" x14ac:dyDescent="0.25">
      <c r="A84" s="20" t="s">
        <v>61</v>
      </c>
      <c r="B84" s="20" t="s">
        <v>167</v>
      </c>
      <c r="C84" s="32">
        <f t="shared" si="3"/>
        <v>3369155.9369199998</v>
      </c>
      <c r="D84" s="32">
        <f t="shared" si="4"/>
        <v>3369155.9369199998</v>
      </c>
      <c r="E84" s="32">
        <f t="shared" si="5"/>
        <v>3369155.9369199998</v>
      </c>
      <c r="F84" s="33">
        <f t="shared" si="6"/>
        <v>3788218.9684600001</v>
      </c>
      <c r="G84" s="33">
        <f t="shared" si="8"/>
        <v>4207282</v>
      </c>
      <c r="H84" s="33">
        <f t="shared" si="8"/>
        <v>4390650</v>
      </c>
      <c r="I84" s="33">
        <f t="shared" si="8"/>
        <v>4574018</v>
      </c>
      <c r="J84" s="33">
        <f t="shared" si="8"/>
        <v>4753246</v>
      </c>
      <c r="K84" s="33">
        <f t="shared" si="8"/>
        <v>4932474</v>
      </c>
      <c r="L84" s="33">
        <f t="shared" si="8"/>
        <v>5155813.5</v>
      </c>
      <c r="M84" s="33">
        <f t="shared" si="8"/>
        <v>5379153</v>
      </c>
      <c r="N84" s="33">
        <f t="shared" si="8"/>
        <v>5548880.5</v>
      </c>
      <c r="O84" s="33">
        <f t="shared" si="8"/>
        <v>5718608</v>
      </c>
      <c r="P84" s="33">
        <f t="shared" si="8"/>
        <v>5819182</v>
      </c>
      <c r="Q84" s="33">
        <f t="shared" si="8"/>
        <v>5919756</v>
      </c>
      <c r="R84" s="33">
        <f t="shared" si="8"/>
        <v>5929596</v>
      </c>
      <c r="S84" s="33">
        <f t="shared" si="8"/>
        <v>5939436</v>
      </c>
      <c r="T84" s="33">
        <f t="shared" si="8"/>
        <v>5951584</v>
      </c>
      <c r="U84" s="33">
        <f t="shared" si="8"/>
        <v>5963732</v>
      </c>
      <c r="V84" s="33">
        <f t="shared" si="8"/>
        <v>5981240.5</v>
      </c>
      <c r="W84" s="33">
        <f t="shared" si="8"/>
        <v>5998749</v>
      </c>
      <c r="X84" s="33">
        <f t="shared" si="8"/>
        <v>6021415.5</v>
      </c>
      <c r="Y84" s="33">
        <f t="shared" si="8"/>
        <v>6044082</v>
      </c>
      <c r="Z84" s="33">
        <f t="shared" si="8"/>
        <v>6076928</v>
      </c>
      <c r="AA84" s="33">
        <f t="shared" si="8"/>
        <v>6109774</v>
      </c>
      <c r="AB84" s="33">
        <f t="shared" si="8"/>
        <v>6149746</v>
      </c>
      <c r="AC84" s="33">
        <f t="shared" si="8"/>
        <v>6189718</v>
      </c>
      <c r="AD84" s="33">
        <f t="shared" si="8"/>
        <v>6234372.5</v>
      </c>
      <c r="AE84" s="33">
        <f t="shared" si="8"/>
        <v>6279027</v>
      </c>
      <c r="AF84" s="33">
        <f t="shared" si="8"/>
        <v>6322188</v>
      </c>
      <c r="AG84" s="33">
        <f t="shared" si="1"/>
        <v>6365349</v>
      </c>
      <c r="AI84" s="34" t="b">
        <f t="shared" si="2"/>
        <v>1</v>
      </c>
    </row>
    <row r="85" spans="1:35" ht="15" x14ac:dyDescent="0.25">
      <c r="A85" s="20" t="s">
        <v>62</v>
      </c>
      <c r="B85" s="20" t="s">
        <v>168</v>
      </c>
      <c r="C85" s="32">
        <f t="shared" si="3"/>
        <v>110523.47593299999</v>
      </c>
      <c r="D85" s="32">
        <f t="shared" si="4"/>
        <v>110523.47593299999</v>
      </c>
      <c r="E85" s="32">
        <f t="shared" si="5"/>
        <v>110523.47593299999</v>
      </c>
      <c r="F85" s="33">
        <f t="shared" si="6"/>
        <v>204770.73796649999</v>
      </c>
      <c r="G85" s="33">
        <f t="shared" si="8"/>
        <v>299018</v>
      </c>
      <c r="H85" s="33">
        <f t="shared" si="8"/>
        <v>437918.5</v>
      </c>
      <c r="I85" s="33">
        <f t="shared" si="8"/>
        <v>576819</v>
      </c>
      <c r="J85" s="33">
        <f t="shared" si="8"/>
        <v>858452</v>
      </c>
      <c r="K85" s="33">
        <f t="shared" si="8"/>
        <v>1140085</v>
      </c>
      <c r="L85" s="33">
        <f t="shared" si="8"/>
        <v>1614125</v>
      </c>
      <c r="M85" s="33">
        <f t="shared" si="8"/>
        <v>2088165</v>
      </c>
      <c r="N85" s="33">
        <f t="shared" si="8"/>
        <v>2653616</v>
      </c>
      <c r="O85" s="33">
        <f t="shared" si="8"/>
        <v>3219067</v>
      </c>
      <c r="P85" s="33">
        <f t="shared" si="8"/>
        <v>3769104</v>
      </c>
      <c r="Q85" s="33">
        <f t="shared" si="8"/>
        <v>4319141</v>
      </c>
      <c r="R85" s="33">
        <f t="shared" si="8"/>
        <v>4493733.5</v>
      </c>
      <c r="S85" s="33">
        <f t="shared" si="8"/>
        <v>4668326</v>
      </c>
      <c r="T85" s="33">
        <f t="shared" si="8"/>
        <v>4794645.5</v>
      </c>
      <c r="U85" s="33">
        <f t="shared" si="8"/>
        <v>4920965</v>
      </c>
      <c r="V85" s="33">
        <f t="shared" si="8"/>
        <v>5025559.5</v>
      </c>
      <c r="W85" s="33">
        <f t="shared" si="8"/>
        <v>5130154</v>
      </c>
      <c r="X85" s="33">
        <f t="shared" si="8"/>
        <v>5268895</v>
      </c>
      <c r="Y85" s="33">
        <f t="shared" si="8"/>
        <v>5407636</v>
      </c>
      <c r="Z85" s="33">
        <f t="shared" si="8"/>
        <v>5559956</v>
      </c>
      <c r="AA85" s="33">
        <f t="shared" si="8"/>
        <v>5712276</v>
      </c>
      <c r="AB85" s="33">
        <f t="shared" si="8"/>
        <v>5820234.5</v>
      </c>
      <c r="AC85" s="33">
        <f t="shared" si="8"/>
        <v>5928193</v>
      </c>
      <c r="AD85" s="33">
        <f t="shared" si="8"/>
        <v>6098217</v>
      </c>
      <c r="AE85" s="33">
        <f t="shared" si="8"/>
        <v>6268241</v>
      </c>
      <c r="AF85" s="33">
        <f t="shared" si="8"/>
        <v>6454767.5</v>
      </c>
      <c r="AG85" s="33">
        <f t="shared" si="1"/>
        <v>6641294</v>
      </c>
      <c r="AI85" s="34" t="b">
        <f t="shared" si="2"/>
        <v>1</v>
      </c>
    </row>
    <row r="86" spans="1:35" ht="15" x14ac:dyDescent="0.25">
      <c r="A86" s="20" t="s">
        <v>63</v>
      </c>
      <c r="B86" s="20" t="s">
        <v>169</v>
      </c>
      <c r="C86" s="32">
        <f t="shared" si="3"/>
        <v>939706.21768899995</v>
      </c>
      <c r="D86" s="32">
        <f t="shared" si="4"/>
        <v>939706.21768899995</v>
      </c>
      <c r="E86" s="32">
        <f t="shared" si="5"/>
        <v>939706.21768899995</v>
      </c>
      <c r="F86" s="33">
        <f t="shared" si="6"/>
        <v>1062591.6088445</v>
      </c>
      <c r="G86" s="33">
        <f t="shared" si="8"/>
        <v>1185477</v>
      </c>
      <c r="H86" s="33">
        <f t="shared" si="8"/>
        <v>1345194</v>
      </c>
      <c r="I86" s="33">
        <f t="shared" si="8"/>
        <v>1504911</v>
      </c>
      <c r="J86" s="33">
        <f t="shared" si="8"/>
        <v>1756365.5</v>
      </c>
      <c r="K86" s="33">
        <f t="shared" si="8"/>
        <v>2007820</v>
      </c>
      <c r="L86" s="33">
        <f t="shared" si="8"/>
        <v>2398844</v>
      </c>
      <c r="M86" s="33">
        <f t="shared" si="8"/>
        <v>2789868</v>
      </c>
      <c r="N86" s="33">
        <f t="shared" si="8"/>
        <v>3234134</v>
      </c>
      <c r="O86" s="33">
        <f t="shared" si="8"/>
        <v>3678400</v>
      </c>
      <c r="P86" s="33">
        <f t="shared" si="8"/>
        <v>3790466</v>
      </c>
      <c r="Q86" s="33">
        <f t="shared" si="8"/>
        <v>3902532</v>
      </c>
      <c r="R86" s="33">
        <f t="shared" si="8"/>
        <v>3920007</v>
      </c>
      <c r="S86" s="33">
        <f t="shared" si="8"/>
        <v>3937482</v>
      </c>
      <c r="T86" s="33">
        <f t="shared" si="8"/>
        <v>3953454</v>
      </c>
      <c r="U86" s="33">
        <f t="shared" si="8"/>
        <v>3969426</v>
      </c>
      <c r="V86" s="33">
        <f t="shared" si="8"/>
        <v>3984583</v>
      </c>
      <c r="W86" s="33">
        <f t="shared" si="8"/>
        <v>3999740</v>
      </c>
      <c r="X86" s="33">
        <f t="shared" si="8"/>
        <v>4015982.5</v>
      </c>
      <c r="Y86" s="33">
        <f t="shared" si="8"/>
        <v>4032225</v>
      </c>
      <c r="Z86" s="33">
        <f t="shared" si="8"/>
        <v>4049631</v>
      </c>
      <c r="AA86" s="33">
        <f t="shared" si="8"/>
        <v>4067037</v>
      </c>
      <c r="AB86" s="33">
        <f t="shared" si="8"/>
        <v>4079912</v>
      </c>
      <c r="AC86" s="33">
        <f t="shared" si="8"/>
        <v>4092787</v>
      </c>
      <c r="AD86" s="33">
        <f t="shared" si="8"/>
        <v>4127705</v>
      </c>
      <c r="AE86" s="33">
        <f t="shared" si="8"/>
        <v>4162623</v>
      </c>
      <c r="AF86" s="33">
        <f t="shared" si="8"/>
        <v>4186545.5</v>
      </c>
      <c r="AG86" s="33">
        <f t="shared" si="1"/>
        <v>4210468</v>
      </c>
      <c r="AI86" s="34" t="b">
        <f t="shared" si="2"/>
        <v>1</v>
      </c>
    </row>
    <row r="87" spans="1:35" ht="15" x14ac:dyDescent="0.25">
      <c r="A87" s="20" t="s">
        <v>64</v>
      </c>
      <c r="B87" s="20" t="s">
        <v>170</v>
      </c>
      <c r="C87" s="32">
        <f t="shared" si="3"/>
        <v>13792.217234</v>
      </c>
      <c r="D87" s="32">
        <f t="shared" si="4"/>
        <v>13792.217234</v>
      </c>
      <c r="E87" s="32">
        <f t="shared" si="5"/>
        <v>13792.217234</v>
      </c>
      <c r="F87" s="33">
        <f t="shared" si="6"/>
        <v>24885.108616999998</v>
      </c>
      <c r="G87" s="33">
        <f t="shared" si="8"/>
        <v>35978</v>
      </c>
      <c r="H87" s="33">
        <f t="shared" si="8"/>
        <v>61461.5</v>
      </c>
      <c r="I87" s="33">
        <f t="shared" si="8"/>
        <v>86945</v>
      </c>
      <c r="J87" s="33">
        <f t="shared" si="8"/>
        <v>154330.5</v>
      </c>
      <c r="K87" s="33">
        <f t="shared" si="8"/>
        <v>221716</v>
      </c>
      <c r="L87" s="33">
        <f t="shared" si="8"/>
        <v>362285.5</v>
      </c>
      <c r="M87" s="33">
        <f t="shared" si="8"/>
        <v>502855</v>
      </c>
      <c r="N87" s="33">
        <f t="shared" si="8"/>
        <v>729399.5</v>
      </c>
      <c r="O87" s="33">
        <f t="shared" si="8"/>
        <v>955944</v>
      </c>
      <c r="P87" s="33">
        <f t="shared" si="8"/>
        <v>1228688.5</v>
      </c>
      <c r="Q87" s="33">
        <f t="shared" si="8"/>
        <v>1501433</v>
      </c>
      <c r="R87" s="33">
        <f t="shared" si="8"/>
        <v>1612215</v>
      </c>
      <c r="S87" s="33">
        <f t="shared" si="8"/>
        <v>1722997</v>
      </c>
      <c r="T87" s="33">
        <f t="shared" si="8"/>
        <v>1808267.5</v>
      </c>
      <c r="U87" s="33">
        <f t="shared" si="8"/>
        <v>1893538</v>
      </c>
      <c r="V87" s="33">
        <f t="shared" si="8"/>
        <v>1963475</v>
      </c>
      <c r="W87" s="33">
        <f t="shared" si="8"/>
        <v>2033412</v>
      </c>
      <c r="X87" s="33">
        <f t="shared" si="8"/>
        <v>2084636</v>
      </c>
      <c r="Y87" s="33">
        <f t="shared" si="8"/>
        <v>2135860</v>
      </c>
      <c r="Z87" s="33">
        <f t="shared" si="8"/>
        <v>2196924</v>
      </c>
      <c r="AA87" s="33">
        <f t="shared" si="8"/>
        <v>2257988</v>
      </c>
      <c r="AB87" s="33">
        <f t="shared" si="8"/>
        <v>2316338.5</v>
      </c>
      <c r="AC87" s="33">
        <f t="shared" si="8"/>
        <v>2374689</v>
      </c>
      <c r="AD87" s="33">
        <f t="shared" si="8"/>
        <v>2450465</v>
      </c>
      <c r="AE87" s="33">
        <f t="shared" si="8"/>
        <v>2526241</v>
      </c>
      <c r="AF87" s="33">
        <f t="shared" si="8"/>
        <v>2610173.5</v>
      </c>
      <c r="AG87" s="33">
        <f t="shared" si="1"/>
        <v>2694106</v>
      </c>
      <c r="AI87" s="34" t="b">
        <f t="shared" si="2"/>
        <v>1</v>
      </c>
    </row>
    <row r="88" spans="1:35" ht="15" x14ac:dyDescent="0.25">
      <c r="A88" s="20" t="s">
        <v>65</v>
      </c>
      <c r="B88" s="20" t="s">
        <v>171</v>
      </c>
      <c r="C88" s="32">
        <f t="shared" si="3"/>
        <v>238207.55177799999</v>
      </c>
      <c r="D88" s="32">
        <f t="shared" si="4"/>
        <v>238207.55177799999</v>
      </c>
      <c r="E88" s="32">
        <f t="shared" si="5"/>
        <v>238207.55177799999</v>
      </c>
      <c r="F88" s="33">
        <f t="shared" si="6"/>
        <v>303674.77588899998</v>
      </c>
      <c r="G88" s="33">
        <f t="shared" si="8"/>
        <v>369142</v>
      </c>
      <c r="H88" s="33">
        <f t="shared" si="8"/>
        <v>417368.5</v>
      </c>
      <c r="I88" s="33">
        <f t="shared" si="8"/>
        <v>465595</v>
      </c>
      <c r="J88" s="33">
        <f t="shared" si="8"/>
        <v>558318</v>
      </c>
      <c r="K88" s="33">
        <f t="shared" si="8"/>
        <v>651041</v>
      </c>
      <c r="L88" s="33">
        <f t="shared" si="8"/>
        <v>806296.5</v>
      </c>
      <c r="M88" s="33">
        <f t="shared" si="8"/>
        <v>961552</v>
      </c>
      <c r="N88" s="33">
        <f t="shared" si="8"/>
        <v>1134620</v>
      </c>
      <c r="O88" s="33">
        <f t="shared" si="8"/>
        <v>1307688</v>
      </c>
      <c r="P88" s="33">
        <f t="shared" si="8"/>
        <v>1497123</v>
      </c>
      <c r="Q88" s="33">
        <f t="shared" si="8"/>
        <v>1686558</v>
      </c>
      <c r="R88" s="33">
        <f t="shared" si="8"/>
        <v>1864634.5</v>
      </c>
      <c r="S88" s="33">
        <f t="shared" si="8"/>
        <v>2042711</v>
      </c>
      <c r="T88" s="33">
        <f t="shared" si="8"/>
        <v>2226578</v>
      </c>
      <c r="U88" s="33">
        <f t="shared" si="8"/>
        <v>2410445</v>
      </c>
      <c r="V88" s="33">
        <f t="shared" si="8"/>
        <v>2606599</v>
      </c>
      <c r="W88" s="33">
        <f t="shared" si="8"/>
        <v>2802753</v>
      </c>
      <c r="X88" s="33">
        <f t="shared" si="8"/>
        <v>3005222</v>
      </c>
      <c r="Y88" s="33">
        <f t="shared" si="8"/>
        <v>3207691</v>
      </c>
      <c r="Z88" s="33">
        <f t="shared" si="8"/>
        <v>3434559</v>
      </c>
      <c r="AA88" s="33">
        <f t="shared" si="8"/>
        <v>3661427</v>
      </c>
      <c r="AB88" s="33">
        <f t="shared" si="8"/>
        <v>3870368</v>
      </c>
      <c r="AC88" s="33">
        <f t="shared" si="8"/>
        <v>4079309</v>
      </c>
      <c r="AD88" s="33">
        <f t="shared" si="8"/>
        <v>4347334.5</v>
      </c>
      <c r="AE88" s="33">
        <f t="shared" si="8"/>
        <v>4615360</v>
      </c>
      <c r="AF88" s="33">
        <f t="shared" si="8"/>
        <v>4873819.5</v>
      </c>
      <c r="AG88" s="33">
        <f t="shared" si="1"/>
        <v>5132279</v>
      </c>
      <c r="AI88" s="34" t="b">
        <f t="shared" si="2"/>
        <v>1</v>
      </c>
    </row>
    <row r="89" spans="1:35" ht="15" x14ac:dyDescent="0.25">
      <c r="A89" s="20" t="s">
        <v>66</v>
      </c>
      <c r="B89" s="20" t="s">
        <v>172</v>
      </c>
      <c r="C89" s="32">
        <f t="shared" si="3"/>
        <v>22528.698049999999</v>
      </c>
      <c r="D89" s="32">
        <f t="shared" si="4"/>
        <v>22528.698049999999</v>
      </c>
      <c r="E89" s="32">
        <f t="shared" si="5"/>
        <v>22528.698049999999</v>
      </c>
      <c r="F89" s="33">
        <f t="shared" si="6"/>
        <v>31959.849025</v>
      </c>
      <c r="G89" s="33">
        <f t="shared" si="8"/>
        <v>41391</v>
      </c>
      <c r="H89" s="33">
        <f t="shared" si="8"/>
        <v>54626</v>
      </c>
      <c r="I89" s="33">
        <f t="shared" si="8"/>
        <v>67861</v>
      </c>
      <c r="J89" s="33">
        <f t="shared" si="8"/>
        <v>93927.5</v>
      </c>
      <c r="K89" s="33">
        <f t="shared" si="8"/>
        <v>119994</v>
      </c>
      <c r="L89" s="33">
        <f t="shared" si="8"/>
        <v>160389</v>
      </c>
      <c r="M89" s="33">
        <f t="shared" si="8"/>
        <v>200784</v>
      </c>
      <c r="N89" s="33">
        <f t="shared" si="8"/>
        <v>247838.5</v>
      </c>
      <c r="O89" s="33">
        <f t="shared" si="8"/>
        <v>294893</v>
      </c>
      <c r="P89" s="33">
        <f t="shared" si="8"/>
        <v>340207.5</v>
      </c>
      <c r="Q89" s="33">
        <f t="shared" si="8"/>
        <v>385522</v>
      </c>
      <c r="R89" s="33">
        <f t="shared" si="8"/>
        <v>395098.5</v>
      </c>
      <c r="S89" s="33">
        <f t="shared" si="8"/>
        <v>404675</v>
      </c>
      <c r="T89" s="33">
        <f t="shared" si="8"/>
        <v>414836</v>
      </c>
      <c r="U89" s="33">
        <f t="shared" si="8"/>
        <v>424997</v>
      </c>
      <c r="V89" s="33">
        <f t="shared" si="8"/>
        <v>435170.5</v>
      </c>
      <c r="W89" s="33">
        <f t="shared" si="8"/>
        <v>445344</v>
      </c>
      <c r="X89" s="33">
        <f t="shared" si="8"/>
        <v>454129.5</v>
      </c>
      <c r="Y89" s="33">
        <f t="shared" si="8"/>
        <v>462915</v>
      </c>
      <c r="Z89" s="33">
        <f t="shared" si="8"/>
        <v>473175.5</v>
      </c>
      <c r="AA89" s="33">
        <f t="shared" si="8"/>
        <v>483436</v>
      </c>
      <c r="AB89" s="33">
        <f t="shared" si="8"/>
        <v>492797.5</v>
      </c>
      <c r="AC89" s="33">
        <f t="shared" si="8"/>
        <v>502159</v>
      </c>
      <c r="AD89" s="33">
        <f t="shared" si="8"/>
        <v>513839</v>
      </c>
      <c r="AE89" s="33">
        <f t="shared" si="8"/>
        <v>525519</v>
      </c>
      <c r="AF89" s="33">
        <f t="shared" si="8"/>
        <v>539709</v>
      </c>
      <c r="AG89" s="33">
        <f t="shared" si="1"/>
        <v>553899</v>
      </c>
      <c r="AI89" s="34" t="b">
        <f t="shared" si="2"/>
        <v>1</v>
      </c>
    </row>
    <row r="90" spans="1:35" ht="15" x14ac:dyDescent="0.25">
      <c r="A90" s="20" t="s">
        <v>67</v>
      </c>
      <c r="B90" s="20" t="s">
        <v>173</v>
      </c>
      <c r="C90" s="32">
        <f t="shared" si="3"/>
        <v>84253.466180999996</v>
      </c>
      <c r="D90" s="32">
        <f t="shared" si="4"/>
        <v>84253.466180999996</v>
      </c>
      <c r="E90" s="32">
        <f t="shared" si="5"/>
        <v>84253.466180999996</v>
      </c>
      <c r="F90" s="33">
        <f t="shared" si="6"/>
        <v>102399.7330905</v>
      </c>
      <c r="G90" s="33">
        <f t="shared" si="8"/>
        <v>120546</v>
      </c>
      <c r="H90" s="33">
        <f t="shared" si="8"/>
        <v>135817</v>
      </c>
      <c r="I90" s="33">
        <f t="shared" si="8"/>
        <v>151088</v>
      </c>
      <c r="J90" s="33">
        <f t="shared" si="8"/>
        <v>179319.5</v>
      </c>
      <c r="K90" s="33">
        <f t="shared" si="8"/>
        <v>207551</v>
      </c>
      <c r="L90" s="33">
        <f t="shared" si="8"/>
        <v>255591.5</v>
      </c>
      <c r="M90" s="33">
        <f t="shared" si="8"/>
        <v>303632</v>
      </c>
      <c r="N90" s="33">
        <f t="shared" si="8"/>
        <v>355046.5</v>
      </c>
      <c r="O90" s="33">
        <f t="shared" si="8"/>
        <v>406461</v>
      </c>
      <c r="P90" s="33">
        <f t="shared" si="8"/>
        <v>458774.5</v>
      </c>
      <c r="Q90" s="33">
        <f t="shared" si="8"/>
        <v>511088</v>
      </c>
      <c r="R90" s="33">
        <f t="shared" si="8"/>
        <v>551929.5</v>
      </c>
      <c r="S90" s="33">
        <f t="shared" si="8"/>
        <v>592771</v>
      </c>
      <c r="T90" s="33">
        <f t="shared" si="8"/>
        <v>634451.5</v>
      </c>
      <c r="U90" s="33">
        <f t="shared" si="8"/>
        <v>676132</v>
      </c>
      <c r="V90" s="33">
        <f t="shared" si="8"/>
        <v>719121</v>
      </c>
      <c r="W90" s="33">
        <f t="shared" si="8"/>
        <v>762110</v>
      </c>
      <c r="X90" s="33">
        <f t="shared" si="8"/>
        <v>805509</v>
      </c>
      <c r="Y90" s="33">
        <f t="shared" si="8"/>
        <v>848908</v>
      </c>
      <c r="Z90" s="33">
        <f t="shared" si="8"/>
        <v>898347</v>
      </c>
      <c r="AA90" s="33">
        <f t="shared" si="8"/>
        <v>947786</v>
      </c>
      <c r="AB90" s="33">
        <f t="shared" si="8"/>
        <v>983552</v>
      </c>
      <c r="AC90" s="33">
        <f t="shared" si="8"/>
        <v>1019318</v>
      </c>
      <c r="AD90" s="33">
        <f t="shared" si="8"/>
        <v>1080603</v>
      </c>
      <c r="AE90" s="33">
        <f t="shared" si="8"/>
        <v>1141888</v>
      </c>
      <c r="AF90" s="33">
        <f t="shared" si="8"/>
        <v>1193066.5</v>
      </c>
      <c r="AG90" s="33">
        <f t="shared" si="1"/>
        <v>1244245</v>
      </c>
      <c r="AI90" s="34" t="b">
        <f t="shared" si="2"/>
        <v>1</v>
      </c>
    </row>
    <row r="91" spans="1:35" ht="15" x14ac:dyDescent="0.25">
      <c r="A91" s="20" t="s">
        <v>68</v>
      </c>
      <c r="B91" s="20" t="s">
        <v>174</v>
      </c>
      <c r="C91" s="32">
        <f t="shared" si="3"/>
        <v>782121.12130799994</v>
      </c>
      <c r="D91" s="32">
        <f t="shared" si="4"/>
        <v>782121.12130799994</v>
      </c>
      <c r="E91" s="32">
        <f t="shared" si="5"/>
        <v>782121.12130799994</v>
      </c>
      <c r="F91" s="33">
        <f t="shared" si="6"/>
        <v>918966.56065399991</v>
      </c>
      <c r="G91" s="33">
        <f t="shared" si="8"/>
        <v>1055812</v>
      </c>
      <c r="H91" s="33">
        <f t="shared" si="8"/>
        <v>1179795</v>
      </c>
      <c r="I91" s="33">
        <f t="shared" si="8"/>
        <v>1303778</v>
      </c>
      <c r="J91" s="33">
        <f t="shared" si="8"/>
        <v>1448071</v>
      </c>
      <c r="K91" s="33">
        <f t="shared" si="8"/>
        <v>1592364</v>
      </c>
      <c r="L91" s="33">
        <f t="shared" si="8"/>
        <v>1778032</v>
      </c>
      <c r="M91" s="33">
        <f t="shared" si="8"/>
        <v>1963700</v>
      </c>
      <c r="N91" s="33">
        <f t="shared" si="8"/>
        <v>2138286.5</v>
      </c>
      <c r="O91" s="33">
        <f t="shared" si="8"/>
        <v>2312873</v>
      </c>
      <c r="P91" s="33">
        <f t="shared" si="8"/>
        <v>2419286</v>
      </c>
      <c r="Q91" s="33">
        <f t="shared" si="8"/>
        <v>2525699</v>
      </c>
      <c r="R91" s="33">
        <f t="shared" si="8"/>
        <v>2549875</v>
      </c>
      <c r="S91" s="33">
        <f t="shared" si="8"/>
        <v>2574051</v>
      </c>
      <c r="T91" s="33">
        <f t="shared" si="8"/>
        <v>2593785.5</v>
      </c>
      <c r="U91" s="33">
        <f t="shared" si="8"/>
        <v>2613520</v>
      </c>
      <c r="V91" s="33">
        <f t="shared" si="8"/>
        <v>2638855.5</v>
      </c>
      <c r="W91" s="33">
        <f t="shared" si="8"/>
        <v>2664191</v>
      </c>
      <c r="X91" s="33">
        <f t="shared" si="8"/>
        <v>2679390.5</v>
      </c>
      <c r="Y91" s="33">
        <f t="shared" si="8"/>
        <v>2694590</v>
      </c>
      <c r="Z91" s="33">
        <f t="shared" si="8"/>
        <v>2725704</v>
      </c>
      <c r="AA91" s="33">
        <f t="shared" si="8"/>
        <v>2756818</v>
      </c>
      <c r="AB91" s="33">
        <f t="shared" si="8"/>
        <v>2808926</v>
      </c>
      <c r="AC91" s="33">
        <f t="shared" si="8"/>
        <v>2861034</v>
      </c>
      <c r="AD91" s="33">
        <f t="shared" si="8"/>
        <v>2907984.5</v>
      </c>
      <c r="AE91" s="33">
        <f t="shared" si="8"/>
        <v>2954935</v>
      </c>
      <c r="AF91" s="33">
        <f t="shared" si="8"/>
        <v>2999421.5</v>
      </c>
      <c r="AG91" s="33">
        <f t="shared" si="1"/>
        <v>3043908</v>
      </c>
      <c r="AI91" s="34" t="b">
        <f t="shared" si="2"/>
        <v>1</v>
      </c>
    </row>
    <row r="92" spans="1:35" ht="15" x14ac:dyDescent="0.25">
      <c r="A92" s="20" t="s">
        <v>69</v>
      </c>
      <c r="B92" s="20" t="s">
        <v>175</v>
      </c>
      <c r="C92" s="32">
        <f t="shared" si="3"/>
        <v>160009.85592</v>
      </c>
      <c r="D92" s="32">
        <f t="shared" si="4"/>
        <v>160009.85592</v>
      </c>
      <c r="E92" s="32">
        <f t="shared" si="5"/>
        <v>160009.85592</v>
      </c>
      <c r="F92" s="33">
        <f t="shared" si="6"/>
        <v>225524.92796</v>
      </c>
      <c r="G92" s="33">
        <f t="shared" si="8"/>
        <v>291040</v>
      </c>
      <c r="H92" s="33">
        <f t="shared" si="8"/>
        <v>335008</v>
      </c>
      <c r="I92" s="33">
        <f t="shared" si="8"/>
        <v>378976</v>
      </c>
      <c r="J92" s="33">
        <f t="shared" si="8"/>
        <v>430582.5</v>
      </c>
      <c r="K92" s="33">
        <f t="shared" si="8"/>
        <v>482189</v>
      </c>
      <c r="L92" s="33">
        <f t="shared" si="8"/>
        <v>550000.5</v>
      </c>
      <c r="M92" s="33">
        <f t="shared" si="8"/>
        <v>617812</v>
      </c>
      <c r="N92" s="33">
        <f t="shared" si="8"/>
        <v>670680</v>
      </c>
      <c r="O92" s="33">
        <f t="shared" si="8"/>
        <v>723548</v>
      </c>
      <c r="P92" s="33">
        <f t="shared" si="8"/>
        <v>759745.5</v>
      </c>
      <c r="Q92" s="33">
        <f t="shared" si="8"/>
        <v>795943</v>
      </c>
      <c r="R92" s="33">
        <f t="shared" si="8"/>
        <v>804577.5</v>
      </c>
      <c r="S92" s="33">
        <f t="shared" si="8"/>
        <v>813212</v>
      </c>
      <c r="T92" s="33">
        <f t="shared" si="8"/>
        <v>822576.5</v>
      </c>
      <c r="U92" s="33">
        <f t="shared" si="8"/>
        <v>831941</v>
      </c>
      <c r="V92" s="33">
        <f t="shared" si="8"/>
        <v>842435</v>
      </c>
      <c r="W92" s="33">
        <f t="shared" si="8"/>
        <v>852929</v>
      </c>
      <c r="X92" s="33">
        <f t="shared" si="8"/>
        <v>865216</v>
      </c>
      <c r="Y92" s="33">
        <f t="shared" si="8"/>
        <v>877503</v>
      </c>
      <c r="Z92" s="33">
        <f t="shared" si="8"/>
        <v>893310.5</v>
      </c>
      <c r="AA92" s="33">
        <f t="shared" si="8"/>
        <v>909118</v>
      </c>
      <c r="AB92" s="33">
        <f t="shared" si="8"/>
        <v>915361</v>
      </c>
      <c r="AC92" s="33">
        <f t="shared" si="8"/>
        <v>921604</v>
      </c>
      <c r="AD92" s="33">
        <f t="shared" si="8"/>
        <v>933227</v>
      </c>
      <c r="AE92" s="33">
        <f t="shared" ref="G92:AF102" si="9">IFERROR(INDEX($C$5:$Q$54,MATCH($B92,$B$5:$B$54,0),MATCH(AE$63,$C$4:$Q$4,0)),AVERAGE(AD92,AF92))</f>
        <v>944850</v>
      </c>
      <c r="AF92" s="33">
        <f t="shared" si="9"/>
        <v>973077.5</v>
      </c>
      <c r="AG92" s="33">
        <f t="shared" si="1"/>
        <v>1001305</v>
      </c>
      <c r="AI92" s="34" t="b">
        <f t="shared" si="2"/>
        <v>1</v>
      </c>
    </row>
    <row r="93" spans="1:35" ht="15" x14ac:dyDescent="0.25">
      <c r="A93" s="20" t="s">
        <v>70</v>
      </c>
      <c r="B93" s="20" t="s">
        <v>176</v>
      </c>
      <c r="C93" s="32">
        <f t="shared" si="3"/>
        <v>3448294.34877</v>
      </c>
      <c r="D93" s="32">
        <f t="shared" si="4"/>
        <v>3448294.34877</v>
      </c>
      <c r="E93" s="32">
        <f t="shared" si="5"/>
        <v>3448294.34877</v>
      </c>
      <c r="F93" s="33">
        <f t="shared" si="6"/>
        <v>3837424.174385</v>
      </c>
      <c r="G93" s="33">
        <f t="shared" si="9"/>
        <v>4226554</v>
      </c>
      <c r="H93" s="33">
        <f t="shared" si="9"/>
        <v>4575237.5</v>
      </c>
      <c r="I93" s="33">
        <f t="shared" si="9"/>
        <v>4923921</v>
      </c>
      <c r="J93" s="33">
        <f t="shared" si="9"/>
        <v>5343116.5</v>
      </c>
      <c r="K93" s="33">
        <f t="shared" si="9"/>
        <v>5762312</v>
      </c>
      <c r="L93" s="33">
        <f t="shared" si="9"/>
        <v>6251881</v>
      </c>
      <c r="M93" s="33">
        <f t="shared" si="9"/>
        <v>6741450</v>
      </c>
      <c r="N93" s="33">
        <f t="shared" si="9"/>
        <v>6895898</v>
      </c>
      <c r="O93" s="33">
        <f t="shared" si="9"/>
        <v>7050346</v>
      </c>
      <c r="P93" s="33">
        <f t="shared" si="9"/>
        <v>7117328.5</v>
      </c>
      <c r="Q93" s="33">
        <f t="shared" si="9"/>
        <v>7184311</v>
      </c>
      <c r="R93" s="33">
        <f t="shared" si="9"/>
        <v>7189916</v>
      </c>
      <c r="S93" s="33">
        <f t="shared" si="9"/>
        <v>7195521</v>
      </c>
      <c r="T93" s="33">
        <f t="shared" si="9"/>
        <v>7205347</v>
      </c>
      <c r="U93" s="33">
        <f t="shared" si="9"/>
        <v>7215173</v>
      </c>
      <c r="V93" s="33">
        <f t="shared" si="9"/>
        <v>7230327</v>
      </c>
      <c r="W93" s="33">
        <f t="shared" si="9"/>
        <v>7245481</v>
      </c>
      <c r="X93" s="33">
        <f t="shared" si="9"/>
        <v>7265963.5</v>
      </c>
      <c r="Y93" s="33">
        <f t="shared" si="9"/>
        <v>7286446</v>
      </c>
      <c r="Z93" s="33">
        <f t="shared" si="9"/>
        <v>7313017.5</v>
      </c>
      <c r="AA93" s="33">
        <f t="shared" si="9"/>
        <v>7339589</v>
      </c>
      <c r="AB93" s="33">
        <f t="shared" si="9"/>
        <v>7371419.5</v>
      </c>
      <c r="AC93" s="33">
        <f t="shared" si="9"/>
        <v>7403250</v>
      </c>
      <c r="AD93" s="33">
        <f t="shared" si="9"/>
        <v>7440409</v>
      </c>
      <c r="AE93" s="33">
        <f t="shared" si="9"/>
        <v>7477568</v>
      </c>
      <c r="AF93" s="33">
        <f t="shared" si="9"/>
        <v>7534863</v>
      </c>
      <c r="AG93" s="33">
        <f t="shared" si="1"/>
        <v>7592158</v>
      </c>
      <c r="AI93" s="34" t="b">
        <f t="shared" si="2"/>
        <v>1</v>
      </c>
    </row>
    <row r="94" spans="1:35" ht="15" x14ac:dyDescent="0.25">
      <c r="A94" s="20" t="s">
        <v>71</v>
      </c>
      <c r="B94" s="20" t="s">
        <v>177</v>
      </c>
      <c r="C94" s="32">
        <f t="shared" si="3"/>
        <v>472356.19488000002</v>
      </c>
      <c r="D94" s="32">
        <f t="shared" si="4"/>
        <v>472356.19488000002</v>
      </c>
      <c r="E94" s="32">
        <f t="shared" si="5"/>
        <v>472356.19488000002</v>
      </c>
      <c r="F94" s="33">
        <f t="shared" si="6"/>
        <v>624420.09744000004</v>
      </c>
      <c r="G94" s="33">
        <f t="shared" si="9"/>
        <v>776484</v>
      </c>
      <c r="H94" s="33">
        <f t="shared" si="9"/>
        <v>945532</v>
      </c>
      <c r="I94" s="33">
        <f t="shared" si="9"/>
        <v>1114580</v>
      </c>
      <c r="J94" s="33">
        <f t="shared" si="9"/>
        <v>1333704.5</v>
      </c>
      <c r="K94" s="33">
        <f t="shared" si="9"/>
        <v>1552829</v>
      </c>
      <c r="L94" s="33">
        <f t="shared" si="9"/>
        <v>1730754</v>
      </c>
      <c r="M94" s="33">
        <f t="shared" si="9"/>
        <v>1908679</v>
      </c>
      <c r="N94" s="33">
        <f t="shared" si="9"/>
        <v>2059711.5</v>
      </c>
      <c r="O94" s="33">
        <f t="shared" si="9"/>
        <v>2210744</v>
      </c>
      <c r="P94" s="33">
        <f t="shared" si="9"/>
        <v>2289243</v>
      </c>
      <c r="Q94" s="33">
        <f t="shared" si="9"/>
        <v>2367742</v>
      </c>
      <c r="R94" s="33">
        <f t="shared" si="9"/>
        <v>2391109</v>
      </c>
      <c r="S94" s="33">
        <f t="shared" si="9"/>
        <v>2414476</v>
      </c>
      <c r="T94" s="33">
        <f t="shared" si="9"/>
        <v>2440679.5</v>
      </c>
      <c r="U94" s="33">
        <f t="shared" si="9"/>
        <v>2466883</v>
      </c>
      <c r="V94" s="33">
        <f t="shared" si="9"/>
        <v>2494410</v>
      </c>
      <c r="W94" s="33">
        <f t="shared" si="9"/>
        <v>2521937</v>
      </c>
      <c r="X94" s="33">
        <f t="shared" si="9"/>
        <v>2550042</v>
      </c>
      <c r="Y94" s="33">
        <f t="shared" si="9"/>
        <v>2578147</v>
      </c>
      <c r="Z94" s="33">
        <f t="shared" si="9"/>
        <v>2607851</v>
      </c>
      <c r="AA94" s="33">
        <f t="shared" si="9"/>
        <v>2637555</v>
      </c>
      <c r="AB94" s="33">
        <f t="shared" si="9"/>
        <v>2668965</v>
      </c>
      <c r="AC94" s="33">
        <f t="shared" si="9"/>
        <v>2700375</v>
      </c>
      <c r="AD94" s="33">
        <f t="shared" si="9"/>
        <v>2737512.5</v>
      </c>
      <c r="AE94" s="33">
        <f t="shared" si="9"/>
        <v>2774650</v>
      </c>
      <c r="AF94" s="33">
        <f t="shared" si="9"/>
        <v>2806030</v>
      </c>
      <c r="AG94" s="33">
        <f t="shared" si="1"/>
        <v>2837410</v>
      </c>
      <c r="AI94" s="34" t="b">
        <f t="shared" si="2"/>
        <v>1</v>
      </c>
    </row>
    <row r="95" spans="1:35" ht="15" x14ac:dyDescent="0.25">
      <c r="A95" s="20" t="s">
        <v>72</v>
      </c>
      <c r="B95" s="20" t="s">
        <v>178</v>
      </c>
      <c r="C95" s="32">
        <f t="shared" si="3"/>
        <v>2378832.95255</v>
      </c>
      <c r="D95" s="32">
        <f t="shared" si="4"/>
        <v>2378832.95255</v>
      </c>
      <c r="E95" s="32">
        <f t="shared" si="5"/>
        <v>2378832.95255</v>
      </c>
      <c r="F95" s="33">
        <f t="shared" si="6"/>
        <v>2574135.4762749998</v>
      </c>
      <c r="G95" s="33">
        <f t="shared" si="9"/>
        <v>2769438</v>
      </c>
      <c r="H95" s="33">
        <f t="shared" si="9"/>
        <v>2990050</v>
      </c>
      <c r="I95" s="33">
        <f t="shared" si="9"/>
        <v>3210662</v>
      </c>
      <c r="J95" s="33">
        <f t="shared" si="9"/>
        <v>3532277.5</v>
      </c>
      <c r="K95" s="33">
        <f t="shared" si="9"/>
        <v>3853893</v>
      </c>
      <c r="L95" s="33">
        <f t="shared" si="9"/>
        <v>4344591</v>
      </c>
      <c r="M95" s="33">
        <f t="shared" si="9"/>
        <v>4835289</v>
      </c>
      <c r="N95" s="33">
        <f t="shared" si="9"/>
        <v>5200584</v>
      </c>
      <c r="O95" s="33">
        <f t="shared" si="9"/>
        <v>5565879</v>
      </c>
      <c r="P95" s="33">
        <f t="shared" si="9"/>
        <v>5803729.5</v>
      </c>
      <c r="Q95" s="33">
        <f t="shared" si="9"/>
        <v>6041580</v>
      </c>
      <c r="R95" s="33">
        <f t="shared" si="9"/>
        <v>6074605.5</v>
      </c>
      <c r="S95" s="33">
        <f t="shared" si="9"/>
        <v>6107631</v>
      </c>
      <c r="T95" s="33">
        <f t="shared" si="9"/>
        <v>6154568</v>
      </c>
      <c r="U95" s="33">
        <f t="shared" si="9"/>
        <v>6201505</v>
      </c>
      <c r="V95" s="33">
        <f t="shared" si="9"/>
        <v>6342561</v>
      </c>
      <c r="W95" s="33">
        <f t="shared" si="9"/>
        <v>6483617</v>
      </c>
      <c r="X95" s="33">
        <f t="shared" si="9"/>
        <v>6669563.5</v>
      </c>
      <c r="Y95" s="33">
        <f t="shared" si="9"/>
        <v>6855510</v>
      </c>
      <c r="Z95" s="33">
        <f t="shared" si="9"/>
        <v>7068460</v>
      </c>
      <c r="AA95" s="33">
        <f t="shared" si="9"/>
        <v>7281410</v>
      </c>
      <c r="AB95" s="33">
        <f t="shared" si="9"/>
        <v>7533959.5</v>
      </c>
      <c r="AC95" s="33">
        <f t="shared" si="9"/>
        <v>7786509</v>
      </c>
      <c r="AD95" s="33">
        <f t="shared" si="9"/>
        <v>8038508</v>
      </c>
      <c r="AE95" s="33">
        <f t="shared" si="9"/>
        <v>8290507</v>
      </c>
      <c r="AF95" s="33">
        <f t="shared" si="9"/>
        <v>8369884.5</v>
      </c>
      <c r="AG95" s="33">
        <f t="shared" si="1"/>
        <v>8449262</v>
      </c>
      <c r="AI95" s="34" t="b">
        <f t="shared" si="2"/>
        <v>1</v>
      </c>
    </row>
    <row r="96" spans="1:35" ht="15" x14ac:dyDescent="0.25">
      <c r="A96" s="20" t="s">
        <v>73</v>
      </c>
      <c r="B96" s="20" t="s">
        <v>179</v>
      </c>
      <c r="C96" s="32">
        <f t="shared" si="3"/>
        <v>340108.95781999902</v>
      </c>
      <c r="D96" s="32">
        <f t="shared" si="4"/>
        <v>340108.95781999902</v>
      </c>
      <c r="E96" s="32">
        <f t="shared" si="5"/>
        <v>340108.95781999902</v>
      </c>
      <c r="F96" s="33">
        <f t="shared" si="6"/>
        <v>879771.47890999948</v>
      </c>
      <c r="G96" s="33">
        <f t="shared" si="9"/>
        <v>1419434</v>
      </c>
      <c r="H96" s="33">
        <f t="shared" si="9"/>
        <v>1687423</v>
      </c>
      <c r="I96" s="33">
        <f t="shared" si="9"/>
        <v>1955412</v>
      </c>
      <c r="J96" s="33">
        <f t="shared" si="9"/>
        <v>2309520.5</v>
      </c>
      <c r="K96" s="33">
        <f t="shared" si="9"/>
        <v>2663629</v>
      </c>
      <c r="L96" s="33">
        <f t="shared" si="9"/>
        <v>3188578</v>
      </c>
      <c r="M96" s="33">
        <f t="shared" si="9"/>
        <v>3713527</v>
      </c>
      <c r="N96" s="33">
        <f t="shared" si="9"/>
        <v>4287939</v>
      </c>
      <c r="O96" s="33">
        <f t="shared" si="9"/>
        <v>4862351</v>
      </c>
      <c r="P96" s="33">
        <f t="shared" si="9"/>
        <v>5524929.5</v>
      </c>
      <c r="Q96" s="33">
        <f t="shared" si="9"/>
        <v>6187508</v>
      </c>
      <c r="R96" s="33">
        <f t="shared" si="9"/>
        <v>6796815.5</v>
      </c>
      <c r="S96" s="33">
        <f t="shared" si="9"/>
        <v>7406123</v>
      </c>
      <c r="T96" s="33">
        <f t="shared" si="9"/>
        <v>7710249.5</v>
      </c>
      <c r="U96" s="33">
        <f t="shared" si="9"/>
        <v>8014376</v>
      </c>
      <c r="V96" s="33">
        <f t="shared" si="9"/>
        <v>8331784.5</v>
      </c>
      <c r="W96" s="33">
        <f t="shared" si="9"/>
        <v>8649193</v>
      </c>
      <c r="X96" s="33">
        <f t="shared" si="9"/>
        <v>8966458</v>
      </c>
      <c r="Y96" s="33">
        <f t="shared" si="9"/>
        <v>9283723</v>
      </c>
      <c r="Z96" s="33">
        <f t="shared" si="9"/>
        <v>9620855</v>
      </c>
      <c r="AA96" s="33">
        <f t="shared" si="9"/>
        <v>9957987</v>
      </c>
      <c r="AB96" s="33">
        <f t="shared" si="9"/>
        <v>10273448.5</v>
      </c>
      <c r="AC96" s="33">
        <f t="shared" si="9"/>
        <v>10588910</v>
      </c>
      <c r="AD96" s="33">
        <f t="shared" si="9"/>
        <v>10889908</v>
      </c>
      <c r="AE96" s="33">
        <f t="shared" si="9"/>
        <v>11190906</v>
      </c>
      <c r="AF96" s="33">
        <f t="shared" si="9"/>
        <v>11558806.5</v>
      </c>
      <c r="AG96" s="33">
        <f t="shared" ref="AG96:AG113" si="10">IFERROR(INDEX($C$5:$Q$54,MATCH($B96,$B$5:$B$54,0),MATCH(AG$63,$C$4:$Q$4,0)),AVERAGE(AF96,AI96))</f>
        <v>11926707</v>
      </c>
      <c r="AI96" s="34" t="b">
        <f t="shared" ref="AI96:AI113" si="11">AG96=Q37</f>
        <v>1</v>
      </c>
    </row>
    <row r="97" spans="1:35" ht="15" x14ac:dyDescent="0.25">
      <c r="A97" s="20" t="s">
        <v>74</v>
      </c>
      <c r="B97" s="20" t="s">
        <v>180</v>
      </c>
      <c r="C97" s="32">
        <f t="shared" si="3"/>
        <v>76430.464370000002</v>
      </c>
      <c r="D97" s="32">
        <f t="shared" si="4"/>
        <v>76430.464370000002</v>
      </c>
      <c r="E97" s="32">
        <f t="shared" si="5"/>
        <v>76430.464370000002</v>
      </c>
      <c r="F97" s="33">
        <f t="shared" si="6"/>
        <v>100004.732185</v>
      </c>
      <c r="G97" s="33">
        <f t="shared" si="9"/>
        <v>123579</v>
      </c>
      <c r="H97" s="33">
        <f t="shared" si="9"/>
        <v>140137.5</v>
      </c>
      <c r="I97" s="33">
        <f t="shared" si="9"/>
        <v>156696</v>
      </c>
      <c r="J97" s="33">
        <f t="shared" si="9"/>
        <v>180141</v>
      </c>
      <c r="K97" s="33">
        <f t="shared" si="9"/>
        <v>203586</v>
      </c>
      <c r="L97" s="33">
        <f t="shared" si="9"/>
        <v>239266.5</v>
      </c>
      <c r="M97" s="33">
        <f t="shared" si="9"/>
        <v>274947</v>
      </c>
      <c r="N97" s="33">
        <f t="shared" si="9"/>
        <v>306014.5</v>
      </c>
      <c r="O97" s="33">
        <f t="shared" si="9"/>
        <v>337082</v>
      </c>
      <c r="P97" s="33">
        <f t="shared" si="9"/>
        <v>358039</v>
      </c>
      <c r="Q97" s="33">
        <f t="shared" si="9"/>
        <v>378996</v>
      </c>
      <c r="R97" s="33">
        <f t="shared" si="9"/>
        <v>380394</v>
      </c>
      <c r="S97" s="33">
        <f t="shared" si="9"/>
        <v>381792</v>
      </c>
      <c r="T97" s="33">
        <f t="shared" si="9"/>
        <v>383469.5</v>
      </c>
      <c r="U97" s="33">
        <f t="shared" si="9"/>
        <v>385147</v>
      </c>
      <c r="V97" s="33">
        <f t="shared" si="9"/>
        <v>386955</v>
      </c>
      <c r="W97" s="33">
        <f t="shared" si="9"/>
        <v>388763</v>
      </c>
      <c r="X97" s="33">
        <f t="shared" si="9"/>
        <v>390785</v>
      </c>
      <c r="Y97" s="33">
        <f t="shared" si="9"/>
        <v>392807</v>
      </c>
      <c r="Z97" s="33">
        <f t="shared" si="9"/>
        <v>395043.5</v>
      </c>
      <c r="AA97" s="33">
        <f t="shared" si="9"/>
        <v>397280</v>
      </c>
      <c r="AB97" s="33">
        <f t="shared" si="9"/>
        <v>399712</v>
      </c>
      <c r="AC97" s="33">
        <f t="shared" si="9"/>
        <v>402144</v>
      </c>
      <c r="AD97" s="33">
        <f t="shared" si="9"/>
        <v>406579.5</v>
      </c>
      <c r="AE97" s="33">
        <f t="shared" si="9"/>
        <v>411015</v>
      </c>
      <c r="AF97" s="33">
        <f t="shared" si="9"/>
        <v>415767.5</v>
      </c>
      <c r="AG97" s="33">
        <f t="shared" si="10"/>
        <v>420520</v>
      </c>
      <c r="AI97" s="34" t="b">
        <f t="shared" si="11"/>
        <v>1</v>
      </c>
    </row>
    <row r="98" spans="1:35" ht="15" x14ac:dyDescent="0.25">
      <c r="A98" s="20" t="s">
        <v>75</v>
      </c>
      <c r="B98" s="20" t="s">
        <v>181</v>
      </c>
      <c r="C98" s="32">
        <f t="shared" si="3"/>
        <v>249722.10216899999</v>
      </c>
      <c r="D98" s="32">
        <f t="shared" si="4"/>
        <v>249722.10216899999</v>
      </c>
      <c r="E98" s="32">
        <f t="shared" si="5"/>
        <v>249722.10216899999</v>
      </c>
      <c r="F98" s="33">
        <f t="shared" si="6"/>
        <v>309904.55108449998</v>
      </c>
      <c r="G98" s="33">
        <f t="shared" si="9"/>
        <v>370087</v>
      </c>
      <c r="H98" s="33">
        <f t="shared" si="9"/>
        <v>465442.5</v>
      </c>
      <c r="I98" s="33">
        <f t="shared" si="9"/>
        <v>560798</v>
      </c>
      <c r="J98" s="33">
        <f t="shared" si="9"/>
        <v>711828.5</v>
      </c>
      <c r="K98" s="33">
        <f t="shared" si="9"/>
        <v>862859</v>
      </c>
      <c r="L98" s="33">
        <f t="shared" si="9"/>
        <v>1104206</v>
      </c>
      <c r="M98" s="33">
        <f t="shared" si="9"/>
        <v>1345553</v>
      </c>
      <c r="N98" s="33">
        <f t="shared" si="9"/>
        <v>1699308.5</v>
      </c>
      <c r="O98" s="33">
        <f t="shared" si="9"/>
        <v>2053064</v>
      </c>
      <c r="P98" s="33">
        <f t="shared" si="9"/>
        <v>2520459.5</v>
      </c>
      <c r="Q98" s="33">
        <f t="shared" si="9"/>
        <v>2987855</v>
      </c>
      <c r="R98" s="33">
        <f t="shared" si="9"/>
        <v>3456246</v>
      </c>
      <c r="S98" s="33">
        <f t="shared" si="9"/>
        <v>3924637</v>
      </c>
      <c r="T98" s="33">
        <f t="shared" si="9"/>
        <v>4442770</v>
      </c>
      <c r="U98" s="33">
        <f t="shared" si="9"/>
        <v>4960903</v>
      </c>
      <c r="V98" s="33">
        <f t="shared" si="9"/>
        <v>5185004</v>
      </c>
      <c r="W98" s="33">
        <f t="shared" si="9"/>
        <v>5409105</v>
      </c>
      <c r="X98" s="33">
        <f t="shared" si="9"/>
        <v>5616062</v>
      </c>
      <c r="Y98" s="33">
        <f t="shared" si="9"/>
        <v>5823019</v>
      </c>
      <c r="Z98" s="33">
        <f t="shared" si="9"/>
        <v>6026751</v>
      </c>
      <c r="AA98" s="33">
        <f t="shared" si="9"/>
        <v>6230483</v>
      </c>
      <c r="AB98" s="33">
        <f t="shared" si="9"/>
        <v>6415362</v>
      </c>
      <c r="AC98" s="33">
        <f t="shared" si="9"/>
        <v>6600241</v>
      </c>
      <c r="AD98" s="33">
        <f t="shared" si="9"/>
        <v>6769339.5</v>
      </c>
      <c r="AE98" s="33">
        <f t="shared" si="9"/>
        <v>6938438</v>
      </c>
      <c r="AF98" s="33">
        <f t="shared" si="9"/>
        <v>7122357.5</v>
      </c>
      <c r="AG98" s="33">
        <f t="shared" si="10"/>
        <v>7306277</v>
      </c>
      <c r="AI98" s="34" t="b">
        <f t="shared" si="11"/>
        <v>1</v>
      </c>
    </row>
    <row r="99" spans="1:35" ht="15" x14ac:dyDescent="0.25">
      <c r="A99" s="20" t="s">
        <v>76</v>
      </c>
      <c r="B99" s="20" t="s">
        <v>182</v>
      </c>
      <c r="C99" s="32">
        <f t="shared" si="3"/>
        <v>54226.653059999997</v>
      </c>
      <c r="D99" s="32">
        <f t="shared" si="4"/>
        <v>54226.653059999997</v>
      </c>
      <c r="E99" s="32">
        <f t="shared" si="5"/>
        <v>54226.653059999997</v>
      </c>
      <c r="F99" s="33">
        <f t="shared" si="6"/>
        <v>125715.82652999999</v>
      </c>
      <c r="G99" s="33">
        <f t="shared" si="9"/>
        <v>197205</v>
      </c>
      <c r="H99" s="33">
        <f t="shared" si="9"/>
        <v>316792.5</v>
      </c>
      <c r="I99" s="33">
        <f t="shared" si="9"/>
        <v>436380</v>
      </c>
      <c r="J99" s="33">
        <f t="shared" si="9"/>
        <v>642443.5</v>
      </c>
      <c r="K99" s="33">
        <f t="shared" si="9"/>
        <v>848507</v>
      </c>
      <c r="L99" s="33">
        <f t="shared" si="9"/>
        <v>1155597.5</v>
      </c>
      <c r="M99" s="33">
        <f t="shared" si="9"/>
        <v>1462688</v>
      </c>
      <c r="N99" s="33">
        <f t="shared" si="9"/>
        <v>1802520</v>
      </c>
      <c r="O99" s="33">
        <f t="shared" si="9"/>
        <v>2142352</v>
      </c>
      <c r="P99" s="33">
        <f t="shared" si="9"/>
        <v>2509959.5</v>
      </c>
      <c r="Q99" s="33">
        <f t="shared" si="9"/>
        <v>2877567</v>
      </c>
      <c r="R99" s="33">
        <f t="shared" si="9"/>
        <v>3133913</v>
      </c>
      <c r="S99" s="33">
        <f t="shared" si="9"/>
        <v>3390259</v>
      </c>
      <c r="T99" s="33">
        <f t="shared" si="9"/>
        <v>3624226.5</v>
      </c>
      <c r="U99" s="33">
        <f t="shared" si="9"/>
        <v>3858194</v>
      </c>
      <c r="V99" s="33">
        <f t="shared" si="9"/>
        <v>4063778.5</v>
      </c>
      <c r="W99" s="33">
        <f t="shared" si="9"/>
        <v>4269363</v>
      </c>
      <c r="X99" s="33">
        <f t="shared" si="9"/>
        <v>4383722</v>
      </c>
      <c r="Y99" s="33">
        <f t="shared" si="9"/>
        <v>4498081</v>
      </c>
      <c r="Z99" s="33">
        <f t="shared" si="9"/>
        <v>4697416.5</v>
      </c>
      <c r="AA99" s="33">
        <f t="shared" si="9"/>
        <v>4896752</v>
      </c>
      <c r="AB99" s="33">
        <f t="shared" si="9"/>
        <v>5032763</v>
      </c>
      <c r="AC99" s="33">
        <f t="shared" si="9"/>
        <v>5168774</v>
      </c>
      <c r="AD99" s="33">
        <f t="shared" si="9"/>
        <v>5424513.5</v>
      </c>
      <c r="AE99" s="33">
        <f t="shared" si="9"/>
        <v>5680253</v>
      </c>
      <c r="AF99" s="33">
        <f t="shared" si="9"/>
        <v>5857965</v>
      </c>
      <c r="AG99" s="33">
        <f t="shared" si="10"/>
        <v>6035677</v>
      </c>
      <c r="AI99" s="34" t="b">
        <f t="shared" si="11"/>
        <v>1</v>
      </c>
    </row>
    <row r="100" spans="1:35" ht="15" x14ac:dyDescent="0.25">
      <c r="A100" s="20" t="s">
        <v>77</v>
      </c>
      <c r="B100" s="20" t="s">
        <v>183</v>
      </c>
      <c r="C100" s="32">
        <f t="shared" si="3"/>
        <v>276108.24455</v>
      </c>
      <c r="D100" s="32">
        <f t="shared" si="4"/>
        <v>276108.24455</v>
      </c>
      <c r="E100" s="32">
        <f t="shared" si="5"/>
        <v>276108.24455</v>
      </c>
      <c r="F100" s="33">
        <f t="shared" si="6"/>
        <v>319747.12227499997</v>
      </c>
      <c r="G100" s="33">
        <f t="shared" si="9"/>
        <v>363386</v>
      </c>
      <c r="H100" s="33">
        <f t="shared" si="9"/>
        <v>431109</v>
      </c>
      <c r="I100" s="33">
        <f t="shared" si="9"/>
        <v>498832</v>
      </c>
      <c r="J100" s="33">
        <f t="shared" si="9"/>
        <v>592985.5</v>
      </c>
      <c r="K100" s="33">
        <f t="shared" si="9"/>
        <v>687139</v>
      </c>
      <c r="L100" s="33">
        <f t="shared" si="9"/>
        <v>822179.5</v>
      </c>
      <c r="M100" s="33">
        <f t="shared" si="9"/>
        <v>957220</v>
      </c>
      <c r="N100" s="33">
        <f t="shared" si="9"/>
        <v>1112811.5</v>
      </c>
      <c r="O100" s="33">
        <f t="shared" si="9"/>
        <v>1268403</v>
      </c>
      <c r="P100" s="33">
        <f t="shared" si="9"/>
        <v>1346737</v>
      </c>
      <c r="Q100" s="33">
        <f t="shared" si="9"/>
        <v>1425071</v>
      </c>
      <c r="R100" s="33">
        <f t="shared" si="9"/>
        <v>1450229.5</v>
      </c>
      <c r="S100" s="33">
        <f t="shared" si="9"/>
        <v>1475388</v>
      </c>
      <c r="T100" s="33">
        <f t="shared" si="9"/>
        <v>1500229.5</v>
      </c>
      <c r="U100" s="33">
        <f t="shared" si="9"/>
        <v>1525071</v>
      </c>
      <c r="V100" s="33">
        <f t="shared" si="9"/>
        <v>1549611.5</v>
      </c>
      <c r="W100" s="33">
        <f t="shared" si="9"/>
        <v>1574152</v>
      </c>
      <c r="X100" s="33">
        <f t="shared" si="9"/>
        <v>1597505</v>
      </c>
      <c r="Y100" s="33">
        <f t="shared" si="9"/>
        <v>1620858</v>
      </c>
      <c r="Z100" s="33">
        <f t="shared" si="9"/>
        <v>1643811</v>
      </c>
      <c r="AA100" s="33">
        <f t="shared" si="9"/>
        <v>1666764</v>
      </c>
      <c r="AB100" s="33">
        <f t="shared" si="9"/>
        <v>1691247.5</v>
      </c>
      <c r="AC100" s="33">
        <f t="shared" si="9"/>
        <v>1715731</v>
      </c>
      <c r="AD100" s="33">
        <f t="shared" si="9"/>
        <v>1744137</v>
      </c>
      <c r="AE100" s="33">
        <f t="shared" si="9"/>
        <v>1772543</v>
      </c>
      <c r="AF100" s="33">
        <f t="shared" si="9"/>
        <v>1808179.5</v>
      </c>
      <c r="AG100" s="33">
        <f t="shared" si="10"/>
        <v>1843816</v>
      </c>
      <c r="AI100" s="34" t="b">
        <f t="shared" si="11"/>
        <v>1</v>
      </c>
    </row>
    <row r="101" spans="1:35" ht="15" x14ac:dyDescent="0.25">
      <c r="A101" s="20" t="s">
        <v>78</v>
      </c>
      <c r="B101" s="20" t="s">
        <v>184</v>
      </c>
      <c r="C101" s="32">
        <f t="shared" si="3"/>
        <v>1078613.133382</v>
      </c>
      <c r="D101" s="32">
        <f t="shared" si="4"/>
        <v>1078613.133382</v>
      </c>
      <c r="E101" s="32">
        <f t="shared" si="5"/>
        <v>1078613.133382</v>
      </c>
      <c r="F101" s="33">
        <f t="shared" si="6"/>
        <v>1663438.066691</v>
      </c>
      <c r="G101" s="33">
        <f t="shared" si="9"/>
        <v>2248263</v>
      </c>
      <c r="H101" s="33">
        <f t="shared" si="9"/>
        <v>2881260.5</v>
      </c>
      <c r="I101" s="33">
        <f t="shared" si="9"/>
        <v>3514258</v>
      </c>
      <c r="J101" s="33">
        <f t="shared" si="9"/>
        <v>4427628.5</v>
      </c>
      <c r="K101" s="33">
        <f t="shared" si="9"/>
        <v>5340999</v>
      </c>
      <c r="L101" s="33">
        <f t="shared" si="9"/>
        <v>6612552</v>
      </c>
      <c r="M101" s="33">
        <f t="shared" si="9"/>
        <v>7884105</v>
      </c>
      <c r="N101" s="33">
        <f t="shared" si="9"/>
        <v>8201077</v>
      </c>
      <c r="O101" s="33">
        <f t="shared" si="9"/>
        <v>8518049</v>
      </c>
      <c r="P101" s="33">
        <f t="shared" si="9"/>
        <v>8634318</v>
      </c>
      <c r="Q101" s="33">
        <f t="shared" si="9"/>
        <v>8750587</v>
      </c>
      <c r="R101" s="33">
        <f t="shared" si="9"/>
        <v>8766285</v>
      </c>
      <c r="S101" s="33">
        <f t="shared" si="9"/>
        <v>8781983</v>
      </c>
      <c r="T101" s="33">
        <f t="shared" si="9"/>
        <v>8801281</v>
      </c>
      <c r="U101" s="33">
        <f t="shared" si="9"/>
        <v>8820579</v>
      </c>
      <c r="V101" s="33">
        <f t="shared" si="9"/>
        <v>8843005.5</v>
      </c>
      <c r="W101" s="33">
        <f t="shared" si="9"/>
        <v>8865432</v>
      </c>
      <c r="X101" s="33">
        <f t="shared" si="9"/>
        <v>8891484.5</v>
      </c>
      <c r="Y101" s="33">
        <f t="shared" si="9"/>
        <v>8917537</v>
      </c>
      <c r="Z101" s="33">
        <f t="shared" si="9"/>
        <v>8953632</v>
      </c>
      <c r="AA101" s="33">
        <f t="shared" si="9"/>
        <v>8989727</v>
      </c>
      <c r="AB101" s="33">
        <f t="shared" si="9"/>
        <v>9032039</v>
      </c>
      <c r="AC101" s="33">
        <f t="shared" si="9"/>
        <v>9074351</v>
      </c>
      <c r="AD101" s="33">
        <f t="shared" si="9"/>
        <v>9121550.5</v>
      </c>
      <c r="AE101" s="33">
        <f t="shared" si="9"/>
        <v>9168750</v>
      </c>
      <c r="AF101" s="33">
        <f t="shared" si="9"/>
        <v>9241935</v>
      </c>
      <c r="AG101" s="33">
        <f t="shared" si="10"/>
        <v>9315120</v>
      </c>
      <c r="AI101" s="34" t="b">
        <f t="shared" si="11"/>
        <v>1</v>
      </c>
    </row>
    <row r="102" spans="1:35" ht="15" x14ac:dyDescent="0.25">
      <c r="A102" s="20" t="s">
        <v>79</v>
      </c>
      <c r="B102" s="20" t="s">
        <v>185</v>
      </c>
      <c r="C102" s="32">
        <f t="shared" si="3"/>
        <v>174519.76978999999</v>
      </c>
      <c r="D102" s="32">
        <f t="shared" si="4"/>
        <v>174519.76978999999</v>
      </c>
      <c r="E102" s="32">
        <f t="shared" si="5"/>
        <v>174519.76978999999</v>
      </c>
      <c r="F102" s="33">
        <f t="shared" si="6"/>
        <v>249024.884895</v>
      </c>
      <c r="G102" s="33">
        <f t="shared" si="9"/>
        <v>323530</v>
      </c>
      <c r="H102" s="33">
        <f t="shared" si="9"/>
        <v>357871.5</v>
      </c>
      <c r="I102" s="33">
        <f t="shared" si="9"/>
        <v>392213</v>
      </c>
      <c r="J102" s="33">
        <f t="shared" si="9"/>
        <v>420137.5</v>
      </c>
      <c r="K102" s="33">
        <f t="shared" si="9"/>
        <v>448062</v>
      </c>
      <c r="L102" s="33">
        <f t="shared" si="9"/>
        <v>514912</v>
      </c>
      <c r="M102" s="33">
        <f t="shared" si="9"/>
        <v>581762</v>
      </c>
      <c r="N102" s="33">
        <f t="shared" si="9"/>
        <v>610462</v>
      </c>
      <c r="O102" s="33">
        <f t="shared" si="9"/>
        <v>639162</v>
      </c>
      <c r="P102" s="33">
        <f t="shared" ref="G102:AF111" si="12">IFERROR(INDEX($C$5:$Q$54,MATCH($B102,$B$5:$B$54,0),MATCH(P$63,$C$4:$Q$4,0)),AVERAGE(O102,Q102))</f>
        <v>639232.5</v>
      </c>
      <c r="Q102" s="33">
        <f t="shared" si="12"/>
        <v>639303</v>
      </c>
      <c r="R102" s="33">
        <f t="shared" si="12"/>
        <v>640008.5</v>
      </c>
      <c r="S102" s="33">
        <f t="shared" si="12"/>
        <v>640714</v>
      </c>
      <c r="T102" s="33">
        <f t="shared" si="12"/>
        <v>641701</v>
      </c>
      <c r="U102" s="33">
        <f t="shared" si="12"/>
        <v>642688</v>
      </c>
      <c r="V102" s="33">
        <f t="shared" si="12"/>
        <v>644169</v>
      </c>
      <c r="W102" s="33">
        <f t="shared" si="12"/>
        <v>645650</v>
      </c>
      <c r="X102" s="33">
        <f t="shared" si="12"/>
        <v>646848.5</v>
      </c>
      <c r="Y102" s="33">
        <f t="shared" si="12"/>
        <v>648047</v>
      </c>
      <c r="Z102" s="33">
        <f t="shared" si="12"/>
        <v>651009</v>
      </c>
      <c r="AA102" s="33">
        <f t="shared" si="12"/>
        <v>653971</v>
      </c>
      <c r="AB102" s="33">
        <f t="shared" si="12"/>
        <v>658484</v>
      </c>
      <c r="AC102" s="33">
        <f t="shared" si="12"/>
        <v>662997</v>
      </c>
      <c r="AD102" s="33">
        <f t="shared" si="12"/>
        <v>670189.5</v>
      </c>
      <c r="AE102" s="33">
        <f t="shared" si="12"/>
        <v>677382</v>
      </c>
      <c r="AF102" s="33">
        <f t="shared" si="12"/>
        <v>684857</v>
      </c>
      <c r="AG102" s="33">
        <f t="shared" si="10"/>
        <v>692332</v>
      </c>
      <c r="AI102" s="34" t="b">
        <f t="shared" si="11"/>
        <v>1</v>
      </c>
    </row>
    <row r="103" spans="1:35" ht="15" x14ac:dyDescent="0.25">
      <c r="A103" s="20" t="s">
        <v>80</v>
      </c>
      <c r="B103" s="20" t="s">
        <v>186</v>
      </c>
      <c r="C103" s="32">
        <f t="shared" si="3"/>
        <v>899388.27487099904</v>
      </c>
      <c r="D103" s="32">
        <f t="shared" si="4"/>
        <v>899388.27487099904</v>
      </c>
      <c r="E103" s="32">
        <f t="shared" si="5"/>
        <v>899388.27487099904</v>
      </c>
      <c r="F103" s="33">
        <f t="shared" si="6"/>
        <v>1132512.1374354996</v>
      </c>
      <c r="G103" s="33">
        <f t="shared" si="12"/>
        <v>1365636</v>
      </c>
      <c r="H103" s="33">
        <f t="shared" si="12"/>
        <v>1570657</v>
      </c>
      <c r="I103" s="33">
        <f t="shared" si="12"/>
        <v>1775678</v>
      </c>
      <c r="J103" s="33">
        <f t="shared" si="12"/>
        <v>2107709</v>
      </c>
      <c r="K103" s="33">
        <f t="shared" si="12"/>
        <v>2439740</v>
      </c>
      <c r="L103" s="33">
        <f t="shared" si="12"/>
        <v>2961878.5</v>
      </c>
      <c r="M103" s="33">
        <f t="shared" si="12"/>
        <v>3484017</v>
      </c>
      <c r="N103" s="33">
        <f t="shared" si="12"/>
        <v>3902992</v>
      </c>
      <c r="O103" s="33">
        <f t="shared" si="12"/>
        <v>4321967</v>
      </c>
      <c r="P103" s="33">
        <f t="shared" si="12"/>
        <v>4543705.5</v>
      </c>
      <c r="Q103" s="33">
        <f t="shared" si="12"/>
        <v>4765444</v>
      </c>
      <c r="R103" s="33">
        <f t="shared" si="12"/>
        <v>4806654.5</v>
      </c>
      <c r="S103" s="33">
        <f t="shared" si="12"/>
        <v>4847865</v>
      </c>
      <c r="T103" s="33">
        <f t="shared" si="12"/>
        <v>4889727.5</v>
      </c>
      <c r="U103" s="33">
        <f t="shared" si="12"/>
        <v>4931590</v>
      </c>
      <c r="V103" s="33">
        <f t="shared" si="12"/>
        <v>4971940</v>
      </c>
      <c r="W103" s="33">
        <f t="shared" si="12"/>
        <v>5012290</v>
      </c>
      <c r="X103" s="33">
        <f t="shared" si="12"/>
        <v>5049539</v>
      </c>
      <c r="Y103" s="33">
        <f t="shared" si="12"/>
        <v>5086788</v>
      </c>
      <c r="Z103" s="33">
        <f t="shared" si="12"/>
        <v>5127937.5</v>
      </c>
      <c r="AA103" s="33">
        <f t="shared" si="12"/>
        <v>5169087</v>
      </c>
      <c r="AB103" s="33">
        <f t="shared" si="12"/>
        <v>5211968.5</v>
      </c>
      <c r="AC103" s="33">
        <f t="shared" si="12"/>
        <v>5254850</v>
      </c>
      <c r="AD103" s="33">
        <f t="shared" si="12"/>
        <v>5310128.5</v>
      </c>
      <c r="AE103" s="33">
        <f t="shared" si="12"/>
        <v>5365407</v>
      </c>
      <c r="AF103" s="33">
        <f t="shared" si="12"/>
        <v>5441525.5</v>
      </c>
      <c r="AG103" s="33">
        <f t="shared" si="10"/>
        <v>5517644</v>
      </c>
      <c r="AI103" s="34" t="b">
        <f t="shared" si="11"/>
        <v>1</v>
      </c>
    </row>
    <row r="104" spans="1:35" ht="15" x14ac:dyDescent="0.25">
      <c r="A104" s="20" t="s">
        <v>81</v>
      </c>
      <c r="B104" s="20" t="s">
        <v>187</v>
      </c>
      <c r="C104" s="32">
        <f t="shared" si="3"/>
        <v>82239.873745999997</v>
      </c>
      <c r="D104" s="32">
        <f t="shared" si="4"/>
        <v>82239.873745999997</v>
      </c>
      <c r="E104" s="32">
        <f t="shared" si="5"/>
        <v>82239.873745999997</v>
      </c>
      <c r="F104" s="33">
        <f t="shared" si="6"/>
        <v>110363.936873</v>
      </c>
      <c r="G104" s="33">
        <f t="shared" si="12"/>
        <v>138488</v>
      </c>
      <c r="H104" s="33">
        <f t="shared" si="12"/>
        <v>160599.5</v>
      </c>
      <c r="I104" s="33">
        <f t="shared" si="12"/>
        <v>182711</v>
      </c>
      <c r="J104" s="33">
        <f t="shared" si="12"/>
        <v>217497</v>
      </c>
      <c r="K104" s="33">
        <f t="shared" si="12"/>
        <v>252283</v>
      </c>
      <c r="L104" s="33">
        <f t="shared" si="12"/>
        <v>306668.5</v>
      </c>
      <c r="M104" s="33">
        <f t="shared" si="12"/>
        <v>361054</v>
      </c>
      <c r="N104" s="33">
        <f t="shared" si="12"/>
        <v>408463</v>
      </c>
      <c r="O104" s="33">
        <f t="shared" si="12"/>
        <v>455872</v>
      </c>
      <c r="P104" s="33">
        <f t="shared" si="12"/>
        <v>490730.5</v>
      </c>
      <c r="Q104" s="33">
        <f t="shared" si="12"/>
        <v>525589</v>
      </c>
      <c r="R104" s="33">
        <f t="shared" si="12"/>
        <v>531133.5</v>
      </c>
      <c r="S104" s="33">
        <f t="shared" si="12"/>
        <v>536678</v>
      </c>
      <c r="T104" s="33">
        <f t="shared" si="12"/>
        <v>542138.5</v>
      </c>
      <c r="U104" s="33">
        <f t="shared" si="12"/>
        <v>547599</v>
      </c>
      <c r="V104" s="33">
        <f t="shared" si="12"/>
        <v>553279.5</v>
      </c>
      <c r="W104" s="33">
        <f t="shared" si="12"/>
        <v>558960</v>
      </c>
      <c r="X104" s="33">
        <f t="shared" si="12"/>
        <v>564634</v>
      </c>
      <c r="Y104" s="33">
        <f t="shared" si="12"/>
        <v>570308</v>
      </c>
      <c r="Z104" s="33">
        <f t="shared" si="12"/>
        <v>576925.5</v>
      </c>
      <c r="AA104" s="33">
        <f t="shared" si="12"/>
        <v>583543</v>
      </c>
      <c r="AB104" s="33">
        <f t="shared" si="12"/>
        <v>589100.5</v>
      </c>
      <c r="AC104" s="33">
        <f t="shared" si="12"/>
        <v>594658</v>
      </c>
      <c r="AD104" s="33">
        <f t="shared" si="12"/>
        <v>606825.5</v>
      </c>
      <c r="AE104" s="33">
        <f t="shared" si="12"/>
        <v>618993</v>
      </c>
      <c r="AF104" s="33">
        <f t="shared" si="12"/>
        <v>631046</v>
      </c>
      <c r="AG104" s="33">
        <f t="shared" si="10"/>
        <v>643099</v>
      </c>
      <c r="AI104" s="34" t="b">
        <f t="shared" si="11"/>
        <v>1</v>
      </c>
    </row>
    <row r="105" spans="1:35" ht="15" x14ac:dyDescent="0.25">
      <c r="A105" s="20" t="s">
        <v>82</v>
      </c>
      <c r="B105" s="20" t="s">
        <v>188</v>
      </c>
      <c r="C105" s="32">
        <f t="shared" si="3"/>
        <v>168852.906464</v>
      </c>
      <c r="D105" s="32">
        <f t="shared" si="4"/>
        <v>168852.906464</v>
      </c>
      <c r="E105" s="32">
        <f t="shared" si="5"/>
        <v>168852.906464</v>
      </c>
      <c r="F105" s="33">
        <f t="shared" si="6"/>
        <v>202202.953232</v>
      </c>
      <c r="G105" s="33">
        <f t="shared" si="12"/>
        <v>235553</v>
      </c>
      <c r="H105" s="33">
        <f t="shared" si="12"/>
        <v>290253</v>
      </c>
      <c r="I105" s="33">
        <f t="shared" si="12"/>
        <v>344953</v>
      </c>
      <c r="J105" s="33">
        <f t="shared" si="12"/>
        <v>432939.5</v>
      </c>
      <c r="K105" s="33">
        <f t="shared" si="12"/>
        <v>520926</v>
      </c>
      <c r="L105" s="33">
        <f t="shared" si="12"/>
        <v>665870.5</v>
      </c>
      <c r="M105" s="33">
        <f t="shared" si="12"/>
        <v>810815</v>
      </c>
      <c r="N105" s="33">
        <f t="shared" si="12"/>
        <v>959693</v>
      </c>
      <c r="O105" s="33">
        <f t="shared" si="12"/>
        <v>1108571</v>
      </c>
      <c r="P105" s="33">
        <f t="shared" si="12"/>
        <v>1258832.5</v>
      </c>
      <c r="Q105" s="33">
        <f t="shared" si="12"/>
        <v>1409094</v>
      </c>
      <c r="R105" s="33">
        <f t="shared" si="12"/>
        <v>1569989.5</v>
      </c>
      <c r="S105" s="33">
        <f t="shared" si="12"/>
        <v>1730885</v>
      </c>
      <c r="T105" s="33">
        <f t="shared" si="12"/>
        <v>1898700.5</v>
      </c>
      <c r="U105" s="33">
        <f t="shared" si="12"/>
        <v>2066516</v>
      </c>
      <c r="V105" s="33">
        <f t="shared" si="12"/>
        <v>2250573.5</v>
      </c>
      <c r="W105" s="33">
        <f t="shared" si="12"/>
        <v>2434631</v>
      </c>
      <c r="X105" s="33">
        <f t="shared" si="12"/>
        <v>2639884.5</v>
      </c>
      <c r="Y105" s="33">
        <f t="shared" si="12"/>
        <v>2845138</v>
      </c>
      <c r="Z105" s="33">
        <f t="shared" si="12"/>
        <v>3082439</v>
      </c>
      <c r="AA105" s="33">
        <f t="shared" si="12"/>
        <v>3319740</v>
      </c>
      <c r="AB105" s="33">
        <f t="shared" si="12"/>
        <v>3585884.5</v>
      </c>
      <c r="AC105" s="33">
        <f t="shared" si="12"/>
        <v>3852029</v>
      </c>
      <c r="AD105" s="33">
        <f t="shared" si="12"/>
        <v>4158961.5</v>
      </c>
      <c r="AE105" s="33">
        <f t="shared" si="12"/>
        <v>4465894</v>
      </c>
      <c r="AF105" s="33">
        <f t="shared" si="12"/>
        <v>4810702</v>
      </c>
      <c r="AG105" s="33">
        <f t="shared" si="10"/>
        <v>5155510</v>
      </c>
      <c r="AI105" s="34" t="b">
        <f t="shared" si="11"/>
        <v>1</v>
      </c>
    </row>
    <row r="106" spans="1:35" ht="15" x14ac:dyDescent="0.25">
      <c r="A106" s="20" t="s">
        <v>83</v>
      </c>
      <c r="B106" s="20" t="s">
        <v>189</v>
      </c>
      <c r="C106" s="32">
        <f t="shared" si="3"/>
        <v>2193467.2800699999</v>
      </c>
      <c r="D106" s="32">
        <f t="shared" si="4"/>
        <v>2193467.2800699999</v>
      </c>
      <c r="E106" s="32">
        <f t="shared" si="5"/>
        <v>2193467.2800699999</v>
      </c>
      <c r="F106" s="33">
        <f t="shared" si="6"/>
        <v>2771563.6400349997</v>
      </c>
      <c r="G106" s="33">
        <f t="shared" si="12"/>
        <v>3349660</v>
      </c>
      <c r="H106" s="33">
        <f t="shared" si="12"/>
        <v>4657236.5</v>
      </c>
      <c r="I106" s="33">
        <f t="shared" si="12"/>
        <v>5964813</v>
      </c>
      <c r="J106" s="33">
        <f t="shared" si="12"/>
        <v>7974641</v>
      </c>
      <c r="K106" s="33">
        <f t="shared" si="12"/>
        <v>9984469</v>
      </c>
      <c r="L106" s="33">
        <f t="shared" si="12"/>
        <v>12817593.5</v>
      </c>
      <c r="M106" s="33">
        <f t="shared" si="12"/>
        <v>15650718</v>
      </c>
      <c r="N106" s="33">
        <f t="shared" si="12"/>
        <v>17883981.5</v>
      </c>
      <c r="O106" s="33">
        <f t="shared" si="12"/>
        <v>20117245</v>
      </c>
      <c r="P106" s="33">
        <f t="shared" si="12"/>
        <v>21528593.5</v>
      </c>
      <c r="Q106" s="33">
        <f t="shared" si="12"/>
        <v>22939942</v>
      </c>
      <c r="R106" s="33">
        <f t="shared" si="12"/>
        <v>23176822.5</v>
      </c>
      <c r="S106" s="33">
        <f t="shared" si="12"/>
        <v>23413703</v>
      </c>
      <c r="T106" s="33">
        <f t="shared" si="12"/>
        <v>23692988.5</v>
      </c>
      <c r="U106" s="33">
        <f t="shared" si="12"/>
        <v>23972274</v>
      </c>
      <c r="V106" s="33">
        <f t="shared" si="12"/>
        <v>24300995.5</v>
      </c>
      <c r="W106" s="33">
        <f t="shared" si="12"/>
        <v>24629717</v>
      </c>
      <c r="X106" s="33">
        <f t="shared" si="12"/>
        <v>25006890</v>
      </c>
      <c r="Y106" s="33">
        <f t="shared" si="12"/>
        <v>25384063</v>
      </c>
      <c r="Z106" s="33">
        <f t="shared" si="12"/>
        <v>25878293.5</v>
      </c>
      <c r="AA106" s="33">
        <f t="shared" si="12"/>
        <v>26372524</v>
      </c>
      <c r="AB106" s="33">
        <f t="shared" si="12"/>
        <v>26914436</v>
      </c>
      <c r="AC106" s="33">
        <f t="shared" si="12"/>
        <v>27456348</v>
      </c>
      <c r="AD106" s="33">
        <f t="shared" si="12"/>
        <v>28148227</v>
      </c>
      <c r="AE106" s="33">
        <f t="shared" si="12"/>
        <v>28840106</v>
      </c>
      <c r="AF106" s="33">
        <f t="shared" si="12"/>
        <v>29868997</v>
      </c>
      <c r="AG106" s="33">
        <f t="shared" si="10"/>
        <v>30897888</v>
      </c>
      <c r="AI106" s="34" t="b">
        <f t="shared" si="11"/>
        <v>1</v>
      </c>
    </row>
    <row r="107" spans="1:35" ht="15" x14ac:dyDescent="0.25">
      <c r="A107" s="20" t="s">
        <v>84</v>
      </c>
      <c r="B107" s="20" t="s">
        <v>190</v>
      </c>
      <c r="C107" s="32">
        <f t="shared" si="3"/>
        <v>747210.94336000003</v>
      </c>
      <c r="D107" s="32">
        <f t="shared" si="4"/>
        <v>747210.94336000003</v>
      </c>
      <c r="E107" s="32">
        <f t="shared" si="5"/>
        <v>747210.94336000003</v>
      </c>
      <c r="F107" s="33">
        <f t="shared" si="6"/>
        <v>761226.97167999996</v>
      </c>
      <c r="G107" s="33">
        <f t="shared" si="12"/>
        <v>775243</v>
      </c>
      <c r="H107" s="33">
        <f t="shared" si="12"/>
        <v>841110</v>
      </c>
      <c r="I107" s="33">
        <f t="shared" si="12"/>
        <v>906977</v>
      </c>
      <c r="J107" s="33">
        <f t="shared" si="12"/>
        <v>989074</v>
      </c>
      <c r="K107" s="33">
        <f t="shared" si="12"/>
        <v>1071171</v>
      </c>
      <c r="L107" s="33">
        <f t="shared" si="12"/>
        <v>1186686</v>
      </c>
      <c r="M107" s="33">
        <f t="shared" si="12"/>
        <v>1302201</v>
      </c>
      <c r="N107" s="33">
        <f t="shared" si="12"/>
        <v>1399240</v>
      </c>
      <c r="O107" s="33">
        <f t="shared" si="12"/>
        <v>1496279</v>
      </c>
      <c r="P107" s="33">
        <f t="shared" si="12"/>
        <v>1536241</v>
      </c>
      <c r="Q107" s="33">
        <f t="shared" si="12"/>
        <v>1576203</v>
      </c>
      <c r="R107" s="33">
        <f t="shared" si="12"/>
        <v>1585592</v>
      </c>
      <c r="S107" s="33">
        <f t="shared" si="12"/>
        <v>1594981</v>
      </c>
      <c r="T107" s="33">
        <f t="shared" si="12"/>
        <v>1605851.5</v>
      </c>
      <c r="U107" s="33">
        <f t="shared" si="12"/>
        <v>1616722</v>
      </c>
      <c r="V107" s="33">
        <f t="shared" si="12"/>
        <v>1628183</v>
      </c>
      <c r="W107" s="33">
        <f t="shared" si="12"/>
        <v>1639644</v>
      </c>
      <c r="X107" s="33">
        <f t="shared" si="12"/>
        <v>1649555</v>
      </c>
      <c r="Y107" s="33">
        <f t="shared" si="12"/>
        <v>1659466</v>
      </c>
      <c r="Z107" s="33">
        <f t="shared" si="12"/>
        <v>1670790.5</v>
      </c>
      <c r="AA107" s="33">
        <f t="shared" si="12"/>
        <v>1682115</v>
      </c>
      <c r="AB107" s="33">
        <f t="shared" si="12"/>
        <v>1694251</v>
      </c>
      <c r="AC107" s="33">
        <f t="shared" si="12"/>
        <v>1706387</v>
      </c>
      <c r="AD107" s="33">
        <f t="shared" si="12"/>
        <v>1721861</v>
      </c>
      <c r="AE107" s="33">
        <f t="shared" si="12"/>
        <v>1737335</v>
      </c>
      <c r="AF107" s="33">
        <f t="shared" si="12"/>
        <v>1756811</v>
      </c>
      <c r="AG107" s="33">
        <f t="shared" si="10"/>
        <v>1776287</v>
      </c>
      <c r="AI107" s="34" t="b">
        <f t="shared" si="11"/>
        <v>1</v>
      </c>
    </row>
    <row r="108" spans="1:35" ht="15" x14ac:dyDescent="0.25">
      <c r="A108" s="20" t="s">
        <v>85</v>
      </c>
      <c r="B108" s="20" t="s">
        <v>191</v>
      </c>
      <c r="C108" s="32">
        <f t="shared" si="3"/>
        <v>199217.443845</v>
      </c>
      <c r="D108" s="32">
        <f t="shared" si="4"/>
        <v>199217.443845</v>
      </c>
      <c r="E108" s="32">
        <f t="shared" si="5"/>
        <v>199217.443845</v>
      </c>
      <c r="F108" s="33">
        <f t="shared" si="6"/>
        <v>222024.2219225</v>
      </c>
      <c r="G108" s="33">
        <f t="shared" si="12"/>
        <v>244831</v>
      </c>
      <c r="H108" s="33">
        <f t="shared" si="12"/>
        <v>264710.5</v>
      </c>
      <c r="I108" s="33">
        <f t="shared" si="12"/>
        <v>284590</v>
      </c>
      <c r="J108" s="33">
        <f t="shared" si="12"/>
        <v>309243.5</v>
      </c>
      <c r="K108" s="33">
        <f t="shared" si="12"/>
        <v>333897</v>
      </c>
      <c r="L108" s="33">
        <f t="shared" si="12"/>
        <v>363454.5</v>
      </c>
      <c r="M108" s="33">
        <f t="shared" si="12"/>
        <v>393012</v>
      </c>
      <c r="N108" s="33">
        <f t="shared" si="12"/>
        <v>406614</v>
      </c>
      <c r="O108" s="33">
        <f t="shared" si="12"/>
        <v>420216</v>
      </c>
      <c r="P108" s="33">
        <f t="shared" si="12"/>
        <v>430613.5</v>
      </c>
      <c r="Q108" s="33">
        <f t="shared" si="12"/>
        <v>441011</v>
      </c>
      <c r="R108" s="33">
        <f t="shared" si="12"/>
        <v>447092.5</v>
      </c>
      <c r="S108" s="33">
        <f t="shared" si="12"/>
        <v>453174</v>
      </c>
      <c r="T108" s="33">
        <f t="shared" si="12"/>
        <v>459647.5</v>
      </c>
      <c r="U108" s="33">
        <f t="shared" si="12"/>
        <v>466121</v>
      </c>
      <c r="V108" s="33">
        <f t="shared" si="12"/>
        <v>473314.5</v>
      </c>
      <c r="W108" s="33">
        <f t="shared" si="12"/>
        <v>480508</v>
      </c>
      <c r="X108" s="33">
        <f t="shared" si="12"/>
        <v>488420.5</v>
      </c>
      <c r="Y108" s="33">
        <f t="shared" si="12"/>
        <v>496333</v>
      </c>
      <c r="Z108" s="33">
        <f t="shared" si="12"/>
        <v>504899.5</v>
      </c>
      <c r="AA108" s="33">
        <f t="shared" si="12"/>
        <v>513466</v>
      </c>
      <c r="AB108" s="33">
        <f t="shared" si="12"/>
        <v>520332.5</v>
      </c>
      <c r="AC108" s="33">
        <f t="shared" si="12"/>
        <v>527199</v>
      </c>
      <c r="AD108" s="33">
        <f t="shared" si="12"/>
        <v>534784.5</v>
      </c>
      <c r="AE108" s="33">
        <f t="shared" si="12"/>
        <v>542370</v>
      </c>
      <c r="AF108" s="33">
        <f t="shared" si="12"/>
        <v>553029</v>
      </c>
      <c r="AG108" s="33">
        <f t="shared" si="10"/>
        <v>563688</v>
      </c>
      <c r="AI108" s="34" t="b">
        <f t="shared" si="11"/>
        <v>1</v>
      </c>
    </row>
    <row r="109" spans="1:35" ht="15" x14ac:dyDescent="0.25">
      <c r="A109" s="20" t="s">
        <v>86</v>
      </c>
      <c r="B109" s="20" t="s">
        <v>192</v>
      </c>
      <c r="C109" s="32">
        <f t="shared" si="3"/>
        <v>447162.54866589903</v>
      </c>
      <c r="D109" s="32">
        <f t="shared" si="4"/>
        <v>447162.54866589903</v>
      </c>
      <c r="E109" s="32">
        <f t="shared" si="5"/>
        <v>447162.54866589903</v>
      </c>
      <c r="F109" s="33">
        <f t="shared" si="6"/>
        <v>626221.77433294954</v>
      </c>
      <c r="G109" s="33">
        <f t="shared" si="12"/>
        <v>805281</v>
      </c>
      <c r="H109" s="33">
        <f t="shared" si="12"/>
        <v>1198708.5</v>
      </c>
      <c r="I109" s="33">
        <f t="shared" si="12"/>
        <v>1592136</v>
      </c>
      <c r="J109" s="33">
        <f t="shared" si="12"/>
        <v>2218583</v>
      </c>
      <c r="K109" s="33">
        <f t="shared" si="12"/>
        <v>2845030</v>
      </c>
      <c r="L109" s="33">
        <f t="shared" si="12"/>
        <v>3756846</v>
      </c>
      <c r="M109" s="33">
        <f t="shared" si="12"/>
        <v>4668662</v>
      </c>
      <c r="N109" s="33">
        <f t="shared" si="12"/>
        <v>5398854</v>
      </c>
      <c r="O109" s="33">
        <f t="shared" si="12"/>
        <v>6129046</v>
      </c>
      <c r="P109" s="33">
        <f t="shared" si="12"/>
        <v>6620599.5</v>
      </c>
      <c r="Q109" s="33">
        <f t="shared" si="12"/>
        <v>7112153</v>
      </c>
      <c r="R109" s="33">
        <f t="shared" si="12"/>
        <v>7201193</v>
      </c>
      <c r="S109" s="33">
        <f t="shared" si="12"/>
        <v>7290233</v>
      </c>
      <c r="T109" s="33">
        <f t="shared" si="12"/>
        <v>7371769</v>
      </c>
      <c r="U109" s="33">
        <f t="shared" si="12"/>
        <v>7453305</v>
      </c>
      <c r="V109" s="33">
        <f t="shared" si="12"/>
        <v>7543629.5</v>
      </c>
      <c r="W109" s="33">
        <f t="shared" si="12"/>
        <v>7633954</v>
      </c>
      <c r="X109" s="33">
        <f t="shared" si="12"/>
        <v>7742970</v>
      </c>
      <c r="Y109" s="33">
        <f t="shared" si="12"/>
        <v>7851986</v>
      </c>
      <c r="Z109" s="33">
        <f t="shared" si="12"/>
        <v>7996973.5</v>
      </c>
      <c r="AA109" s="33">
        <f t="shared" si="12"/>
        <v>8141961</v>
      </c>
      <c r="AB109" s="33">
        <f t="shared" si="12"/>
        <v>8283690.5</v>
      </c>
      <c r="AC109" s="33">
        <f t="shared" si="12"/>
        <v>8425420</v>
      </c>
      <c r="AD109" s="33">
        <f t="shared" si="12"/>
        <v>8534773</v>
      </c>
      <c r="AE109" s="33">
        <f t="shared" si="12"/>
        <v>8644126</v>
      </c>
      <c r="AF109" s="33">
        <f t="shared" si="12"/>
        <v>8875258</v>
      </c>
      <c r="AG109" s="33">
        <f t="shared" si="10"/>
        <v>9106390</v>
      </c>
      <c r="AI109" s="34" t="b">
        <f t="shared" si="11"/>
        <v>1</v>
      </c>
    </row>
    <row r="110" spans="1:35" ht="15" x14ac:dyDescent="0.25">
      <c r="A110" s="20" t="s">
        <v>87</v>
      </c>
      <c r="B110" s="20" t="s">
        <v>193</v>
      </c>
      <c r="C110" s="32">
        <f t="shared" si="3"/>
        <v>248615.60053699999</v>
      </c>
      <c r="D110" s="32">
        <f t="shared" si="4"/>
        <v>248615.60053699999</v>
      </c>
      <c r="E110" s="32">
        <f t="shared" si="5"/>
        <v>248615.60053699999</v>
      </c>
      <c r="F110" s="33">
        <f t="shared" si="6"/>
        <v>490981.8002685</v>
      </c>
      <c r="G110" s="33">
        <f t="shared" si="12"/>
        <v>733348</v>
      </c>
      <c r="H110" s="33">
        <f t="shared" si="12"/>
        <v>973654</v>
      </c>
      <c r="I110" s="33">
        <f t="shared" si="12"/>
        <v>1213960</v>
      </c>
      <c r="J110" s="33">
        <f t="shared" si="12"/>
        <v>1447953.5</v>
      </c>
      <c r="K110" s="33">
        <f t="shared" si="12"/>
        <v>1681947</v>
      </c>
      <c r="L110" s="33">
        <f t="shared" si="12"/>
        <v>2104735</v>
      </c>
      <c r="M110" s="33">
        <f t="shared" si="12"/>
        <v>2527523</v>
      </c>
      <c r="N110" s="33">
        <f t="shared" si="12"/>
        <v>2914041</v>
      </c>
      <c r="O110" s="33">
        <f t="shared" si="12"/>
        <v>3300559</v>
      </c>
      <c r="P110" s="33">
        <f t="shared" si="12"/>
        <v>3349947</v>
      </c>
      <c r="Q110" s="33">
        <f t="shared" si="12"/>
        <v>3399335</v>
      </c>
      <c r="R110" s="33">
        <f t="shared" si="12"/>
        <v>3429217</v>
      </c>
      <c r="S110" s="33">
        <f t="shared" si="12"/>
        <v>3459099</v>
      </c>
      <c r="T110" s="33">
        <f t="shared" si="12"/>
        <v>3482406.5</v>
      </c>
      <c r="U110" s="33">
        <f t="shared" si="12"/>
        <v>3505714</v>
      </c>
      <c r="V110" s="33">
        <f t="shared" si="12"/>
        <v>3528580</v>
      </c>
      <c r="W110" s="33">
        <f t="shared" si="12"/>
        <v>3551446</v>
      </c>
      <c r="X110" s="33">
        <f t="shared" si="12"/>
        <v>3572383</v>
      </c>
      <c r="Y110" s="33">
        <f t="shared" si="12"/>
        <v>3593320</v>
      </c>
      <c r="Z110" s="33">
        <f t="shared" si="12"/>
        <v>3623259</v>
      </c>
      <c r="AA110" s="33">
        <f t="shared" si="12"/>
        <v>3653198</v>
      </c>
      <c r="AB110" s="33">
        <f t="shared" si="12"/>
        <v>3680287.5</v>
      </c>
      <c r="AC110" s="33">
        <f t="shared" si="12"/>
        <v>3707377</v>
      </c>
      <c r="AD110" s="33">
        <f t="shared" si="12"/>
        <v>3716138.5</v>
      </c>
      <c r="AE110" s="33">
        <f t="shared" si="12"/>
        <v>3724900</v>
      </c>
      <c r="AF110" s="33">
        <f t="shared" si="12"/>
        <v>3746653</v>
      </c>
      <c r="AG110" s="33">
        <f t="shared" si="10"/>
        <v>3768406</v>
      </c>
      <c r="AI110" s="34" t="b">
        <f t="shared" si="11"/>
        <v>1</v>
      </c>
    </row>
    <row r="111" spans="1:35" ht="15" x14ac:dyDescent="0.25">
      <c r="A111" s="20" t="s">
        <v>88</v>
      </c>
      <c r="B111" s="20" t="s">
        <v>194</v>
      </c>
      <c r="C111" s="32">
        <f t="shared" si="3"/>
        <v>91815.305664</v>
      </c>
      <c r="D111" s="32">
        <f t="shared" si="4"/>
        <v>91815.305664</v>
      </c>
      <c r="E111" s="32">
        <f t="shared" si="5"/>
        <v>91815.305664</v>
      </c>
      <c r="F111" s="33">
        <f t="shared" si="6"/>
        <v>117334.15283199999</v>
      </c>
      <c r="G111" s="33">
        <f t="shared" si="12"/>
        <v>142853</v>
      </c>
      <c r="H111" s="33">
        <f t="shared" si="12"/>
        <v>167045.5</v>
      </c>
      <c r="I111" s="33">
        <f t="shared" si="12"/>
        <v>191238</v>
      </c>
      <c r="J111" s="33">
        <f t="shared" si="12"/>
        <v>228819.5</v>
      </c>
      <c r="K111" s="33">
        <f t="shared" si="12"/>
        <v>266401</v>
      </c>
      <c r="L111" s="33">
        <f t="shared" si="12"/>
        <v>325742.5</v>
      </c>
      <c r="M111" s="33">
        <f t="shared" si="12"/>
        <v>385084</v>
      </c>
      <c r="N111" s="33">
        <f t="shared" si="12"/>
        <v>451501.5</v>
      </c>
      <c r="O111" s="33">
        <f t="shared" si="12"/>
        <v>517919</v>
      </c>
      <c r="P111" s="33">
        <f t="shared" si="12"/>
        <v>585411</v>
      </c>
      <c r="Q111" s="33">
        <f t="shared" si="12"/>
        <v>652903</v>
      </c>
      <c r="R111" s="33">
        <f t="shared" si="12"/>
        <v>693229.5</v>
      </c>
      <c r="S111" s="33">
        <f t="shared" si="12"/>
        <v>733556</v>
      </c>
      <c r="T111" s="33">
        <f t="shared" si="12"/>
        <v>775750.5</v>
      </c>
      <c r="U111" s="33">
        <f t="shared" si="12"/>
        <v>817945</v>
      </c>
      <c r="V111" s="33">
        <f t="shared" si="12"/>
        <v>862558.5</v>
      </c>
      <c r="W111" s="33">
        <f t="shared" si="12"/>
        <v>907172</v>
      </c>
      <c r="X111" s="33">
        <f t="shared" si="12"/>
        <v>954076</v>
      </c>
      <c r="Y111" s="33">
        <f t="shared" si="12"/>
        <v>1000980</v>
      </c>
      <c r="Z111" s="33">
        <f t="shared" si="12"/>
        <v>1052619.5</v>
      </c>
      <c r="AA111" s="33">
        <f t="shared" si="12"/>
        <v>1104259</v>
      </c>
      <c r="AB111" s="33">
        <f t="shared" ref="G111:AF113" si="13">IFERROR(INDEX($C$5:$Q$54,MATCH($B111,$B$5:$B$54,0),MATCH(AB$63,$C$4:$Q$4,0)),AVERAGE(AA111,AC111))</f>
        <v>1156563.5</v>
      </c>
      <c r="AC111" s="33">
        <f t="shared" si="13"/>
        <v>1208868</v>
      </c>
      <c r="AD111" s="33">
        <f t="shared" si="13"/>
        <v>1259345.5</v>
      </c>
      <c r="AE111" s="33">
        <f t="shared" si="13"/>
        <v>1309823</v>
      </c>
      <c r="AF111" s="33">
        <f t="shared" si="13"/>
        <v>1365246.5</v>
      </c>
      <c r="AG111" s="33">
        <f t="shared" si="10"/>
        <v>1420670</v>
      </c>
      <c r="AI111" s="34" t="b">
        <f t="shared" si="11"/>
        <v>1</v>
      </c>
    </row>
    <row r="112" spans="1:35" ht="15" x14ac:dyDescent="0.25">
      <c r="A112" s="20" t="s">
        <v>89</v>
      </c>
      <c r="B112" s="20" t="s">
        <v>195</v>
      </c>
      <c r="C112" s="32">
        <f t="shared" si="3"/>
        <v>117210.11510900001</v>
      </c>
      <c r="D112" s="32">
        <f t="shared" si="4"/>
        <v>117210.11510900001</v>
      </c>
      <c r="E112" s="32">
        <f t="shared" si="5"/>
        <v>117210.11510900001</v>
      </c>
      <c r="F112" s="33">
        <f t="shared" si="6"/>
        <v>158831.5575545</v>
      </c>
      <c r="G112" s="33">
        <f t="shared" si="13"/>
        <v>200453</v>
      </c>
      <c r="H112" s="33">
        <f t="shared" si="13"/>
        <v>270647</v>
      </c>
      <c r="I112" s="33">
        <f t="shared" si="13"/>
        <v>340841</v>
      </c>
      <c r="J112" s="33">
        <f t="shared" si="13"/>
        <v>474986</v>
      </c>
      <c r="K112" s="33">
        <f t="shared" si="13"/>
        <v>609131</v>
      </c>
      <c r="L112" s="33">
        <f t="shared" si="13"/>
        <v>853234.5</v>
      </c>
      <c r="M112" s="33">
        <f t="shared" si="13"/>
        <v>1097338</v>
      </c>
      <c r="N112" s="33">
        <f t="shared" si="13"/>
        <v>1421106</v>
      </c>
      <c r="O112" s="33">
        <f t="shared" si="13"/>
        <v>1744874</v>
      </c>
      <c r="P112" s="33">
        <f t="shared" si="13"/>
        <v>2080160.5</v>
      </c>
      <c r="Q112" s="33">
        <f t="shared" si="13"/>
        <v>2415447</v>
      </c>
      <c r="R112" s="33">
        <f t="shared" si="13"/>
        <v>2464016.5</v>
      </c>
      <c r="S112" s="33">
        <f t="shared" si="13"/>
        <v>2512586</v>
      </c>
      <c r="T112" s="33">
        <f t="shared" si="13"/>
        <v>2549591</v>
      </c>
      <c r="U112" s="33">
        <f t="shared" si="13"/>
        <v>2586596</v>
      </c>
      <c r="V112" s="33">
        <f t="shared" si="13"/>
        <v>2613597.5</v>
      </c>
      <c r="W112" s="33">
        <f t="shared" si="13"/>
        <v>2640599</v>
      </c>
      <c r="X112" s="33">
        <f t="shared" si="13"/>
        <v>2668178.5</v>
      </c>
      <c r="Y112" s="33">
        <f t="shared" si="13"/>
        <v>2695758</v>
      </c>
      <c r="Z112" s="33">
        <f t="shared" si="13"/>
        <v>2737492.5</v>
      </c>
      <c r="AA112" s="33">
        <f t="shared" si="13"/>
        <v>2779227</v>
      </c>
      <c r="AB112" s="33">
        <f t="shared" si="13"/>
        <v>2805536</v>
      </c>
      <c r="AC112" s="33">
        <f t="shared" si="13"/>
        <v>2831845</v>
      </c>
      <c r="AD112" s="33">
        <f t="shared" si="13"/>
        <v>2879691.5</v>
      </c>
      <c r="AE112" s="33">
        <f t="shared" si="13"/>
        <v>2927538</v>
      </c>
      <c r="AF112" s="33">
        <f t="shared" si="13"/>
        <v>2975450.5</v>
      </c>
      <c r="AG112" s="33">
        <f t="shared" si="10"/>
        <v>3023363</v>
      </c>
      <c r="AI112" s="34" t="b">
        <f t="shared" si="11"/>
        <v>1</v>
      </c>
    </row>
    <row r="113" spans="1:35" ht="15" x14ac:dyDescent="0.25">
      <c r="A113" s="20" t="s">
        <v>90</v>
      </c>
      <c r="B113" s="20" t="s">
        <v>196</v>
      </c>
      <c r="C113" s="32">
        <f t="shared" si="3"/>
        <v>9273.5636159999995</v>
      </c>
      <c r="D113" s="32">
        <f t="shared" si="4"/>
        <v>9273.5636159999995</v>
      </c>
      <c r="E113" s="32">
        <f t="shared" si="5"/>
        <v>9273.5636159999995</v>
      </c>
      <c r="F113" s="33">
        <f t="shared" si="6"/>
        <v>14637.781808</v>
      </c>
      <c r="G113" s="33">
        <f t="shared" si="13"/>
        <v>20002</v>
      </c>
      <c r="H113" s="33">
        <f t="shared" si="13"/>
        <v>25443</v>
      </c>
      <c r="I113" s="33">
        <f t="shared" si="13"/>
        <v>30884</v>
      </c>
      <c r="J113" s="33">
        <f t="shared" si="13"/>
        <v>38169</v>
      </c>
      <c r="K113" s="33">
        <f t="shared" si="13"/>
        <v>45454</v>
      </c>
      <c r="L113" s="33">
        <f t="shared" si="13"/>
        <v>55783</v>
      </c>
      <c r="M113" s="33">
        <f t="shared" si="13"/>
        <v>66112</v>
      </c>
      <c r="N113" s="33">
        <f t="shared" si="13"/>
        <v>75812</v>
      </c>
      <c r="O113" s="33">
        <f t="shared" si="13"/>
        <v>85512</v>
      </c>
      <c r="P113" s="33">
        <f t="shared" si="13"/>
        <v>94950.5</v>
      </c>
      <c r="Q113" s="33">
        <f t="shared" si="13"/>
        <v>104389</v>
      </c>
      <c r="R113" s="33">
        <f t="shared" si="13"/>
        <v>113601</v>
      </c>
      <c r="S113" s="33">
        <f t="shared" si="13"/>
        <v>122813</v>
      </c>
      <c r="T113" s="33">
        <f t="shared" si="13"/>
        <v>133777.5</v>
      </c>
      <c r="U113" s="33">
        <f t="shared" si="13"/>
        <v>144742</v>
      </c>
      <c r="V113" s="33">
        <f t="shared" si="13"/>
        <v>157308.5</v>
      </c>
      <c r="W113" s="33">
        <f t="shared" si="13"/>
        <v>169875</v>
      </c>
      <c r="X113" s="33">
        <f t="shared" si="13"/>
        <v>183412</v>
      </c>
      <c r="Y113" s="33">
        <f t="shared" si="13"/>
        <v>196949</v>
      </c>
      <c r="Z113" s="33">
        <f t="shared" si="13"/>
        <v>211852</v>
      </c>
      <c r="AA113" s="33">
        <f t="shared" si="13"/>
        <v>226755</v>
      </c>
      <c r="AB113" s="33">
        <f t="shared" si="13"/>
        <v>243153</v>
      </c>
      <c r="AC113" s="33">
        <f t="shared" si="13"/>
        <v>259551</v>
      </c>
      <c r="AD113" s="33">
        <f t="shared" si="13"/>
        <v>277384</v>
      </c>
      <c r="AE113" s="33">
        <f t="shared" si="13"/>
        <v>295217</v>
      </c>
      <c r="AF113" s="33">
        <f t="shared" si="13"/>
        <v>315046</v>
      </c>
      <c r="AG113" s="33">
        <f t="shared" si="10"/>
        <v>334875</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C7" sqref="C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2" sqref="B2"/>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CALIFORNIA</v>
      </c>
    </row>
    <row r="3" spans="1:7" x14ac:dyDescent="0.2">
      <c r="A3" s="18" t="s">
        <v>95</v>
      </c>
      <c r="B3" s="18">
        <v>0.59</v>
      </c>
      <c r="C3" s="18">
        <v>0.41</v>
      </c>
      <c r="F3" s="14" t="s">
        <v>14</v>
      </c>
      <c r="G3">
        <f>SUMIFS(B:B,A:A,G2)</f>
        <v>0.95</v>
      </c>
    </row>
    <row r="4" spans="1:7" x14ac:dyDescent="0.2">
      <c r="A4" s="18" t="s">
        <v>96</v>
      </c>
      <c r="B4" s="18">
        <v>0.66</v>
      </c>
      <c r="C4" s="18">
        <v>0.33999999999999903</v>
      </c>
      <c r="F4" s="14" t="s">
        <v>15</v>
      </c>
      <c r="G4">
        <f>SUMIFS(C:C,A:A,G2)</f>
        <v>0.05</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4">
        <f>INDEX('REEDS calc'!$C$64:$AG$113,MATCH(About!$B$2,'REEDS calc'!$B$64:$B$113,0),MATCH(B$1,'REEDS calc'!$C$63:$AG$63,0))*SUMIFS('res v com'!$E$3:$E$52,'res v com'!$B$3:$B$52,About!$B$2)*SUMIFS('Urban and Rural'!$C$2:$C$53,'Urban and Rural'!$A$2:$A$53,About!$B$1)*About!$B$51</f>
        <v>2706916407731.0854</v>
      </c>
      <c r="C8" s="74">
        <f>INDEX('REEDS calc'!$C$64:$AG$113,MATCH(About!$B$2,'REEDS calc'!$B$64:$B$113,0),MATCH(C$1,'REEDS calc'!$C$63:$AG$63,0))*SUMIFS('res v com'!$E$3:$E$52,'res v com'!$B$3:$B$52,About!$B$2)*SUMIFS('Urban and Rural'!$C$2:$C$53,'Urban and Rural'!$A$2:$A$53,About!$B$1)*About!$B$51</f>
        <v>2706916407731.0854</v>
      </c>
      <c r="D8" s="74">
        <f>INDEX('REEDS calc'!$C$64:$AG$113,MATCH(About!$B$2,'REEDS calc'!$B$64:$B$113,0),MATCH(D$1,'REEDS calc'!$C$63:$AG$63,0))*SUMIFS('res v com'!$E$3:$E$52,'res v com'!$B$3:$B$52,About!$B$2)*SUMIFS('Urban and Rural'!$C$2:$C$53,'Urban and Rural'!$A$2:$A$53,About!$B$1)*About!$B$51</f>
        <v>2706916407731.0854</v>
      </c>
      <c r="E8" s="74">
        <f>INDEX('REEDS calc'!$C$64:$AG$113,MATCH(About!$B$2,'REEDS calc'!$B$64:$B$113,0),MATCH(E$1,'REEDS calc'!$C$63:$AG$63,0))*SUMIFS('res v com'!$E$3:$E$52,'res v com'!$B$3:$B$52,About!$B$2)*SUMIFS('Urban and Rural'!$C$2:$C$53,'Urban and Rural'!$A$2:$A$53,About!$B$1)*About!$B$51</f>
        <v>2794855744074.4077</v>
      </c>
      <c r="F8" s="74">
        <f>INDEX('REEDS calc'!$C$64:$AG$113,MATCH(About!$B$2,'REEDS calc'!$B$64:$B$113,0),MATCH(F$1,'REEDS calc'!$C$63:$AG$63,0))*SUMIFS('res v com'!$E$3:$E$52,'res v com'!$B$3:$B$52,About!$B$2)*SUMIFS('Urban and Rural'!$C$2:$C$53,'Urban and Rural'!$A$2:$A$53,About!$B$1)*About!$B$51</f>
        <v>2882795080417.7295</v>
      </c>
      <c r="G8" s="74">
        <f>INDEX('REEDS calc'!$C$64:$AG$113,MATCH(About!$B$2,'REEDS calc'!$B$64:$B$113,0),MATCH(G$1,'REEDS calc'!$C$63:$AG$63,0))*SUMIFS('res v com'!$E$3:$E$52,'res v com'!$B$3:$B$52,About!$B$2)*SUMIFS('Urban and Rural'!$C$2:$C$53,'Urban and Rural'!$A$2:$A$53,About!$B$1)*About!$B$51</f>
        <v>3122466089305.4897</v>
      </c>
      <c r="H8" s="74">
        <f>INDEX('REEDS calc'!$C$64:$AG$113,MATCH(About!$B$2,'REEDS calc'!$B$64:$B$113,0),MATCH(H$1,'REEDS calc'!$C$63:$AG$63,0))*SUMIFS('res v com'!$E$3:$E$52,'res v com'!$B$3:$B$52,About!$B$2)*SUMIFS('Urban and Rural'!$C$2:$C$53,'Urban and Rural'!$A$2:$A$53,About!$B$1)*About!$B$51</f>
        <v>3362137098193.25</v>
      </c>
      <c r="I8" s="74">
        <f>INDEX('REEDS calc'!$C$64:$AG$113,MATCH(About!$B$2,'REEDS calc'!$B$64:$B$113,0),MATCH(I$1,'REEDS calc'!$C$63:$AG$63,0))*SUMIFS('res v com'!$E$3:$E$52,'res v com'!$B$3:$B$52,About!$B$2)*SUMIFS('Urban and Rural'!$C$2:$C$53,'Urban and Rural'!$A$2:$A$53,About!$B$1)*About!$B$51</f>
        <v>3630850169923.0796</v>
      </c>
      <c r="J8" s="74">
        <f>INDEX('REEDS calc'!$C$64:$AG$113,MATCH(About!$B$2,'REEDS calc'!$B$64:$B$113,0),MATCH(J$1,'REEDS calc'!$C$63:$AG$63,0))*SUMIFS('res v com'!$E$3:$E$52,'res v com'!$B$3:$B$52,About!$B$2)*SUMIFS('Urban and Rural'!$C$2:$C$53,'Urban and Rural'!$A$2:$A$53,About!$B$1)*About!$B$51</f>
        <v>3899563241652.9097</v>
      </c>
      <c r="K8" s="74">
        <f>INDEX('REEDS calc'!$C$64:$AG$113,MATCH(About!$B$2,'REEDS calc'!$B$64:$B$113,0),MATCH(K$1,'REEDS calc'!$C$63:$AG$63,0))*SUMIFS('res v com'!$E$3:$E$52,'res v com'!$B$3:$B$52,About!$B$2)*SUMIFS('Urban and Rural'!$C$2:$C$53,'Urban and Rural'!$A$2:$A$53,About!$B$1)*About!$B$51</f>
        <v>4178866594493.5879</v>
      </c>
      <c r="L8" s="74">
        <f>INDEX('REEDS calc'!$C$64:$AG$113,MATCH(About!$B$2,'REEDS calc'!$B$64:$B$113,0),MATCH(L$1,'REEDS calc'!$C$63:$AG$63,0))*SUMIFS('res v com'!$E$3:$E$52,'res v com'!$B$3:$B$52,About!$B$2)*SUMIFS('Urban and Rural'!$C$2:$C$53,'Urban and Rural'!$A$2:$A$53,About!$B$1)*About!$B$51</f>
        <v>4458169947334.2646</v>
      </c>
      <c r="M8" s="74">
        <f>INDEX('REEDS calc'!$C$64:$AG$113,MATCH(About!$B$2,'REEDS calc'!$B$64:$B$113,0),MATCH(M$1,'REEDS calc'!$C$63:$AG$63,0))*SUMIFS('res v com'!$E$3:$E$52,'res v com'!$B$3:$B$52,About!$B$2)*SUMIFS('Urban and Rural'!$C$2:$C$53,'Urban and Rural'!$A$2:$A$53,About!$B$1)*About!$B$51</f>
        <v>4698585163156.7168</v>
      </c>
      <c r="N8" s="74">
        <f>INDEX('REEDS calc'!$C$64:$AG$113,MATCH(About!$B$2,'REEDS calc'!$B$64:$B$113,0),MATCH(N$1,'REEDS calc'!$C$63:$AG$63,0))*SUMIFS('res v com'!$E$3:$E$52,'res v com'!$B$3:$B$52,About!$B$2)*SUMIFS('Urban and Rural'!$C$2:$C$53,'Urban and Rural'!$A$2:$A$53,About!$B$1)*About!$B$51</f>
        <v>4939000378979.168</v>
      </c>
      <c r="O8" s="74">
        <f>INDEX('REEDS calc'!$C$64:$AG$113,MATCH(About!$B$2,'REEDS calc'!$B$64:$B$113,0),MATCH(O$1,'REEDS calc'!$C$63:$AG$63,0))*SUMIFS('res v com'!$E$3:$E$52,'res v com'!$B$3:$B$52,About!$B$2)*SUMIFS('Urban and Rural'!$C$2:$C$53,'Urban and Rural'!$A$2:$A$53,About!$B$1)*About!$B$51</f>
        <v>5094859319185.3105</v>
      </c>
      <c r="P8" s="74">
        <f>INDEX('REEDS calc'!$C$64:$AG$113,MATCH(About!$B$2,'REEDS calc'!$B$64:$B$113,0),MATCH(P$1,'REEDS calc'!$C$63:$AG$63,0))*SUMIFS('res v com'!$E$3:$E$52,'res v com'!$B$3:$B$52,About!$B$2)*SUMIFS('Urban and Rural'!$C$2:$C$53,'Urban and Rural'!$A$2:$A$53,About!$B$1)*About!$B$51</f>
        <v>5250718259391.4531</v>
      </c>
      <c r="Q8" s="74">
        <f>INDEX('REEDS calc'!$C$64:$AG$113,MATCH(About!$B$2,'REEDS calc'!$B$64:$B$113,0),MATCH(Q$1,'REEDS calc'!$C$63:$AG$63,0))*SUMIFS('res v com'!$E$3:$E$52,'res v com'!$B$3:$B$52,About!$B$2)*SUMIFS('Urban and Rural'!$C$2:$C$53,'Urban and Rural'!$A$2:$A$53,About!$B$1)*About!$B$51</f>
        <v>5333208669751.9482</v>
      </c>
      <c r="R8" s="74">
        <f>INDEX('REEDS calc'!$C$64:$AG$113,MATCH(About!$B$2,'REEDS calc'!$B$64:$B$113,0),MATCH(R$1,'REEDS calc'!$C$63:$AG$63,0))*SUMIFS('res v com'!$E$3:$E$52,'res v com'!$B$3:$B$52,About!$B$2)*SUMIFS('Urban and Rural'!$C$2:$C$53,'Urban and Rural'!$A$2:$A$53,About!$B$1)*About!$B$51</f>
        <v>5415699080112.4443</v>
      </c>
      <c r="S8" s="74">
        <f>INDEX('REEDS calc'!$C$64:$AG$113,MATCH(About!$B$2,'REEDS calc'!$B$64:$B$113,0),MATCH(S$1,'REEDS calc'!$C$63:$AG$63,0))*SUMIFS('res v com'!$E$3:$E$52,'res v com'!$B$3:$B$52,About!$B$2)*SUMIFS('Urban and Rural'!$C$2:$C$53,'Urban and Rural'!$A$2:$A$53,About!$B$1)*About!$B$51</f>
        <v>5491911254903.6211</v>
      </c>
      <c r="T8" s="74">
        <f>INDEX('REEDS calc'!$C$64:$AG$113,MATCH(About!$B$2,'REEDS calc'!$B$64:$B$113,0),MATCH(T$1,'REEDS calc'!$C$63:$AG$63,0))*SUMIFS('res v com'!$E$3:$E$52,'res v com'!$B$3:$B$52,About!$B$2)*SUMIFS('Urban and Rural'!$C$2:$C$53,'Urban and Rural'!$A$2:$A$53,About!$B$1)*About!$B$51</f>
        <v>5568123429694.7988</v>
      </c>
      <c r="U8" s="74">
        <f>INDEX('REEDS calc'!$C$64:$AG$113,MATCH(About!$B$2,'REEDS calc'!$B$64:$B$113,0),MATCH(U$1,'REEDS calc'!$C$63:$AG$63,0))*SUMIFS('res v com'!$E$3:$E$52,'res v com'!$B$3:$B$52,About!$B$2)*SUMIFS('Urban and Rural'!$C$2:$C$53,'Urban and Rural'!$A$2:$A$53,About!$B$1)*About!$B$51</f>
        <v>5638959595964.3223</v>
      </c>
      <c r="V8" s="74">
        <f>INDEX('REEDS calc'!$C$64:$AG$113,MATCH(About!$B$2,'REEDS calc'!$B$64:$B$113,0),MATCH(V$1,'REEDS calc'!$C$63:$AG$63,0))*SUMIFS('res v com'!$E$3:$E$52,'res v com'!$B$3:$B$52,About!$B$2)*SUMIFS('Urban and Rural'!$C$2:$C$53,'Urban and Rural'!$A$2:$A$53,About!$B$1)*About!$B$51</f>
        <v>5709795762233.8447</v>
      </c>
      <c r="W8" s="74">
        <f>INDEX('REEDS calc'!$C$64:$AG$113,MATCH(About!$B$2,'REEDS calc'!$B$64:$B$113,0),MATCH(W$1,'REEDS calc'!$C$63:$AG$63,0))*SUMIFS('res v com'!$E$3:$E$52,'res v com'!$B$3:$B$52,About!$B$2)*SUMIFS('Urban and Rural'!$C$2:$C$53,'Urban and Rural'!$A$2:$A$53,About!$B$1)*About!$B$51</f>
        <v>5779736090057.6309</v>
      </c>
      <c r="X8" s="74">
        <f>INDEX('REEDS calc'!$C$64:$AG$113,MATCH(About!$B$2,'REEDS calc'!$B$64:$B$113,0),MATCH(X$1,'REEDS calc'!$C$63:$AG$63,0))*SUMIFS('res v com'!$E$3:$E$52,'res v com'!$B$3:$B$52,About!$B$2)*SUMIFS('Urban and Rural'!$C$2:$C$53,'Urban and Rural'!$A$2:$A$53,About!$B$1)*About!$B$51</f>
        <v>5849676417881.418</v>
      </c>
      <c r="Y8" s="74">
        <f>INDEX('REEDS calc'!$C$64:$AG$113,MATCH(About!$B$2,'REEDS calc'!$B$64:$B$113,0),MATCH(Y$1,'REEDS calc'!$C$63:$AG$63,0))*SUMIFS('res v com'!$E$3:$E$52,'res v com'!$B$3:$B$52,About!$B$2)*SUMIFS('Urban and Rural'!$C$2:$C$53,'Urban and Rural'!$A$2:$A$53,About!$B$1)*About!$B$51</f>
        <v>5913225731754.9277</v>
      </c>
      <c r="Z8" s="74">
        <f>INDEX('REEDS calc'!$C$64:$AG$113,MATCH(About!$B$2,'REEDS calc'!$B$64:$B$113,0),MATCH(Z$1,'REEDS calc'!$C$63:$AG$63,0))*SUMIFS('res v com'!$E$3:$E$52,'res v com'!$B$3:$B$52,About!$B$2)*SUMIFS('Urban and Rural'!$C$2:$C$53,'Urban and Rural'!$A$2:$A$53,About!$B$1)*About!$B$51</f>
        <v>5976775045628.4385</v>
      </c>
      <c r="AA8" s="74">
        <f>INDEX('REEDS calc'!$C$64:$AG$113,MATCH(About!$B$2,'REEDS calc'!$B$64:$B$113,0),MATCH(AA$1,'REEDS calc'!$C$63:$AG$63,0))*SUMIFS('res v com'!$E$3:$E$52,'res v com'!$B$3:$B$52,About!$B$2)*SUMIFS('Urban and Rural'!$C$2:$C$53,'Urban and Rural'!$A$2:$A$53,About!$B$1)*About!$B$51</f>
        <v>6035130295755.5869</v>
      </c>
      <c r="AB8" s="74">
        <f>INDEX('REEDS calc'!$C$64:$AG$113,MATCH(About!$B$2,'REEDS calc'!$B$64:$B$113,0),MATCH(AB$1,'REEDS calc'!$C$63:$AG$63,0))*SUMIFS('res v com'!$E$3:$E$52,'res v com'!$B$3:$B$52,About!$B$2)*SUMIFS('Urban and Rural'!$C$2:$C$53,'Urban and Rural'!$A$2:$A$53,About!$B$1)*About!$B$51</f>
        <v>6093485545882.7334</v>
      </c>
      <c r="AC8" s="74">
        <f>INDEX('REEDS calc'!$C$64:$AG$113,MATCH(About!$B$2,'REEDS calc'!$B$64:$B$113,0),MATCH(AC$1,'REEDS calc'!$C$63:$AG$63,0))*SUMIFS('res v com'!$E$3:$E$52,'res v com'!$B$3:$B$52,About!$B$2)*SUMIFS('Urban and Rural'!$C$2:$C$53,'Urban and Rural'!$A$2:$A$53,About!$B$1)*About!$B$51</f>
        <v>6142730193333.1279</v>
      </c>
      <c r="AD8" s="74">
        <f>INDEX('REEDS calc'!$C$64:$AG$113,MATCH(About!$B$2,'REEDS calc'!$B$64:$B$113,0),MATCH(AD$1,'REEDS calc'!$C$63:$AG$63,0))*SUMIFS('res v com'!$E$3:$E$52,'res v com'!$B$3:$B$52,About!$B$2)*SUMIFS('Urban and Rural'!$C$2:$C$53,'Urban and Rural'!$A$2:$A$53,About!$B$1)*About!$B$51</f>
        <v>6191974840783.5234</v>
      </c>
      <c r="AE8" s="74">
        <f>INDEX('REEDS calc'!$C$64:$AG$113,MATCH(About!$B$2,'REEDS calc'!$B$64:$B$113,0),MATCH(AE$1,'REEDS calc'!$C$63:$AG$63,0))*SUMIFS('res v com'!$E$3:$E$52,'res v com'!$B$3:$B$52,About!$B$2)*SUMIFS('Urban and Rural'!$C$2:$C$53,'Urban and Rural'!$A$2:$A$53,About!$B$1)*About!$B$51</f>
        <v>6229665701648.7578</v>
      </c>
      <c r="AF8" s="74">
        <f>INDEX('REEDS calc'!$C$64:$AG$113,MATCH(About!$B$2,'REEDS calc'!$B$64:$B$113,0),MATCH(AF$1,'REEDS calc'!$C$63:$AG$63,0))*SUMIFS('res v com'!$E$3:$E$52,'res v com'!$B$3:$B$52,About!$B$2)*SUMIFS('Urban and Rural'!$C$2:$C$53,'Urban and Rural'!$A$2:$A$53,About!$B$1)*About!$B$51</f>
        <v>6267356562513.9922</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4">
        <f>INDEX('REEDS calc'!$C$64:$AG$113,MATCH(About!$B$2,'REEDS calc'!$B$64:$B$113,0),MATCH(B$1,'REEDS calc'!$C$63:$AG$63,0))*SUMIFS('res v com'!$E$3:$E$52,'res v com'!$B$3:$B$52,About!$B$2)*SUMIFS('Urban and Rural'!$B$2:$B$53,'Urban and Rural'!$A$2:$A$53,About!$B$1)*About!$B$51</f>
        <v>51431411746890.617</v>
      </c>
      <c r="C8" s="74">
        <f>INDEX('REEDS calc'!$C$64:$AG$113,MATCH(About!$B$2,'REEDS calc'!$B$64:$B$113,0),MATCH(C$1,'REEDS calc'!$C$63:$AG$63,0))*SUMIFS('res v com'!$E$3:$E$52,'res v com'!$B$3:$B$52,About!$B$2)*SUMIFS('Urban and Rural'!$B$2:$B$53,'Urban and Rural'!$A$2:$A$53,About!$B$1)*About!$B$51</f>
        <v>51431411746890.617</v>
      </c>
      <c r="D8" s="74">
        <f>INDEX('REEDS calc'!$C$64:$AG$113,MATCH(About!$B$2,'REEDS calc'!$B$64:$B$113,0),MATCH(D$1,'REEDS calc'!$C$63:$AG$63,0))*SUMIFS('res v com'!$E$3:$E$52,'res v com'!$B$3:$B$52,About!$B$2)*SUMIFS('Urban and Rural'!$B$2:$B$53,'Urban and Rural'!$A$2:$A$53,About!$B$1)*About!$B$51</f>
        <v>51431411746890.617</v>
      </c>
      <c r="E8" s="74">
        <f>INDEX('REEDS calc'!$C$64:$AG$113,MATCH(About!$B$2,'REEDS calc'!$B$64:$B$113,0),MATCH(E$1,'REEDS calc'!$C$63:$AG$63,0))*SUMIFS('res v com'!$E$3:$E$52,'res v com'!$B$3:$B$52,About!$B$2)*SUMIFS('Urban and Rural'!$B$2:$B$53,'Urban and Rural'!$A$2:$A$53,About!$B$1)*About!$B$51</f>
        <v>53102259137413.734</v>
      </c>
      <c r="F8" s="74">
        <f>INDEX('REEDS calc'!$C$64:$AG$113,MATCH(About!$B$2,'REEDS calc'!$B$64:$B$113,0),MATCH(F$1,'REEDS calc'!$C$63:$AG$63,0))*SUMIFS('res v com'!$E$3:$E$52,'res v com'!$B$3:$B$52,About!$B$2)*SUMIFS('Urban and Rural'!$B$2:$B$53,'Urban and Rural'!$A$2:$A$53,About!$B$1)*About!$B$51</f>
        <v>54773106527936.852</v>
      </c>
      <c r="G8" s="74">
        <f>INDEX('REEDS calc'!$C$64:$AG$113,MATCH(About!$B$2,'REEDS calc'!$B$64:$B$113,0),MATCH(G$1,'REEDS calc'!$C$63:$AG$63,0))*SUMIFS('res v com'!$E$3:$E$52,'res v com'!$B$3:$B$52,About!$B$2)*SUMIFS('Urban and Rural'!$B$2:$B$53,'Urban and Rural'!$A$2:$A$53,About!$B$1)*About!$B$51</f>
        <v>59326855696804.297</v>
      </c>
      <c r="H8" s="74">
        <f>INDEX('REEDS calc'!$C$64:$AG$113,MATCH(About!$B$2,'REEDS calc'!$B$64:$B$113,0),MATCH(H$1,'REEDS calc'!$C$63:$AG$63,0))*SUMIFS('res v com'!$E$3:$E$52,'res v com'!$B$3:$B$52,About!$B$2)*SUMIFS('Urban and Rural'!$B$2:$B$53,'Urban and Rural'!$A$2:$A$53,About!$B$1)*About!$B$51</f>
        <v>63880604865671.75</v>
      </c>
      <c r="I8" s="74">
        <f>INDEX('REEDS calc'!$C$64:$AG$113,MATCH(About!$B$2,'REEDS calc'!$B$64:$B$113,0),MATCH(I$1,'REEDS calc'!$C$63:$AG$63,0))*SUMIFS('res v com'!$E$3:$E$52,'res v com'!$B$3:$B$52,About!$B$2)*SUMIFS('Urban and Rural'!$B$2:$B$53,'Urban and Rural'!$A$2:$A$53,About!$B$1)*About!$B$51</f>
        <v>68986153228538.508</v>
      </c>
      <c r="J8" s="74">
        <f>INDEX('REEDS calc'!$C$64:$AG$113,MATCH(About!$B$2,'REEDS calc'!$B$64:$B$113,0),MATCH(J$1,'REEDS calc'!$C$63:$AG$63,0))*SUMIFS('res v com'!$E$3:$E$52,'res v com'!$B$3:$B$52,About!$B$2)*SUMIFS('Urban and Rural'!$B$2:$B$53,'Urban and Rural'!$A$2:$A$53,About!$B$1)*About!$B$51</f>
        <v>74091701591405.281</v>
      </c>
      <c r="K8" s="74">
        <f>INDEX('REEDS calc'!$C$64:$AG$113,MATCH(About!$B$2,'REEDS calc'!$B$64:$B$113,0),MATCH(K$1,'REEDS calc'!$C$63:$AG$63,0))*SUMIFS('res v com'!$E$3:$E$52,'res v com'!$B$3:$B$52,About!$B$2)*SUMIFS('Urban and Rural'!$B$2:$B$53,'Urban and Rural'!$A$2:$A$53,About!$B$1)*About!$B$51</f>
        <v>79398465295378.156</v>
      </c>
      <c r="L8" s="74">
        <f>INDEX('REEDS calc'!$C$64:$AG$113,MATCH(About!$B$2,'REEDS calc'!$B$64:$B$113,0),MATCH(L$1,'REEDS calc'!$C$63:$AG$63,0))*SUMIFS('res v com'!$E$3:$E$52,'res v com'!$B$3:$B$52,About!$B$2)*SUMIFS('Urban and Rural'!$B$2:$B$53,'Urban and Rural'!$A$2:$A$53,About!$B$1)*About!$B$51</f>
        <v>84705228999351.016</v>
      </c>
      <c r="M8" s="74">
        <f>INDEX('REEDS calc'!$C$64:$AG$113,MATCH(About!$B$2,'REEDS calc'!$B$64:$B$113,0),MATCH(M$1,'REEDS calc'!$C$63:$AG$63,0))*SUMIFS('res v com'!$E$3:$E$52,'res v com'!$B$3:$B$52,About!$B$2)*SUMIFS('Urban and Rural'!$B$2:$B$53,'Urban and Rural'!$A$2:$A$53,About!$B$1)*About!$B$51</f>
        <v>89273118099977.609</v>
      </c>
      <c r="N8" s="74">
        <f>INDEX('REEDS calc'!$C$64:$AG$113,MATCH(About!$B$2,'REEDS calc'!$B$64:$B$113,0),MATCH(N$1,'REEDS calc'!$C$63:$AG$63,0))*SUMIFS('res v com'!$E$3:$E$52,'res v com'!$B$3:$B$52,About!$B$2)*SUMIFS('Urban and Rural'!$B$2:$B$53,'Urban and Rural'!$A$2:$A$53,About!$B$1)*About!$B$51</f>
        <v>93841007200604.188</v>
      </c>
      <c r="O8" s="74">
        <f>INDEX('REEDS calc'!$C$64:$AG$113,MATCH(About!$B$2,'REEDS calc'!$B$64:$B$113,0),MATCH(O$1,'REEDS calc'!$C$63:$AG$63,0))*SUMIFS('res v com'!$E$3:$E$52,'res v com'!$B$3:$B$52,About!$B$2)*SUMIFS('Urban and Rural'!$B$2:$B$53,'Urban and Rural'!$A$2:$A$53,About!$B$1)*About!$B$51</f>
        <v>96802327064520.891</v>
      </c>
      <c r="P8" s="74">
        <f>INDEX('REEDS calc'!$C$64:$AG$113,MATCH(About!$B$2,'REEDS calc'!$B$64:$B$113,0),MATCH(P$1,'REEDS calc'!$C$63:$AG$63,0))*SUMIFS('res v com'!$E$3:$E$52,'res v com'!$B$3:$B$52,About!$B$2)*SUMIFS('Urban and Rural'!$B$2:$B$53,'Urban and Rural'!$A$2:$A$53,About!$B$1)*About!$B$51</f>
        <v>99763646928437.594</v>
      </c>
      <c r="Q8" s="74">
        <f>INDEX('REEDS calc'!$C$64:$AG$113,MATCH(About!$B$2,'REEDS calc'!$B$64:$B$113,0),MATCH(Q$1,'REEDS calc'!$C$63:$AG$63,0))*SUMIFS('res v com'!$E$3:$E$52,'res v com'!$B$3:$B$52,About!$B$2)*SUMIFS('Urban and Rural'!$B$2:$B$53,'Urban and Rural'!$A$2:$A$53,About!$B$1)*About!$B$51</f>
        <v>101330964725287</v>
      </c>
      <c r="R8" s="74">
        <f>INDEX('REEDS calc'!$C$64:$AG$113,MATCH(About!$B$2,'REEDS calc'!$B$64:$B$113,0),MATCH(R$1,'REEDS calc'!$C$63:$AG$63,0))*SUMIFS('res v com'!$E$3:$E$52,'res v com'!$B$3:$B$52,About!$B$2)*SUMIFS('Urban and Rural'!$B$2:$B$53,'Urban and Rural'!$A$2:$A$53,About!$B$1)*About!$B$51</f>
        <v>102898282522136.42</v>
      </c>
      <c r="S8" s="74">
        <f>INDEX('REEDS calc'!$C$64:$AG$113,MATCH(About!$B$2,'REEDS calc'!$B$64:$B$113,0),MATCH(S$1,'REEDS calc'!$C$63:$AG$63,0))*SUMIFS('res v com'!$E$3:$E$52,'res v com'!$B$3:$B$52,About!$B$2)*SUMIFS('Urban and Rural'!$B$2:$B$53,'Urban and Rural'!$A$2:$A$53,About!$B$1)*About!$B$51</f>
        <v>104346313843168.8</v>
      </c>
      <c r="T8" s="74">
        <f>INDEX('REEDS calc'!$C$64:$AG$113,MATCH(About!$B$2,'REEDS calc'!$B$64:$B$113,0),MATCH(T$1,'REEDS calc'!$C$63:$AG$63,0))*SUMIFS('res v com'!$E$3:$E$52,'res v com'!$B$3:$B$52,About!$B$2)*SUMIFS('Urban and Rural'!$B$2:$B$53,'Urban and Rural'!$A$2:$A$53,About!$B$1)*About!$B$51</f>
        <v>105794345164201.17</v>
      </c>
      <c r="U8" s="74">
        <f>INDEX('REEDS calc'!$C$64:$AG$113,MATCH(About!$B$2,'REEDS calc'!$B$64:$B$113,0),MATCH(U$1,'REEDS calc'!$C$63:$AG$63,0))*SUMIFS('res v com'!$E$3:$E$52,'res v com'!$B$3:$B$52,About!$B$2)*SUMIFS('Urban and Rural'!$B$2:$B$53,'Urban and Rural'!$A$2:$A$53,About!$B$1)*About!$B$51</f>
        <v>107140232323322.09</v>
      </c>
      <c r="V8" s="74">
        <f>INDEX('REEDS calc'!$C$64:$AG$113,MATCH(About!$B$2,'REEDS calc'!$B$64:$B$113,0),MATCH(V$1,'REEDS calc'!$C$63:$AG$63,0))*SUMIFS('res v com'!$E$3:$E$52,'res v com'!$B$3:$B$52,About!$B$2)*SUMIFS('Urban and Rural'!$B$2:$B$53,'Urban and Rural'!$A$2:$A$53,About!$B$1)*About!$B$51</f>
        <v>108486119482443.05</v>
      </c>
      <c r="W8" s="74">
        <f>INDEX('REEDS calc'!$C$64:$AG$113,MATCH(About!$B$2,'REEDS calc'!$B$64:$B$113,0),MATCH(W$1,'REEDS calc'!$C$63:$AG$63,0))*SUMIFS('res v com'!$E$3:$E$52,'res v com'!$B$3:$B$52,About!$B$2)*SUMIFS('Urban and Rural'!$B$2:$B$53,'Urban and Rural'!$A$2:$A$53,About!$B$1)*About!$B$51</f>
        <v>109814985711094.98</v>
      </c>
      <c r="X8" s="74">
        <f>INDEX('REEDS calc'!$C$64:$AG$113,MATCH(About!$B$2,'REEDS calc'!$B$64:$B$113,0),MATCH(X$1,'REEDS calc'!$C$63:$AG$63,0))*SUMIFS('res v com'!$E$3:$E$52,'res v com'!$B$3:$B$52,About!$B$2)*SUMIFS('Urban and Rural'!$B$2:$B$53,'Urban and Rural'!$A$2:$A$53,About!$B$1)*About!$B$51</f>
        <v>111143851939746.92</v>
      </c>
      <c r="Y8" s="74">
        <f>INDEX('REEDS calc'!$C$64:$AG$113,MATCH(About!$B$2,'REEDS calc'!$B$64:$B$113,0),MATCH(Y$1,'REEDS calc'!$C$63:$AG$63,0))*SUMIFS('res v com'!$E$3:$E$52,'res v com'!$B$3:$B$52,About!$B$2)*SUMIFS('Urban and Rural'!$B$2:$B$53,'Urban and Rural'!$A$2:$A$53,About!$B$1)*About!$B$51</f>
        <v>112351288903343.63</v>
      </c>
      <c r="Z8" s="74">
        <f>INDEX('REEDS calc'!$C$64:$AG$113,MATCH(About!$B$2,'REEDS calc'!$B$64:$B$113,0),MATCH(Z$1,'REEDS calc'!$C$63:$AG$63,0))*SUMIFS('res v com'!$E$3:$E$52,'res v com'!$B$3:$B$52,About!$B$2)*SUMIFS('Urban and Rural'!$B$2:$B$53,'Urban and Rural'!$A$2:$A$53,About!$B$1)*About!$B$51</f>
        <v>113558725866940.31</v>
      </c>
      <c r="AA8" s="74">
        <f>INDEX('REEDS calc'!$C$64:$AG$113,MATCH(About!$B$2,'REEDS calc'!$B$64:$B$113,0),MATCH(AA$1,'REEDS calc'!$C$63:$AG$63,0))*SUMIFS('res v com'!$E$3:$E$52,'res v com'!$B$3:$B$52,About!$B$2)*SUMIFS('Urban and Rural'!$B$2:$B$53,'Urban and Rural'!$A$2:$A$53,About!$B$1)*About!$B$51</f>
        <v>114667475619356.13</v>
      </c>
      <c r="AB8" s="74">
        <f>INDEX('REEDS calc'!$C$64:$AG$113,MATCH(About!$B$2,'REEDS calc'!$B$64:$B$113,0),MATCH(AB$1,'REEDS calc'!$C$63:$AG$63,0))*SUMIFS('res v com'!$E$3:$E$52,'res v com'!$B$3:$B$52,About!$B$2)*SUMIFS('Urban and Rural'!$B$2:$B$53,'Urban and Rural'!$A$2:$A$53,About!$B$1)*About!$B$51</f>
        <v>115776225371771.92</v>
      </c>
      <c r="AC8" s="74">
        <f>INDEX('REEDS calc'!$C$64:$AG$113,MATCH(About!$B$2,'REEDS calc'!$B$64:$B$113,0),MATCH(AC$1,'REEDS calc'!$C$63:$AG$63,0))*SUMIFS('res v com'!$E$3:$E$52,'res v com'!$B$3:$B$52,About!$B$2)*SUMIFS('Urban and Rural'!$B$2:$B$53,'Urban and Rural'!$A$2:$A$53,About!$B$1)*About!$B$51</f>
        <v>116711873673329.39</v>
      </c>
      <c r="AD8" s="74">
        <f>INDEX('REEDS calc'!$C$64:$AG$113,MATCH(About!$B$2,'REEDS calc'!$B$64:$B$113,0),MATCH(AD$1,'REEDS calc'!$C$63:$AG$63,0))*SUMIFS('res v com'!$E$3:$E$52,'res v com'!$B$3:$B$52,About!$B$2)*SUMIFS('Urban and Rural'!$B$2:$B$53,'Urban and Rural'!$A$2:$A$53,About!$B$1)*About!$B$51</f>
        <v>117647521974886.92</v>
      </c>
      <c r="AE8" s="74">
        <f>INDEX('REEDS calc'!$C$64:$AG$113,MATCH(About!$B$2,'REEDS calc'!$B$64:$B$113,0),MATCH(AE$1,'REEDS calc'!$C$63:$AG$63,0))*SUMIFS('res v com'!$E$3:$E$52,'res v com'!$B$3:$B$52,About!$B$2)*SUMIFS('Urban and Rural'!$B$2:$B$53,'Urban and Rural'!$A$2:$A$53,About!$B$1)*About!$B$51</f>
        <v>118363648331326.39</v>
      </c>
      <c r="AF8" s="74">
        <f>INDEX('REEDS calc'!$C$64:$AG$113,MATCH(About!$B$2,'REEDS calc'!$B$64:$B$113,0),MATCH(AF$1,'REEDS calc'!$C$63:$AG$63,0))*SUMIFS('res v com'!$E$3:$E$52,'res v com'!$B$3:$B$52,About!$B$2)*SUMIFS('Urban and Rural'!$B$2:$B$53,'Urban and Rural'!$A$2:$A$53,About!$B$1)*About!$B$51</f>
        <v>119079774687765.84</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abSelected="1"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4">
        <f>INDEX('REEDS calc'!$C$64:$AG$113,MATCH(About!$B$2,'REEDS calc'!$B$64:$B$113,0),MATCH(B$1,'REEDS calc'!$C$63:$AG$63,0))*SUMIFS('res v com'!$F$3:$F$52,'res v com'!$B$3:$B$52,About!$B$2)*About!$B$51</f>
        <v>16700948660550.842</v>
      </c>
      <c r="C8" s="74">
        <f>INDEX('REEDS calc'!$C$64:$AG$113,MATCH(About!$B$2,'REEDS calc'!$B$64:$B$113,0),MATCH(C$1,'REEDS calc'!$C$63:$AG$63,0))*SUMIFS('res v com'!$F$3:$F$52,'res v com'!$B$3:$B$52,About!$B$2)*About!$B$51</f>
        <v>16700948660550.842</v>
      </c>
      <c r="D8" s="74">
        <f>INDEX('REEDS calc'!$C$64:$AG$113,MATCH(About!$B$2,'REEDS calc'!$B$64:$B$113,0),MATCH(D$1,'REEDS calc'!$C$63:$AG$63,0))*SUMIFS('res v com'!$F$3:$F$52,'res v com'!$B$3:$B$52,About!$B$2)*About!$B$51</f>
        <v>16700948660550.842</v>
      </c>
      <c r="E8" s="74">
        <f>INDEX('REEDS calc'!$C$64:$AG$113,MATCH(About!$B$2,'REEDS calc'!$B$64:$B$113,0),MATCH(E$1,'REEDS calc'!$C$63:$AG$63,0))*SUMIFS('res v com'!$F$3:$F$52,'res v com'!$B$3:$B$52,About!$B$2)*About!$B$51</f>
        <v>17243510794098.125</v>
      </c>
      <c r="F8" s="74">
        <f>INDEX('REEDS calc'!$C$64:$AG$113,MATCH(About!$B$2,'REEDS calc'!$B$64:$B$113,0),MATCH(F$1,'REEDS calc'!$C$63:$AG$63,0))*SUMIFS('res v com'!$F$3:$F$52,'res v com'!$B$3:$B$52,About!$B$2)*About!$B$51</f>
        <v>17786072927645.414</v>
      </c>
      <c r="G8" s="74">
        <f>INDEX('REEDS calc'!$C$64:$AG$113,MATCH(About!$B$2,'REEDS calc'!$B$64:$B$113,0),MATCH(G$1,'REEDS calc'!$C$63:$AG$63,0))*SUMIFS('res v com'!$F$3:$F$52,'res v com'!$B$3:$B$52,About!$B$2)*About!$B$51</f>
        <v>19264778809890.211</v>
      </c>
      <c r="H8" s="74">
        <f>INDEX('REEDS calc'!$C$64:$AG$113,MATCH(About!$B$2,'REEDS calc'!$B$64:$B$113,0),MATCH(H$1,'REEDS calc'!$C$63:$AG$63,0))*SUMIFS('res v com'!$F$3:$F$52,'res v com'!$B$3:$B$52,About!$B$2)*About!$B$51</f>
        <v>20743484692135.008</v>
      </c>
      <c r="I8" s="74">
        <f>INDEX('REEDS calc'!$C$64:$AG$113,MATCH(About!$B$2,'REEDS calc'!$B$64:$B$113,0),MATCH(I$1,'REEDS calc'!$C$63:$AG$63,0))*SUMIFS('res v com'!$F$3:$F$52,'res v com'!$B$3:$B$52,About!$B$2)*About!$B$51</f>
        <v>22401372317538.41</v>
      </c>
      <c r="J8" s="74">
        <f>INDEX('REEDS calc'!$C$64:$AG$113,MATCH(About!$B$2,'REEDS calc'!$B$64:$B$113,0),MATCH(J$1,'REEDS calc'!$C$63:$AG$63,0))*SUMIFS('res v com'!$F$3:$F$52,'res v com'!$B$3:$B$52,About!$B$2)*About!$B$51</f>
        <v>24059259942941.813</v>
      </c>
      <c r="K8" s="74">
        <f>INDEX('REEDS calc'!$C$64:$AG$113,MATCH(About!$B$2,'REEDS calc'!$B$64:$B$113,0),MATCH(K$1,'REEDS calc'!$C$63:$AG$63,0))*SUMIFS('res v com'!$F$3:$F$52,'res v com'!$B$3:$B$52,About!$B$2)*About!$B$51</f>
        <v>25782486764128.262</v>
      </c>
      <c r="L8" s="74">
        <f>INDEX('REEDS calc'!$C$64:$AG$113,MATCH(About!$B$2,'REEDS calc'!$B$64:$B$113,0),MATCH(L$1,'REEDS calc'!$C$63:$AG$63,0))*SUMIFS('res v com'!$F$3:$F$52,'res v com'!$B$3:$B$52,About!$B$2)*About!$B$51</f>
        <v>27505713585314.707</v>
      </c>
      <c r="M8" s="74">
        <f>INDEX('REEDS calc'!$C$64:$AG$113,MATCH(About!$B$2,'REEDS calc'!$B$64:$B$113,0),MATCH(M$1,'REEDS calc'!$C$63:$AG$63,0))*SUMIFS('res v com'!$F$3:$F$52,'res v com'!$B$3:$B$52,About!$B$2)*About!$B$51</f>
        <v>28989011024865.676</v>
      </c>
      <c r="N8" s="74">
        <f>INDEX('REEDS calc'!$C$64:$AG$113,MATCH(About!$B$2,'REEDS calc'!$B$64:$B$113,0),MATCH(N$1,'REEDS calc'!$C$63:$AG$63,0))*SUMIFS('res v com'!$F$3:$F$52,'res v com'!$B$3:$B$52,About!$B$2)*About!$B$51</f>
        <v>30472308464416.641</v>
      </c>
      <c r="O8" s="74">
        <f>INDEX('REEDS calc'!$C$64:$AG$113,MATCH(About!$B$2,'REEDS calc'!$B$64:$B$113,0),MATCH(O$1,'REEDS calc'!$C$63:$AG$63,0))*SUMIFS('res v com'!$F$3:$F$52,'res v com'!$B$3:$B$52,About!$B$2)*About!$B$51</f>
        <v>31433916348293.797</v>
      </c>
      <c r="P8" s="74">
        <f>INDEX('REEDS calc'!$C$64:$AG$113,MATCH(About!$B$2,'REEDS calc'!$B$64:$B$113,0),MATCH(P$1,'REEDS calc'!$C$63:$AG$63,0))*SUMIFS('res v com'!$F$3:$F$52,'res v com'!$B$3:$B$52,About!$B$2)*About!$B$51</f>
        <v>32395524232170.953</v>
      </c>
      <c r="Q8" s="74">
        <f>INDEX('REEDS calc'!$C$64:$AG$113,MATCH(About!$B$2,'REEDS calc'!$B$64:$B$113,0),MATCH(Q$1,'REEDS calc'!$C$63:$AG$63,0))*SUMIFS('res v com'!$F$3:$F$52,'res v com'!$B$3:$B$52,About!$B$2)*About!$B$51</f>
        <v>32904467952961.047</v>
      </c>
      <c r="R8" s="74">
        <f>INDEX('REEDS calc'!$C$64:$AG$113,MATCH(About!$B$2,'REEDS calc'!$B$64:$B$113,0),MATCH(R$1,'REEDS calc'!$C$63:$AG$63,0))*SUMIFS('res v com'!$F$3:$F$52,'res v com'!$B$3:$B$52,About!$B$2)*About!$B$51</f>
        <v>33413411673751.133</v>
      </c>
      <c r="S8" s="74">
        <f>INDEX('REEDS calc'!$C$64:$AG$113,MATCH(About!$B$2,'REEDS calc'!$B$64:$B$113,0),MATCH(S$1,'REEDS calc'!$C$63:$AG$63,0))*SUMIFS('res v com'!$F$3:$F$52,'res v com'!$B$3:$B$52,About!$B$2)*About!$B$51</f>
        <v>33883620363927.59</v>
      </c>
      <c r="T8" s="74">
        <f>INDEX('REEDS calc'!$C$64:$AG$113,MATCH(About!$B$2,'REEDS calc'!$B$64:$B$113,0),MATCH(T$1,'REEDS calc'!$C$63:$AG$63,0))*SUMIFS('res v com'!$F$3:$F$52,'res v com'!$B$3:$B$52,About!$B$2)*About!$B$51</f>
        <v>34353829054104.039</v>
      </c>
      <c r="U8" s="74">
        <f>INDEX('REEDS calc'!$C$64:$AG$113,MATCH(About!$B$2,'REEDS calc'!$B$64:$B$113,0),MATCH(U$1,'REEDS calc'!$C$63:$AG$63,0))*SUMIFS('res v com'!$F$3:$F$52,'res v com'!$B$3:$B$52,About!$B$2)*About!$B$51</f>
        <v>34790869212713.578</v>
      </c>
      <c r="V8" s="74">
        <f>INDEX('REEDS calc'!$C$64:$AG$113,MATCH(About!$B$2,'REEDS calc'!$B$64:$B$113,0),MATCH(V$1,'REEDS calc'!$C$63:$AG$63,0))*SUMIFS('res v com'!$F$3:$F$52,'res v com'!$B$3:$B$52,About!$B$2)*About!$B$51</f>
        <v>35227909371323.109</v>
      </c>
      <c r="W8" s="74">
        <f>INDEX('REEDS calc'!$C$64:$AG$113,MATCH(About!$B$2,'REEDS calc'!$B$64:$B$113,0),MATCH(W$1,'REEDS calc'!$C$63:$AG$63,0))*SUMIFS('res v com'!$F$3:$F$52,'res v com'!$B$3:$B$52,About!$B$2)*About!$B$51</f>
        <v>35659422446847.383</v>
      </c>
      <c r="X8" s="74">
        <f>INDEX('REEDS calc'!$C$64:$AG$113,MATCH(About!$B$2,'REEDS calc'!$B$64:$B$113,0),MATCH(X$1,'REEDS calc'!$C$63:$AG$63,0))*SUMIFS('res v com'!$F$3:$F$52,'res v com'!$B$3:$B$52,About!$B$2)*About!$B$51</f>
        <v>36090935522371.656</v>
      </c>
      <c r="Y8" s="74">
        <f>INDEX('REEDS calc'!$C$64:$AG$113,MATCH(About!$B$2,'REEDS calc'!$B$64:$B$113,0),MATCH(Y$1,'REEDS calc'!$C$63:$AG$63,0))*SUMIFS('res v com'!$F$3:$F$52,'res v com'!$B$3:$B$52,About!$B$2)*About!$B$51</f>
        <v>36483017754901.445</v>
      </c>
      <c r="Z8" s="74">
        <f>INDEX('REEDS calc'!$C$64:$AG$113,MATCH(About!$B$2,'REEDS calc'!$B$64:$B$113,0),MATCH(Z$1,'REEDS calc'!$C$63:$AG$63,0))*SUMIFS('res v com'!$F$3:$F$52,'res v com'!$B$3:$B$52,About!$B$2)*About!$B$51</f>
        <v>36875099987431.234</v>
      </c>
      <c r="AA8" s="74">
        <f>INDEX('REEDS calc'!$C$64:$AG$113,MATCH(About!$B$2,'REEDS calc'!$B$64:$B$113,0),MATCH(AA$1,'REEDS calc'!$C$63:$AG$63,0))*SUMIFS('res v com'!$F$3:$F$52,'res v com'!$B$3:$B$52,About!$B$2)*About!$B$51</f>
        <v>37235136238888.289</v>
      </c>
      <c r="AB8" s="74">
        <f>INDEX('REEDS calc'!$C$64:$AG$113,MATCH(About!$B$2,'REEDS calc'!$B$64:$B$113,0),MATCH(AB$1,'REEDS calc'!$C$63:$AG$63,0))*SUMIFS('res v com'!$F$3:$F$52,'res v com'!$B$3:$B$52,About!$B$2)*About!$B$51</f>
        <v>37595172490345.344</v>
      </c>
      <c r="AC8" s="74">
        <f>INDEX('REEDS calc'!$C$64:$AG$113,MATCH(About!$B$2,'REEDS calc'!$B$64:$B$113,0),MATCH(AC$1,'REEDS calc'!$C$63:$AG$63,0))*SUMIFS('res v com'!$F$3:$F$52,'res v com'!$B$3:$B$52,About!$B$2)*About!$B$51</f>
        <v>37898998765337.453</v>
      </c>
      <c r="AD8" s="74">
        <f>INDEX('REEDS calc'!$C$64:$AG$113,MATCH(About!$B$2,'REEDS calc'!$B$64:$B$113,0),MATCH(AD$1,'REEDS calc'!$C$63:$AG$63,0))*SUMIFS('res v com'!$F$3:$F$52,'res v com'!$B$3:$B$52,About!$B$2)*About!$B$51</f>
        <v>38202825040329.57</v>
      </c>
      <c r="AE8" s="74">
        <f>INDEX('REEDS calc'!$C$64:$AG$113,MATCH(About!$B$2,'REEDS calc'!$B$64:$B$113,0),MATCH(AE$1,'REEDS calc'!$C$63:$AG$63,0))*SUMIFS('res v com'!$F$3:$F$52,'res v com'!$B$3:$B$52,About!$B$2)*About!$B$51</f>
        <v>38435367549024.867</v>
      </c>
      <c r="AF8" s="74">
        <f>INDEX('REEDS calc'!$C$64:$AG$113,MATCH(About!$B$2,'REEDS calc'!$B$64:$B$113,0),MATCH(AF$1,'REEDS calc'!$C$63:$AG$63,0))*SUMIFS('res v com'!$F$3:$F$52,'res v com'!$B$3:$B$52,About!$B$2)*About!$B$51</f>
        <v>38667910057720.164</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72"/>
      <c r="C27" s="72"/>
      <c r="D27" s="72"/>
      <c r="E27" s="72"/>
      <c r="F27" s="72"/>
      <c r="G27" s="72"/>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dist-rural-residential</vt:lpstr>
      <vt:lpstr>dist-urban-residential</vt:lpstr>
      <vt:lpstr>dist-commercial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2024-02-27T21:22:45Z</dcterms:modified>
</cp:coreProperties>
</file>