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autoCompressPictures="0"/>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land/PLANAbPiaSY/"/>
    </mc:Choice>
  </mc:AlternateContent>
  <xr:revisionPtr revIDLastSave="333" documentId="8_{74B7E32C-CC73-AD40-9E0E-6148B3B06460}" xr6:coauthVersionLast="47" xr6:coauthVersionMax="47" xr10:uidLastSave="{E0BB5607-AFF9-4DBE-85E5-F47D4D21EC8A}"/>
  <bookViews>
    <workbookView minimized="1" xWindow="3540" yWindow="3540" windowWidth="21600" windowHeight="11295" activeTab="4" xr2:uid="{00000000-000D-0000-FFFF-FFFF00000000}"/>
  </bookViews>
  <sheets>
    <sheet name="About" sheetId="1" r:id="rId1"/>
    <sheet name="Aff Ref" sheetId="5" r:id="rId2"/>
    <sheet name="Set Asides" sheetId="6" r:id="rId3"/>
    <sheet name="Avoided Def" sheetId="7" r:id="rId4"/>
    <sheet name="Impr Forest Mgmt" sheetId="9" r:id="rId5"/>
    <sheet name="Peatland restoration" sheetId="10" r:id="rId6"/>
    <sheet name="Forest Restoration" sheetId="11" r:id="rId7"/>
    <sheet name="PLANAbPiaSY" sheetId="3" r:id="rId8"/>
  </sheets>
  <definedNames>
    <definedName name="acres_per_million_hectar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6" i="9" l="1"/>
  <c r="A8" i="9" l="1"/>
  <c r="A10" i="9" s="1"/>
  <c r="A11" i="9" s="1"/>
  <c r="A25" i="9" s="1"/>
  <c r="A13" i="10" l="1"/>
  <c r="C32" i="1" l="1"/>
  <c r="C33" i="1"/>
  <c r="C34" i="1"/>
  <c r="C35" i="1"/>
  <c r="C36" i="1"/>
  <c r="C37" i="1"/>
  <c r="C38" i="1"/>
  <c r="C39" i="1"/>
  <c r="A7" i="7"/>
  <c r="A8" i="7" s="1"/>
  <c r="B5" i="3" s="1"/>
  <c r="E34" i="1"/>
  <c r="E35" i="1"/>
  <c r="E36" i="1"/>
  <c r="E37" i="1"/>
  <c r="E38" i="1"/>
  <c r="E39" i="1"/>
  <c r="E33" i="1"/>
  <c r="D46" i="1"/>
  <c r="D47" i="1"/>
  <c r="D49" i="1"/>
  <c r="D50" i="1"/>
  <c r="D51" i="1"/>
  <c r="D52" i="1"/>
  <c r="D53" i="1"/>
  <c r="D54" i="1"/>
  <c r="D55" i="1"/>
  <c r="D45" i="1"/>
  <c r="C54" i="1"/>
  <c r="C51" i="1"/>
  <c r="A19" i="6"/>
  <c r="D7" i="3"/>
  <c r="C7" i="3"/>
  <c r="A11" i="5"/>
  <c r="A2" i="6"/>
  <c r="A3" i="6" s="1"/>
  <c r="A23" i="5"/>
  <c r="A7" i="5"/>
  <c r="A8" i="5" s="1"/>
  <c r="A14" i="10"/>
  <c r="A17" i="10" s="1"/>
  <c r="B6" i="3" s="1"/>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2" i="11"/>
  <c r="A3" i="11" s="1"/>
  <c r="B4" i="3" l="1"/>
  <c r="C40" i="1"/>
  <c r="A2" i="5"/>
  <c r="B3" i="3" s="1"/>
  <c r="Q3" i="3" s="1"/>
  <c r="P6" i="3"/>
  <c r="AB6" i="3"/>
  <c r="E6" i="3"/>
  <c r="Q6" i="3"/>
  <c r="AC6" i="3"/>
  <c r="F6" i="3"/>
  <c r="R6" i="3"/>
  <c r="AD6" i="3"/>
  <c r="T6" i="3"/>
  <c r="G6" i="3"/>
  <c r="S6" i="3"/>
  <c r="AE6" i="3"/>
  <c r="H6" i="3"/>
  <c r="AF6" i="3"/>
  <c r="AA6" i="3"/>
  <c r="I6" i="3"/>
  <c r="U6" i="3"/>
  <c r="AG6" i="3"/>
  <c r="N6" i="3"/>
  <c r="J6" i="3"/>
  <c r="V6" i="3"/>
  <c r="AH6" i="3"/>
  <c r="X6" i="3"/>
  <c r="K6" i="3"/>
  <c r="W6" i="3"/>
  <c r="L6" i="3"/>
  <c r="Z6" i="3"/>
  <c r="M6" i="3"/>
  <c r="Y6" i="3"/>
  <c r="O6" i="3"/>
  <c r="A13" i="5"/>
  <c r="A17" i="5" s="1"/>
  <c r="A21" i="6"/>
  <c r="B2" i="3" s="1"/>
  <c r="I2" i="3" s="1"/>
  <c r="O5" i="3"/>
  <c r="AA5" i="3"/>
  <c r="P5" i="3"/>
  <c r="AB5" i="3"/>
  <c r="G5" i="3"/>
  <c r="H5" i="3"/>
  <c r="T5" i="3"/>
  <c r="AF5" i="3"/>
  <c r="I5" i="3"/>
  <c r="U5" i="3"/>
  <c r="AG5" i="3"/>
  <c r="J5" i="3"/>
  <c r="AH5" i="3"/>
  <c r="W5" i="3"/>
  <c r="X5" i="3"/>
  <c r="M5" i="3"/>
  <c r="Z5" i="3"/>
  <c r="E5" i="3"/>
  <c r="Q5" i="3"/>
  <c r="AC5" i="3"/>
  <c r="F5" i="3"/>
  <c r="R5" i="3"/>
  <c r="AD5" i="3"/>
  <c r="S5" i="3"/>
  <c r="AE5" i="3"/>
  <c r="V5" i="3"/>
  <c r="K5" i="3"/>
  <c r="L5" i="3"/>
  <c r="Y5" i="3"/>
  <c r="N5" i="3"/>
  <c r="D6" i="3"/>
  <c r="C6" i="3"/>
  <c r="D5" i="3"/>
  <c r="C5" i="3"/>
  <c r="U4" i="3" l="1"/>
  <c r="U2" i="3"/>
  <c r="H2" i="3"/>
  <c r="AA3" i="3"/>
  <c r="AB3" i="3"/>
  <c r="J3" i="3"/>
  <c r="AD3" i="3"/>
  <c r="N3" i="3"/>
  <c r="Y3" i="3"/>
  <c r="E3" i="3"/>
  <c r="P3" i="3"/>
  <c r="G3" i="3"/>
  <c r="O3" i="3"/>
  <c r="AH3" i="3"/>
  <c r="W3" i="3"/>
  <c r="H3" i="3"/>
  <c r="Z3" i="3"/>
  <c r="C3" i="3"/>
  <c r="U3" i="3"/>
  <c r="F3" i="3"/>
  <c r="M3" i="3"/>
  <c r="T3" i="3"/>
  <c r="AE3" i="3"/>
  <c r="S3" i="3"/>
  <c r="AG3" i="3"/>
  <c r="R3" i="3"/>
  <c r="D3" i="3"/>
  <c r="I3" i="3"/>
  <c r="AF3" i="3"/>
  <c r="X3" i="3"/>
  <c r="L3" i="3"/>
  <c r="K3" i="3"/>
  <c r="AC3" i="3"/>
  <c r="V3" i="3"/>
  <c r="O2" i="3"/>
  <c r="X2" i="3"/>
  <c r="N2" i="3"/>
  <c r="P2" i="3"/>
  <c r="AB2" i="3"/>
  <c r="AG2" i="3"/>
  <c r="AF2" i="3"/>
  <c r="Z2" i="3"/>
  <c r="W2" i="3"/>
  <c r="T2" i="3"/>
  <c r="Y2" i="3"/>
  <c r="V2" i="3"/>
  <c r="AH2" i="3"/>
  <c r="AA2" i="3"/>
  <c r="AC2" i="3"/>
  <c r="AE2" i="3"/>
  <c r="M2" i="3"/>
  <c r="S2" i="3"/>
  <c r="AD2" i="3"/>
  <c r="L2" i="3"/>
  <c r="G2" i="3"/>
  <c r="C2" i="3"/>
  <c r="R2" i="3"/>
  <c r="K2" i="3"/>
  <c r="D2" i="3"/>
  <c r="F2" i="3"/>
  <c r="J2" i="3"/>
  <c r="E2" i="3"/>
  <c r="Q2" i="3"/>
  <c r="V4" i="3"/>
  <c r="AC4" i="3"/>
  <c r="J4" i="3"/>
  <c r="W4" i="3"/>
  <c r="C4" i="3"/>
  <c r="K4" i="3"/>
  <c r="AH4" i="3"/>
  <c r="O4" i="3"/>
  <c r="AF4" i="3"/>
  <c r="Q4" i="3"/>
  <c r="S4" i="3"/>
  <c r="AB4" i="3"/>
  <c r="D4" i="3"/>
  <c r="AD4" i="3"/>
  <c r="I4" i="3"/>
  <c r="N4" i="3"/>
  <c r="M4" i="3"/>
  <c r="T4" i="3"/>
  <c r="E4" i="3"/>
  <c r="P4" i="3"/>
  <c r="AA4" i="3"/>
  <c r="X4" i="3"/>
  <c r="H4" i="3"/>
  <c r="G4" i="3"/>
  <c r="Y4" i="3"/>
  <c r="F4" i="3"/>
  <c r="R4" i="3"/>
  <c r="L4" i="3"/>
  <c r="AE4" i="3"/>
  <c r="Z4" i="3"/>
  <c r="AG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tc={62F39E11-EEA3-4533-8A69-B8CED292EA6A}</author>
  </authors>
  <commentList>
    <comment ref="A8" authorId="0" shapeId="0" xr:uid="{62F39E11-EEA3-4533-8A69-B8CED292EA6A}">
      <text>
        <t>[Threaded comment]
Your version of Excel allows you to read this threaded comment; however, any edits to it will get removed if the file is opened in a newer version of Excel. Learn more: https://go.microsoft.com/fwlink/?linkid=870924
Comment:
    =About!C34</t>
      </text>
    </comment>
  </commentList>
</comments>
</file>

<file path=xl/sharedStrings.xml><?xml version="1.0" encoding="utf-8"?>
<sst xmlns="http://schemas.openxmlformats.org/spreadsheetml/2006/main" count="160" uniqueCount="132">
  <si>
    <t>PLANAbPiaSY Potential Land Area Newly Affected by Policy in a Single Year</t>
  </si>
  <si>
    <t>Sources:</t>
  </si>
  <si>
    <t>NR Can</t>
  </si>
  <si>
    <t xml:space="preserve">The State of Canada's Forests </t>
  </si>
  <si>
    <t xml:space="preserve">Inventory and land-use change </t>
  </si>
  <si>
    <t xml:space="preserve">(for total area of managed forest) </t>
  </si>
  <si>
    <t>Peat and Peatlands</t>
  </si>
  <si>
    <t xml:space="preserve">Peat and Peatlands Statistics </t>
  </si>
  <si>
    <t>http://peatmoss.com/peat-moss-industry-figures/</t>
  </si>
  <si>
    <t>(for peatland restoration)</t>
  </si>
  <si>
    <t>Canadian Sphagnum Peat Moss</t>
  </si>
  <si>
    <t xml:space="preserve">2017 Statistics about Peatland Areas Managed for Horticultural Peat Harvesting in Canada </t>
  </si>
  <si>
    <t>https://tourbehorticole.com/wp-content/uploads/2020/01/Summary_2016_2017_Indutry_Statistic_AREAS_WEB.pdf</t>
  </si>
  <si>
    <t xml:space="preserve">(for peatland restoration) </t>
  </si>
  <si>
    <t>Notes</t>
  </si>
  <si>
    <t xml:space="preserve">Units: </t>
  </si>
  <si>
    <t xml:space="preserve">ha to acre conversion: </t>
  </si>
  <si>
    <t>1ha=</t>
  </si>
  <si>
    <t>NR Can Data:</t>
  </si>
  <si>
    <t>million ha</t>
  </si>
  <si>
    <t>data yr</t>
  </si>
  <si>
    <t>TOTAL</t>
  </si>
  <si>
    <t xml:space="preserve">deforested </t>
  </si>
  <si>
    <t xml:space="preserve">sustainably managed </t>
  </si>
  <si>
    <t>regenerated</t>
  </si>
  <si>
    <t xml:space="preserve">harvested </t>
  </si>
  <si>
    <t>forest fire</t>
  </si>
  <si>
    <t xml:space="preserve">protected </t>
  </si>
  <si>
    <t>insects</t>
  </si>
  <si>
    <t xml:space="preserve"> </t>
  </si>
  <si>
    <t>Assume 1.5 x current reforestation rate could be done in addition to current rate of regeneration</t>
  </si>
  <si>
    <t>acres</t>
  </si>
  <si>
    <t xml:space="preserve">Rationale: </t>
  </si>
  <si>
    <t xml:space="preserve">Current total forest land: </t>
  </si>
  <si>
    <t xml:space="preserve">Reforestation rate is: </t>
  </si>
  <si>
    <t>ha/year</t>
  </si>
  <si>
    <t>An additional 1.5x ha of reforestation/year is equivalent to</t>
  </si>
  <si>
    <t>in total in 2050</t>
  </si>
  <si>
    <t>34 years from 2016-2050</t>
  </si>
  <si>
    <t xml:space="preserve">To check that this is reasonable: </t>
  </si>
  <si>
    <t xml:space="preserve">This is equivalent to </t>
  </si>
  <si>
    <t xml:space="preserve">% of the land area of the prairies in Canada </t>
  </si>
  <si>
    <t xml:space="preserve">Source: </t>
  </si>
  <si>
    <t>http://www.nrcan.gc.ca/environment/resources/publications/impacts-adaptation/reports/assessments/2008/ch7/10381</t>
  </si>
  <si>
    <t>Table 2</t>
  </si>
  <si>
    <t xml:space="preserve">Land area of the prairies </t>
  </si>
  <si>
    <t>Unit</t>
  </si>
  <si>
    <t xml:space="preserve">km2 </t>
  </si>
  <si>
    <t>ha</t>
  </si>
  <si>
    <t>Note:</t>
  </si>
  <si>
    <t xml:space="preserve">Assume reforesting 11% of the land area of the prairies by 2050 is reasonable, so assume an increase in the current reforestation rate x1.5 is reasonable </t>
  </si>
  <si>
    <t>Harvested per year</t>
  </si>
  <si>
    <t>How many of these acres are available annually for set-asides?</t>
  </si>
  <si>
    <t>This depends on the speed with which timber harvesting could be scaled</t>
  </si>
  <si>
    <t>down, given the need to find replacement materials for forest products.</t>
  </si>
  <si>
    <t>It also is likely not desirable to completely cease timber harvesting,</t>
  </si>
  <si>
    <t>as wood is a renewable resource and may be better than fabricating</t>
  </si>
  <si>
    <t>certain replacement materials.  Lacking good data on this,</t>
  </si>
  <si>
    <t>we will assume that timber harvesting could be reduced from its</t>
  </si>
  <si>
    <t>present scale by 2% of its current level per year.  The model run</t>
  </si>
  <si>
    <t>be implemented in full strength throughout the entire model run,</t>
  </si>
  <si>
    <t>there would be a total 68% reduction in timber harvesting per year</t>
  </si>
  <si>
    <t>by the end.</t>
  </si>
  <si>
    <t>potential reduction in timber harvesting achievable per year</t>
  </si>
  <si>
    <t>acres potentially available for forest set-asides per year</t>
  </si>
  <si>
    <t>The definition of deforestation in Canada is:</t>
  </si>
  <si>
    <t>deforestation – The conversion of forest to another land use, such as clearing for agriculture or the permanent reduction of the tree canopy cover to less than 10% of the total land area.</t>
  </si>
  <si>
    <t xml:space="preserve">Therefore, the land area that could avoid being deforested is assumed to be the rate of deforestation currently occuring in Canada </t>
  </si>
  <si>
    <t>Deforested</t>
  </si>
  <si>
    <t>As noted in EPS directions, this value must be the total area of forest that may</t>
  </si>
  <si>
    <t>be subject to improved management specifically for carbon sequestration purposes,</t>
  </si>
  <si>
    <t>not an area to be incrementally added to managed areas each year.</t>
  </si>
  <si>
    <t xml:space="preserve">million ha </t>
  </si>
  <si>
    <t>SOURCE:</t>
  </si>
  <si>
    <t xml:space="preserve">Area certified as sustainably managed </t>
  </si>
  <si>
    <t xml:space="preserve">Area that could be managed better </t>
  </si>
  <si>
    <t>Forests that are privately-owned, affected by unfavorable environmental conditions,</t>
  </si>
  <si>
    <t>or other factors may not be suitable for aggressive carbon-sequestering management</t>
  </si>
  <si>
    <t>techniques.</t>
  </si>
  <si>
    <t>share of forest that is suitable for improved management</t>
  </si>
  <si>
    <t>Accounting for the two factors above, the area that could be managed for</t>
  </si>
  <si>
    <t>aggressive carbon sequestration techniques is:</t>
  </si>
  <si>
    <t>Peatlands cover 113.6 million hectares in Canada, or around 13 % of the country’s surface area and are present in all provinces. </t>
  </si>
  <si>
    <t>Out of 29744 ha</t>
  </si>
  <si>
    <t>Under production</t>
  </si>
  <si>
    <t>Restored or reclaimed already</t>
  </si>
  <si>
    <t xml:space="preserve">Still need to be restored </t>
  </si>
  <si>
    <t xml:space="preserve">Converted to other land use </t>
  </si>
  <si>
    <t xml:space="preserve">Still to be restored </t>
  </si>
  <si>
    <t>We assume all of this peatland could be restored by the end of the model run (in 2050).</t>
  </si>
  <si>
    <t>acres per year for 2017-2050</t>
  </si>
  <si>
    <t>This could probably get done faster, but the model would then cause more peatland to</t>
  </si>
  <si>
    <t>be restored than is available to be restored (unless the user set the Policy Implementation</t>
  </si>
  <si>
    <t>Schedule to go to zero in the year the peatland finished being restored, which we cannot</t>
  </si>
  <si>
    <t>rely on the user to do), so it is safest to assume it happens over the course of the whole</t>
  </si>
  <si>
    <t>model run.</t>
  </si>
  <si>
    <t xml:space="preserve">Wildfire and insect degraded forest </t>
  </si>
  <si>
    <t xml:space="preserve">acres </t>
  </si>
  <si>
    <t>This value was left at 0 in the Canada model, because although this amount of land is degraded each year</t>
  </si>
  <si>
    <t xml:space="preserve">due to forest fire or insects, some restoration of this land may be included in federal accounting under. </t>
  </si>
  <si>
    <t>management or regeneration</t>
  </si>
  <si>
    <t>Federal accounting doesn't include a "restoration" category so we choose not to include it in this model either.</t>
  </si>
  <si>
    <t>Acres</t>
  </si>
  <si>
    <t>forest set asides</t>
  </si>
  <si>
    <t>afforestation and reforestation</t>
  </si>
  <si>
    <t>improved forest management</t>
  </si>
  <si>
    <t>avoid deforestation</t>
  </si>
  <si>
    <t>peatland restoration</t>
  </si>
  <si>
    <t>forest restoration</t>
  </si>
  <si>
    <t>period (2019-2050) is 34 years long, so if the policy were to</t>
  </si>
  <si>
    <t>Annual Report 2022</t>
  </si>
  <si>
    <t>https://natural-resources.canada.ca/climate-change-adapting-impacts-and-reducing-emissions/climate-change-impacts-forests/carbon-accounting/inventory-and-land-use-change/13111#inventory</t>
  </si>
  <si>
    <t>Date modified: 2022-04-14</t>
  </si>
  <si>
    <t>https://natural-resources.canada.ca/sites/nrcan/files/forest/sof2022/SoF_Annual2022_EN_access.pdf</t>
  </si>
  <si>
    <t>State of Canada's Forests 2022</t>
  </si>
  <si>
    <t>Total</t>
  </si>
  <si>
    <t>Hectares</t>
  </si>
  <si>
    <t>protected (9.1%)</t>
  </si>
  <si>
    <t>—</t>
  </si>
  <si>
    <t>data year</t>
  </si>
  <si>
    <t>Other wooded land</t>
  </si>
  <si>
    <t>Other land with tree cover</t>
  </si>
  <si>
    <t>From that, 34,000 hectares have been or are currently harvested, which represents only 0.03% of the natural capital</t>
  </si>
  <si>
    <t>https://peatmoss.com/statistics/</t>
  </si>
  <si>
    <t>(Updated with Peatmoss statistic)</t>
  </si>
  <si>
    <t>Unable to verify reference</t>
  </si>
  <si>
    <t>Total forest inventory in Canada</t>
  </si>
  <si>
    <t>https://cca-reports.ca/wp-content/uploads/2021/03/Carbon-Sinks_EN_CH-3_Forests.pdf</t>
  </si>
  <si>
    <t>Council of Canadian Academies</t>
  </si>
  <si>
    <t>65% of total forests in Canada managed. 35% of total forests in Canada unmanaged</t>
  </si>
  <si>
    <t>Assumed value of 10% used to prevent improved forest management lever from reducing more emissions than 65,000 kT CO2e from 1990 from NIR 2023.
keep improved forest management within the range of what is historically stated already in the ECCC values.</t>
  </si>
  <si>
    <t>Elaborate further in rationale for assumption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</si>
</sst>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1" x14ac:knownFonts="1">
    <font>
      <sz val="11"/>
      <color theme="1"/>
      <name val="Calibri"/>
      <family val="2"/>
      <scheme val="minor"/>
    </font>
    <font>
      <b/>
      <sz val="11"/>
      <color theme="1"/>
      <name val="Calibri"/>
      <family val="2"/>
      <scheme val="minor"/>
    </font>
    <font>
      <u/>
      <sz val="11"/>
      <color theme="11"/>
      <name val="Calibri"/>
      <family val="2"/>
      <scheme val="minor"/>
    </font>
    <font>
      <sz val="11"/>
      <color rgb="FF171717"/>
      <name val="Calibri"/>
      <family val="2"/>
      <scheme val="minor"/>
    </font>
    <font>
      <sz val="11"/>
      <color rgb="FF333333"/>
      <name val="Calibri"/>
      <family val="2"/>
      <scheme val="minor"/>
    </font>
    <font>
      <i/>
      <sz val="11"/>
      <color theme="1"/>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u/>
      <sz val="11"/>
      <color rgb="FFFF000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1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xf numFmtId="43" fontId="7" fillId="0" borderId="0" applyFont="0" applyFill="0" applyBorder="0" applyAlignment="0" applyProtection="0"/>
  </cellStyleXfs>
  <cellXfs count="35">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9" fontId="0" fillId="2" borderId="0" xfId="0" applyNumberFormat="1" applyFill="1"/>
    <xf numFmtId="0" fontId="3" fillId="0" borderId="0" xfId="0" applyFont="1"/>
    <xf numFmtId="0" fontId="4" fillId="0" borderId="0" xfId="0" applyFont="1"/>
    <xf numFmtId="1" fontId="1" fillId="0" borderId="0" xfId="0" applyNumberFormat="1" applyFont="1"/>
    <xf numFmtId="1" fontId="0" fillId="0" borderId="0" xfId="0" applyNumberFormat="1"/>
    <xf numFmtId="0" fontId="1" fillId="4" borderId="0" xfId="0" applyFont="1" applyFill="1"/>
    <xf numFmtId="0" fontId="0" fillId="4" borderId="0" xfId="0" applyFill="1"/>
    <xf numFmtId="1" fontId="0" fillId="3" borderId="0" xfId="0" applyNumberFormat="1" applyFill="1"/>
    <xf numFmtId="1" fontId="1" fillId="3" borderId="0" xfId="0" applyNumberFormat="1" applyFont="1" applyFill="1"/>
    <xf numFmtId="164" fontId="0" fillId="0" borderId="0" xfId="0" applyNumberFormat="1"/>
    <xf numFmtId="9" fontId="0" fillId="5" borderId="0" xfId="0" applyNumberFormat="1" applyFill="1"/>
    <xf numFmtId="0" fontId="1" fillId="0" borderId="0" xfId="0" applyFont="1" applyAlignment="1">
      <alignment horizontal="left"/>
    </xf>
    <xf numFmtId="0" fontId="5" fillId="0" borderId="0" xfId="0" applyFont="1"/>
    <xf numFmtId="0" fontId="6" fillId="0" borderId="0" xfId="13"/>
    <xf numFmtId="9" fontId="0" fillId="0" borderId="0" xfId="0" applyNumberFormat="1"/>
    <xf numFmtId="165" fontId="0" fillId="0" borderId="0" xfId="14" applyNumberFormat="1" applyFont="1"/>
    <xf numFmtId="0" fontId="8" fillId="0" borderId="0" xfId="0" applyFont="1"/>
    <xf numFmtId="0" fontId="0" fillId="5" borderId="0" xfId="0" applyFill="1"/>
    <xf numFmtId="3" fontId="0" fillId="0" borderId="0" xfId="0" applyNumberFormat="1"/>
    <xf numFmtId="0" fontId="1" fillId="5" borderId="0" xfId="0" applyFont="1" applyFill="1"/>
    <xf numFmtId="0" fontId="6" fillId="5" borderId="0" xfId="13" applyFill="1"/>
    <xf numFmtId="4" fontId="0" fillId="0" borderId="0" xfId="0" applyNumberFormat="1"/>
    <xf numFmtId="4" fontId="0" fillId="5" borderId="0" xfId="0" applyNumberFormat="1" applyFill="1"/>
    <xf numFmtId="0" fontId="0" fillId="0" borderId="0" xfId="0" applyAlignment="1">
      <alignment horizontal="center" vertical="center"/>
    </xf>
    <xf numFmtId="0" fontId="9" fillId="0" borderId="0" xfId="0" applyFont="1"/>
    <xf numFmtId="4" fontId="0" fillId="2" borderId="0" xfId="0" applyNumberFormat="1" applyFill="1"/>
    <xf numFmtId="0" fontId="10" fillId="0" borderId="0" xfId="13" applyFont="1" applyAlignment="1"/>
    <xf numFmtId="3" fontId="1" fillId="0" borderId="0" xfId="0" applyNumberFormat="1" applyFont="1"/>
    <xf numFmtId="0" fontId="0" fillId="5" borderId="0" xfId="0" applyFill="1" applyAlignment="1">
      <alignment horizontal="center" wrapText="1"/>
    </xf>
    <xf numFmtId="0" fontId="0" fillId="0" borderId="0" xfId="0" applyAlignment="1">
      <alignment horizontal="left" vertical="top" wrapText="1"/>
    </xf>
    <xf numFmtId="0" fontId="8" fillId="5" borderId="0" xfId="0" applyFont="1" applyFill="1" applyAlignment="1">
      <alignment horizontal="left"/>
    </xf>
  </cellXfs>
  <cellStyles count="15">
    <cellStyle name="Comma" xfId="14" builtinId="3"/>
    <cellStyle name="Followed Hyperlink" xfId="12" builtinId="9" hidden="1"/>
    <cellStyle name="Followed Hyperlink" xfId="4" builtinId="9" hidden="1"/>
    <cellStyle name="Followed Hyperlink" xfId="2" builtinId="9" hidden="1"/>
    <cellStyle name="Followed Hyperlink" xfId="6" builtinId="9" hidden="1"/>
    <cellStyle name="Followed Hyperlink" xfId="8" builtinId="9" hidden="1"/>
    <cellStyle name="Followed Hyperlink" xfId="5" builtinId="9" hidden="1"/>
    <cellStyle name="Followed Hyperlink" xfId="7" builtinId="9" hidden="1"/>
    <cellStyle name="Followed Hyperlink" xfId="10" builtinId="9" hidden="1"/>
    <cellStyle name="Followed Hyperlink" xfId="3" builtinId="9" hidden="1"/>
    <cellStyle name="Followed Hyperlink" xfId="9" builtinId="9" hidden="1"/>
    <cellStyle name="Followed Hyperlink" xfId="1" builtinId="9" hidden="1"/>
    <cellStyle name="Hyperlink" xfId="11" builtinId="8" hidden="1"/>
    <cellStyle name="Hyperlink" xfId="1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22</xdr:row>
      <xdr:rowOff>0</xdr:rowOff>
    </xdr:from>
    <xdr:to>
      <xdr:col>31</xdr:col>
      <xdr:colOff>325544</xdr:colOff>
      <xdr:row>62</xdr:row>
      <xdr:rowOff>153485</xdr:rowOff>
    </xdr:to>
    <xdr:pic>
      <xdr:nvPicPr>
        <xdr:cNvPr id="2" name="Picture 1">
          <a:extLst>
            <a:ext uri="{FF2B5EF4-FFF2-40B4-BE49-F238E27FC236}">
              <a16:creationId xmlns:a16="http://schemas.microsoft.com/office/drawing/2014/main" id="{7236BD0A-0A2B-CB84-9A25-9166FDB98BF8}"/>
            </a:ext>
          </a:extLst>
        </xdr:cNvPr>
        <xdr:cNvPicPr>
          <a:picLocks noChangeAspect="1"/>
        </xdr:cNvPicPr>
      </xdr:nvPicPr>
      <xdr:blipFill>
        <a:blip xmlns:r="http://schemas.openxmlformats.org/officeDocument/2006/relationships" r:embed="rId1"/>
        <a:stretch>
          <a:fillRect/>
        </a:stretch>
      </xdr:blipFill>
      <xdr:spPr>
        <a:xfrm>
          <a:off x="10267950" y="4191000"/>
          <a:ext cx="12136544" cy="7773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29</xdr:row>
      <xdr:rowOff>0</xdr:rowOff>
    </xdr:from>
    <xdr:to>
      <xdr:col>21</xdr:col>
      <xdr:colOff>36452</xdr:colOff>
      <xdr:row>58</xdr:row>
      <xdr:rowOff>19824</xdr:rowOff>
    </xdr:to>
    <xdr:pic>
      <xdr:nvPicPr>
        <xdr:cNvPr id="2" name="Picture 1">
          <a:extLst>
            <a:ext uri="{FF2B5EF4-FFF2-40B4-BE49-F238E27FC236}">
              <a16:creationId xmlns:a16="http://schemas.microsoft.com/office/drawing/2014/main" id="{56A3B36C-102A-A7AA-75EF-AF48664B2AF3}"/>
            </a:ext>
          </a:extLst>
        </xdr:cNvPr>
        <xdr:cNvPicPr>
          <a:picLocks noChangeAspect="1"/>
        </xdr:cNvPicPr>
      </xdr:nvPicPr>
      <xdr:blipFill>
        <a:blip xmlns:r="http://schemas.openxmlformats.org/officeDocument/2006/relationships" r:embed="rId1"/>
        <a:stretch>
          <a:fillRect/>
        </a:stretch>
      </xdr:blipFill>
      <xdr:spPr>
        <a:xfrm>
          <a:off x="0" y="5524500"/>
          <a:ext cx="15489812" cy="554432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son Lam" id="{5A16D4EA-E0E2-43B8-9261-D8227880C7EE}" userId="S::jasonl@pembina.org::5b5bd7de-0c75-48d9-9d9d-c2e907d7b43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8" dT="2023-04-13T22:22:32.47" personId="{5A16D4EA-E0E2-43B8-9261-D8227880C7EE}" id="{62F39E11-EEA3-4533-8A69-B8CED292EA6A}">
    <text>=About!C34</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peatmoss.com/peat-moss-industry-figures/" TargetMode="External"/><Relationship Id="rId7" Type="http://schemas.openxmlformats.org/officeDocument/2006/relationships/drawing" Target="../drawings/drawing1.xml"/><Relationship Id="rId2" Type="http://schemas.openxmlformats.org/officeDocument/2006/relationships/hyperlink" Target="https://tourbehorticole.com/wp-content/uploads/2020/01/Summary_2016_2017_Indutry_Statistic_AREAS_WEB.pdf" TargetMode="External"/><Relationship Id="rId1" Type="http://schemas.openxmlformats.org/officeDocument/2006/relationships/hyperlink" Target="https://natural-resources.canada.ca/climate-change-adapting-impacts-and-reducing-emissions/climate-change-impacts-forests/carbon-accounting/inventory-and-land-use-change/13111" TargetMode="External"/><Relationship Id="rId6" Type="http://schemas.openxmlformats.org/officeDocument/2006/relationships/printerSettings" Target="../printerSettings/printerSettings1.bin"/><Relationship Id="rId5" Type="http://schemas.openxmlformats.org/officeDocument/2006/relationships/hyperlink" Target="https://cca-reports.ca/wp-content/uploads/2021/03/Carbon-Sinks_EN_CH-3_Forests.pdf" TargetMode="External"/><Relationship Id="rId4" Type="http://schemas.openxmlformats.org/officeDocument/2006/relationships/hyperlink" Target="https://natural-resources.canada.ca/sites/nrcan/files/forest/sof2022/SoF_Annual2022_EN_access.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nrcan.gc.ca/environment/resources/publications/impacts-adaptation/reports/assessments/2008/ch7/10381"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17/10/relationships/threadedComment" Target="../threadedComments/threadedComment1.xml"/><Relationship Id="rId2" Type="http://schemas.openxmlformats.org/officeDocument/2006/relationships/hyperlink" Target="https://cca-reports.ca/wp-content/uploads/2021/03/Carbon-Sinks_EN_CH-3_Forests.pdf" TargetMode="External"/><Relationship Id="rId1" Type="http://schemas.openxmlformats.org/officeDocument/2006/relationships/hyperlink" Target="https://natural-resources.canada.ca/sites/nrcan/files/forest/sof2022/SoF_Annual2022_EN_access.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tourbehorticole.com/wp-content/uploads/2020/01/Summary_2016_2017_Indutry_Statistic_AREAS_WEB.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5"/>
  <sheetViews>
    <sheetView topLeftCell="A21" zoomScaleNormal="100" workbookViewId="0">
      <selection activeCell="G32" sqref="G32"/>
    </sheetView>
  </sheetViews>
  <sheetFormatPr defaultColWidth="8.85546875" defaultRowHeight="15" x14ac:dyDescent="0.25"/>
  <cols>
    <col min="2" max="2" width="62" customWidth="1"/>
    <col min="3" max="3" width="12.28515625" customWidth="1"/>
  </cols>
  <sheetData>
    <row r="1" spans="1:9" x14ac:dyDescent="0.25">
      <c r="A1" s="1" t="s">
        <v>0</v>
      </c>
    </row>
    <row r="3" spans="1:9" x14ac:dyDescent="0.25">
      <c r="A3" s="1" t="s">
        <v>1</v>
      </c>
      <c r="B3" t="s">
        <v>2</v>
      </c>
      <c r="I3" t="s">
        <v>128</v>
      </c>
    </row>
    <row r="4" spans="1:9" x14ac:dyDescent="0.25">
      <c r="B4" t="s">
        <v>3</v>
      </c>
    </row>
    <row r="5" spans="1:9" x14ac:dyDescent="0.25">
      <c r="B5" t="s">
        <v>110</v>
      </c>
    </row>
    <row r="6" spans="1:9" x14ac:dyDescent="0.25">
      <c r="B6" s="17" t="s">
        <v>113</v>
      </c>
      <c r="I6" s="17" t="s">
        <v>127</v>
      </c>
    </row>
    <row r="8" spans="1:9" x14ac:dyDescent="0.25">
      <c r="B8" t="s">
        <v>2</v>
      </c>
    </row>
    <row r="9" spans="1:9" x14ac:dyDescent="0.25">
      <c r="B9" t="s">
        <v>4</v>
      </c>
    </row>
    <row r="10" spans="1:9" x14ac:dyDescent="0.25">
      <c r="B10" t="s">
        <v>112</v>
      </c>
    </row>
    <row r="11" spans="1:9" x14ac:dyDescent="0.25">
      <c r="B11" s="17" t="s">
        <v>111</v>
      </c>
    </row>
    <row r="12" spans="1:9" x14ac:dyDescent="0.25">
      <c r="B12" t="s">
        <v>5</v>
      </c>
    </row>
    <row r="14" spans="1:9" x14ac:dyDescent="0.25">
      <c r="B14" s="21" t="s">
        <v>6</v>
      </c>
    </row>
    <row r="15" spans="1:9" x14ac:dyDescent="0.25">
      <c r="B15" s="21" t="s">
        <v>7</v>
      </c>
    </row>
    <row r="16" spans="1:9" x14ac:dyDescent="0.25">
      <c r="B16" s="24" t="s">
        <v>8</v>
      </c>
    </row>
    <row r="17" spans="1:5" x14ac:dyDescent="0.25">
      <c r="B17" s="21" t="s">
        <v>9</v>
      </c>
    </row>
    <row r="19" spans="1:5" x14ac:dyDescent="0.25">
      <c r="B19" t="s">
        <v>10</v>
      </c>
    </row>
    <row r="20" spans="1:5" x14ac:dyDescent="0.25">
      <c r="B20" t="s">
        <v>11</v>
      </c>
    </row>
    <row r="21" spans="1:5" x14ac:dyDescent="0.25">
      <c r="B21" s="17" t="s">
        <v>12</v>
      </c>
    </row>
    <row r="22" spans="1:5" x14ac:dyDescent="0.25">
      <c r="B22" t="s">
        <v>13</v>
      </c>
    </row>
    <row r="25" spans="1:5" x14ac:dyDescent="0.25">
      <c r="A25" s="1" t="s">
        <v>14</v>
      </c>
    </row>
    <row r="26" spans="1:5" x14ac:dyDescent="0.25">
      <c r="A26" t="s">
        <v>15</v>
      </c>
      <c r="B26" t="s">
        <v>16</v>
      </c>
    </row>
    <row r="27" spans="1:5" x14ac:dyDescent="0.25">
      <c r="B27" t="s">
        <v>17</v>
      </c>
      <c r="C27">
        <v>2.47105</v>
      </c>
    </row>
    <row r="29" spans="1:5" x14ac:dyDescent="0.25">
      <c r="A29" s="9" t="s">
        <v>18</v>
      </c>
      <c r="B29" s="10"/>
      <c r="C29" s="10"/>
      <c r="D29" s="10"/>
      <c r="E29" s="10"/>
    </row>
    <row r="30" spans="1:5" x14ac:dyDescent="0.25">
      <c r="B30" t="s">
        <v>114</v>
      </c>
    </row>
    <row r="31" spans="1:5" x14ac:dyDescent="0.25">
      <c r="C31" s="1" t="s">
        <v>19</v>
      </c>
      <c r="E31" s="1" t="s">
        <v>20</v>
      </c>
    </row>
    <row r="32" spans="1:5" x14ac:dyDescent="0.25">
      <c r="B32" s="1" t="s">
        <v>21</v>
      </c>
      <c r="C32" s="25">
        <f>$D$45</f>
        <v>361.732641</v>
      </c>
    </row>
    <row r="33" spans="2:6" x14ac:dyDescent="0.25">
      <c r="B33" t="s">
        <v>22</v>
      </c>
      <c r="C33" s="26">
        <f t="shared" ref="C33:C39" si="0">D49</f>
        <v>4.9352E-2</v>
      </c>
      <c r="E33" s="27">
        <f>F49</f>
        <v>2020</v>
      </c>
    </row>
    <row r="34" spans="2:6" x14ac:dyDescent="0.25">
      <c r="B34" t="s">
        <v>23</v>
      </c>
      <c r="C34" s="26">
        <f t="shared" si="0"/>
        <v>158.39145600000001</v>
      </c>
      <c r="E34" s="27">
        <f t="shared" ref="E34:E39" si="1">F50</f>
        <v>2021</v>
      </c>
    </row>
    <row r="35" spans="2:6" x14ac:dyDescent="0.25">
      <c r="B35" t="s">
        <v>24</v>
      </c>
      <c r="C35" s="26">
        <f t="shared" si="0"/>
        <v>0.451573</v>
      </c>
      <c r="E35" s="27">
        <f t="shared" si="1"/>
        <v>2020</v>
      </c>
    </row>
    <row r="36" spans="2:6" x14ac:dyDescent="0.25">
      <c r="B36" t="s">
        <v>25</v>
      </c>
      <c r="C36" s="26">
        <f t="shared" si="0"/>
        <v>0.71033299999999999</v>
      </c>
      <c r="E36" s="27">
        <f t="shared" si="1"/>
        <v>2020</v>
      </c>
    </row>
    <row r="37" spans="2:6" x14ac:dyDescent="0.25">
      <c r="B37" t="s">
        <v>26</v>
      </c>
      <c r="C37" s="26">
        <f t="shared" si="0"/>
        <v>4.3075200000000002</v>
      </c>
      <c r="E37" s="27">
        <f t="shared" si="1"/>
        <v>2021</v>
      </c>
    </row>
    <row r="38" spans="2:6" x14ac:dyDescent="0.25">
      <c r="B38" t="s">
        <v>27</v>
      </c>
      <c r="C38" s="26">
        <f t="shared" si="0"/>
        <v>32.917670331000004</v>
      </c>
      <c r="E38" s="27" t="str">
        <f t="shared" si="1"/>
        <v>—</v>
      </c>
    </row>
    <row r="39" spans="2:6" x14ac:dyDescent="0.25">
      <c r="B39" t="s">
        <v>28</v>
      </c>
      <c r="C39" s="26">
        <f t="shared" si="0"/>
        <v>17.768618</v>
      </c>
      <c r="E39" s="27">
        <f t="shared" si="1"/>
        <v>2020</v>
      </c>
    </row>
    <row r="40" spans="2:6" x14ac:dyDescent="0.25">
      <c r="B40" t="s">
        <v>29</v>
      </c>
      <c r="C40" s="20">
        <f>SUM(C33:C39)</f>
        <v>214.59652233100002</v>
      </c>
    </row>
    <row r="43" spans="2:6" x14ac:dyDescent="0.25">
      <c r="B43" t="s">
        <v>114</v>
      </c>
      <c r="C43" t="s">
        <v>116</v>
      </c>
      <c r="D43" t="s">
        <v>19</v>
      </c>
      <c r="F43" t="s">
        <v>119</v>
      </c>
    </row>
    <row r="45" spans="2:6" x14ac:dyDescent="0.25">
      <c r="B45" s="1" t="s">
        <v>115</v>
      </c>
      <c r="C45" s="22">
        <v>361732641</v>
      </c>
      <c r="D45" s="25">
        <f>C45/10^6</f>
        <v>361.732641</v>
      </c>
      <c r="F45" s="27">
        <v>2022</v>
      </c>
    </row>
    <row r="46" spans="2:6" x14ac:dyDescent="0.25">
      <c r="B46" t="s">
        <v>120</v>
      </c>
      <c r="C46" s="22">
        <v>36249346</v>
      </c>
      <c r="D46" s="25">
        <f t="shared" ref="D46:D47" si="2">C46/10^6</f>
        <v>36.249346000000003</v>
      </c>
      <c r="F46" s="27">
        <v>2022</v>
      </c>
    </row>
    <row r="47" spans="2:6" x14ac:dyDescent="0.25">
      <c r="B47" t="s">
        <v>121</v>
      </c>
      <c r="C47" s="22">
        <v>12662714</v>
      </c>
      <c r="D47" s="25">
        <f t="shared" si="2"/>
        <v>12.662713999999999</v>
      </c>
      <c r="F47" s="27">
        <v>2022</v>
      </c>
    </row>
    <row r="48" spans="2:6" x14ac:dyDescent="0.25">
      <c r="D48" s="25"/>
      <c r="F48" s="27"/>
    </row>
    <row r="49" spans="2:6" x14ac:dyDescent="0.25">
      <c r="B49" t="s">
        <v>22</v>
      </c>
      <c r="C49" s="22">
        <v>49352</v>
      </c>
      <c r="D49" s="25">
        <f t="shared" ref="D49:D55" si="3">C49/10^6</f>
        <v>4.9352E-2</v>
      </c>
      <c r="F49" s="27">
        <v>2020</v>
      </c>
    </row>
    <row r="50" spans="2:6" x14ac:dyDescent="0.25">
      <c r="B50" t="s">
        <v>23</v>
      </c>
      <c r="C50" s="22">
        <v>158391456</v>
      </c>
      <c r="D50" s="25">
        <f t="shared" si="3"/>
        <v>158.39145600000001</v>
      </c>
      <c r="F50" s="27">
        <v>2021</v>
      </c>
    </row>
    <row r="51" spans="2:6" x14ac:dyDescent="0.25">
      <c r="B51" t="s">
        <v>24</v>
      </c>
      <c r="C51" s="22">
        <f>442363+9210</f>
        <v>451573</v>
      </c>
      <c r="D51" s="25">
        <f t="shared" si="3"/>
        <v>0.451573</v>
      </c>
      <c r="F51" s="27">
        <v>2020</v>
      </c>
    </row>
    <row r="52" spans="2:6" x14ac:dyDescent="0.25">
      <c r="B52" t="s">
        <v>25</v>
      </c>
      <c r="C52" s="22">
        <v>710333</v>
      </c>
      <c r="D52" s="25">
        <f t="shared" si="3"/>
        <v>0.71033299999999999</v>
      </c>
      <c r="F52" s="27">
        <v>2020</v>
      </c>
    </row>
    <row r="53" spans="2:6" x14ac:dyDescent="0.25">
      <c r="B53" t="s">
        <v>26</v>
      </c>
      <c r="C53" s="22">
        <v>4307520</v>
      </c>
      <c r="D53" s="25">
        <f t="shared" si="3"/>
        <v>4.3075200000000002</v>
      </c>
      <c r="F53" s="27">
        <v>2021</v>
      </c>
    </row>
    <row r="54" spans="2:6" x14ac:dyDescent="0.25">
      <c r="B54" t="s">
        <v>117</v>
      </c>
      <c r="C54" s="22">
        <f>C45*0.091</f>
        <v>32917670.331</v>
      </c>
      <c r="D54" s="25">
        <f t="shared" si="3"/>
        <v>32.917670331000004</v>
      </c>
      <c r="F54" s="27" t="s">
        <v>118</v>
      </c>
    </row>
    <row r="55" spans="2:6" x14ac:dyDescent="0.25">
      <c r="B55" t="s">
        <v>28</v>
      </c>
      <c r="C55" s="22">
        <v>17768618</v>
      </c>
      <c r="D55" s="25">
        <f t="shared" si="3"/>
        <v>17.768618</v>
      </c>
      <c r="F55" s="27">
        <v>2020</v>
      </c>
    </row>
  </sheetData>
  <hyperlinks>
    <hyperlink ref="B11" r:id="rId1" location="inventory" xr:uid="{52F0A99D-A982-463C-BF36-F1B8EC31F862}"/>
    <hyperlink ref="B21" r:id="rId2" xr:uid="{C1064EB9-DA5C-40B2-A6AC-24EE76CDD873}"/>
    <hyperlink ref="B16" r:id="rId3" xr:uid="{790EC34A-9BA0-46D3-AF31-0087EAF82408}"/>
    <hyperlink ref="B6" r:id="rId4" xr:uid="{17D5156F-E7E6-414B-AB4B-3B8AF72153E3}"/>
    <hyperlink ref="I6" r:id="rId5" xr:uid="{00EA4891-1947-48E4-927D-D603045FD53C}"/>
  </hyperlinks>
  <pageMargins left="0.7" right="0.7" top="0.75" bottom="0.75" header="0.3" footer="0.3"/>
  <pageSetup orientation="portrait" r:id="rId6"/>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6"/>
  <sheetViews>
    <sheetView zoomScale="118" workbookViewId="0">
      <selection activeCell="A2" sqref="A2"/>
    </sheetView>
  </sheetViews>
  <sheetFormatPr defaultColWidth="8.85546875" defaultRowHeight="15" x14ac:dyDescent="0.25"/>
  <cols>
    <col min="1" max="1" width="22.42578125" customWidth="1"/>
    <col min="2" max="2" width="42" bestFit="1" customWidth="1"/>
    <col min="3" max="3" width="11.140625" bestFit="1" customWidth="1"/>
  </cols>
  <sheetData>
    <row r="1" spans="1:3" x14ac:dyDescent="0.25">
      <c r="A1" t="s">
        <v>30</v>
      </c>
    </row>
    <row r="2" spans="1:3" x14ac:dyDescent="0.25">
      <c r="A2" s="11">
        <f>A11*1.5*About!C27</f>
        <v>1673789.1924749999</v>
      </c>
      <c r="B2" t="s">
        <v>31</v>
      </c>
    </row>
    <row r="5" spans="1:3" x14ac:dyDescent="0.25">
      <c r="A5" s="9" t="s">
        <v>32</v>
      </c>
      <c r="B5" s="10"/>
    </row>
    <row r="6" spans="1:3" x14ac:dyDescent="0.25">
      <c r="A6" t="s">
        <v>33</v>
      </c>
    </row>
    <row r="7" spans="1:3" x14ac:dyDescent="0.25">
      <c r="A7">
        <f>About!C32</f>
        <v>361.732641</v>
      </c>
      <c r="B7" t="s">
        <v>19</v>
      </c>
    </row>
    <row r="8" spans="1:3" x14ac:dyDescent="0.25">
      <c r="A8" s="1">
        <f>A7*10^6*About!C27</f>
        <v>893859442.54304993</v>
      </c>
      <c r="B8" t="s">
        <v>31</v>
      </c>
    </row>
    <row r="10" spans="1:3" x14ac:dyDescent="0.25">
      <c r="A10" t="s">
        <v>34</v>
      </c>
    </row>
    <row r="11" spans="1:3" x14ac:dyDescent="0.25">
      <c r="A11">
        <f>About!C35*10^6</f>
        <v>451573</v>
      </c>
      <c r="B11" t="s">
        <v>35</v>
      </c>
    </row>
    <row r="12" spans="1:3" x14ac:dyDescent="0.25">
      <c r="A12" t="s">
        <v>36</v>
      </c>
    </row>
    <row r="13" spans="1:3" x14ac:dyDescent="0.25">
      <c r="A13">
        <f>A11*34*1.5</f>
        <v>23030223</v>
      </c>
      <c r="B13" t="s">
        <v>37</v>
      </c>
      <c r="C13" t="s">
        <v>38</v>
      </c>
    </row>
    <row r="15" spans="1:3" x14ac:dyDescent="0.25">
      <c r="A15" s="16" t="s">
        <v>39</v>
      </c>
    </row>
    <row r="16" spans="1:3" x14ac:dyDescent="0.25">
      <c r="A16" t="s">
        <v>40</v>
      </c>
    </row>
    <row r="17" spans="1:2" x14ac:dyDescent="0.25">
      <c r="A17" s="13">
        <f>A13/A23*100</f>
        <v>12.883730908850863</v>
      </c>
      <c r="B17" t="s">
        <v>41</v>
      </c>
    </row>
    <row r="19" spans="1:2" x14ac:dyDescent="0.25">
      <c r="A19" t="s">
        <v>42</v>
      </c>
      <c r="B19" s="17" t="s">
        <v>43</v>
      </c>
    </row>
    <row r="20" spans="1:2" x14ac:dyDescent="0.25">
      <c r="B20" t="s">
        <v>44</v>
      </c>
    </row>
    <row r="21" spans="1:2" x14ac:dyDescent="0.25">
      <c r="A21" s="10" t="s">
        <v>45</v>
      </c>
      <c r="B21" s="10" t="s">
        <v>46</v>
      </c>
    </row>
    <row r="22" spans="1:2" x14ac:dyDescent="0.25">
      <c r="A22" s="6">
        <v>1787543</v>
      </c>
      <c r="B22" t="s">
        <v>47</v>
      </c>
    </row>
    <row r="23" spans="1:2" x14ac:dyDescent="0.25">
      <c r="A23">
        <f>A22*100</f>
        <v>178754300</v>
      </c>
      <c r="B23" t="s">
        <v>48</v>
      </c>
    </row>
    <row r="25" spans="1:2" x14ac:dyDescent="0.25">
      <c r="A25" t="s">
        <v>49</v>
      </c>
    </row>
    <row r="26" spans="1:2" x14ac:dyDescent="0.25">
      <c r="A26" t="s">
        <v>50</v>
      </c>
    </row>
  </sheetData>
  <hyperlinks>
    <hyperlink ref="B19" r:id="rId1" xr:uid="{12B0898D-1A40-406C-A6A4-4A957CC631C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topLeftCell="A8" zoomScale="125" zoomScaleNormal="125" zoomScalePageLayoutView="125" workbookViewId="0">
      <selection activeCell="F21" sqref="F21"/>
    </sheetView>
  </sheetViews>
  <sheetFormatPr defaultColWidth="8.85546875" defaultRowHeight="15" x14ac:dyDescent="0.25"/>
  <cols>
    <col min="1" max="1" width="15.85546875" customWidth="1"/>
  </cols>
  <sheetData>
    <row r="1" spans="1:6" ht="12.95" customHeight="1" x14ac:dyDescent="0.25">
      <c r="A1" s="1" t="s">
        <v>51</v>
      </c>
    </row>
    <row r="2" spans="1:6" x14ac:dyDescent="0.25">
      <c r="A2">
        <f>About!C36</f>
        <v>0.71033299999999999</v>
      </c>
      <c r="B2" t="s">
        <v>19</v>
      </c>
    </row>
    <row r="3" spans="1:6" x14ac:dyDescent="0.25">
      <c r="A3">
        <f>A2*10^6*About!C27</f>
        <v>1755268.35965</v>
      </c>
      <c r="B3" t="s">
        <v>31</v>
      </c>
    </row>
    <row r="6" spans="1:6" x14ac:dyDescent="0.25">
      <c r="A6" s="23" t="s">
        <v>52</v>
      </c>
      <c r="B6" s="21"/>
      <c r="C6" s="21"/>
      <c r="D6" s="21"/>
      <c r="E6" s="21"/>
      <c r="F6" s="21"/>
    </row>
    <row r="7" spans="1:6" x14ac:dyDescent="0.25">
      <c r="A7" s="21" t="s">
        <v>53</v>
      </c>
      <c r="B7" s="21"/>
      <c r="C7" s="21"/>
      <c r="D7" s="21"/>
      <c r="E7" s="21"/>
      <c r="F7" s="21"/>
    </row>
    <row r="8" spans="1:6" x14ac:dyDescent="0.25">
      <c r="A8" s="21" t="s">
        <v>54</v>
      </c>
      <c r="B8" s="21"/>
      <c r="C8" s="21"/>
      <c r="D8" s="21"/>
      <c r="E8" s="21"/>
      <c r="F8" s="21"/>
    </row>
    <row r="9" spans="1:6" x14ac:dyDescent="0.25">
      <c r="A9" s="21" t="s">
        <v>55</v>
      </c>
      <c r="B9" s="21"/>
      <c r="C9" s="21"/>
      <c r="D9" s="21"/>
      <c r="E9" s="21"/>
      <c r="F9" s="21"/>
    </row>
    <row r="10" spans="1:6" x14ac:dyDescent="0.25">
      <c r="A10" s="21" t="s">
        <v>56</v>
      </c>
      <c r="B10" s="21"/>
      <c r="C10" s="21"/>
      <c r="D10" s="21"/>
      <c r="E10" s="21"/>
      <c r="F10" s="21"/>
    </row>
    <row r="11" spans="1:6" x14ac:dyDescent="0.25">
      <c r="A11" s="21" t="s">
        <v>57</v>
      </c>
      <c r="B11" s="21"/>
      <c r="C11" s="21"/>
      <c r="D11" s="21"/>
      <c r="E11" s="21"/>
      <c r="F11" s="21"/>
    </row>
    <row r="12" spans="1:6" x14ac:dyDescent="0.25">
      <c r="A12" s="21" t="s">
        <v>58</v>
      </c>
      <c r="B12" s="21"/>
      <c r="C12" s="21"/>
      <c r="D12" s="21"/>
      <c r="E12" s="21"/>
      <c r="F12" s="21"/>
    </row>
    <row r="13" spans="1:6" x14ac:dyDescent="0.25">
      <c r="A13" s="21" t="s">
        <v>59</v>
      </c>
      <c r="B13" s="21"/>
      <c r="C13" s="21"/>
      <c r="D13" s="21"/>
      <c r="E13" s="21"/>
      <c r="F13" s="21"/>
    </row>
    <row r="14" spans="1:6" x14ac:dyDescent="0.25">
      <c r="A14" s="21" t="s">
        <v>109</v>
      </c>
      <c r="B14" s="21"/>
      <c r="C14" s="21"/>
      <c r="D14" s="21"/>
      <c r="E14" s="21"/>
      <c r="F14" s="21"/>
    </row>
    <row r="15" spans="1:6" x14ac:dyDescent="0.25">
      <c r="A15" s="21" t="s">
        <v>60</v>
      </c>
      <c r="B15" s="21"/>
      <c r="C15" s="21"/>
      <c r="D15" s="21"/>
      <c r="E15" s="21"/>
      <c r="F15" s="21"/>
    </row>
    <row r="16" spans="1:6" x14ac:dyDescent="0.25">
      <c r="A16" s="21" t="s">
        <v>61</v>
      </c>
      <c r="B16" s="21"/>
      <c r="C16" s="21"/>
      <c r="D16" s="21"/>
      <c r="E16" s="21"/>
      <c r="F16" s="21"/>
    </row>
    <row r="17" spans="1:6" x14ac:dyDescent="0.25">
      <c r="A17" s="21" t="s">
        <v>62</v>
      </c>
      <c r="B17" s="21"/>
      <c r="C17" s="21"/>
      <c r="D17" s="21"/>
      <c r="E17" s="21"/>
      <c r="F17" s="21"/>
    </row>
    <row r="18" spans="1:6" x14ac:dyDescent="0.25">
      <c r="A18" s="21"/>
      <c r="B18" s="21"/>
      <c r="C18" s="21"/>
      <c r="D18" s="21"/>
      <c r="E18" s="21"/>
      <c r="F18" s="21"/>
    </row>
    <row r="19" spans="1:6" x14ac:dyDescent="0.25">
      <c r="A19" s="4">
        <f>2%*(2050-2019)</f>
        <v>0.62</v>
      </c>
      <c r="B19" t="s">
        <v>63</v>
      </c>
    </row>
    <row r="21" spans="1:6" x14ac:dyDescent="0.25">
      <c r="A21" s="7">
        <f>A3*A19</f>
        <v>1088266.382983</v>
      </c>
      <c r="B21" t="s">
        <v>64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125" zoomScaleNormal="125" zoomScalePageLayoutView="125" workbookViewId="0">
      <selection activeCell="A7" sqref="A7"/>
    </sheetView>
  </sheetViews>
  <sheetFormatPr defaultColWidth="8.85546875" defaultRowHeight="15" x14ac:dyDescent="0.25"/>
  <cols>
    <col min="1" max="1" width="9.140625" customWidth="1"/>
    <col min="2" max="2" width="15.85546875" customWidth="1"/>
  </cols>
  <sheetData>
    <row r="1" spans="1:2" x14ac:dyDescent="0.25">
      <c r="A1" t="s">
        <v>65</v>
      </c>
    </row>
    <row r="2" spans="1:2" x14ac:dyDescent="0.25">
      <c r="A2" t="s">
        <v>66</v>
      </c>
    </row>
    <row r="4" spans="1:2" x14ac:dyDescent="0.25">
      <c r="A4" t="s">
        <v>67</v>
      </c>
    </row>
    <row r="6" spans="1:2" x14ac:dyDescent="0.25">
      <c r="A6" s="1" t="s">
        <v>68</v>
      </c>
    </row>
    <row r="7" spans="1:2" x14ac:dyDescent="0.25">
      <c r="A7">
        <f>About!C33</f>
        <v>4.9352E-2</v>
      </c>
      <c r="B7" t="s">
        <v>19</v>
      </c>
    </row>
    <row r="8" spans="1:2" x14ac:dyDescent="0.25">
      <c r="A8" s="1">
        <f>A7*10^6*About!C27</f>
        <v>121951.2596</v>
      </c>
      <c r="B8" t="s">
        <v>31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5"/>
  <sheetViews>
    <sheetView tabSelected="1" zoomScale="125" zoomScaleNormal="125" zoomScalePageLayoutView="125" workbookViewId="0">
      <selection activeCell="D16" sqref="D16"/>
    </sheetView>
  </sheetViews>
  <sheetFormatPr defaultColWidth="8.85546875" defaultRowHeight="15" x14ac:dyDescent="0.25"/>
  <cols>
    <col min="1" max="1" width="23.42578125" customWidth="1"/>
    <col min="2" max="2" width="17.42578125" style="3" customWidth="1"/>
    <col min="3" max="3" width="16.85546875" customWidth="1"/>
    <col min="4" max="4" width="12.85546875" style="3" customWidth="1"/>
    <col min="5" max="5" width="18.42578125" customWidth="1"/>
    <col min="6" max="6" width="8.85546875" style="3"/>
  </cols>
  <sheetData>
    <row r="1" spans="1:4" x14ac:dyDescent="0.25">
      <c r="A1" t="s">
        <v>69</v>
      </c>
    </row>
    <row r="2" spans="1:4" x14ac:dyDescent="0.25">
      <c r="A2" t="s">
        <v>70</v>
      </c>
    </row>
    <row r="3" spans="1:4" x14ac:dyDescent="0.25">
      <c r="A3" t="s">
        <v>71</v>
      </c>
    </row>
    <row r="5" spans="1:4" x14ac:dyDescent="0.25">
      <c r="A5" s="1" t="s">
        <v>126</v>
      </c>
    </row>
    <row r="6" spans="1:4" x14ac:dyDescent="0.25">
      <c r="A6" s="29">
        <f>About!D45</f>
        <v>361.732641</v>
      </c>
      <c r="B6" s="3" t="s">
        <v>72</v>
      </c>
      <c r="C6" t="s">
        <v>73</v>
      </c>
      <c r="D6" s="17" t="s">
        <v>113</v>
      </c>
    </row>
    <row r="7" spans="1:4" x14ac:dyDescent="0.25">
      <c r="A7" t="s">
        <v>74</v>
      </c>
    </row>
    <row r="8" spans="1:4" x14ac:dyDescent="0.25">
      <c r="A8" s="25">
        <f>A6*0.65</f>
        <v>235.12621665</v>
      </c>
      <c r="B8" s="3" t="s">
        <v>19</v>
      </c>
      <c r="C8" t="s">
        <v>73</v>
      </c>
      <c r="D8" s="17" t="s">
        <v>127</v>
      </c>
    </row>
    <row r="9" spans="1:4" x14ac:dyDescent="0.25">
      <c r="A9" t="s">
        <v>75</v>
      </c>
      <c r="D9" s="30" t="s">
        <v>129</v>
      </c>
    </row>
    <row r="10" spans="1:4" x14ac:dyDescent="0.25">
      <c r="A10" s="25">
        <f>A6-A8</f>
        <v>126.60642435</v>
      </c>
      <c r="B10" s="3" t="s">
        <v>19</v>
      </c>
    </row>
    <row r="11" spans="1:4" x14ac:dyDescent="0.25">
      <c r="A11" s="22">
        <f>A10*10^6*About!C27</f>
        <v>312850804.89006746</v>
      </c>
      <c r="B11" s="3" t="s">
        <v>31</v>
      </c>
    </row>
    <row r="13" spans="1:4" x14ac:dyDescent="0.25">
      <c r="A13" t="s">
        <v>76</v>
      </c>
    </row>
    <row r="14" spans="1:4" x14ac:dyDescent="0.25">
      <c r="A14" t="s">
        <v>77</v>
      </c>
    </row>
    <row r="15" spans="1:4" x14ac:dyDescent="0.25">
      <c r="A15" t="s">
        <v>78</v>
      </c>
    </row>
    <row r="17" spans="1:10" ht="66" customHeight="1" x14ac:dyDescent="0.25">
      <c r="A17" s="33" t="s">
        <v>130</v>
      </c>
      <c r="B17" s="33"/>
      <c r="C17" s="33"/>
      <c r="D17" s="33"/>
      <c r="E17" s="33"/>
      <c r="F17" s="34" t="s">
        <v>131</v>
      </c>
      <c r="G17" s="21"/>
      <c r="H17" s="21"/>
      <c r="I17" s="21"/>
      <c r="J17" s="21"/>
    </row>
    <row r="19" spans="1:10" x14ac:dyDescent="0.25">
      <c r="A19" s="14">
        <v>0.1</v>
      </c>
      <c r="B19" s="3" t="s">
        <v>79</v>
      </c>
    </row>
    <row r="20" spans="1:10" x14ac:dyDescent="0.25">
      <c r="A20" s="18"/>
    </row>
    <row r="22" spans="1:10" x14ac:dyDescent="0.25">
      <c r="A22" t="s">
        <v>80</v>
      </c>
    </row>
    <row r="23" spans="1:10" x14ac:dyDescent="0.25">
      <c r="A23" t="s">
        <v>81</v>
      </c>
    </row>
    <row r="25" spans="1:10" x14ac:dyDescent="0.25">
      <c r="A25" s="31">
        <f>A11*A19</f>
        <v>31285080.489006747</v>
      </c>
      <c r="B25" s="15" t="s">
        <v>31</v>
      </c>
    </row>
  </sheetData>
  <mergeCells count="1">
    <mergeCell ref="A17:E17"/>
  </mergeCells>
  <hyperlinks>
    <hyperlink ref="D6" r:id="rId1" xr:uid="{E4230710-8E00-4223-BC25-519AE49A449D}"/>
    <hyperlink ref="D8" r:id="rId2" xr:uid="{B472C126-245F-4E95-BF0A-60F004164560}"/>
  </hyperlinks>
  <pageMargins left="0.7" right="0.7" top="0.75" bottom="0.75" header="0.3" footer="0.3"/>
  <pageSetup orientation="portrait" horizontalDpi="4294967292" verticalDpi="4294967292" r:id="rId3"/>
  <drawing r:id="rId4"/>
  <legacyDrawing r:id="rId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3"/>
  <sheetViews>
    <sheetView zoomScale="125" workbookViewId="0">
      <selection activeCell="C8" sqref="C8:C10"/>
    </sheetView>
  </sheetViews>
  <sheetFormatPr defaultColWidth="10.85546875" defaultRowHeight="15" x14ac:dyDescent="0.25"/>
  <cols>
    <col min="1" max="1" width="27.7109375" customWidth="1"/>
  </cols>
  <sheetData>
    <row r="1" spans="1:3" x14ac:dyDescent="0.25">
      <c r="A1" t="s">
        <v>42</v>
      </c>
      <c r="B1" s="17" t="s">
        <v>123</v>
      </c>
    </row>
    <row r="2" spans="1:3" x14ac:dyDescent="0.25">
      <c r="A2" s="5" t="s">
        <v>82</v>
      </c>
    </row>
    <row r="3" spans="1:3" x14ac:dyDescent="0.25">
      <c r="A3" s="5" t="s">
        <v>122</v>
      </c>
    </row>
    <row r="5" spans="1:3" x14ac:dyDescent="0.25">
      <c r="A5" t="s">
        <v>42</v>
      </c>
      <c r="B5" s="17" t="s">
        <v>12</v>
      </c>
    </row>
    <row r="6" spans="1:3" x14ac:dyDescent="0.25">
      <c r="A6" t="s">
        <v>83</v>
      </c>
    </row>
    <row r="7" spans="1:3" x14ac:dyDescent="0.25">
      <c r="A7" t="s">
        <v>84</v>
      </c>
      <c r="B7" s="18">
        <v>0.61</v>
      </c>
      <c r="C7" t="s">
        <v>124</v>
      </c>
    </row>
    <row r="8" spans="1:3" x14ac:dyDescent="0.25">
      <c r="A8" t="s">
        <v>85</v>
      </c>
      <c r="B8" s="14">
        <v>0.17</v>
      </c>
      <c r="C8" s="32" t="s">
        <v>125</v>
      </c>
    </row>
    <row r="9" spans="1:3" x14ac:dyDescent="0.25">
      <c r="A9" t="s">
        <v>86</v>
      </c>
      <c r="B9" s="14">
        <v>0.15</v>
      </c>
      <c r="C9" s="32"/>
    </row>
    <row r="10" spans="1:3" x14ac:dyDescent="0.25">
      <c r="A10" t="s">
        <v>87</v>
      </c>
      <c r="B10" s="14">
        <v>0.03</v>
      </c>
      <c r="C10" s="32"/>
    </row>
    <row r="12" spans="1:3" x14ac:dyDescent="0.25">
      <c r="A12" t="s">
        <v>88</v>
      </c>
    </row>
    <row r="13" spans="1:3" x14ac:dyDescent="0.25">
      <c r="A13">
        <f>34000*B9</f>
        <v>5100</v>
      </c>
      <c r="B13" t="s">
        <v>48</v>
      </c>
    </row>
    <row r="14" spans="1:3" x14ac:dyDescent="0.25">
      <c r="A14" s="8">
        <f>A13*About!C27</f>
        <v>12602.355</v>
      </c>
      <c r="B14" t="s">
        <v>31</v>
      </c>
    </row>
    <row r="15" spans="1:3" x14ac:dyDescent="0.25">
      <c r="A15" s="8"/>
    </row>
    <row r="16" spans="1:3" x14ac:dyDescent="0.25">
      <c r="A16" s="8" t="s">
        <v>89</v>
      </c>
    </row>
    <row r="17" spans="1:2" x14ac:dyDescent="0.25">
      <c r="A17" s="12">
        <f>A14/34</f>
        <v>370.65749999999997</v>
      </c>
      <c r="B17" t="s">
        <v>90</v>
      </c>
    </row>
    <row r="19" spans="1:2" x14ac:dyDescent="0.25">
      <c r="A19" t="s">
        <v>91</v>
      </c>
    </row>
    <row r="20" spans="1:2" x14ac:dyDescent="0.25">
      <c r="A20" t="s">
        <v>92</v>
      </c>
    </row>
    <row r="21" spans="1:2" x14ac:dyDescent="0.25">
      <c r="A21" t="s">
        <v>93</v>
      </c>
    </row>
    <row r="22" spans="1:2" x14ac:dyDescent="0.25">
      <c r="A22" t="s">
        <v>94</v>
      </c>
    </row>
    <row r="23" spans="1:2" x14ac:dyDescent="0.25">
      <c r="A23" t="s">
        <v>95</v>
      </c>
    </row>
  </sheetData>
  <mergeCells count="1">
    <mergeCell ref="C8:C10"/>
  </mergeCells>
  <hyperlinks>
    <hyperlink ref="B5" r:id="rId1" xr:uid="{EB676AF8-468B-BD43-8E23-2814151C268E}"/>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150" workbookViewId="0">
      <selection activeCell="D15" sqref="D15"/>
    </sheetView>
  </sheetViews>
  <sheetFormatPr defaultColWidth="10.85546875" defaultRowHeight="15" x14ac:dyDescent="0.25"/>
  <sheetData>
    <row r="1" spans="1:2" x14ac:dyDescent="0.25">
      <c r="A1" t="s">
        <v>96</v>
      </c>
    </row>
    <row r="2" spans="1:2" x14ac:dyDescent="0.25">
      <c r="A2">
        <f>About!C37+About!C39</f>
        <v>22.076138</v>
      </c>
      <c r="B2" t="s">
        <v>19</v>
      </c>
    </row>
    <row r="3" spans="1:2" x14ac:dyDescent="0.25">
      <c r="A3">
        <f>A2*10^6*About!C27</f>
        <v>54551240.804899998</v>
      </c>
      <c r="B3" t="s">
        <v>97</v>
      </c>
    </row>
    <row r="5" spans="1:2" x14ac:dyDescent="0.25">
      <c r="A5" t="s">
        <v>98</v>
      </c>
    </row>
    <row r="6" spans="1:2" x14ac:dyDescent="0.25">
      <c r="A6" t="s">
        <v>99</v>
      </c>
    </row>
    <row r="7" spans="1:2" x14ac:dyDescent="0.25">
      <c r="A7" t="s">
        <v>100</v>
      </c>
    </row>
    <row r="9" spans="1:2" x14ac:dyDescent="0.25">
      <c r="A9" t="s">
        <v>101</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H16"/>
  <sheetViews>
    <sheetView zoomScaleNormal="100" workbookViewId="0">
      <selection activeCell="B4" sqref="B4"/>
    </sheetView>
  </sheetViews>
  <sheetFormatPr defaultColWidth="8.85546875" defaultRowHeight="15" x14ac:dyDescent="0.25"/>
  <cols>
    <col min="1" max="1" width="29.42578125" customWidth="1"/>
    <col min="2" max="2" width="14.28515625" bestFit="1" customWidth="1"/>
    <col min="3" max="34" width="13.42578125" customWidth="1"/>
  </cols>
  <sheetData>
    <row r="1" spans="1:34" x14ac:dyDescent="0.25">
      <c r="A1" s="16" t="s">
        <v>102</v>
      </c>
      <c r="B1" s="2">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103</v>
      </c>
      <c r="B2" s="8">
        <f>'Set Asides'!$A$21</f>
        <v>1088266.382983</v>
      </c>
      <c r="C2" s="8">
        <f t="shared" ref="C2:AH2" si="0">$B2</f>
        <v>1088266.382983</v>
      </c>
      <c r="D2" s="8">
        <f t="shared" si="0"/>
        <v>1088266.382983</v>
      </c>
      <c r="E2" s="8">
        <f t="shared" si="0"/>
        <v>1088266.382983</v>
      </c>
      <c r="F2" s="8">
        <f t="shared" si="0"/>
        <v>1088266.382983</v>
      </c>
      <c r="G2" s="8">
        <f t="shared" si="0"/>
        <v>1088266.382983</v>
      </c>
      <c r="H2" s="8">
        <f t="shared" si="0"/>
        <v>1088266.382983</v>
      </c>
      <c r="I2" s="8">
        <f t="shared" si="0"/>
        <v>1088266.382983</v>
      </c>
      <c r="J2" s="8">
        <f t="shared" si="0"/>
        <v>1088266.382983</v>
      </c>
      <c r="K2" s="8">
        <f t="shared" si="0"/>
        <v>1088266.382983</v>
      </c>
      <c r="L2" s="8">
        <f t="shared" si="0"/>
        <v>1088266.382983</v>
      </c>
      <c r="M2" s="8">
        <f t="shared" si="0"/>
        <v>1088266.382983</v>
      </c>
      <c r="N2" s="8">
        <f t="shared" si="0"/>
        <v>1088266.382983</v>
      </c>
      <c r="O2" s="8">
        <f t="shared" si="0"/>
        <v>1088266.382983</v>
      </c>
      <c r="P2" s="8">
        <f t="shared" si="0"/>
        <v>1088266.382983</v>
      </c>
      <c r="Q2" s="8">
        <f t="shared" si="0"/>
        <v>1088266.382983</v>
      </c>
      <c r="R2" s="8">
        <f t="shared" si="0"/>
        <v>1088266.382983</v>
      </c>
      <c r="S2" s="8">
        <f t="shared" si="0"/>
        <v>1088266.382983</v>
      </c>
      <c r="T2" s="8">
        <f t="shared" si="0"/>
        <v>1088266.382983</v>
      </c>
      <c r="U2" s="8">
        <f t="shared" si="0"/>
        <v>1088266.382983</v>
      </c>
      <c r="V2" s="8">
        <f t="shared" si="0"/>
        <v>1088266.382983</v>
      </c>
      <c r="W2" s="8">
        <f t="shared" si="0"/>
        <v>1088266.382983</v>
      </c>
      <c r="X2" s="8">
        <f t="shared" si="0"/>
        <v>1088266.382983</v>
      </c>
      <c r="Y2" s="8">
        <f t="shared" si="0"/>
        <v>1088266.382983</v>
      </c>
      <c r="Z2" s="8">
        <f t="shared" si="0"/>
        <v>1088266.382983</v>
      </c>
      <c r="AA2" s="8">
        <f t="shared" si="0"/>
        <v>1088266.382983</v>
      </c>
      <c r="AB2" s="8">
        <f t="shared" si="0"/>
        <v>1088266.382983</v>
      </c>
      <c r="AC2" s="8">
        <f t="shared" si="0"/>
        <v>1088266.382983</v>
      </c>
      <c r="AD2" s="8">
        <f t="shared" si="0"/>
        <v>1088266.382983</v>
      </c>
      <c r="AE2" s="8">
        <f t="shared" si="0"/>
        <v>1088266.382983</v>
      </c>
      <c r="AF2" s="8">
        <f t="shared" si="0"/>
        <v>1088266.382983</v>
      </c>
      <c r="AG2" s="8">
        <f t="shared" si="0"/>
        <v>1088266.382983</v>
      </c>
      <c r="AH2" s="8">
        <f t="shared" si="0"/>
        <v>1088266.382983</v>
      </c>
    </row>
    <row r="3" spans="1:34" x14ac:dyDescent="0.25">
      <c r="A3" t="s">
        <v>104</v>
      </c>
      <c r="B3" s="8">
        <f>'Aff Ref'!A2</f>
        <v>1673789.1924749999</v>
      </c>
      <c r="C3" s="8">
        <f t="shared" ref="C3:C7" si="1">$B3</f>
        <v>1673789.1924749999</v>
      </c>
      <c r="D3" s="8">
        <f t="shared" ref="D3:M7" si="2">$B3</f>
        <v>1673789.1924749999</v>
      </c>
      <c r="E3" s="8">
        <f t="shared" si="2"/>
        <v>1673789.1924749999</v>
      </c>
      <c r="F3" s="8">
        <f t="shared" si="2"/>
        <v>1673789.1924749999</v>
      </c>
      <c r="G3" s="8">
        <f t="shared" si="2"/>
        <v>1673789.1924749999</v>
      </c>
      <c r="H3" s="8">
        <f t="shared" si="2"/>
        <v>1673789.1924749999</v>
      </c>
      <c r="I3" s="8">
        <f t="shared" si="2"/>
        <v>1673789.1924749999</v>
      </c>
      <c r="J3" s="8">
        <f t="shared" si="2"/>
        <v>1673789.1924749999</v>
      </c>
      <c r="K3" s="8">
        <f t="shared" si="2"/>
        <v>1673789.1924749999</v>
      </c>
      <c r="L3" s="8">
        <f t="shared" si="2"/>
        <v>1673789.1924749999</v>
      </c>
      <c r="M3" s="8">
        <f t="shared" si="2"/>
        <v>1673789.1924749999</v>
      </c>
      <c r="N3" s="8">
        <f t="shared" ref="N3:W7" si="3">$B3</f>
        <v>1673789.1924749999</v>
      </c>
      <c r="O3" s="8">
        <f t="shared" si="3"/>
        <v>1673789.1924749999</v>
      </c>
      <c r="P3" s="8">
        <f t="shared" si="3"/>
        <v>1673789.1924749999</v>
      </c>
      <c r="Q3" s="8">
        <f t="shared" si="3"/>
        <v>1673789.1924749999</v>
      </c>
      <c r="R3" s="8">
        <f t="shared" si="3"/>
        <v>1673789.1924749999</v>
      </c>
      <c r="S3" s="8">
        <f t="shared" si="3"/>
        <v>1673789.1924749999</v>
      </c>
      <c r="T3" s="8">
        <f t="shared" si="3"/>
        <v>1673789.1924749999</v>
      </c>
      <c r="U3" s="8">
        <f t="shared" si="3"/>
        <v>1673789.1924749999</v>
      </c>
      <c r="V3" s="8">
        <f t="shared" si="3"/>
        <v>1673789.1924749999</v>
      </c>
      <c r="W3" s="8">
        <f t="shared" si="3"/>
        <v>1673789.1924749999</v>
      </c>
      <c r="X3" s="8">
        <f t="shared" ref="X3:AH7" si="4">$B3</f>
        <v>1673789.1924749999</v>
      </c>
      <c r="Y3" s="8">
        <f t="shared" si="4"/>
        <v>1673789.1924749999</v>
      </c>
      <c r="Z3" s="8">
        <f t="shared" si="4"/>
        <v>1673789.1924749999</v>
      </c>
      <c r="AA3" s="8">
        <f t="shared" si="4"/>
        <v>1673789.1924749999</v>
      </c>
      <c r="AB3" s="8">
        <f t="shared" si="4"/>
        <v>1673789.1924749999</v>
      </c>
      <c r="AC3" s="8">
        <f t="shared" si="4"/>
        <v>1673789.1924749999</v>
      </c>
      <c r="AD3" s="8">
        <f t="shared" si="4"/>
        <v>1673789.1924749999</v>
      </c>
      <c r="AE3" s="8">
        <f t="shared" si="4"/>
        <v>1673789.1924749999</v>
      </c>
      <c r="AF3" s="8">
        <f t="shared" si="4"/>
        <v>1673789.1924749999</v>
      </c>
      <c r="AG3" s="8">
        <f t="shared" si="4"/>
        <v>1673789.1924749999</v>
      </c>
      <c r="AH3" s="8">
        <f t="shared" si="4"/>
        <v>1673789.1924749999</v>
      </c>
    </row>
    <row r="4" spans="1:34" x14ac:dyDescent="0.25">
      <c r="A4" t="s">
        <v>105</v>
      </c>
      <c r="B4" s="8">
        <f>'Impr Forest Mgmt'!A25</f>
        <v>31285080.489006747</v>
      </c>
      <c r="C4" s="8">
        <f t="shared" si="1"/>
        <v>31285080.489006747</v>
      </c>
      <c r="D4" s="8">
        <f t="shared" si="2"/>
        <v>31285080.489006747</v>
      </c>
      <c r="E4" s="8">
        <f t="shared" si="2"/>
        <v>31285080.489006747</v>
      </c>
      <c r="F4" s="8">
        <f t="shared" si="2"/>
        <v>31285080.489006747</v>
      </c>
      <c r="G4" s="8">
        <f t="shared" si="2"/>
        <v>31285080.489006747</v>
      </c>
      <c r="H4" s="8">
        <f t="shared" si="2"/>
        <v>31285080.489006747</v>
      </c>
      <c r="I4" s="8">
        <f t="shared" si="2"/>
        <v>31285080.489006747</v>
      </c>
      <c r="J4" s="8">
        <f t="shared" si="2"/>
        <v>31285080.489006747</v>
      </c>
      <c r="K4" s="8">
        <f t="shared" si="2"/>
        <v>31285080.489006747</v>
      </c>
      <c r="L4" s="8">
        <f t="shared" si="2"/>
        <v>31285080.489006747</v>
      </c>
      <c r="M4" s="8">
        <f t="shared" si="2"/>
        <v>31285080.489006747</v>
      </c>
      <c r="N4" s="8">
        <f t="shared" si="3"/>
        <v>31285080.489006747</v>
      </c>
      <c r="O4" s="8">
        <f t="shared" si="3"/>
        <v>31285080.489006747</v>
      </c>
      <c r="P4" s="8">
        <f t="shared" si="3"/>
        <v>31285080.489006747</v>
      </c>
      <c r="Q4" s="8">
        <f t="shared" si="3"/>
        <v>31285080.489006747</v>
      </c>
      <c r="R4" s="8">
        <f t="shared" si="3"/>
        <v>31285080.489006747</v>
      </c>
      <c r="S4" s="8">
        <f t="shared" si="3"/>
        <v>31285080.489006747</v>
      </c>
      <c r="T4" s="8">
        <f t="shared" si="3"/>
        <v>31285080.489006747</v>
      </c>
      <c r="U4" s="8">
        <f t="shared" si="3"/>
        <v>31285080.489006747</v>
      </c>
      <c r="V4" s="8">
        <f t="shared" si="3"/>
        <v>31285080.489006747</v>
      </c>
      <c r="W4" s="8">
        <f t="shared" si="3"/>
        <v>31285080.489006747</v>
      </c>
      <c r="X4" s="8">
        <f t="shared" si="4"/>
        <v>31285080.489006747</v>
      </c>
      <c r="Y4" s="8">
        <f t="shared" si="4"/>
        <v>31285080.489006747</v>
      </c>
      <c r="Z4" s="8">
        <f t="shared" si="4"/>
        <v>31285080.489006747</v>
      </c>
      <c r="AA4" s="8">
        <f t="shared" si="4"/>
        <v>31285080.489006747</v>
      </c>
      <c r="AB4" s="8">
        <f t="shared" si="4"/>
        <v>31285080.489006747</v>
      </c>
      <c r="AC4" s="8">
        <f t="shared" si="4"/>
        <v>31285080.489006747</v>
      </c>
      <c r="AD4" s="8">
        <f t="shared" si="4"/>
        <v>31285080.489006747</v>
      </c>
      <c r="AE4" s="8">
        <f t="shared" si="4"/>
        <v>31285080.489006747</v>
      </c>
      <c r="AF4" s="8">
        <f t="shared" si="4"/>
        <v>31285080.489006747</v>
      </c>
      <c r="AG4" s="8">
        <f t="shared" si="4"/>
        <v>31285080.489006747</v>
      </c>
      <c r="AH4" s="8">
        <f t="shared" si="4"/>
        <v>31285080.489006747</v>
      </c>
    </row>
    <row r="5" spans="1:34" x14ac:dyDescent="0.25">
      <c r="A5" t="s">
        <v>106</v>
      </c>
      <c r="B5" s="8">
        <f>'Avoided Def'!$A$8</f>
        <v>121951.2596</v>
      </c>
      <c r="C5" s="8">
        <f t="shared" si="1"/>
        <v>121951.2596</v>
      </c>
      <c r="D5" s="8">
        <f t="shared" si="2"/>
        <v>121951.2596</v>
      </c>
      <c r="E5" s="8">
        <f t="shared" si="2"/>
        <v>121951.2596</v>
      </c>
      <c r="F5" s="8">
        <f t="shared" si="2"/>
        <v>121951.2596</v>
      </c>
      <c r="G5" s="8">
        <f t="shared" si="2"/>
        <v>121951.2596</v>
      </c>
      <c r="H5" s="8">
        <f t="shared" si="2"/>
        <v>121951.2596</v>
      </c>
      <c r="I5" s="8">
        <f t="shared" si="2"/>
        <v>121951.2596</v>
      </c>
      <c r="J5" s="8">
        <f t="shared" si="2"/>
        <v>121951.2596</v>
      </c>
      <c r="K5" s="8">
        <f t="shared" si="2"/>
        <v>121951.2596</v>
      </c>
      <c r="L5" s="8">
        <f t="shared" si="2"/>
        <v>121951.2596</v>
      </c>
      <c r="M5" s="8">
        <f t="shared" si="2"/>
        <v>121951.2596</v>
      </c>
      <c r="N5" s="8">
        <f t="shared" si="3"/>
        <v>121951.2596</v>
      </c>
      <c r="O5" s="8">
        <f t="shared" si="3"/>
        <v>121951.2596</v>
      </c>
      <c r="P5" s="8">
        <f t="shared" si="3"/>
        <v>121951.2596</v>
      </c>
      <c r="Q5" s="8">
        <f t="shared" si="3"/>
        <v>121951.2596</v>
      </c>
      <c r="R5" s="8">
        <f t="shared" si="3"/>
        <v>121951.2596</v>
      </c>
      <c r="S5" s="8">
        <f t="shared" si="3"/>
        <v>121951.2596</v>
      </c>
      <c r="T5" s="8">
        <f t="shared" si="3"/>
        <v>121951.2596</v>
      </c>
      <c r="U5" s="8">
        <f t="shared" si="3"/>
        <v>121951.2596</v>
      </c>
      <c r="V5" s="8">
        <f t="shared" si="3"/>
        <v>121951.2596</v>
      </c>
      <c r="W5" s="8">
        <f t="shared" si="3"/>
        <v>121951.2596</v>
      </c>
      <c r="X5" s="8">
        <f t="shared" si="4"/>
        <v>121951.2596</v>
      </c>
      <c r="Y5" s="8">
        <f t="shared" si="4"/>
        <v>121951.2596</v>
      </c>
      <c r="Z5" s="8">
        <f t="shared" si="4"/>
        <v>121951.2596</v>
      </c>
      <c r="AA5" s="8">
        <f t="shared" si="4"/>
        <v>121951.2596</v>
      </c>
      <c r="AB5" s="8">
        <f t="shared" si="4"/>
        <v>121951.2596</v>
      </c>
      <c r="AC5" s="8">
        <f t="shared" si="4"/>
        <v>121951.2596</v>
      </c>
      <c r="AD5" s="8">
        <f t="shared" si="4"/>
        <v>121951.2596</v>
      </c>
      <c r="AE5" s="8">
        <f t="shared" si="4"/>
        <v>121951.2596</v>
      </c>
      <c r="AF5" s="8">
        <f t="shared" si="4"/>
        <v>121951.2596</v>
      </c>
      <c r="AG5" s="8">
        <f t="shared" si="4"/>
        <v>121951.2596</v>
      </c>
      <c r="AH5" s="8">
        <f t="shared" si="4"/>
        <v>121951.2596</v>
      </c>
    </row>
    <row r="6" spans="1:34" x14ac:dyDescent="0.25">
      <c r="A6" t="s">
        <v>107</v>
      </c>
      <c r="B6" s="8">
        <f>'Peatland restoration'!A17</f>
        <v>370.65749999999997</v>
      </c>
      <c r="C6" s="8">
        <f t="shared" si="1"/>
        <v>370.65749999999997</v>
      </c>
      <c r="D6" s="8">
        <f t="shared" si="2"/>
        <v>370.65749999999997</v>
      </c>
      <c r="E6" s="8">
        <f t="shared" si="2"/>
        <v>370.65749999999997</v>
      </c>
      <c r="F6" s="8">
        <f t="shared" si="2"/>
        <v>370.65749999999997</v>
      </c>
      <c r="G6" s="8">
        <f t="shared" si="2"/>
        <v>370.65749999999997</v>
      </c>
      <c r="H6" s="8">
        <f t="shared" si="2"/>
        <v>370.65749999999997</v>
      </c>
      <c r="I6" s="8">
        <f t="shared" si="2"/>
        <v>370.65749999999997</v>
      </c>
      <c r="J6" s="8">
        <f t="shared" si="2"/>
        <v>370.65749999999997</v>
      </c>
      <c r="K6" s="8">
        <f t="shared" si="2"/>
        <v>370.65749999999997</v>
      </c>
      <c r="L6" s="8">
        <f t="shared" si="2"/>
        <v>370.65749999999997</v>
      </c>
      <c r="M6" s="8">
        <f t="shared" si="2"/>
        <v>370.65749999999997</v>
      </c>
      <c r="N6" s="8">
        <f t="shared" si="3"/>
        <v>370.65749999999997</v>
      </c>
      <c r="O6" s="8">
        <f t="shared" si="3"/>
        <v>370.65749999999997</v>
      </c>
      <c r="P6" s="8">
        <f t="shared" si="3"/>
        <v>370.65749999999997</v>
      </c>
      <c r="Q6" s="8">
        <f t="shared" si="3"/>
        <v>370.65749999999997</v>
      </c>
      <c r="R6" s="8">
        <f t="shared" si="3"/>
        <v>370.65749999999997</v>
      </c>
      <c r="S6" s="8">
        <f t="shared" si="3"/>
        <v>370.65749999999997</v>
      </c>
      <c r="T6" s="8">
        <f t="shared" si="3"/>
        <v>370.65749999999997</v>
      </c>
      <c r="U6" s="8">
        <f t="shared" si="3"/>
        <v>370.65749999999997</v>
      </c>
      <c r="V6" s="8">
        <f t="shared" si="3"/>
        <v>370.65749999999997</v>
      </c>
      <c r="W6" s="8">
        <f t="shared" si="3"/>
        <v>370.65749999999997</v>
      </c>
      <c r="X6" s="8">
        <f t="shared" si="4"/>
        <v>370.65749999999997</v>
      </c>
      <c r="Y6" s="8">
        <f t="shared" si="4"/>
        <v>370.65749999999997</v>
      </c>
      <c r="Z6" s="8">
        <f t="shared" si="4"/>
        <v>370.65749999999997</v>
      </c>
      <c r="AA6" s="8">
        <f t="shared" si="4"/>
        <v>370.65749999999997</v>
      </c>
      <c r="AB6" s="8">
        <f t="shared" si="4"/>
        <v>370.65749999999997</v>
      </c>
      <c r="AC6" s="8">
        <f t="shared" si="4"/>
        <v>370.65749999999997</v>
      </c>
      <c r="AD6" s="8">
        <f t="shared" si="4"/>
        <v>370.65749999999997</v>
      </c>
      <c r="AE6" s="8">
        <f t="shared" si="4"/>
        <v>370.65749999999997</v>
      </c>
      <c r="AF6" s="8">
        <f t="shared" si="4"/>
        <v>370.65749999999997</v>
      </c>
      <c r="AG6" s="8">
        <f t="shared" si="4"/>
        <v>370.65749999999997</v>
      </c>
      <c r="AH6" s="8">
        <f t="shared" si="4"/>
        <v>370.65749999999997</v>
      </c>
    </row>
    <row r="7" spans="1:34" x14ac:dyDescent="0.25">
      <c r="A7" t="s">
        <v>108</v>
      </c>
      <c r="B7" s="8">
        <v>0</v>
      </c>
      <c r="C7" s="8">
        <f t="shared" si="1"/>
        <v>0</v>
      </c>
      <c r="D7" s="8">
        <f t="shared" si="2"/>
        <v>0</v>
      </c>
      <c r="E7" s="8">
        <f t="shared" si="2"/>
        <v>0</v>
      </c>
      <c r="F7" s="8">
        <f t="shared" si="2"/>
        <v>0</v>
      </c>
      <c r="G7" s="8">
        <f t="shared" si="2"/>
        <v>0</v>
      </c>
      <c r="H7" s="8">
        <f t="shared" si="2"/>
        <v>0</v>
      </c>
      <c r="I7" s="8">
        <f t="shared" si="2"/>
        <v>0</v>
      </c>
      <c r="J7" s="8">
        <f t="shared" si="2"/>
        <v>0</v>
      </c>
      <c r="K7" s="8">
        <f t="shared" si="2"/>
        <v>0</v>
      </c>
      <c r="L7" s="8">
        <f t="shared" si="2"/>
        <v>0</v>
      </c>
      <c r="M7" s="8">
        <f t="shared" si="2"/>
        <v>0</v>
      </c>
      <c r="N7" s="8">
        <f t="shared" si="3"/>
        <v>0</v>
      </c>
      <c r="O7" s="8">
        <f t="shared" si="3"/>
        <v>0</v>
      </c>
      <c r="P7" s="8">
        <f t="shared" si="3"/>
        <v>0</v>
      </c>
      <c r="Q7" s="8">
        <f t="shared" si="3"/>
        <v>0</v>
      </c>
      <c r="R7" s="8">
        <f t="shared" si="3"/>
        <v>0</v>
      </c>
      <c r="S7" s="8">
        <f t="shared" si="3"/>
        <v>0</v>
      </c>
      <c r="T7" s="8">
        <f t="shared" si="3"/>
        <v>0</v>
      </c>
      <c r="U7" s="8">
        <f t="shared" si="3"/>
        <v>0</v>
      </c>
      <c r="V7" s="8">
        <f t="shared" si="3"/>
        <v>0</v>
      </c>
      <c r="W7" s="8">
        <f t="shared" si="3"/>
        <v>0</v>
      </c>
      <c r="X7" s="8">
        <f t="shared" si="4"/>
        <v>0</v>
      </c>
      <c r="Y7" s="8">
        <f t="shared" si="4"/>
        <v>0</v>
      </c>
      <c r="Z7" s="8">
        <f t="shared" si="4"/>
        <v>0</v>
      </c>
      <c r="AA7" s="8">
        <f t="shared" si="4"/>
        <v>0</v>
      </c>
      <c r="AB7" s="8">
        <f t="shared" si="4"/>
        <v>0</v>
      </c>
      <c r="AC7" s="8">
        <f t="shared" si="4"/>
        <v>0</v>
      </c>
      <c r="AD7" s="8">
        <f t="shared" si="4"/>
        <v>0</v>
      </c>
      <c r="AE7" s="8">
        <f t="shared" si="4"/>
        <v>0</v>
      </c>
      <c r="AF7" s="8">
        <f t="shared" si="4"/>
        <v>0</v>
      </c>
      <c r="AG7" s="8">
        <f t="shared" si="4"/>
        <v>0</v>
      </c>
      <c r="AH7" s="8">
        <f t="shared" si="4"/>
        <v>0</v>
      </c>
    </row>
    <row r="8" spans="1:34" x14ac:dyDescent="0.25">
      <c r="B8" s="19"/>
    </row>
    <row r="9" spans="1:34" x14ac:dyDescent="0.25">
      <c r="B9" s="22"/>
    </row>
    <row r="10" spans="1:34" x14ac:dyDescent="0.25">
      <c r="B10" s="28"/>
    </row>
    <row r="11" spans="1:34" x14ac:dyDescent="0.25">
      <c r="B11" s="28"/>
    </row>
    <row r="12" spans="1:34" x14ac:dyDescent="0.25">
      <c r="B12" s="28"/>
    </row>
    <row r="13" spans="1:34" x14ac:dyDescent="0.25">
      <c r="B13" s="28"/>
    </row>
    <row r="14" spans="1:34" x14ac:dyDescent="0.25">
      <c r="B14" s="28"/>
    </row>
    <row r="15" spans="1:34" x14ac:dyDescent="0.25">
      <c r="B15" s="28"/>
    </row>
    <row r="16" spans="1:34" x14ac:dyDescent="0.25">
      <c r="B16" s="22"/>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1" ma:contentTypeDescription="Create a new document." ma:contentTypeScope="" ma:versionID="b14dc5c440242a7f7d08dacad5c84df8">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71a713f9ca42e4f2f02aa83a9b465f6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661E4AF-14CB-4572-9ABF-94EBD456A433}">
  <ds:schemaRefs>
    <ds:schemaRef ds:uri="http://schemas.microsoft.com/sharepoint/v3/contenttype/forms"/>
  </ds:schemaRefs>
</ds:datastoreItem>
</file>

<file path=customXml/itemProps2.xml><?xml version="1.0" encoding="utf-8"?>
<ds:datastoreItem xmlns:ds="http://schemas.openxmlformats.org/officeDocument/2006/customXml" ds:itemID="{A9755298-B1DE-45C7-9954-10ADFFF271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DBDE92-93F9-4C35-ABA6-B9BBB4CED815}">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http://schemas.microsoft.com/office/infopath/2007/PartnerControls"/>
    <ds:schemaRef ds:uri="http://purl.org/dc/terms/"/>
    <ds:schemaRef ds:uri="http://schemas.openxmlformats.org/package/2006/metadata/core-properties"/>
    <ds:schemaRef ds:uri="d580559a-617d-4d7d-8fb9-71ff64b58360"/>
    <ds:schemaRef ds:uri="de340059-046a-4f1a-8b62-ade039df3700"/>
    <ds:schemaRef ds:uri="52604411-7aeb-406e-8b34-4ce79a7293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Aff Ref</vt:lpstr>
      <vt:lpstr>Set Asides</vt:lpstr>
      <vt:lpstr>Avoided Def</vt:lpstr>
      <vt:lpstr>Impr Forest Mgmt</vt:lpstr>
      <vt:lpstr>Peatland restoration</vt:lpstr>
      <vt:lpstr>Forest Restoration</vt:lpstr>
      <vt:lpstr>PLANAbPiaSY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Eyab Al-Aini</cp:lastModifiedBy>
  <cp:revision/>
  <dcterms:created xsi:type="dcterms:W3CDTF">2017-01-27T05:17:42Z</dcterms:created>
  <dcterms:modified xsi:type="dcterms:W3CDTF">2023-04-17T23:09:59Z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